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8.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10.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11.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drawings/drawing12.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13.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drawings/drawing14.xml" ContentType="application/vnd.openxmlformats-officedocument.drawing+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drawings/drawing15.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drawings/drawing16.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drawings/drawing17.xml" ContentType="application/vnd.openxmlformats-officedocument.drawing+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drawings/drawing18.xml" ContentType="application/vnd.openxmlformats-officedocument.drawing+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drawings/drawing19.xml" ContentType="application/vnd.openxmlformats-officedocument.drawing+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drawings/drawing20.xml" ContentType="application/vnd.openxmlformats-officedocument.drawing+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drawings/drawing21.xml" ContentType="application/vnd.openxmlformats-officedocument.drawing+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drawings/drawing22.xml" ContentType="application/vnd.openxmlformats-officedocument.drawing+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drawings/drawing23.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drawings/drawing24.xml" ContentType="application/vnd.openxmlformats-officedocument.drawing+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drawings/drawing25.xml" ContentType="application/vnd.openxmlformats-officedocument.drawing+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drawings/drawing26.xml" ContentType="application/vnd.openxmlformats-officedocument.drawing+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27.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drawings/drawing28.xml" ContentType="application/vnd.openxmlformats-officedocument.drawing+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drawings/drawing29.xml" ContentType="application/vnd.openxmlformats-officedocument.drawing+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drawings/drawing30.xml" ContentType="application/vnd.openxmlformats-officedocument.drawing+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drawings/drawing31.xml" ContentType="application/vnd.openxmlformats-officedocument.drawing+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drawings/drawing32.xml" ContentType="application/vnd.openxmlformats-officedocument.drawing+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drawings/drawing33.xml" ContentType="application/vnd.openxmlformats-officedocument.drawing+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drawings/drawing3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1"/>
  <workbookPr filterPrivacy="1" codeName="ThisWorkbook" autoCompressPictures="0" defaultThemeVersion="124226"/>
  <xr:revisionPtr revIDLastSave="123" documentId="8_{41FBDC32-46CF-4D15-90F8-334FA38758F8}" xr6:coauthVersionLast="47" xr6:coauthVersionMax="47" xr10:uidLastSave="{48D4B3FA-8ED6-4643-B59D-FA4AA52230FB}"/>
  <bookViews>
    <workbookView showSheetTabs="0" xWindow="-28920" yWindow="-1770" windowWidth="29040" windowHeight="17640" tabRatio="881" firstSheet="33" activeTab="33" xr2:uid="{00000000-000D-0000-FFFF-FFFF00000000}"/>
  </bookViews>
  <sheets>
    <sheet name="Index" sheetId="49" r:id="rId1"/>
    <sheet name="Introduction - INT" sheetId="52" r:id="rId2"/>
    <sheet name="Introduction - USG" sheetId="53" r:id="rId3"/>
    <sheet name="Introduction - CHG" sheetId="77" r:id="rId4"/>
    <sheet name="General - PRO" sheetId="50" r:id="rId5"/>
    <sheet name="General - SCP" sheetId="51" r:id="rId6"/>
    <sheet name="Business - BSD" sheetId="59" r:id="rId7"/>
    <sheet name="Business - CST" sheetId="41" r:id="rId8"/>
    <sheet name="Business - CHT" sheetId="42" r:id="rId9"/>
    <sheet name="Business - GOV" sheetId="43" r:id="rId10"/>
    <sheet name="Business - PRV" sheetId="44" r:id="rId11"/>
    <sheet name="People - EMP" sheetId="36" r:id="rId12"/>
    <sheet name="People - R&amp;H" sheetId="37" r:id="rId13"/>
    <sheet name="People - PEM" sheetId="38" r:id="rId14"/>
    <sheet name="People - KNM" sheetId="39" r:id="rId15"/>
    <sheet name="People - T&amp;E" sheetId="40" r:id="rId16"/>
    <sheet name="Process - MGT" sheetId="16" r:id="rId17"/>
    <sheet name="Process - O&amp;F" sheetId="45" r:id="rId18"/>
    <sheet name="Process - RPT" sheetId="46" r:id="rId19"/>
    <sheet name="Process - UCM" sheetId="47" r:id="rId20"/>
    <sheet name="Process - DTE" sheetId="76" r:id="rId21"/>
    <sheet name="Process - ATE" sheetId="81" r:id="rId22"/>
    <sheet name="Process - LOG" sheetId="82" r:id="rId23"/>
    <sheet name="Technology - LOG" sheetId="60" r:id="rId24"/>
    <sheet name="Technology - NET" sheetId="61" r:id="rId25"/>
    <sheet name="Technology - END" sheetId="62" r:id="rId26"/>
    <sheet name="Technology - AUT" sheetId="63" r:id="rId27"/>
    <sheet name="Services - SCM" sheetId="34" r:id="rId28"/>
    <sheet name="Services - SIM" sheetId="30" r:id="rId29"/>
    <sheet name="Services - A&amp;F" sheetId="65" r:id="rId30"/>
    <sheet name="Services - THR" sheetId="64" r:id="rId31"/>
    <sheet name="Services - HNT" sheetId="69" r:id="rId32"/>
    <sheet name="Services - VUL" sheetId="70" r:id="rId33"/>
    <sheet name="Results - OVR" sheetId="72" r:id="rId34"/>
    <sheet name="Results - CSF2" sheetId="79" r:id="rId35"/>
    <sheet name="Results - SHR" sheetId="78" r:id="rId36"/>
    <sheet name="Next Steps" sheetId="74" r:id="rId37"/>
    <sheet name="_Output" sheetId="10" r:id="rId38"/>
    <sheet name="_Input" sheetId="9" r:id="rId39"/>
    <sheet name="_NIST-CSF_Alignment" sheetId="33" r:id="rId40"/>
    <sheet name="_SUM_Completeness" sheetId="12" r:id="rId41"/>
    <sheet name="_Guidance" sheetId="32" r:id="rId42"/>
    <sheet name="_Score matrix" sheetId="14" r:id="rId43"/>
  </sheets>
  <definedNames>
    <definedName name="_xlnm.Print_Area" localSheetId="35">'Results - SHR'!$A$30:$K$79</definedName>
  </definedNames>
  <calcPr calcId="191028"/>
  <extLst>
    <ext xmlns:x14="http://schemas.microsoft.com/office/spreadsheetml/2009/9/main" uri="{79F54976-1DA5-4618-B147-4CDE4B953A38}">
      <x14:workbookPr discardImageEditData="1"/>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 i="72" l="1"/>
  <c r="H11" i="72"/>
  <c r="H12" i="72"/>
  <c r="H13" i="72"/>
  <c r="H14" i="72"/>
  <c r="L40" i="81"/>
  <c r="G1415" i="10" l="1"/>
  <c r="E1446" i="10"/>
  <c r="D1446" i="10"/>
  <c r="C1446" i="10"/>
  <c r="B1446" i="10"/>
  <c r="G1446" i="10" s="1"/>
  <c r="A1446" i="10"/>
  <c r="G1450" i="10"/>
  <c r="G1449" i="10"/>
  <c r="G1448" i="10"/>
  <c r="G1447" i="10"/>
  <c r="G1432" i="10"/>
  <c r="G1453" i="10"/>
  <c r="E1434" i="10"/>
  <c r="D1434" i="10"/>
  <c r="C1434" i="10"/>
  <c r="B1434" i="10"/>
  <c r="G1434" i="10" s="1"/>
  <c r="A1434" i="10"/>
  <c r="G1445" i="10"/>
  <c r="G1433" i="10"/>
  <c r="E1452" i="10"/>
  <c r="D1452" i="10"/>
  <c r="C1452" i="10"/>
  <c r="B1452" i="10"/>
  <c r="G1452" i="10" s="1"/>
  <c r="A1452" i="10"/>
  <c r="E1451" i="10"/>
  <c r="D1451" i="10"/>
  <c r="C1451" i="10"/>
  <c r="B1451" i="10"/>
  <c r="G1451" i="10" s="1"/>
  <c r="A1451" i="10"/>
  <c r="H1389" i="10" l="1"/>
  <c r="J1389" i="10" s="1"/>
  <c r="P91" i="64"/>
  <c r="P90" i="64"/>
  <c r="P86" i="64"/>
  <c r="P75" i="64"/>
  <c r="P67" i="64"/>
  <c r="P68" i="64"/>
  <c r="P69" i="64"/>
  <c r="P70" i="64"/>
  <c r="P71" i="64"/>
  <c r="P72" i="64"/>
  <c r="P73" i="64"/>
  <c r="P74" i="64"/>
  <c r="P66" i="64"/>
  <c r="P63" i="64"/>
  <c r="P61" i="64"/>
  <c r="P62" i="64"/>
  <c r="P60" i="64"/>
  <c r="P57" i="64"/>
  <c r="P42" i="64"/>
  <c r="P43" i="64"/>
  <c r="P44" i="64"/>
  <c r="P45" i="64"/>
  <c r="P41" i="64"/>
  <c r="P40" i="64"/>
  <c r="E1465" i="10"/>
  <c r="H1465" i="10" s="1"/>
  <c r="J1465" i="10" s="1"/>
  <c r="B1465" i="10"/>
  <c r="E1464" i="10"/>
  <c r="H1464" i="10" s="1"/>
  <c r="J1464" i="10" s="1"/>
  <c r="B1464" i="10"/>
  <c r="E1463" i="10"/>
  <c r="H1463" i="10" s="1"/>
  <c r="J1463" i="10" s="1"/>
  <c r="B1463" i="10"/>
  <c r="E1462" i="10"/>
  <c r="H1462" i="10" s="1"/>
  <c r="J1462" i="10" s="1"/>
  <c r="B1462" i="10"/>
  <c r="E1461" i="10"/>
  <c r="H1461" i="10" s="1"/>
  <c r="B1461" i="10"/>
  <c r="E1460" i="10"/>
  <c r="H1460" i="10" s="1"/>
  <c r="B1460" i="10"/>
  <c r="G1460" i="10" s="1"/>
  <c r="E1459" i="10"/>
  <c r="H1459" i="10" s="1"/>
  <c r="B1459" i="10"/>
  <c r="G1459" i="10" s="1"/>
  <c r="E1458" i="10"/>
  <c r="H1458" i="10" s="1"/>
  <c r="B1458" i="10"/>
  <c r="G1458" i="10" s="1"/>
  <c r="E1457" i="10"/>
  <c r="H1457" i="10" s="1"/>
  <c r="B1457" i="10"/>
  <c r="G1457" i="10" s="1"/>
  <c r="E1456" i="10"/>
  <c r="H1456" i="10" s="1"/>
  <c r="B1456" i="10"/>
  <c r="G1456" i="10" s="1"/>
  <c r="E1455" i="10"/>
  <c r="H1455" i="10" s="1"/>
  <c r="B1455" i="10"/>
  <c r="G1455" i="10" s="1"/>
  <c r="I1389" i="10" l="1"/>
  <c r="I1461" i="10"/>
  <c r="J1461" i="10"/>
  <c r="I1465" i="10"/>
  <c r="I1464" i="10"/>
  <c r="I1463" i="10"/>
  <c r="I1462" i="10"/>
  <c r="J1460" i="10"/>
  <c r="I1460" i="10"/>
  <c r="J1459" i="10"/>
  <c r="I1459" i="10"/>
  <c r="J1458" i="10"/>
  <c r="I1458" i="10"/>
  <c r="J1457" i="10"/>
  <c r="I1457" i="10"/>
  <c r="J1456" i="10"/>
  <c r="I1456" i="10"/>
  <c r="J1455" i="10"/>
  <c r="I1455" i="10"/>
  <c r="P29" i="82" l="1"/>
  <c r="P28" i="82"/>
  <c r="P27" i="82"/>
  <c r="P26" i="82"/>
  <c r="P25" i="82"/>
  <c r="P24" i="82"/>
  <c r="P11" i="82"/>
  <c r="P10" i="82"/>
  <c r="P41" i="81"/>
  <c r="H1429" i="10"/>
  <c r="J1429" i="10" s="1"/>
  <c r="P31" i="81"/>
  <c r="P28" i="81"/>
  <c r="P27" i="81"/>
  <c r="P26" i="81"/>
  <c r="P25" i="81"/>
  <c r="P24" i="81"/>
  <c r="P23" i="81"/>
  <c r="P12" i="81"/>
  <c r="P11" i="81"/>
  <c r="H1453" i="10"/>
  <c r="J1453" i="10" s="1"/>
  <c r="H1450" i="10"/>
  <c r="H1449" i="10"/>
  <c r="I1449" i="10" s="1"/>
  <c r="H1448" i="10"/>
  <c r="J1448" i="10" s="1"/>
  <c r="H1447" i="10"/>
  <c r="I1447" i="10" s="1"/>
  <c r="H1445" i="10"/>
  <c r="H1433" i="10"/>
  <c r="H1432" i="10"/>
  <c r="J1432" i="10" s="1"/>
  <c r="L22" i="81"/>
  <c r="H1421" i="10"/>
  <c r="I1421" i="10" s="1"/>
  <c r="H1406" i="10"/>
  <c r="I1406" i="10" s="1"/>
  <c r="H1415" i="10"/>
  <c r="I1415" i="10" s="1"/>
  <c r="H1416" i="10"/>
  <c r="I1416" i="10" s="1"/>
  <c r="H1417" i="10"/>
  <c r="J1417" i="10" s="1"/>
  <c r="H1418" i="10"/>
  <c r="I1418" i="10" s="1"/>
  <c r="H1419" i="10"/>
  <c r="J1419" i="10" s="1"/>
  <c r="H1420" i="10"/>
  <c r="I1420" i="10" s="1"/>
  <c r="H1405" i="10"/>
  <c r="I1405" i="10" s="1"/>
  <c r="L59" i="45"/>
  <c r="P60" i="45"/>
  <c r="P38" i="45"/>
  <c r="P52" i="45"/>
  <c r="P40" i="45"/>
  <c r="P30" i="45"/>
  <c r="H1398" i="10"/>
  <c r="J1398" i="10" s="1"/>
  <c r="H1007" i="10"/>
  <c r="J1007" i="10" s="1"/>
  <c r="H1006" i="10"/>
  <c r="J1006" i="10" s="1"/>
  <c r="H243" i="10"/>
  <c r="I243" i="10" s="1"/>
  <c r="H244" i="10"/>
  <c r="J244" i="10" s="1"/>
  <c r="L49" i="45"/>
  <c r="L37" i="45"/>
  <c r="H1390" i="10"/>
  <c r="J1390" i="10" s="1"/>
  <c r="H1383" i="10"/>
  <c r="J1383" i="10" s="1"/>
  <c r="J1445" i="10" l="1"/>
  <c r="J1446" i="10" s="1"/>
  <c r="H1446" i="10"/>
  <c r="I1433" i="10"/>
  <c r="I1434" i="10" s="1"/>
  <c r="H1434" i="10"/>
  <c r="J1450" i="10"/>
  <c r="H1452" i="10"/>
  <c r="H1451" i="10"/>
  <c r="I1429" i="10"/>
  <c r="J1449" i="10"/>
  <c r="I1448" i="10"/>
  <c r="I1445" i="10"/>
  <c r="I1446" i="10" s="1"/>
  <c r="J1447" i="10"/>
  <c r="I1450" i="10"/>
  <c r="I1453" i="10"/>
  <c r="J1433" i="10"/>
  <c r="J1434" i="10" s="1"/>
  <c r="I1432" i="10"/>
  <c r="I1417" i="10"/>
  <c r="J1421" i="10"/>
  <c r="I1419" i="10"/>
  <c r="J1416" i="10"/>
  <c r="J1418" i="10"/>
  <c r="J1415" i="10"/>
  <c r="J1420" i="10"/>
  <c r="J1406" i="10"/>
  <c r="J1405" i="10"/>
  <c r="I1398" i="10"/>
  <c r="I1007" i="10"/>
  <c r="I1006" i="10"/>
  <c r="I244" i="10"/>
  <c r="J243" i="10"/>
  <c r="I1390" i="10"/>
  <c r="I1383" i="10"/>
  <c r="I1452" i="10" l="1"/>
  <c r="I1451" i="10"/>
  <c r="J1451" i="10"/>
  <c r="J1452" i="10"/>
  <c r="L37" i="16"/>
  <c r="L46" i="16"/>
  <c r="B1335" i="10"/>
  <c r="B1319" i="10"/>
  <c r="D888" i="10"/>
  <c r="C1376" i="10"/>
  <c r="D1376" i="10"/>
  <c r="E1376" i="10"/>
  <c r="A1376" i="10"/>
  <c r="C1375" i="10"/>
  <c r="D1375" i="10"/>
  <c r="E1375" i="10"/>
  <c r="A1375" i="10"/>
  <c r="C1374" i="10"/>
  <c r="D1374" i="10"/>
  <c r="E1374" i="10"/>
  <c r="A1374" i="10"/>
  <c r="C1373" i="10"/>
  <c r="D1373" i="10"/>
  <c r="E1373" i="10"/>
  <c r="A1373" i="10"/>
  <c r="B1372" i="10"/>
  <c r="G1372" i="10" s="1"/>
  <c r="C1372" i="10"/>
  <c r="D1372" i="10"/>
  <c r="E1372" i="10"/>
  <c r="A1372" i="10"/>
  <c r="G1078" i="10"/>
  <c r="C1371" i="10"/>
  <c r="D1371" i="10"/>
  <c r="A1371" i="10"/>
  <c r="B1370" i="10"/>
  <c r="G1370" i="10" s="1"/>
  <c r="C1370" i="10"/>
  <c r="D1370" i="10"/>
  <c r="E1370" i="10"/>
  <c r="A1370" i="10"/>
  <c r="G98" i="10"/>
  <c r="G49" i="10"/>
  <c r="C1369" i="10"/>
  <c r="D1369" i="10"/>
  <c r="E1369" i="10"/>
  <c r="A1369" i="10"/>
  <c r="C1368" i="10"/>
  <c r="D1368" i="10"/>
  <c r="E1368" i="10"/>
  <c r="A1368" i="10"/>
  <c r="C1367" i="10"/>
  <c r="D1367" i="10"/>
  <c r="E1367" i="10"/>
  <c r="A1367" i="10"/>
  <c r="C1366" i="10"/>
  <c r="D1366" i="10"/>
  <c r="E1366" i="10"/>
  <c r="A1366" i="10"/>
  <c r="C1365" i="10"/>
  <c r="D1365" i="10"/>
  <c r="E1365" i="10"/>
  <c r="A1365" i="10"/>
  <c r="E1364" i="10"/>
  <c r="D1364" i="10"/>
  <c r="C1364" i="10"/>
  <c r="A1364" i="10"/>
  <c r="E1363" i="10"/>
  <c r="D1363" i="10"/>
  <c r="C1363" i="10"/>
  <c r="A1363" i="10"/>
  <c r="E1362" i="10"/>
  <c r="D1362" i="10"/>
  <c r="C1362" i="10"/>
  <c r="A1362" i="10"/>
  <c r="E1361" i="10"/>
  <c r="D1361" i="10"/>
  <c r="C1361" i="10"/>
  <c r="A1361" i="10"/>
  <c r="E1360" i="10"/>
  <c r="D1360" i="10"/>
  <c r="C1360" i="10"/>
  <c r="A1360" i="10"/>
  <c r="E1359" i="10"/>
  <c r="D1359" i="10"/>
  <c r="C1359" i="10"/>
  <c r="A1359" i="10"/>
  <c r="E1358" i="10"/>
  <c r="D1358" i="10"/>
  <c r="C1358" i="10"/>
  <c r="A1358" i="10"/>
  <c r="E1357" i="10"/>
  <c r="D1357" i="10"/>
  <c r="C1357" i="10"/>
  <c r="A1357" i="10"/>
  <c r="E1356" i="10"/>
  <c r="D1356" i="10"/>
  <c r="C1356" i="10"/>
  <c r="A1356" i="10"/>
  <c r="E1355" i="10"/>
  <c r="D1355" i="10"/>
  <c r="C1355" i="10"/>
  <c r="A1355" i="10"/>
  <c r="E1354" i="10"/>
  <c r="D1354" i="10"/>
  <c r="C1354" i="10"/>
  <c r="A1354" i="10"/>
  <c r="E1353" i="10"/>
  <c r="D1353" i="10"/>
  <c r="C1353" i="10"/>
  <c r="A1353" i="10"/>
  <c r="E1352" i="10"/>
  <c r="D1352" i="10"/>
  <c r="C1352" i="10"/>
  <c r="A1352" i="10"/>
  <c r="E1351" i="10"/>
  <c r="D1351" i="10"/>
  <c r="C1351" i="10"/>
  <c r="A1351" i="10"/>
  <c r="E1350" i="10"/>
  <c r="D1350" i="10"/>
  <c r="C1350" i="10"/>
  <c r="A1350" i="10"/>
  <c r="E1349" i="10"/>
  <c r="D1349" i="10"/>
  <c r="C1349" i="10"/>
  <c r="A1349" i="10"/>
  <c r="E1348" i="10"/>
  <c r="D1348" i="10"/>
  <c r="C1348" i="10"/>
  <c r="A1348" i="10"/>
  <c r="E1347" i="10"/>
  <c r="D1347" i="10"/>
  <c r="C1347" i="10"/>
  <c r="A1347" i="10"/>
  <c r="E1346" i="10"/>
  <c r="D1346" i="10"/>
  <c r="C1346" i="10"/>
  <c r="A1346" i="10"/>
  <c r="E1345" i="10"/>
  <c r="D1345" i="10"/>
  <c r="C1345" i="10"/>
  <c r="A1345" i="10"/>
  <c r="A1337" i="10"/>
  <c r="C1320" i="10"/>
  <c r="D1320" i="10"/>
  <c r="C1321" i="10"/>
  <c r="D1321" i="10"/>
  <c r="C1322" i="10"/>
  <c r="D1322" i="10"/>
  <c r="C1323" i="10"/>
  <c r="D1323" i="10"/>
  <c r="C1324" i="10"/>
  <c r="D1324" i="10"/>
  <c r="C1325" i="10"/>
  <c r="D1325" i="10"/>
  <c r="C1326" i="10"/>
  <c r="D1326" i="10"/>
  <c r="C1327" i="10"/>
  <c r="D1327" i="10"/>
  <c r="C1328" i="10"/>
  <c r="D1328" i="10"/>
  <c r="C1329" i="10"/>
  <c r="D1329" i="10"/>
  <c r="C1330" i="10"/>
  <c r="D1330" i="10"/>
  <c r="C1331" i="10"/>
  <c r="D1331" i="10"/>
  <c r="C1332" i="10"/>
  <c r="D1332" i="10"/>
  <c r="C1333" i="10"/>
  <c r="D1333" i="10"/>
  <c r="C1334" i="10"/>
  <c r="D1334" i="10"/>
  <c r="A1334" i="10"/>
  <c r="A1333" i="10"/>
  <c r="A1331" i="10"/>
  <c r="A1332" i="10"/>
  <c r="A1330" i="10"/>
  <c r="A1322" i="10"/>
  <c r="A1323" i="10"/>
  <c r="A1324" i="10"/>
  <c r="A1325" i="10"/>
  <c r="A1326" i="10"/>
  <c r="A1327" i="10"/>
  <c r="A1328" i="10"/>
  <c r="A1329" i="10"/>
  <c r="A1321" i="10"/>
  <c r="A1320" i="10"/>
  <c r="C1336" i="10"/>
  <c r="D1336" i="10"/>
  <c r="A1336" i="10"/>
  <c r="D974" i="10"/>
  <c r="C974" i="10"/>
  <c r="A974" i="10"/>
  <c r="G26" i="10"/>
  <c r="G25" i="10"/>
  <c r="G24" i="10"/>
  <c r="G23" i="10"/>
  <c r="G22" i="10"/>
  <c r="G12" i="10"/>
  <c r="G79" i="10"/>
  <c r="G78" i="10"/>
  <c r="G90" i="10"/>
  <c r="G89" i="10"/>
  <c r="G88" i="10"/>
  <c r="G87" i="10"/>
  <c r="G84" i="10"/>
  <c r="G83" i="10"/>
  <c r="G1079" i="10"/>
  <c r="G77" i="10"/>
  <c r="G76" i="10"/>
  <c r="G50" i="10"/>
  <c r="G154" i="10"/>
  <c r="G1117" i="10"/>
  <c r="G1116" i="10"/>
  <c r="G221" i="10"/>
  <c r="G1109" i="10"/>
  <c r="E1319" i="10"/>
  <c r="H1319" i="10" s="1"/>
  <c r="D1342" i="10"/>
  <c r="C1342" i="10"/>
  <c r="A1342" i="10"/>
  <c r="D1341" i="10"/>
  <c r="C1341" i="10"/>
  <c r="A1341" i="10"/>
  <c r="G1104" i="10"/>
  <c r="G1105" i="10"/>
  <c r="G1041" i="10"/>
  <c r="G1023" i="10"/>
  <c r="G1022" i="10"/>
  <c r="G1020" i="10"/>
  <c r="G1136" i="10"/>
  <c r="G1134" i="10"/>
  <c r="G1039" i="10"/>
  <c r="G1038" i="10"/>
  <c r="G1037" i="10"/>
  <c r="G1036" i="10"/>
  <c r="G1028" i="10"/>
  <c r="G1032" i="10"/>
  <c r="D1339" i="10"/>
  <c r="D1340" i="10" s="1"/>
  <c r="C1339" i="10"/>
  <c r="C1340" i="10" s="1"/>
  <c r="A1339" i="10"/>
  <c r="A1340" i="10" s="1"/>
  <c r="G1013" i="10"/>
  <c r="G1009" i="10"/>
  <c r="G197" i="10"/>
  <c r="G195" i="10"/>
  <c r="G194" i="10"/>
  <c r="G193" i="10"/>
  <c r="G180" i="10"/>
  <c r="G153" i="10"/>
  <c r="G7" i="10"/>
  <c r="G6" i="10"/>
  <c r="G5" i="10"/>
  <c r="G4" i="10"/>
  <c r="G8" i="10"/>
  <c r="G45" i="10"/>
  <c r="G44" i="10"/>
  <c r="G43" i="10"/>
  <c r="G30" i="10"/>
  <c r="G279" i="10"/>
  <c r="G144" i="10"/>
  <c r="G143" i="10"/>
  <c r="G140" i="10"/>
  <c r="G127" i="10"/>
  <c r="G128" i="10"/>
  <c r="G125" i="10"/>
  <c r="G123" i="10"/>
  <c r="G107" i="10"/>
  <c r="L10" i="36"/>
  <c r="P47" i="16"/>
  <c r="L54" i="16"/>
  <c r="H1312" i="10"/>
  <c r="J1312" i="10" s="1"/>
  <c r="P51" i="34"/>
  <c r="P50" i="34"/>
  <c r="P49" i="34"/>
  <c r="P67" i="34"/>
  <c r="P66" i="34"/>
  <c r="P65" i="34"/>
  <c r="P58" i="34"/>
  <c r="P59" i="34"/>
  <c r="P60" i="34"/>
  <c r="P61" i="34"/>
  <c r="P62" i="34"/>
  <c r="P63" i="34"/>
  <c r="P64" i="34"/>
  <c r="P57" i="34"/>
  <c r="P56" i="34"/>
  <c r="P55" i="34"/>
  <c r="P54" i="34"/>
  <c r="P53" i="34"/>
  <c r="P52" i="34"/>
  <c r="E1335" i="10"/>
  <c r="H1335" i="10" s="1"/>
  <c r="I1335" i="10" s="1"/>
  <c r="F42" i="78"/>
  <c r="I73" i="78"/>
  <c r="I68" i="78"/>
  <c r="G73" i="78"/>
  <c r="G68" i="78"/>
  <c r="G60" i="78"/>
  <c r="G54" i="78"/>
  <c r="G48" i="78"/>
  <c r="F45" i="78"/>
  <c r="F44" i="78"/>
  <c r="F43" i="78"/>
  <c r="F38" i="78"/>
  <c r="F37" i="78"/>
  <c r="F39" i="78"/>
  <c r="F40" i="78"/>
  <c r="F41" i="78"/>
  <c r="F36" i="78"/>
  <c r="P71" i="62"/>
  <c r="P70" i="62"/>
  <c r="P69" i="62"/>
  <c r="P68" i="62"/>
  <c r="D1264" i="10"/>
  <c r="C1264" i="10"/>
  <c r="B1264" i="10"/>
  <c r="A1264" i="10"/>
  <c r="D1262" i="10"/>
  <c r="C1262" i="10"/>
  <c r="B1262" i="10"/>
  <c r="A1262" i="10"/>
  <c r="D1260" i="10"/>
  <c r="C1260" i="10"/>
  <c r="B1260" i="10"/>
  <c r="A1260" i="10"/>
  <c r="D1258" i="10"/>
  <c r="C1258" i="10"/>
  <c r="B1258" i="10"/>
  <c r="A1258" i="10"/>
  <c r="D1256" i="10"/>
  <c r="C1256" i="10"/>
  <c r="A1256" i="10"/>
  <c r="D1254" i="10"/>
  <c r="C1254" i="10"/>
  <c r="A1254" i="10"/>
  <c r="D1252" i="10"/>
  <c r="C1252" i="10"/>
  <c r="A1252" i="10"/>
  <c r="D1250" i="10"/>
  <c r="C1250" i="10"/>
  <c r="A1250" i="10"/>
  <c r="D1248" i="10"/>
  <c r="C1248" i="10"/>
  <c r="A1248" i="10"/>
  <c r="D1246" i="10"/>
  <c r="C1246" i="10"/>
  <c r="A1246" i="10"/>
  <c r="D1244" i="10"/>
  <c r="C1244" i="10"/>
  <c r="A1244" i="10"/>
  <c r="D1209" i="10"/>
  <c r="C1209" i="10"/>
  <c r="A1209" i="10"/>
  <c r="D1207" i="10"/>
  <c r="C1207" i="10"/>
  <c r="A1207" i="10"/>
  <c r="D1205" i="10"/>
  <c r="C1205" i="10"/>
  <c r="A1205" i="10"/>
  <c r="D1203" i="10"/>
  <c r="C1203" i="10"/>
  <c r="A1203" i="10"/>
  <c r="D1201" i="10"/>
  <c r="C1201" i="10"/>
  <c r="A1201" i="10"/>
  <c r="D1199" i="10"/>
  <c r="C1199" i="10"/>
  <c r="A1199" i="10"/>
  <c r="D1177" i="10"/>
  <c r="C1177" i="10"/>
  <c r="A1177" i="10"/>
  <c r="D1175" i="10"/>
  <c r="C1175" i="10"/>
  <c r="A1175" i="10"/>
  <c r="D1239" i="10"/>
  <c r="C1239" i="10"/>
  <c r="A1239" i="10"/>
  <c r="D1172" i="10"/>
  <c r="D1173" i="10" s="1"/>
  <c r="C1172" i="10"/>
  <c r="C1173" i="10" s="1"/>
  <c r="A1172" i="10"/>
  <c r="A1173" i="10" s="1"/>
  <c r="D1179" i="10"/>
  <c r="D1180" i="10" s="1"/>
  <c r="C1179" i="10"/>
  <c r="C1180" i="10" s="1"/>
  <c r="A1179" i="10"/>
  <c r="A1180" i="10" s="1"/>
  <c r="B1142" i="10"/>
  <c r="G1142" i="10" s="1"/>
  <c r="B1141" i="10"/>
  <c r="G1141" i="10" s="1"/>
  <c r="B1140" i="10"/>
  <c r="G1140" i="10" s="1"/>
  <c r="G1264" i="10" l="1"/>
  <c r="G1258" i="10"/>
  <c r="G1262" i="10"/>
  <c r="G1260" i="10"/>
  <c r="I1319" i="10"/>
  <c r="J1319" i="10"/>
  <c r="I1312" i="10"/>
  <c r="J1335" i="10"/>
  <c r="H1011" i="10"/>
  <c r="I1011" i="10" s="1"/>
  <c r="H1012" i="10"/>
  <c r="J1012" i="10" s="1"/>
  <c r="H1013" i="10"/>
  <c r="J1013" i="10" s="1"/>
  <c r="H1014" i="10"/>
  <c r="I1014" i="10" s="1"/>
  <c r="B1137" i="10"/>
  <c r="C1137" i="10"/>
  <c r="D1137" i="10"/>
  <c r="E1137" i="10"/>
  <c r="A1137" i="10"/>
  <c r="B1135" i="10"/>
  <c r="C1135" i="10"/>
  <c r="D1135" i="10"/>
  <c r="E1135" i="10"/>
  <c r="A1135" i="10"/>
  <c r="G1137" i="10" l="1"/>
  <c r="G1135" i="10"/>
  <c r="I1013" i="10"/>
  <c r="J1014" i="10"/>
  <c r="I1012" i="10"/>
  <c r="J1011" i="10"/>
  <c r="C1080" i="10" l="1"/>
  <c r="D1080" i="10"/>
  <c r="E1080" i="10"/>
  <c r="B1080" i="10"/>
  <c r="A1080" i="10"/>
  <c r="B26" i="12"/>
  <c r="B25" i="12"/>
  <c r="B30" i="12"/>
  <c r="B29" i="12"/>
  <c r="B31" i="12"/>
  <c r="L27" i="43" s="1"/>
  <c r="P62" i="62"/>
  <c r="P63" i="62"/>
  <c r="P64" i="62"/>
  <c r="P65" i="62"/>
  <c r="P66" i="62"/>
  <c r="P67" i="62"/>
  <c r="E1257" i="10"/>
  <c r="E1259" i="10"/>
  <c r="E1261" i="10"/>
  <c r="E1263" i="10"/>
  <c r="P30" i="76"/>
  <c r="P29" i="76"/>
  <c r="P29" i="46"/>
  <c r="P17" i="46"/>
  <c r="P22" i="45"/>
  <c r="P38" i="16"/>
  <c r="P26" i="16"/>
  <c r="P25" i="39"/>
  <c r="P18" i="39"/>
  <c r="P19" i="39"/>
  <c r="P11" i="39"/>
  <c r="P40" i="43"/>
  <c r="P63" i="63"/>
  <c r="E1290" i="10"/>
  <c r="H1290" i="10" s="1"/>
  <c r="I1290" i="10" s="1"/>
  <c r="B1290" i="10"/>
  <c r="P68" i="63"/>
  <c r="P73" i="63"/>
  <c r="P72" i="63"/>
  <c r="P69" i="63"/>
  <c r="P67" i="63"/>
  <c r="P66" i="63"/>
  <c r="P58" i="63"/>
  <c r="E1289" i="10"/>
  <c r="H1289" i="10" s="1"/>
  <c r="J1289" i="10" s="1"/>
  <c r="E1291" i="10"/>
  <c r="H1291" i="10" s="1"/>
  <c r="E1292" i="10"/>
  <c r="H1292" i="10" s="1"/>
  <c r="I1292" i="10" s="1"/>
  <c r="E1293" i="10"/>
  <c r="H1293" i="10" s="1"/>
  <c r="I1293" i="10" s="1"/>
  <c r="E1294" i="10"/>
  <c r="H1294" i="10" s="1"/>
  <c r="E1295" i="10"/>
  <c r="H1295" i="10" s="1"/>
  <c r="E1296" i="10"/>
  <c r="H1296" i="10" s="1"/>
  <c r="I1296" i="10" s="1"/>
  <c r="B1291" i="10"/>
  <c r="B1292" i="10"/>
  <c r="B1293" i="10"/>
  <c r="B1294" i="10"/>
  <c r="B1295" i="10"/>
  <c r="B1296" i="10"/>
  <c r="B1289" i="10"/>
  <c r="P74" i="63"/>
  <c r="P60" i="63"/>
  <c r="P61" i="63"/>
  <c r="P62" i="63"/>
  <c r="P59" i="63"/>
  <c r="P55" i="63"/>
  <c r="P49" i="63"/>
  <c r="P50" i="63"/>
  <c r="P51" i="63"/>
  <c r="P52" i="63"/>
  <c r="P48" i="63"/>
  <c r="P45" i="63"/>
  <c r="P44" i="63"/>
  <c r="P43" i="63"/>
  <c r="H1105" i="10"/>
  <c r="I1105" i="10" s="1"/>
  <c r="H1104" i="10"/>
  <c r="J1104" i="10" s="1"/>
  <c r="H1136" i="10"/>
  <c r="H1134" i="10"/>
  <c r="P51" i="60"/>
  <c r="P72" i="60"/>
  <c r="P101" i="62"/>
  <c r="P102" i="62"/>
  <c r="P103" i="62"/>
  <c r="P104" i="62"/>
  <c r="P105" i="62"/>
  <c r="P100" i="62"/>
  <c r="P97" i="62"/>
  <c r="P93" i="62"/>
  <c r="P94" i="62"/>
  <c r="P92" i="62"/>
  <c r="P83" i="62"/>
  <c r="P84" i="62"/>
  <c r="P85" i="62"/>
  <c r="P86" i="62"/>
  <c r="P87" i="62"/>
  <c r="P88" i="62"/>
  <c r="P89" i="62"/>
  <c r="P82" i="62"/>
  <c r="P75" i="62"/>
  <c r="P76" i="62"/>
  <c r="P77" i="62"/>
  <c r="P78" i="62"/>
  <c r="P79" i="62"/>
  <c r="P74" i="62"/>
  <c r="P61" i="62"/>
  <c r="P55" i="62"/>
  <c r="P56" i="62"/>
  <c r="P57" i="62"/>
  <c r="P58" i="62"/>
  <c r="P54" i="62"/>
  <c r="P44" i="62"/>
  <c r="P45" i="62"/>
  <c r="P46" i="62"/>
  <c r="P47" i="62"/>
  <c r="P48" i="62"/>
  <c r="P49" i="62"/>
  <c r="P50" i="62"/>
  <c r="P51" i="62"/>
  <c r="P43" i="62"/>
  <c r="P84" i="61"/>
  <c r="P85" i="61"/>
  <c r="P86" i="61"/>
  <c r="P87" i="61"/>
  <c r="P88" i="61"/>
  <c r="P83" i="61"/>
  <c r="P80" i="61"/>
  <c r="P79" i="61"/>
  <c r="P76" i="61"/>
  <c r="P75" i="61"/>
  <c r="P67" i="61"/>
  <c r="P68" i="61"/>
  <c r="P69" i="61"/>
  <c r="P70" i="61"/>
  <c r="P71" i="61"/>
  <c r="P72" i="61"/>
  <c r="P66" i="61"/>
  <c r="P59" i="61"/>
  <c r="P60" i="61"/>
  <c r="P61" i="61"/>
  <c r="P62" i="61"/>
  <c r="P63" i="61"/>
  <c r="P58" i="61"/>
  <c r="P55" i="61"/>
  <c r="P54" i="61"/>
  <c r="P44" i="61"/>
  <c r="P45" i="61"/>
  <c r="P46" i="61"/>
  <c r="P47" i="61"/>
  <c r="P48" i="61"/>
  <c r="P49" i="61"/>
  <c r="P50" i="61"/>
  <c r="P51" i="61"/>
  <c r="P43" i="61"/>
  <c r="E1227" i="10"/>
  <c r="H1227" i="10" s="1"/>
  <c r="I1227" i="10" s="1"/>
  <c r="E1228" i="10"/>
  <c r="H1228" i="10" s="1"/>
  <c r="E1229" i="10"/>
  <c r="H1229" i="10" s="1"/>
  <c r="I1229" i="10" s="1"/>
  <c r="E1230" i="10"/>
  <c r="H1230" i="10" s="1"/>
  <c r="E1231" i="10"/>
  <c r="H1231" i="10" s="1"/>
  <c r="I1231" i="10" s="1"/>
  <c r="E1233" i="10"/>
  <c r="H1233" i="10" s="1"/>
  <c r="I1233" i="10" s="1"/>
  <c r="E1234" i="10"/>
  <c r="H1234" i="10" s="1"/>
  <c r="E1235" i="10"/>
  <c r="H1235" i="10" s="1"/>
  <c r="I1235" i="10" s="1"/>
  <c r="E1236" i="10"/>
  <c r="H1236" i="10" s="1"/>
  <c r="E1237" i="10"/>
  <c r="H1237" i="10" s="1"/>
  <c r="I1237" i="10" s="1"/>
  <c r="E1238" i="10"/>
  <c r="E1240" i="10"/>
  <c r="H1240" i="10" s="1"/>
  <c r="I1240" i="10" s="1"/>
  <c r="E1241" i="10"/>
  <c r="H1241" i="10" s="1"/>
  <c r="E1242" i="10"/>
  <c r="H1242" i="10" s="1"/>
  <c r="I1242" i="10" s="1"/>
  <c r="E1243" i="10"/>
  <c r="E1245" i="10"/>
  <c r="E1247" i="10"/>
  <c r="E1249" i="10"/>
  <c r="E1251" i="10"/>
  <c r="E1253" i="10"/>
  <c r="E1255" i="10"/>
  <c r="E1265" i="10"/>
  <c r="H1265" i="10" s="1"/>
  <c r="I1265" i="10" s="1"/>
  <c r="E1266" i="10"/>
  <c r="H1266" i="10" s="1"/>
  <c r="E1267" i="10"/>
  <c r="H1267" i="10" s="1"/>
  <c r="I1267" i="10" s="1"/>
  <c r="E1268" i="10"/>
  <c r="H1268" i="10" s="1"/>
  <c r="E1269" i="10"/>
  <c r="H1269" i="10" s="1"/>
  <c r="I1269" i="10" s="1"/>
  <c r="E1270" i="10"/>
  <c r="H1270" i="10" s="1"/>
  <c r="E1271" i="10"/>
  <c r="H1271" i="10" s="1"/>
  <c r="E1272" i="10"/>
  <c r="H1272" i="10" s="1"/>
  <c r="I1272" i="10" s="1"/>
  <c r="E1273" i="10"/>
  <c r="H1273" i="10" s="1"/>
  <c r="E1274" i="10"/>
  <c r="H1274" i="10" s="1"/>
  <c r="I1274" i="10" s="1"/>
  <c r="E1275" i="10"/>
  <c r="H1275" i="10" s="1"/>
  <c r="E1276" i="10"/>
  <c r="H1276" i="10" s="1"/>
  <c r="I1276" i="10" s="1"/>
  <c r="E1277" i="10"/>
  <c r="H1277" i="10" s="1"/>
  <c r="I1277" i="10" s="1"/>
  <c r="E1278" i="10"/>
  <c r="H1278" i="10" s="1"/>
  <c r="E1279" i="10"/>
  <c r="H1279" i="10" s="1"/>
  <c r="I1279" i="10" s="1"/>
  <c r="E1280" i="10"/>
  <c r="H1280" i="10" s="1"/>
  <c r="E1281" i="10"/>
  <c r="H1281" i="10" s="1"/>
  <c r="I1281" i="10" s="1"/>
  <c r="E1282" i="10"/>
  <c r="H1282" i="10" s="1"/>
  <c r="E1283" i="10"/>
  <c r="H1283" i="10" s="1"/>
  <c r="I1283" i="10" s="1"/>
  <c r="E1284" i="10"/>
  <c r="H1284" i="10" s="1"/>
  <c r="E1285" i="10"/>
  <c r="H1285" i="10" s="1"/>
  <c r="I1285" i="10" s="1"/>
  <c r="E1286" i="10"/>
  <c r="H1286" i="10" s="1"/>
  <c r="E1287" i="10"/>
  <c r="H1287" i="10" s="1"/>
  <c r="I1287" i="10" s="1"/>
  <c r="E1288" i="10"/>
  <c r="H1288" i="10" s="1"/>
  <c r="B1288" i="10"/>
  <c r="E1187" i="10"/>
  <c r="H1187" i="10" s="1"/>
  <c r="I1187" i="10" s="1"/>
  <c r="E1188" i="10"/>
  <c r="H1188" i="10" s="1"/>
  <c r="I1188" i="10" s="1"/>
  <c r="E1189" i="10"/>
  <c r="H1189" i="10" s="1"/>
  <c r="E1190" i="10"/>
  <c r="H1190" i="10" s="1"/>
  <c r="E1191" i="10"/>
  <c r="H1191" i="10" s="1"/>
  <c r="E1192" i="10"/>
  <c r="H1192" i="10" s="1"/>
  <c r="E1193" i="10"/>
  <c r="H1193" i="10" s="1"/>
  <c r="J1193" i="10" s="1"/>
  <c r="E1194" i="10"/>
  <c r="H1194" i="10" s="1"/>
  <c r="I1194" i="10" s="1"/>
  <c r="E1195" i="10"/>
  <c r="H1195" i="10" s="1"/>
  <c r="I1195" i="10" s="1"/>
  <c r="E1196" i="10"/>
  <c r="H1196" i="10" s="1"/>
  <c r="I1196" i="10" s="1"/>
  <c r="E1197" i="10"/>
  <c r="H1197" i="10" s="1"/>
  <c r="E1198" i="10"/>
  <c r="E1336" i="10" s="1"/>
  <c r="E1200" i="10"/>
  <c r="E1202" i="10"/>
  <c r="E1204" i="10"/>
  <c r="E1206" i="10"/>
  <c r="E1208" i="10"/>
  <c r="E1210" i="10"/>
  <c r="H1210" i="10" s="1"/>
  <c r="E1211" i="10"/>
  <c r="H1211" i="10" s="1"/>
  <c r="J1211" i="10" s="1"/>
  <c r="E1212" i="10"/>
  <c r="H1212" i="10" s="1"/>
  <c r="E1213" i="10"/>
  <c r="H1213" i="10" s="1"/>
  <c r="E1214" i="10"/>
  <c r="H1214" i="10" s="1"/>
  <c r="J1214" i="10" s="1"/>
  <c r="E1215" i="10"/>
  <c r="H1215" i="10" s="1"/>
  <c r="I1215" i="10" s="1"/>
  <c r="E1216" i="10"/>
  <c r="H1216" i="10" s="1"/>
  <c r="I1216" i="10" s="1"/>
  <c r="E1217" i="10"/>
  <c r="H1217" i="10" s="1"/>
  <c r="E1218" i="10"/>
  <c r="H1218" i="10" s="1"/>
  <c r="E1219" i="10"/>
  <c r="H1219" i="10" s="1"/>
  <c r="E1220" i="10"/>
  <c r="H1220" i="10" s="1"/>
  <c r="E1221" i="10"/>
  <c r="H1221" i="10" s="1"/>
  <c r="E1222" i="10"/>
  <c r="H1222" i="10" s="1"/>
  <c r="E1223" i="10"/>
  <c r="H1223" i="10" s="1"/>
  <c r="I1223" i="10" s="1"/>
  <c r="E1224" i="10"/>
  <c r="H1224" i="10" s="1"/>
  <c r="I1224" i="10" s="1"/>
  <c r="E1225" i="10"/>
  <c r="H1225" i="10" s="1"/>
  <c r="I1225" i="10" s="1"/>
  <c r="E1226" i="10"/>
  <c r="H1226" i="10" s="1"/>
  <c r="B1287" i="10"/>
  <c r="B1228" i="10"/>
  <c r="B1229" i="10"/>
  <c r="B1230" i="10"/>
  <c r="B1231" i="10"/>
  <c r="B1233" i="10"/>
  <c r="B1234" i="10"/>
  <c r="B1235" i="10"/>
  <c r="B1236" i="10"/>
  <c r="B1237" i="10"/>
  <c r="B1238" i="10"/>
  <c r="G1238" i="10" s="1"/>
  <c r="B1240" i="10"/>
  <c r="B1241" i="10"/>
  <c r="B1242" i="10"/>
  <c r="B1243" i="10"/>
  <c r="B1244" i="10" s="1"/>
  <c r="B1245" i="10"/>
  <c r="B1246" i="10" s="1"/>
  <c r="B1247" i="10"/>
  <c r="B1248" i="10" s="1"/>
  <c r="B1249" i="10"/>
  <c r="B1250" i="10" s="1"/>
  <c r="B1251" i="10"/>
  <c r="G1251" i="10" s="1"/>
  <c r="B1253" i="10"/>
  <c r="B1254" i="10" s="1"/>
  <c r="B1255" i="10"/>
  <c r="B1256" i="10" s="1"/>
  <c r="B1265" i="10"/>
  <c r="B1266" i="10"/>
  <c r="B1267" i="10"/>
  <c r="B1268" i="10"/>
  <c r="B1269" i="10"/>
  <c r="B1270" i="10"/>
  <c r="B1271" i="10"/>
  <c r="G1271" i="10" s="1"/>
  <c r="B1272" i="10"/>
  <c r="B1273" i="10"/>
  <c r="B1274" i="10"/>
  <c r="B1275" i="10"/>
  <c r="B1276" i="10"/>
  <c r="B1277" i="10"/>
  <c r="B1278" i="10"/>
  <c r="B1279" i="10"/>
  <c r="B1280" i="10"/>
  <c r="B1281" i="10"/>
  <c r="B1282" i="10"/>
  <c r="B1283" i="10"/>
  <c r="B1284" i="10"/>
  <c r="B1285" i="10"/>
  <c r="B1286" i="10"/>
  <c r="B1227" i="10"/>
  <c r="B1188" i="10"/>
  <c r="B1189" i="10"/>
  <c r="B1190" i="10"/>
  <c r="B1191" i="10"/>
  <c r="B1192" i="10"/>
  <c r="B1193" i="10"/>
  <c r="B1194" i="10"/>
  <c r="B1195" i="10"/>
  <c r="B1196" i="10"/>
  <c r="G1196" i="10" s="1"/>
  <c r="B1197" i="10"/>
  <c r="G1197" i="10" s="1"/>
  <c r="B1198" i="10"/>
  <c r="B1200" i="10"/>
  <c r="G1200" i="10" s="1"/>
  <c r="B1202" i="10"/>
  <c r="G1202" i="10" s="1"/>
  <c r="B1204" i="10"/>
  <c r="G1204" i="10" s="1"/>
  <c r="B1206" i="10"/>
  <c r="G1206" i="10" s="1"/>
  <c r="B1208" i="10"/>
  <c r="G1208" i="10" s="1"/>
  <c r="B1210" i="10"/>
  <c r="B1211" i="10"/>
  <c r="B1212" i="10"/>
  <c r="G1212" i="10" s="1"/>
  <c r="B1213" i="10"/>
  <c r="B1214" i="10"/>
  <c r="B1215" i="10"/>
  <c r="B1216" i="10"/>
  <c r="B1217" i="10"/>
  <c r="B1218" i="10"/>
  <c r="B1219" i="10"/>
  <c r="B1220" i="10"/>
  <c r="B1221" i="10"/>
  <c r="B1222" i="10"/>
  <c r="B1223" i="10"/>
  <c r="B1224" i="10"/>
  <c r="B1225" i="10"/>
  <c r="B1226" i="10"/>
  <c r="B1187" i="10"/>
  <c r="H1078" i="10"/>
  <c r="I1078" i="10" s="1"/>
  <c r="H1102" i="10"/>
  <c r="I1102" i="10" s="1"/>
  <c r="H1098" i="10"/>
  <c r="I1098" i="10" s="1"/>
  <c r="H1097" i="10"/>
  <c r="I1097" i="10" s="1"/>
  <c r="H1092" i="10"/>
  <c r="I1092" i="10" s="1"/>
  <c r="B502" i="10"/>
  <c r="E502" i="10"/>
  <c r="H502" i="10" s="1"/>
  <c r="B503" i="10"/>
  <c r="G503" i="10" s="1"/>
  <c r="E503" i="10"/>
  <c r="H503" i="10" s="1"/>
  <c r="B504" i="10"/>
  <c r="E504" i="10"/>
  <c r="H504" i="10" s="1"/>
  <c r="B505" i="10"/>
  <c r="E505" i="10"/>
  <c r="H505" i="10" s="1"/>
  <c r="B506" i="10"/>
  <c r="E506" i="10"/>
  <c r="H506" i="10" s="1"/>
  <c r="B507" i="10"/>
  <c r="E507" i="10"/>
  <c r="H507" i="10" s="1"/>
  <c r="I507" i="10" s="1"/>
  <c r="B508" i="10"/>
  <c r="E508" i="10"/>
  <c r="H508" i="10" s="1"/>
  <c r="I508" i="10" s="1"/>
  <c r="B509" i="10"/>
  <c r="E509" i="10"/>
  <c r="H509" i="10" s="1"/>
  <c r="B510" i="10"/>
  <c r="E510" i="10"/>
  <c r="H510" i="10" s="1"/>
  <c r="B511" i="10"/>
  <c r="E511" i="10"/>
  <c r="H511" i="10" s="1"/>
  <c r="J511" i="10" s="1"/>
  <c r="B512" i="10"/>
  <c r="E512" i="10"/>
  <c r="H512" i="10" s="1"/>
  <c r="B513" i="10"/>
  <c r="E513" i="10"/>
  <c r="H513" i="10" s="1"/>
  <c r="B514" i="10"/>
  <c r="E514" i="10"/>
  <c r="H514" i="10" s="1"/>
  <c r="B515" i="10"/>
  <c r="E515" i="10"/>
  <c r="H515" i="10" s="1"/>
  <c r="B516" i="10"/>
  <c r="E516" i="10"/>
  <c r="H516" i="10" s="1"/>
  <c r="I516" i="10" s="1"/>
  <c r="B520" i="10"/>
  <c r="E520" i="10"/>
  <c r="H520" i="10" s="1"/>
  <c r="L24" i="39"/>
  <c r="L17" i="39"/>
  <c r="G1244" i="10" l="1"/>
  <c r="G1198" i="10"/>
  <c r="B1336" i="10"/>
  <c r="G1256" i="10"/>
  <c r="G1250" i="10"/>
  <c r="G1254" i="10"/>
  <c r="G1248" i="10"/>
  <c r="G1246" i="10"/>
  <c r="G1192" i="10"/>
  <c r="G1287" i="10"/>
  <c r="G1275" i="10"/>
  <c r="G1288" i="10"/>
  <c r="G1225" i="10"/>
  <c r="G1219" i="10"/>
  <c r="G1226" i="10"/>
  <c r="G1224" i="10"/>
  <c r="G1286" i="10"/>
  <c r="G1241" i="10"/>
  <c r="G1223" i="10"/>
  <c r="G1215" i="10"/>
  <c r="G1285" i="10"/>
  <c r="B1252" i="10"/>
  <c r="H1263" i="10"/>
  <c r="H1264" i="10" s="1"/>
  <c r="E1264" i="10"/>
  <c r="H1261" i="10"/>
  <c r="J1261" i="10" s="1"/>
  <c r="J1262" i="10" s="1"/>
  <c r="E1262" i="10"/>
  <c r="H1259" i="10"/>
  <c r="J1259" i="10" s="1"/>
  <c r="J1260" i="10" s="1"/>
  <c r="E1260" i="10"/>
  <c r="H1257" i="10"/>
  <c r="J1257" i="10" s="1"/>
  <c r="J1258" i="10" s="1"/>
  <c r="E1258" i="10"/>
  <c r="H1255" i="10"/>
  <c r="H1256" i="10" s="1"/>
  <c r="E1256" i="10"/>
  <c r="H1253" i="10"/>
  <c r="E1254" i="10"/>
  <c r="H1251" i="10"/>
  <c r="H1252" i="10" s="1"/>
  <c r="E1252" i="10"/>
  <c r="H1249" i="10"/>
  <c r="J1249" i="10" s="1"/>
  <c r="J1250" i="10" s="1"/>
  <c r="E1250" i="10"/>
  <c r="H1247" i="10"/>
  <c r="H1248" i="10" s="1"/>
  <c r="E1248" i="10"/>
  <c r="H1243" i="10"/>
  <c r="H1244" i="10" s="1"/>
  <c r="E1244" i="10"/>
  <c r="H1245" i="10"/>
  <c r="J1245" i="10" s="1"/>
  <c r="J1246" i="10" s="1"/>
  <c r="E1246" i="10"/>
  <c r="B1199" i="10"/>
  <c r="H1200" i="10"/>
  <c r="H1201" i="10" s="1"/>
  <c r="E1201" i="10"/>
  <c r="H1198" i="10"/>
  <c r="E1199" i="10"/>
  <c r="B1201" i="10"/>
  <c r="H1208" i="10"/>
  <c r="J1208" i="10" s="1"/>
  <c r="J1209" i="10" s="1"/>
  <c r="E1209" i="10"/>
  <c r="H1206" i="10"/>
  <c r="J1206" i="10" s="1"/>
  <c r="J1207" i="10" s="1"/>
  <c r="E1207" i="10"/>
  <c r="B1205" i="10"/>
  <c r="B1203" i="10"/>
  <c r="B1209" i="10"/>
  <c r="H1204" i="10"/>
  <c r="H1205" i="10" s="1"/>
  <c r="E1205" i="10"/>
  <c r="B1207" i="10"/>
  <c r="H1202" i="10"/>
  <c r="H1203" i="10" s="1"/>
  <c r="E1203" i="10"/>
  <c r="H1238" i="10"/>
  <c r="H1239" i="10" s="1"/>
  <c r="E1239" i="10"/>
  <c r="B1239" i="10"/>
  <c r="J1134" i="10"/>
  <c r="J1135" i="10" s="1"/>
  <c r="H1135" i="10"/>
  <c r="I1136" i="10"/>
  <c r="I1137" i="10" s="1"/>
  <c r="H1137" i="10"/>
  <c r="J1290" i="10"/>
  <c r="I1295" i="10"/>
  <c r="J1295" i="10"/>
  <c r="I1291" i="10"/>
  <c r="J1291" i="10"/>
  <c r="J1294" i="10"/>
  <c r="I1294" i="10"/>
  <c r="J1296" i="10"/>
  <c r="I1289" i="10"/>
  <c r="J1292" i="10"/>
  <c r="J1293" i="10"/>
  <c r="J1105" i="10"/>
  <c r="I1104" i="10"/>
  <c r="J1136" i="10"/>
  <c r="J1137" i="10" s="1"/>
  <c r="I1134" i="10"/>
  <c r="I1135" i="10" s="1"/>
  <c r="I509" i="10"/>
  <c r="J509" i="10"/>
  <c r="I1217" i="10"/>
  <c r="J1217" i="10"/>
  <c r="I1197" i="10"/>
  <c r="J1197" i="10"/>
  <c r="I515" i="10"/>
  <c r="J515" i="10"/>
  <c r="I1212" i="10"/>
  <c r="J1212" i="10"/>
  <c r="I1226" i="10"/>
  <c r="J1226" i="10"/>
  <c r="I1218" i="10"/>
  <c r="J1218" i="10"/>
  <c r="I1210" i="10"/>
  <c r="J1210" i="10"/>
  <c r="I1219" i="10"/>
  <c r="J1219" i="10"/>
  <c r="I1190" i="10"/>
  <c r="J1190" i="10"/>
  <c r="J1189" i="10"/>
  <c r="I1189" i="10"/>
  <c r="I1222" i="10"/>
  <c r="J1222" i="10"/>
  <c r="J1221" i="10"/>
  <c r="I1221" i="10"/>
  <c r="J1192" i="10"/>
  <c r="I1192" i="10"/>
  <c r="I1220" i="10"/>
  <c r="J1220" i="10"/>
  <c r="J1213" i="10"/>
  <c r="I1213" i="10"/>
  <c r="I1191" i="10"/>
  <c r="J1191" i="10"/>
  <c r="J1225" i="10"/>
  <c r="I1214" i="10"/>
  <c r="I1211" i="10"/>
  <c r="I1193" i="10"/>
  <c r="J1196" i="10"/>
  <c r="I1236" i="10"/>
  <c r="J1236" i="10"/>
  <c r="I1286" i="10"/>
  <c r="J1286" i="10"/>
  <c r="J1271" i="10"/>
  <c r="I1271" i="10"/>
  <c r="I1241" i="10"/>
  <c r="J1241" i="10"/>
  <c r="I1282" i="10"/>
  <c r="J1282" i="10"/>
  <c r="J1234" i="10"/>
  <c r="I1234" i="10"/>
  <c r="J1288" i="10"/>
  <c r="I1288" i="10"/>
  <c r="I1266" i="10"/>
  <c r="J1266" i="10"/>
  <c r="J1275" i="10"/>
  <c r="I1275" i="10"/>
  <c r="I1228" i="10"/>
  <c r="J1228" i="10"/>
  <c r="J1268" i="10"/>
  <c r="I1268" i="10"/>
  <c r="J1284" i="10"/>
  <c r="I1284" i="10"/>
  <c r="I1270" i="10"/>
  <c r="J1270" i="10"/>
  <c r="I1273" i="10"/>
  <c r="J1273" i="10"/>
  <c r="I1230" i="10"/>
  <c r="J1230" i="10"/>
  <c r="J1280" i="10"/>
  <c r="I1280" i="10"/>
  <c r="I1278" i="10"/>
  <c r="J1278" i="10"/>
  <c r="J1287" i="10"/>
  <c r="J1285" i="10"/>
  <c r="J1283" i="10"/>
  <c r="J1281" i="10"/>
  <c r="J1279" i="10"/>
  <c r="J1277" i="10"/>
  <c r="J1276" i="10"/>
  <c r="J1274" i="10"/>
  <c r="J1272" i="10"/>
  <c r="J1269" i="10"/>
  <c r="J1267" i="10"/>
  <c r="J1265" i="10"/>
  <c r="J1242" i="10"/>
  <c r="J1240" i="10"/>
  <c r="J1237" i="10"/>
  <c r="J1235" i="10"/>
  <c r="J1233" i="10"/>
  <c r="J1231" i="10"/>
  <c r="J1229" i="10"/>
  <c r="J1227" i="10"/>
  <c r="J1223" i="10"/>
  <c r="J1215" i="10"/>
  <c r="J1194" i="10"/>
  <c r="J1188" i="10"/>
  <c r="J1224" i="10"/>
  <c r="J1216" i="10"/>
  <c r="J1195" i="10"/>
  <c r="J1187" i="10"/>
  <c r="J503" i="10"/>
  <c r="I503" i="10"/>
  <c r="I520" i="10"/>
  <c r="J520" i="10"/>
  <c r="I511" i="10"/>
  <c r="J1078" i="10"/>
  <c r="J1102" i="10"/>
  <c r="J1098" i="10"/>
  <c r="J1097" i="10"/>
  <c r="J1092" i="10"/>
  <c r="I504" i="10"/>
  <c r="J504" i="10"/>
  <c r="I512" i="10"/>
  <c r="J512" i="10"/>
  <c r="I510" i="10"/>
  <c r="J510" i="10"/>
  <c r="J513" i="10"/>
  <c r="I513" i="10"/>
  <c r="I506" i="10"/>
  <c r="J506" i="10"/>
  <c r="I514" i="10"/>
  <c r="J514" i="10"/>
  <c r="I505" i="10"/>
  <c r="J505" i="10"/>
  <c r="I502" i="10"/>
  <c r="J502" i="10"/>
  <c r="J507" i="10"/>
  <c r="J516" i="10"/>
  <c r="J508" i="10"/>
  <c r="H1140" i="10"/>
  <c r="I1140" i="10" s="1"/>
  <c r="H1141" i="10"/>
  <c r="I1141" i="10" s="1"/>
  <c r="H1142" i="10"/>
  <c r="I1142" i="10" s="1"/>
  <c r="E1151" i="10"/>
  <c r="H1151" i="10" s="1"/>
  <c r="E1152" i="10"/>
  <c r="H1152" i="10" s="1"/>
  <c r="E1153" i="10"/>
  <c r="H1153" i="10" s="1"/>
  <c r="E1154" i="10"/>
  <c r="H1154" i="10" s="1"/>
  <c r="E1155" i="10"/>
  <c r="H1155" i="10" s="1"/>
  <c r="E1156" i="10"/>
  <c r="H1156" i="10" s="1"/>
  <c r="I1156" i="10" s="1"/>
  <c r="E1157" i="10"/>
  <c r="H1157" i="10" s="1"/>
  <c r="I1157" i="10" s="1"/>
  <c r="E1158" i="10"/>
  <c r="H1158" i="10" s="1"/>
  <c r="E1159" i="10"/>
  <c r="H1159" i="10" s="1"/>
  <c r="E1160" i="10"/>
  <c r="H1160" i="10" s="1"/>
  <c r="I1160" i="10" s="1"/>
  <c r="E1161" i="10"/>
  <c r="H1161" i="10" s="1"/>
  <c r="E1162" i="10"/>
  <c r="H1162" i="10" s="1"/>
  <c r="E1163" i="10"/>
  <c r="H1163" i="10" s="1"/>
  <c r="E1164" i="10"/>
  <c r="H1164" i="10" s="1"/>
  <c r="I1164" i="10" s="1"/>
  <c r="E1165" i="10"/>
  <c r="H1165" i="10" s="1"/>
  <c r="I1165" i="10" s="1"/>
  <c r="E1166" i="10"/>
  <c r="H1166" i="10" s="1"/>
  <c r="E1167" i="10"/>
  <c r="H1167" i="10" s="1"/>
  <c r="E1168" i="10"/>
  <c r="H1168" i="10" s="1"/>
  <c r="I1168" i="10" s="1"/>
  <c r="E1169" i="10"/>
  <c r="H1169" i="10" s="1"/>
  <c r="E1170" i="10"/>
  <c r="H1170" i="10" s="1"/>
  <c r="E1171" i="10"/>
  <c r="E1174" i="10"/>
  <c r="E1176" i="10"/>
  <c r="E1178" i="10"/>
  <c r="E1181" i="10"/>
  <c r="H1181" i="10" s="1"/>
  <c r="E1182" i="10"/>
  <c r="H1182" i="10" s="1"/>
  <c r="E1183" i="10"/>
  <c r="H1183" i="10" s="1"/>
  <c r="E1184" i="10"/>
  <c r="H1184" i="10" s="1"/>
  <c r="E1185" i="10"/>
  <c r="H1185" i="10" s="1"/>
  <c r="E1186" i="10"/>
  <c r="H1186" i="10" s="1"/>
  <c r="I1186" i="10" s="1"/>
  <c r="B1151" i="10"/>
  <c r="B1152" i="10"/>
  <c r="B1153" i="10"/>
  <c r="B1154" i="10"/>
  <c r="B1155" i="10"/>
  <c r="B1156" i="10"/>
  <c r="B1157" i="10"/>
  <c r="B1158" i="10"/>
  <c r="B1159" i="10"/>
  <c r="B1160" i="10"/>
  <c r="B1161" i="10"/>
  <c r="B1162" i="10"/>
  <c r="B1163" i="10"/>
  <c r="B1164" i="10"/>
  <c r="B1165" i="10"/>
  <c r="G1165" i="10" s="1"/>
  <c r="B1166" i="10"/>
  <c r="B1167" i="10"/>
  <c r="B1168" i="10"/>
  <c r="P86" i="60"/>
  <c r="P87" i="60"/>
  <c r="P88" i="60"/>
  <c r="P89" i="60"/>
  <c r="P90" i="60"/>
  <c r="P85" i="60"/>
  <c r="P80" i="60"/>
  <c r="P81" i="60"/>
  <c r="P82" i="60"/>
  <c r="P79" i="60"/>
  <c r="P76" i="60"/>
  <c r="P75" i="60"/>
  <c r="P65" i="60"/>
  <c r="P66" i="60"/>
  <c r="P67" i="60"/>
  <c r="P68" i="60"/>
  <c r="P69" i="60"/>
  <c r="P70" i="60"/>
  <c r="P71" i="60"/>
  <c r="P64" i="60"/>
  <c r="P55" i="60"/>
  <c r="P56" i="60"/>
  <c r="P57" i="60"/>
  <c r="P58" i="60"/>
  <c r="P59" i="60"/>
  <c r="P60" i="60"/>
  <c r="P61" i="60"/>
  <c r="P54" i="60"/>
  <c r="P44" i="60"/>
  <c r="P45" i="60"/>
  <c r="P46" i="60"/>
  <c r="P47" i="60"/>
  <c r="P48" i="60"/>
  <c r="P49" i="60"/>
  <c r="P50" i="60"/>
  <c r="P43" i="60"/>
  <c r="H1139" i="10"/>
  <c r="I1139" i="10" s="1"/>
  <c r="H1127" i="10"/>
  <c r="I1127" i="10" s="1"/>
  <c r="H1118" i="10"/>
  <c r="I1118" i="10" s="1"/>
  <c r="H1117" i="10"/>
  <c r="J1117" i="10" s="1"/>
  <c r="H1116" i="10"/>
  <c r="J1116" i="10" s="1"/>
  <c r="H1109" i="10"/>
  <c r="J1109" i="10" s="1"/>
  <c r="E1144" i="10"/>
  <c r="H1144" i="10" s="1"/>
  <c r="E1145" i="10"/>
  <c r="H1145" i="10" s="1"/>
  <c r="J1145" i="10" s="1"/>
  <c r="E1146" i="10"/>
  <c r="H1146" i="10" s="1"/>
  <c r="E1147" i="10"/>
  <c r="H1147" i="10" s="1"/>
  <c r="E1148" i="10"/>
  <c r="H1148" i="10" s="1"/>
  <c r="I1148" i="10" s="1"/>
  <c r="E1149" i="10"/>
  <c r="H1149" i="10" s="1"/>
  <c r="I1149" i="10" s="1"/>
  <c r="E1150" i="10"/>
  <c r="H1150" i="10" s="1"/>
  <c r="E1143" i="10"/>
  <c r="H1143" i="10" s="1"/>
  <c r="I1143" i="10" s="1"/>
  <c r="B1144" i="10"/>
  <c r="B1145" i="10"/>
  <c r="B1146" i="10"/>
  <c r="B1147" i="10"/>
  <c r="B1148" i="10"/>
  <c r="B1149" i="10"/>
  <c r="B1150" i="10"/>
  <c r="B1169" i="10"/>
  <c r="B1170" i="10"/>
  <c r="B1171" i="10"/>
  <c r="G1171" i="10" s="1"/>
  <c r="B1174" i="10"/>
  <c r="G1174" i="10" s="1"/>
  <c r="B1176" i="10"/>
  <c r="G1176" i="10" s="1"/>
  <c r="B1178" i="10"/>
  <c r="G1178" i="10" s="1"/>
  <c r="B1181" i="10"/>
  <c r="B1182" i="10"/>
  <c r="B1183" i="10"/>
  <c r="B1184" i="10"/>
  <c r="B1185" i="10"/>
  <c r="B1186" i="10"/>
  <c r="B1139" i="10"/>
  <c r="B1143" i="10"/>
  <c r="L37" i="46"/>
  <c r="L27" i="46"/>
  <c r="P38" i="63"/>
  <c r="P38" i="62"/>
  <c r="P38" i="61"/>
  <c r="P38" i="60"/>
  <c r="P21" i="45"/>
  <c r="P11" i="45"/>
  <c r="L21" i="44"/>
  <c r="H222" i="10"/>
  <c r="J222" i="10" s="1"/>
  <c r="L19" i="45"/>
  <c r="P11" i="44"/>
  <c r="H1079" i="10"/>
  <c r="H1199" i="10" l="1"/>
  <c r="H1336" i="10"/>
  <c r="G1169" i="10"/>
  <c r="G1207" i="10"/>
  <c r="G1209" i="10"/>
  <c r="G1199" i="10"/>
  <c r="G1252" i="10"/>
  <c r="G1336" i="10"/>
  <c r="G1205" i="10"/>
  <c r="G1203" i="10"/>
  <c r="G1201" i="10"/>
  <c r="G1170" i="10"/>
  <c r="G1183" i="10"/>
  <c r="G1158" i="10"/>
  <c r="G1143" i="10"/>
  <c r="G1186" i="10"/>
  <c r="G1154" i="10"/>
  <c r="G1159" i="10"/>
  <c r="G1185" i="10"/>
  <c r="G1184" i="10"/>
  <c r="G1144" i="10"/>
  <c r="G1155" i="10"/>
  <c r="G1139" i="10"/>
  <c r="I1251" i="10"/>
  <c r="I1252" i="10" s="1"/>
  <c r="J1251" i="10"/>
  <c r="J1252" i="10" s="1"/>
  <c r="J1255" i="10"/>
  <c r="J1256" i="10" s="1"/>
  <c r="I1255" i="10"/>
  <c r="I1256" i="10" s="1"/>
  <c r="I1263" i="10"/>
  <c r="I1264" i="10" s="1"/>
  <c r="J1263" i="10"/>
  <c r="J1264" i="10" s="1"/>
  <c r="I1261" i="10"/>
  <c r="I1262" i="10" s="1"/>
  <c r="H1262" i="10"/>
  <c r="I1259" i="10"/>
  <c r="I1260" i="10" s="1"/>
  <c r="H1260" i="10"/>
  <c r="I1257" i="10"/>
  <c r="I1258" i="10" s="1"/>
  <c r="H1258" i="10"/>
  <c r="I1253" i="10"/>
  <c r="I1254" i="10" s="1"/>
  <c r="H1254" i="10"/>
  <c r="J1253" i="10"/>
  <c r="J1254" i="10" s="1"/>
  <c r="I1249" i="10"/>
  <c r="I1250" i="10" s="1"/>
  <c r="H1250" i="10"/>
  <c r="I1247" i="10"/>
  <c r="I1248" i="10" s="1"/>
  <c r="J1247" i="10"/>
  <c r="J1248" i="10" s="1"/>
  <c r="J1243" i="10"/>
  <c r="J1244" i="10" s="1"/>
  <c r="I1243" i="10"/>
  <c r="I1244" i="10" s="1"/>
  <c r="I1245" i="10"/>
  <c r="I1246" i="10" s="1"/>
  <c r="H1246" i="10"/>
  <c r="I1202" i="10"/>
  <c r="I1203" i="10" s="1"/>
  <c r="I1198" i="10"/>
  <c r="I1200" i="10"/>
  <c r="I1201" i="10" s="1"/>
  <c r="J1204" i="10"/>
  <c r="J1205" i="10" s="1"/>
  <c r="J1198" i="10"/>
  <c r="J1202" i="10"/>
  <c r="J1203" i="10" s="1"/>
  <c r="J1200" i="10"/>
  <c r="J1201" i="10" s="1"/>
  <c r="I1204" i="10"/>
  <c r="I1205" i="10" s="1"/>
  <c r="I1206" i="10"/>
  <c r="I1207" i="10" s="1"/>
  <c r="H1207" i="10"/>
  <c r="I1208" i="10"/>
  <c r="I1209" i="10" s="1"/>
  <c r="H1209" i="10"/>
  <c r="I1238" i="10"/>
  <c r="I1239" i="10" s="1"/>
  <c r="J1238" i="10"/>
  <c r="J1239" i="10" s="1"/>
  <c r="B1177" i="10"/>
  <c r="B1175" i="10"/>
  <c r="H1174" i="10"/>
  <c r="J1174" i="10" s="1"/>
  <c r="J1175" i="10" s="1"/>
  <c r="E1175" i="10"/>
  <c r="H1176" i="10"/>
  <c r="E1177" i="10"/>
  <c r="H1171" i="10"/>
  <c r="H1172" i="10" s="1"/>
  <c r="H1173" i="10" s="1"/>
  <c r="E1172" i="10"/>
  <c r="E1173" i="10" s="1"/>
  <c r="B1172" i="10"/>
  <c r="G1172" i="10" s="1"/>
  <c r="B1179" i="10"/>
  <c r="G1179" i="10" s="1"/>
  <c r="H1178" i="10"/>
  <c r="J1178" i="10" s="1"/>
  <c r="J1179" i="10" s="1"/>
  <c r="J1180" i="10" s="1"/>
  <c r="E1179" i="10"/>
  <c r="E1180" i="10" s="1"/>
  <c r="J1079" i="10"/>
  <c r="J1080" i="10" s="1"/>
  <c r="H1080" i="10"/>
  <c r="I1152" i="10"/>
  <c r="J1152" i="10"/>
  <c r="J1181" i="10"/>
  <c r="I1181" i="10"/>
  <c r="J1150" i="10"/>
  <c r="I1150" i="10"/>
  <c r="J1167" i="10"/>
  <c r="I1167" i="10"/>
  <c r="J1159" i="10"/>
  <c r="I1159" i="10"/>
  <c r="I1151" i="10"/>
  <c r="J1151" i="10"/>
  <c r="I1166" i="10"/>
  <c r="J1166" i="10"/>
  <c r="I1158" i="10"/>
  <c r="J1158" i="10"/>
  <c r="J1147" i="10"/>
  <c r="I1147" i="10"/>
  <c r="J1146" i="10"/>
  <c r="I1146" i="10"/>
  <c r="I1185" i="10"/>
  <c r="J1185" i="10"/>
  <c r="I1163" i="10"/>
  <c r="J1163" i="10"/>
  <c r="J1155" i="10"/>
  <c r="I1155" i="10"/>
  <c r="J1184" i="10"/>
  <c r="I1184" i="10"/>
  <c r="J1170" i="10"/>
  <c r="I1170" i="10"/>
  <c r="J1162" i="10"/>
  <c r="I1162" i="10"/>
  <c r="J1154" i="10"/>
  <c r="I1154" i="10"/>
  <c r="J1183" i="10"/>
  <c r="I1183" i="10"/>
  <c r="J1153" i="10"/>
  <c r="I1153" i="10"/>
  <c r="I1144" i="10"/>
  <c r="J1144" i="10"/>
  <c r="J1169" i="10"/>
  <c r="I1169" i="10"/>
  <c r="J1161" i="10"/>
  <c r="I1161" i="10"/>
  <c r="I1182" i="10"/>
  <c r="J1182" i="10"/>
  <c r="J1143" i="10"/>
  <c r="J1142" i="10"/>
  <c r="J1168" i="10"/>
  <c r="J1160" i="10"/>
  <c r="I1145" i="10"/>
  <c r="J1165" i="10"/>
  <c r="J1157" i="10"/>
  <c r="J1149" i="10"/>
  <c r="J1141" i="10"/>
  <c r="J1186" i="10"/>
  <c r="J1164" i="10"/>
  <c r="J1156" i="10"/>
  <c r="J1148" i="10"/>
  <c r="J1140" i="10"/>
  <c r="J1139" i="10"/>
  <c r="J1127" i="10"/>
  <c r="J1118" i="10"/>
  <c r="I1117" i="10"/>
  <c r="I1116" i="10"/>
  <c r="I1109" i="10"/>
  <c r="I222" i="10"/>
  <c r="I1079" i="10"/>
  <c r="I1080" i="10" s="1"/>
  <c r="P44" i="43"/>
  <c r="P48" i="46"/>
  <c r="P49" i="46"/>
  <c r="P47" i="46"/>
  <c r="P46" i="46"/>
  <c r="P44" i="46"/>
  <c r="P33" i="70"/>
  <c r="P34" i="69"/>
  <c r="P33" i="64"/>
  <c r="P33" i="65"/>
  <c r="P32" i="65"/>
  <c r="B1072" i="10"/>
  <c r="B937" i="10"/>
  <c r="B1071" i="10"/>
  <c r="B873" i="10"/>
  <c r="G873" i="10" s="1"/>
  <c r="B1070" i="10"/>
  <c r="B819" i="10"/>
  <c r="B1069" i="10"/>
  <c r="B744" i="10"/>
  <c r="B1068" i="10"/>
  <c r="B697" i="10"/>
  <c r="H1068" i="10"/>
  <c r="H1069" i="10"/>
  <c r="I1069" i="10" s="1"/>
  <c r="H1070" i="10"/>
  <c r="I1070" i="10" s="1"/>
  <c r="H1071" i="10"/>
  <c r="H1072" i="10"/>
  <c r="I1072" i="10" s="1"/>
  <c r="P37" i="30"/>
  <c r="P36" i="30"/>
  <c r="A85" i="10"/>
  <c r="A108" i="10"/>
  <c r="A109" i="10" s="1"/>
  <c r="A124" i="10"/>
  <c r="A129" i="10"/>
  <c r="A130" i="10" s="1"/>
  <c r="A141" i="10"/>
  <c r="A142" i="10" s="1"/>
  <c r="A305" i="10"/>
  <c r="A280" i="10"/>
  <c r="A281" i="10" s="1"/>
  <c r="A283" i="10"/>
  <c r="A284" i="10" s="1"/>
  <c r="A286" i="10"/>
  <c r="A287" i="10" s="1"/>
  <c r="A289" i="10"/>
  <c r="A290" i="10" s="1"/>
  <c r="A291" i="10" s="1"/>
  <c r="A293" i="10"/>
  <c r="A294" i="10" s="1"/>
  <c r="A296" i="10"/>
  <c r="A297" i="10" s="1"/>
  <c r="A299" i="10"/>
  <c r="A300" i="10" s="1"/>
  <c r="A302" i="10"/>
  <c r="A303" i="10" s="1"/>
  <c r="A308" i="10"/>
  <c r="A309" i="10" s="1"/>
  <c r="A311" i="10"/>
  <c r="A312" i="10" s="1"/>
  <c r="A314" i="10"/>
  <c r="A315" i="10" s="1"/>
  <c r="A341" i="10"/>
  <c r="A343" i="10"/>
  <c r="A397" i="10"/>
  <c r="A399" i="10"/>
  <c r="A444" i="10"/>
  <c r="A446" i="10"/>
  <c r="A498" i="10"/>
  <c r="A500" i="10"/>
  <c r="A708" i="10"/>
  <c r="A709" i="10" s="1"/>
  <c r="A710" i="10" s="1"/>
  <c r="A635" i="10"/>
  <c r="A652" i="10"/>
  <c r="A1343" i="10" s="1"/>
  <c r="A654" i="10"/>
  <c r="A1344" i="10" s="1"/>
  <c r="A665" i="10"/>
  <c r="A667" i="10"/>
  <c r="A669" i="10"/>
  <c r="A976" i="10" s="1"/>
  <c r="A674" i="10"/>
  <c r="A888" i="10"/>
  <c r="A890" i="10"/>
  <c r="A892" i="10"/>
  <c r="A900" i="10"/>
  <c r="A901" i="10" s="1"/>
  <c r="A903" i="10"/>
  <c r="A906" i="10"/>
  <c r="A964" i="10"/>
  <c r="A529" i="10"/>
  <c r="A530" i="10" s="1"/>
  <c r="A531" i="10" s="1"/>
  <c r="A532" i="10" s="1"/>
  <c r="A533" i="10" s="1"/>
  <c r="A534" i="10" s="1"/>
  <c r="A535" i="10" s="1"/>
  <c r="A536" i="10" s="1"/>
  <c r="A556" i="10"/>
  <c r="A1338" i="10" s="1"/>
  <c r="A560" i="10"/>
  <c r="A561" i="10" s="1"/>
  <c r="A562" i="10" s="1"/>
  <c r="A563" i="10" s="1"/>
  <c r="A564" i="10" s="1"/>
  <c r="A565" i="10" s="1"/>
  <c r="A566" i="10" s="1"/>
  <c r="A567" i="10" s="1"/>
  <c r="A576" i="10"/>
  <c r="A622" i="10"/>
  <c r="A623" i="10" s="1"/>
  <c r="A624" i="10" s="1"/>
  <c r="A629" i="10"/>
  <c r="A630" i="10" s="1"/>
  <c r="A682" i="10"/>
  <c r="A683" i="10" s="1"/>
  <c r="A684" i="10" s="1"/>
  <c r="A704" i="10"/>
  <c r="A764" i="10"/>
  <c r="A826" i="10"/>
  <c r="A860" i="10"/>
  <c r="A880" i="10"/>
  <c r="A882" i="10"/>
  <c r="E85" i="10"/>
  <c r="E86" i="10" s="1"/>
  <c r="E108" i="10"/>
  <c r="E109" i="10" s="1"/>
  <c r="E124" i="10"/>
  <c r="E129" i="10"/>
  <c r="E130" i="10" s="1"/>
  <c r="E141" i="10"/>
  <c r="E142" i="10" s="1"/>
  <c r="E280" i="10"/>
  <c r="E281" i="10" s="1"/>
  <c r="E283" i="10"/>
  <c r="E284" i="10" s="1"/>
  <c r="E286" i="10"/>
  <c r="E287" i="10" s="1"/>
  <c r="E289" i="10"/>
  <c r="E290" i="10" s="1"/>
  <c r="E291" i="10" s="1"/>
  <c r="E293" i="10"/>
  <c r="E294" i="10" s="1"/>
  <c r="E296" i="10"/>
  <c r="E297" i="10" s="1"/>
  <c r="E299" i="10"/>
  <c r="E300" i="10" s="1"/>
  <c r="E302" i="10"/>
  <c r="E303" i="10" s="1"/>
  <c r="E308" i="10"/>
  <c r="E309" i="10" s="1"/>
  <c r="E311" i="10"/>
  <c r="E312" i="10" s="1"/>
  <c r="E314" i="10"/>
  <c r="E315" i="10" s="1"/>
  <c r="E341" i="10"/>
  <c r="E343" i="10"/>
  <c r="B322" i="10"/>
  <c r="G322" i="10" s="1"/>
  <c r="B323" i="10"/>
  <c r="B325" i="10"/>
  <c r="B326" i="10"/>
  <c r="B328" i="10"/>
  <c r="G328" i="10" s="1"/>
  <c r="B329" i="10"/>
  <c r="B330" i="10"/>
  <c r="B331" i="10"/>
  <c r="E397" i="10"/>
  <c r="E399" i="10"/>
  <c r="B378" i="10"/>
  <c r="G378" i="10" s="1"/>
  <c r="B379" i="10"/>
  <c r="B381" i="10"/>
  <c r="B382" i="10"/>
  <c r="B384" i="10"/>
  <c r="G384" i="10" s="1"/>
  <c r="B385" i="10"/>
  <c r="B386" i="10"/>
  <c r="B387" i="10"/>
  <c r="E444" i="10"/>
  <c r="E446" i="10"/>
  <c r="B425" i="10"/>
  <c r="G425" i="10" s="1"/>
  <c r="B426" i="10"/>
  <c r="B428" i="10"/>
  <c r="B429" i="10"/>
  <c r="B430" i="10"/>
  <c r="B431" i="10"/>
  <c r="G431" i="10" s="1"/>
  <c r="B432" i="10"/>
  <c r="B433" i="10"/>
  <c r="E498" i="10"/>
  <c r="E500" i="10"/>
  <c r="B479" i="10"/>
  <c r="G479" i="10" s="1"/>
  <c r="B480" i="10"/>
  <c r="B482" i="10"/>
  <c r="B483" i="10"/>
  <c r="B485" i="10"/>
  <c r="G485" i="10" s="1"/>
  <c r="B486" i="10"/>
  <c r="B487" i="10"/>
  <c r="B488" i="10"/>
  <c r="E529" i="10"/>
  <c r="E530" i="10" s="1"/>
  <c r="E531" i="10" s="1"/>
  <c r="E532" i="10" s="1"/>
  <c r="E533" i="10" s="1"/>
  <c r="E534" i="10" s="1"/>
  <c r="E535" i="10" s="1"/>
  <c r="E536" i="10" s="1"/>
  <c r="E556" i="10"/>
  <c r="E1337" i="10" s="1"/>
  <c r="E1338" i="10" s="1"/>
  <c r="E560" i="10"/>
  <c r="E561" i="10" s="1"/>
  <c r="E562" i="10" s="1"/>
  <c r="E563" i="10" s="1"/>
  <c r="E564" i="10" s="1"/>
  <c r="E565" i="10" s="1"/>
  <c r="E566" i="10" s="1"/>
  <c r="E567" i="10" s="1"/>
  <c r="E571" i="10"/>
  <c r="H571" i="10" s="1"/>
  <c r="E572" i="10"/>
  <c r="H572" i="10" s="1"/>
  <c r="E573" i="10"/>
  <c r="H573" i="10" s="1"/>
  <c r="E574" i="10"/>
  <c r="H574" i="10" s="1"/>
  <c r="I574" i="10" s="1"/>
  <c r="E575" i="10"/>
  <c r="E577" i="10"/>
  <c r="H577" i="10" s="1"/>
  <c r="I577" i="10" s="1"/>
  <c r="E578" i="10"/>
  <c r="H578" i="10" s="1"/>
  <c r="J578" i="10" s="1"/>
  <c r="E579" i="10"/>
  <c r="H579" i="10" s="1"/>
  <c r="E580" i="10"/>
  <c r="E581" i="10"/>
  <c r="E582" i="10"/>
  <c r="E583" i="10"/>
  <c r="E584" i="10"/>
  <c r="E585" i="10"/>
  <c r="E586" i="10"/>
  <c r="E587" i="10"/>
  <c r="E588" i="10"/>
  <c r="E589" i="10"/>
  <c r="E1329" i="10" s="1"/>
  <c r="E590" i="10"/>
  <c r="E591" i="10"/>
  <c r="E592" i="10"/>
  <c r="E593" i="10"/>
  <c r="E594" i="10"/>
  <c r="H594" i="10" s="1"/>
  <c r="I594" i="10" s="1"/>
  <c r="E595" i="10"/>
  <c r="H595" i="10" s="1"/>
  <c r="J595" i="10" s="1"/>
  <c r="B528" i="10"/>
  <c r="G528" i="10" s="1"/>
  <c r="B549" i="10"/>
  <c r="B550" i="10"/>
  <c r="B551" i="10"/>
  <c r="B552" i="10"/>
  <c r="B553" i="10"/>
  <c r="B1365" i="10" s="1"/>
  <c r="G1365" i="10" s="1"/>
  <c r="B554" i="10"/>
  <c r="B555" i="10"/>
  <c r="E622" i="10"/>
  <c r="E623" i="10" s="1"/>
  <c r="E624" i="10" s="1"/>
  <c r="E629" i="10"/>
  <c r="E630" i="10" s="1"/>
  <c r="E635" i="10"/>
  <c r="E637" i="10"/>
  <c r="E638" i="10"/>
  <c r="H638" i="10" s="1"/>
  <c r="E639" i="10"/>
  <c r="H639" i="10" s="1"/>
  <c r="J639" i="10" s="1"/>
  <c r="E640" i="10"/>
  <c r="H640" i="10" s="1"/>
  <c r="I640" i="10" s="1"/>
  <c r="E641" i="10"/>
  <c r="E642" i="10"/>
  <c r="H642" i="10" s="1"/>
  <c r="J642" i="10" s="1"/>
  <c r="E643" i="10"/>
  <c r="H643" i="10" s="1"/>
  <c r="J643" i="10" s="1"/>
  <c r="E644" i="10"/>
  <c r="H644" i="10" s="1"/>
  <c r="E645" i="10"/>
  <c r="H645" i="10" s="1"/>
  <c r="E646" i="10"/>
  <c r="H646" i="10" s="1"/>
  <c r="E647" i="10"/>
  <c r="H647" i="10" s="1"/>
  <c r="J647" i="10" s="1"/>
  <c r="E648" i="10"/>
  <c r="H648" i="10" s="1"/>
  <c r="I648" i="10" s="1"/>
  <c r="E649" i="10"/>
  <c r="H649" i="10" s="1"/>
  <c r="E650" i="10"/>
  <c r="H650" i="10" s="1"/>
  <c r="E651" i="10"/>
  <c r="E653" i="10"/>
  <c r="H653" i="10" s="1"/>
  <c r="I653" i="10" s="1"/>
  <c r="I654" i="10" s="1"/>
  <c r="I1344" i="10" s="1"/>
  <c r="E655" i="10"/>
  <c r="H655" i="10" s="1"/>
  <c r="E656" i="10"/>
  <c r="H656" i="10" s="1"/>
  <c r="I656" i="10" s="1"/>
  <c r="E657" i="10"/>
  <c r="H657" i="10" s="1"/>
  <c r="I657" i="10" s="1"/>
  <c r="E658" i="10"/>
  <c r="H658" i="10" s="1"/>
  <c r="I658" i="10" s="1"/>
  <c r="E659" i="10"/>
  <c r="H659" i="10" s="1"/>
  <c r="E660" i="10"/>
  <c r="H660" i="10" s="1"/>
  <c r="I660" i="10" s="1"/>
  <c r="E661" i="10"/>
  <c r="H661" i="10" s="1"/>
  <c r="E662" i="10"/>
  <c r="H662" i="10" s="1"/>
  <c r="E663" i="10"/>
  <c r="H663" i="10" s="1"/>
  <c r="E664" i="10"/>
  <c r="E665" i="10" s="1"/>
  <c r="E666" i="10"/>
  <c r="E667" i="10" s="1"/>
  <c r="E668" i="10"/>
  <c r="E669" i="10" s="1"/>
  <c r="E976" i="10" s="1"/>
  <c r="E670" i="10"/>
  <c r="H670" i="10" s="1"/>
  <c r="E671" i="10"/>
  <c r="H671" i="10" s="1"/>
  <c r="E672" i="10"/>
  <c r="H672" i="10" s="1"/>
  <c r="J672" i="10" s="1"/>
  <c r="E673" i="10"/>
  <c r="E674" i="10" s="1"/>
  <c r="B605" i="10"/>
  <c r="B606" i="10"/>
  <c r="B619" i="10"/>
  <c r="B620" i="10"/>
  <c r="B621" i="10"/>
  <c r="B625" i="10"/>
  <c r="B626" i="10"/>
  <c r="B1366" i="10" s="1"/>
  <c r="G1366" i="10" s="1"/>
  <c r="B627" i="10"/>
  <c r="E682" i="10"/>
  <c r="E683" i="10" s="1"/>
  <c r="E684" i="10" s="1"/>
  <c r="E704" i="10"/>
  <c r="E708" i="10"/>
  <c r="E709" i="10" s="1"/>
  <c r="E710" i="10" s="1"/>
  <c r="E714" i="10"/>
  <c r="H714" i="10" s="1"/>
  <c r="E715" i="10"/>
  <c r="H715" i="10" s="1"/>
  <c r="E716" i="10"/>
  <c r="H716" i="10" s="1"/>
  <c r="J716" i="10" s="1"/>
  <c r="E717" i="10"/>
  <c r="H717" i="10" s="1"/>
  <c r="J717" i="10" s="1"/>
  <c r="E718" i="10"/>
  <c r="H718" i="10" s="1"/>
  <c r="E719" i="10"/>
  <c r="H719" i="10" s="1"/>
  <c r="I719" i="10" s="1"/>
  <c r="E720" i="10"/>
  <c r="H720" i="10" s="1"/>
  <c r="I720" i="10" s="1"/>
  <c r="E721" i="10"/>
  <c r="H721" i="10" s="1"/>
  <c r="J721" i="10" s="1"/>
  <c r="E722" i="10"/>
  <c r="H722" i="10" s="1"/>
  <c r="I722" i="10" s="1"/>
  <c r="E723" i="10"/>
  <c r="H723" i="10" s="1"/>
  <c r="I723" i="10" s="1"/>
  <c r="E724" i="10"/>
  <c r="H724" i="10" s="1"/>
  <c r="I724" i="10" s="1"/>
  <c r="E725" i="10"/>
  <c r="H725" i="10" s="1"/>
  <c r="J725" i="10" s="1"/>
  <c r="E726" i="10"/>
  <c r="H726" i="10" s="1"/>
  <c r="E727" i="10"/>
  <c r="H727" i="10" s="1"/>
  <c r="E728" i="10"/>
  <c r="H728" i="10" s="1"/>
  <c r="E729" i="10"/>
  <c r="H729" i="10" s="1"/>
  <c r="E730" i="10"/>
  <c r="H730" i="10" s="1"/>
  <c r="I730" i="10" s="1"/>
  <c r="E731" i="10"/>
  <c r="H731" i="10" s="1"/>
  <c r="I731" i="10" s="1"/>
  <c r="E732" i="10"/>
  <c r="H732" i="10" s="1"/>
  <c r="E733" i="10"/>
  <c r="H733" i="10" s="1"/>
  <c r="E734" i="10"/>
  <c r="H734" i="10" s="1"/>
  <c r="I734" i="10" s="1"/>
  <c r="E735" i="10"/>
  <c r="H735" i="10" s="1"/>
  <c r="J735" i="10" s="1"/>
  <c r="E736" i="10"/>
  <c r="H736" i="10" s="1"/>
  <c r="E737" i="10"/>
  <c r="H737" i="10" s="1"/>
  <c r="B681" i="10"/>
  <c r="B698" i="10"/>
  <c r="B699" i="10"/>
  <c r="B700" i="10"/>
  <c r="B701" i="10"/>
  <c r="B1367" i="10" s="1"/>
  <c r="G1367" i="10" s="1"/>
  <c r="B702" i="10"/>
  <c r="B703" i="10"/>
  <c r="B705" i="10"/>
  <c r="E764" i="10"/>
  <c r="E770" i="10"/>
  <c r="H770" i="10" s="1"/>
  <c r="E771" i="10"/>
  <c r="H771" i="10" s="1"/>
  <c r="I771" i="10" s="1"/>
  <c r="E772" i="10"/>
  <c r="H772" i="10" s="1"/>
  <c r="E773" i="10"/>
  <c r="H773" i="10" s="1"/>
  <c r="E774" i="10"/>
  <c r="H774" i="10" s="1"/>
  <c r="E775" i="10"/>
  <c r="H775" i="10" s="1"/>
  <c r="J775" i="10" s="1"/>
  <c r="E776" i="10"/>
  <c r="H776" i="10" s="1"/>
  <c r="E777" i="10"/>
  <c r="H777" i="10" s="1"/>
  <c r="I777" i="10" s="1"/>
  <c r="E778" i="10"/>
  <c r="H778" i="10" s="1"/>
  <c r="I778" i="10" s="1"/>
  <c r="E779" i="10"/>
  <c r="H779" i="10" s="1"/>
  <c r="E780" i="10"/>
  <c r="H780" i="10" s="1"/>
  <c r="I780" i="10" s="1"/>
  <c r="E781" i="10"/>
  <c r="H781" i="10" s="1"/>
  <c r="I781" i="10" s="1"/>
  <c r="E782" i="10"/>
  <c r="H782" i="10" s="1"/>
  <c r="I782" i="10" s="1"/>
  <c r="E783" i="10"/>
  <c r="H783" i="10" s="1"/>
  <c r="J783" i="10" s="1"/>
  <c r="E784" i="10"/>
  <c r="H784" i="10" s="1"/>
  <c r="E785" i="10"/>
  <c r="H785" i="10" s="1"/>
  <c r="I785" i="10" s="1"/>
  <c r="E786" i="10"/>
  <c r="H786" i="10" s="1"/>
  <c r="J786" i="10" s="1"/>
  <c r="E787" i="10"/>
  <c r="H787" i="10" s="1"/>
  <c r="E788" i="10"/>
  <c r="H788" i="10" s="1"/>
  <c r="E789" i="10"/>
  <c r="H789" i="10" s="1"/>
  <c r="I789" i="10" s="1"/>
  <c r="E790" i="10"/>
  <c r="H790" i="10" s="1"/>
  <c r="E791" i="10"/>
  <c r="H791" i="10" s="1"/>
  <c r="J791" i="10" s="1"/>
  <c r="E792" i="10"/>
  <c r="H792" i="10" s="1"/>
  <c r="E793" i="10"/>
  <c r="H793" i="10" s="1"/>
  <c r="I793" i="10" s="1"/>
  <c r="E794" i="10"/>
  <c r="H794" i="10" s="1"/>
  <c r="J794" i="10" s="1"/>
  <c r="E795" i="10"/>
  <c r="H795" i="10" s="1"/>
  <c r="I795" i="10" s="1"/>
  <c r="E796" i="10"/>
  <c r="H796" i="10" s="1"/>
  <c r="E797" i="10"/>
  <c r="H797" i="10" s="1"/>
  <c r="E798" i="10"/>
  <c r="H798" i="10" s="1"/>
  <c r="I798" i="10" s="1"/>
  <c r="B757" i="10"/>
  <c r="B758" i="10"/>
  <c r="B759" i="10"/>
  <c r="B760" i="10"/>
  <c r="B761" i="10"/>
  <c r="G761" i="10" s="1"/>
  <c r="B762" i="10"/>
  <c r="B763" i="10"/>
  <c r="B765" i="10"/>
  <c r="E826" i="10"/>
  <c r="E832" i="10"/>
  <c r="H832" i="10" s="1"/>
  <c r="I832" i="10" s="1"/>
  <c r="E833" i="10"/>
  <c r="H833" i="10" s="1"/>
  <c r="I833" i="10" s="1"/>
  <c r="E834" i="10"/>
  <c r="H834" i="10" s="1"/>
  <c r="J834" i="10" s="1"/>
  <c r="E835" i="10"/>
  <c r="H835" i="10" s="1"/>
  <c r="J835" i="10" s="1"/>
  <c r="E836" i="10"/>
  <c r="H836" i="10" s="1"/>
  <c r="E837" i="10"/>
  <c r="H837" i="10" s="1"/>
  <c r="E838" i="10"/>
  <c r="H838" i="10" s="1"/>
  <c r="E839" i="10"/>
  <c r="H839" i="10" s="1"/>
  <c r="I839" i="10" s="1"/>
  <c r="E840" i="10"/>
  <c r="H840" i="10" s="1"/>
  <c r="I840" i="10" s="1"/>
  <c r="E841" i="10"/>
  <c r="H841" i="10" s="1"/>
  <c r="I841" i="10" s="1"/>
  <c r="E842" i="10"/>
  <c r="H842" i="10" s="1"/>
  <c r="J842" i="10" s="1"/>
  <c r="E843" i="10"/>
  <c r="H843" i="10" s="1"/>
  <c r="E844" i="10"/>
  <c r="H844" i="10" s="1"/>
  <c r="I844" i="10" s="1"/>
  <c r="E845" i="10"/>
  <c r="H845" i="10" s="1"/>
  <c r="E846" i="10"/>
  <c r="H846" i="10" s="1"/>
  <c r="I846" i="10" s="1"/>
  <c r="E847" i="10"/>
  <c r="H847" i="10" s="1"/>
  <c r="J847" i="10" s="1"/>
  <c r="E848" i="10"/>
  <c r="H848" i="10" s="1"/>
  <c r="I848" i="10" s="1"/>
  <c r="E849" i="10"/>
  <c r="H849" i="10" s="1"/>
  <c r="J849" i="10" s="1"/>
  <c r="E850" i="10"/>
  <c r="H850" i="10" s="1"/>
  <c r="J850" i="10" s="1"/>
  <c r="E851" i="10"/>
  <c r="H851" i="10" s="1"/>
  <c r="E852" i="10"/>
  <c r="H852" i="10" s="1"/>
  <c r="B805" i="10"/>
  <c r="B806" i="10"/>
  <c r="B820" i="10"/>
  <c r="B821" i="10"/>
  <c r="B822" i="10"/>
  <c r="B823" i="10"/>
  <c r="G823" i="10" s="1"/>
  <c r="B824" i="10"/>
  <c r="B825" i="10"/>
  <c r="G825" i="10" s="1"/>
  <c r="E860" i="10"/>
  <c r="E880" i="10"/>
  <c r="E882" i="10"/>
  <c r="E887" i="10"/>
  <c r="E889" i="10"/>
  <c r="E890" i="10" s="1"/>
  <c r="E891" i="10"/>
  <c r="E893" i="10"/>
  <c r="H893" i="10" s="1"/>
  <c r="I893" i="10" s="1"/>
  <c r="E894" i="10"/>
  <c r="H894" i="10" s="1"/>
  <c r="I894" i="10" s="1"/>
  <c r="E895" i="10"/>
  <c r="H895" i="10" s="1"/>
  <c r="I895" i="10" s="1"/>
  <c r="E896" i="10"/>
  <c r="H896" i="10" s="1"/>
  <c r="E897" i="10"/>
  <c r="H897" i="10" s="1"/>
  <c r="E898" i="10"/>
  <c r="H898" i="10" s="1"/>
  <c r="I898" i="10" s="1"/>
  <c r="E899" i="10"/>
  <c r="E900" i="10" s="1"/>
  <c r="E901" i="10" s="1"/>
  <c r="E902" i="10"/>
  <c r="E904" i="10"/>
  <c r="H904" i="10" s="1"/>
  <c r="E905" i="10"/>
  <c r="H905" i="10" s="1"/>
  <c r="I905" i="10" s="1"/>
  <c r="I906" i="10" s="1"/>
  <c r="E907" i="10"/>
  <c r="H907" i="10" s="1"/>
  <c r="J907" i="10" s="1"/>
  <c r="E908" i="10"/>
  <c r="H908" i="10" s="1"/>
  <c r="E909" i="10"/>
  <c r="H909" i="10" s="1"/>
  <c r="I909" i="10" s="1"/>
  <c r="E910" i="10"/>
  <c r="H910" i="10" s="1"/>
  <c r="I910" i="10" s="1"/>
  <c r="E911" i="10"/>
  <c r="H911" i="10" s="1"/>
  <c r="E912" i="10"/>
  <c r="H912" i="10" s="1"/>
  <c r="I912" i="10" s="1"/>
  <c r="B859" i="10"/>
  <c r="B860" i="10" s="1"/>
  <c r="G860" i="10" s="1"/>
  <c r="B874" i="10"/>
  <c r="B875" i="10"/>
  <c r="B876" i="10"/>
  <c r="B877" i="10"/>
  <c r="B1368" i="10" s="1"/>
  <c r="G1368" i="10" s="1"/>
  <c r="B878" i="10"/>
  <c r="B879" i="10"/>
  <c r="G879" i="10" s="1"/>
  <c r="B881" i="10"/>
  <c r="G881" i="10" s="1"/>
  <c r="E939" i="10"/>
  <c r="E945" i="10"/>
  <c r="H945" i="10" s="1"/>
  <c r="I945" i="10" s="1"/>
  <c r="E946" i="10"/>
  <c r="H946" i="10" s="1"/>
  <c r="J946" i="10" s="1"/>
  <c r="E947" i="10"/>
  <c r="H947" i="10" s="1"/>
  <c r="I947" i="10" s="1"/>
  <c r="E948" i="10"/>
  <c r="H948" i="10" s="1"/>
  <c r="I948" i="10" s="1"/>
  <c r="E949" i="10"/>
  <c r="H949" i="10" s="1"/>
  <c r="E950" i="10"/>
  <c r="H950" i="10" s="1"/>
  <c r="E951" i="10"/>
  <c r="H951" i="10" s="1"/>
  <c r="I951" i="10" s="1"/>
  <c r="E952" i="10"/>
  <c r="H952" i="10" s="1"/>
  <c r="I952" i="10" s="1"/>
  <c r="E953" i="10"/>
  <c r="H953" i="10" s="1"/>
  <c r="I953" i="10" s="1"/>
  <c r="E954" i="10"/>
  <c r="H954" i="10" s="1"/>
  <c r="I954" i="10" s="1"/>
  <c r="E955" i="10"/>
  <c r="H955" i="10" s="1"/>
  <c r="E956" i="10"/>
  <c r="H956" i="10" s="1"/>
  <c r="J956" i="10" s="1"/>
  <c r="E957" i="10"/>
  <c r="H957" i="10" s="1"/>
  <c r="E958" i="10"/>
  <c r="H958" i="10" s="1"/>
  <c r="E959" i="10"/>
  <c r="H959" i="10" s="1"/>
  <c r="I959" i="10" s="1"/>
  <c r="E960" i="10"/>
  <c r="H960" i="10" s="1"/>
  <c r="J960" i="10" s="1"/>
  <c r="E961" i="10"/>
  <c r="H961" i="10" s="1"/>
  <c r="E962" i="10"/>
  <c r="E963" i="10"/>
  <c r="E965" i="10"/>
  <c r="H965" i="10" s="1"/>
  <c r="I965" i="10" s="1"/>
  <c r="B919" i="10"/>
  <c r="B932" i="10"/>
  <c r="B933" i="10"/>
  <c r="B934" i="10"/>
  <c r="B935" i="10"/>
  <c r="B936" i="10"/>
  <c r="B1369" i="10" s="1"/>
  <c r="G1369" i="10" s="1"/>
  <c r="B938" i="10"/>
  <c r="B940" i="10"/>
  <c r="E973" i="10"/>
  <c r="E975" i="10"/>
  <c r="E977" i="10"/>
  <c r="H977" i="10" s="1"/>
  <c r="E978" i="10"/>
  <c r="E980" i="10"/>
  <c r="H980" i="10" s="1"/>
  <c r="I980" i="10" s="1"/>
  <c r="E981" i="10"/>
  <c r="H981" i="10" s="1"/>
  <c r="I981" i="10" s="1"/>
  <c r="E986" i="10"/>
  <c r="E988" i="10"/>
  <c r="E990" i="10"/>
  <c r="E992" i="10"/>
  <c r="E993" i="10"/>
  <c r="E1073" i="10"/>
  <c r="H1073" i="10" s="1"/>
  <c r="I1073" i="10" s="1"/>
  <c r="E1074" i="10"/>
  <c r="H1074" i="10" s="1"/>
  <c r="J1074" i="10" s="1"/>
  <c r="A939" i="10"/>
  <c r="A972" i="10"/>
  <c r="A979" i="10"/>
  <c r="A986" i="10"/>
  <c r="A988" i="10"/>
  <c r="A990" i="10"/>
  <c r="A992" i="10"/>
  <c r="A993" i="10"/>
  <c r="B85" i="10"/>
  <c r="B86" i="10" s="1"/>
  <c r="B108" i="10"/>
  <c r="B109" i="10" s="1"/>
  <c r="B124" i="10"/>
  <c r="B129" i="10"/>
  <c r="B130" i="10" s="1"/>
  <c r="B141" i="10"/>
  <c r="B280" i="10"/>
  <c r="B283" i="10"/>
  <c r="B286" i="10"/>
  <c r="G286" i="10" s="1"/>
  <c r="B289" i="10"/>
  <c r="B293" i="10"/>
  <c r="B296" i="10"/>
  <c r="B299" i="10"/>
  <c r="B302" i="10"/>
  <c r="G302" i="10" s="1"/>
  <c r="B308" i="10"/>
  <c r="B311" i="10"/>
  <c r="G311" i="10" s="1"/>
  <c r="B314" i="10"/>
  <c r="B333" i="10"/>
  <c r="B334" i="10"/>
  <c r="B335" i="10"/>
  <c r="B336" i="10"/>
  <c r="B337" i="10"/>
  <c r="B338" i="10"/>
  <c r="B340" i="10"/>
  <c r="B342" i="10"/>
  <c r="B343" i="10" s="1"/>
  <c r="B389" i="10"/>
  <c r="B390" i="10"/>
  <c r="B391" i="10"/>
  <c r="B392" i="10"/>
  <c r="B393" i="10"/>
  <c r="B394" i="10"/>
  <c r="B396" i="10"/>
  <c r="B398" i="10"/>
  <c r="B434" i="10"/>
  <c r="B436" i="10"/>
  <c r="B437" i="10"/>
  <c r="B438" i="10"/>
  <c r="B439" i="10"/>
  <c r="B440" i="10"/>
  <c r="B441" i="10"/>
  <c r="B443" i="10"/>
  <c r="B445" i="10"/>
  <c r="B490" i="10"/>
  <c r="B491" i="10"/>
  <c r="B492" i="10"/>
  <c r="B493" i="10"/>
  <c r="B494" i="10"/>
  <c r="B495" i="10"/>
  <c r="B497" i="10"/>
  <c r="B499" i="10"/>
  <c r="B557" i="10"/>
  <c r="B558" i="10"/>
  <c r="B559" i="10"/>
  <c r="B560" i="10" s="1"/>
  <c r="G560" i="10" s="1"/>
  <c r="B568" i="10"/>
  <c r="B569" i="10"/>
  <c r="B571" i="10"/>
  <c r="B572" i="10"/>
  <c r="B573" i="10"/>
  <c r="B574" i="10"/>
  <c r="B575" i="10"/>
  <c r="B577" i="10"/>
  <c r="B578" i="10"/>
  <c r="B579" i="10"/>
  <c r="B580" i="10"/>
  <c r="B1320" i="10" s="1"/>
  <c r="G1320" i="10" s="1"/>
  <c r="B581" i="10"/>
  <c r="B1321" i="10" s="1"/>
  <c r="G1321" i="10" s="1"/>
  <c r="B582" i="10"/>
  <c r="B1322" i="10" s="1"/>
  <c r="G1322" i="10" s="1"/>
  <c r="B583" i="10"/>
  <c r="B1323" i="10" s="1"/>
  <c r="G1323" i="10" s="1"/>
  <c r="B584" i="10"/>
  <c r="B1324" i="10" s="1"/>
  <c r="G1324" i="10" s="1"/>
  <c r="B585" i="10"/>
  <c r="B586" i="10"/>
  <c r="B1326" i="10" s="1"/>
  <c r="G1326" i="10" s="1"/>
  <c r="B587" i="10"/>
  <c r="B1327" i="10" s="1"/>
  <c r="G1327" i="10" s="1"/>
  <c r="B588" i="10"/>
  <c r="B1328" i="10" s="1"/>
  <c r="G1328" i="10" s="1"/>
  <c r="B589" i="10"/>
  <c r="B1329" i="10" s="1"/>
  <c r="G1329" i="10" s="1"/>
  <c r="B590" i="10"/>
  <c r="B1330" i="10" s="1"/>
  <c r="G1330" i="10" s="1"/>
  <c r="B591" i="10"/>
  <c r="B1331" i="10" s="1"/>
  <c r="G1331" i="10" s="1"/>
  <c r="B592" i="10"/>
  <c r="B1332" i="10" s="1"/>
  <c r="G1332" i="10" s="1"/>
  <c r="B593" i="10"/>
  <c r="B594" i="10"/>
  <c r="B595" i="10"/>
  <c r="B628" i="10"/>
  <c r="B631" i="10"/>
  <c r="B632" i="10"/>
  <c r="B633" i="10"/>
  <c r="B634" i="10"/>
  <c r="G634" i="10" s="1"/>
  <c r="B637" i="10"/>
  <c r="G637" i="10" s="1"/>
  <c r="B638" i="10"/>
  <c r="B639" i="10"/>
  <c r="B640" i="10"/>
  <c r="B641" i="10"/>
  <c r="B1342" i="10" s="1"/>
  <c r="G1342" i="10" s="1"/>
  <c r="B642" i="10"/>
  <c r="B643" i="10"/>
  <c r="B644" i="10"/>
  <c r="B645" i="10"/>
  <c r="B646" i="10"/>
  <c r="B647" i="10"/>
  <c r="B648" i="10"/>
  <c r="B649" i="10"/>
  <c r="B650" i="10"/>
  <c r="B651" i="10"/>
  <c r="G651" i="10" s="1"/>
  <c r="B653" i="10"/>
  <c r="G653" i="10" s="1"/>
  <c r="B655" i="10"/>
  <c r="B656" i="10"/>
  <c r="B657" i="10"/>
  <c r="B658" i="10"/>
  <c r="B659" i="10"/>
  <c r="B660" i="10"/>
  <c r="G660" i="10" s="1"/>
  <c r="B661" i="10"/>
  <c r="B662" i="10"/>
  <c r="B663" i="10"/>
  <c r="B664" i="10"/>
  <c r="B666" i="10"/>
  <c r="B668" i="10"/>
  <c r="B670" i="10"/>
  <c r="B671" i="10"/>
  <c r="B672" i="10"/>
  <c r="B673" i="10"/>
  <c r="G673" i="10" s="1"/>
  <c r="B706" i="10"/>
  <c r="B707" i="10"/>
  <c r="B708" i="10" s="1"/>
  <c r="G708" i="10" s="1"/>
  <c r="B711" i="10"/>
  <c r="B712" i="10"/>
  <c r="B714" i="10"/>
  <c r="B715" i="10"/>
  <c r="B716" i="10"/>
  <c r="B717" i="10"/>
  <c r="B718" i="10"/>
  <c r="B719" i="10"/>
  <c r="B720" i="10"/>
  <c r="B721" i="10"/>
  <c r="B722" i="10"/>
  <c r="B723" i="10"/>
  <c r="B724" i="10"/>
  <c r="B725" i="10"/>
  <c r="B726" i="10"/>
  <c r="B727" i="10"/>
  <c r="B728" i="10"/>
  <c r="B729" i="10"/>
  <c r="B730" i="10"/>
  <c r="B731" i="10"/>
  <c r="B732" i="10"/>
  <c r="B733" i="10"/>
  <c r="B734" i="10"/>
  <c r="B735" i="10"/>
  <c r="B736" i="10"/>
  <c r="B737" i="10"/>
  <c r="B766" i="10"/>
  <c r="B767" i="10"/>
  <c r="B768" i="10"/>
  <c r="B770" i="10"/>
  <c r="B771" i="10"/>
  <c r="B772" i="10"/>
  <c r="B773" i="10"/>
  <c r="B774" i="10"/>
  <c r="B775" i="10"/>
  <c r="B776" i="10"/>
  <c r="B777" i="10"/>
  <c r="B778" i="10"/>
  <c r="B779" i="10"/>
  <c r="B780" i="10"/>
  <c r="B781" i="10"/>
  <c r="B782" i="10"/>
  <c r="B783" i="10"/>
  <c r="B784" i="10"/>
  <c r="B785" i="10"/>
  <c r="B786" i="10"/>
  <c r="B787" i="10"/>
  <c r="B788" i="10"/>
  <c r="B789" i="10"/>
  <c r="B790" i="10"/>
  <c r="B791" i="10"/>
  <c r="B792" i="10"/>
  <c r="B793" i="10"/>
  <c r="B794" i="10"/>
  <c r="B795" i="10"/>
  <c r="B796" i="10"/>
  <c r="B797" i="10"/>
  <c r="B798" i="10"/>
  <c r="B827" i="10"/>
  <c r="B828" i="10"/>
  <c r="B829" i="10"/>
  <c r="B830" i="10"/>
  <c r="B832" i="10"/>
  <c r="B833" i="10"/>
  <c r="B834" i="10"/>
  <c r="B835" i="10"/>
  <c r="B836" i="10"/>
  <c r="B837" i="10"/>
  <c r="B838" i="10"/>
  <c r="B839" i="10"/>
  <c r="B840" i="10"/>
  <c r="B841" i="10"/>
  <c r="B842" i="10"/>
  <c r="B843" i="10"/>
  <c r="B844" i="10"/>
  <c r="B845" i="10"/>
  <c r="B846" i="10"/>
  <c r="B847" i="10"/>
  <c r="B848" i="10"/>
  <c r="B849" i="10"/>
  <c r="B850" i="10"/>
  <c r="B851" i="10"/>
  <c r="B852" i="10"/>
  <c r="B883" i="10"/>
  <c r="B884" i="10"/>
  <c r="B885" i="10"/>
  <c r="B887" i="10"/>
  <c r="G887" i="10" s="1"/>
  <c r="B889" i="10"/>
  <c r="B890" i="10" s="1"/>
  <c r="B891" i="10"/>
  <c r="B893" i="10"/>
  <c r="B894" i="10"/>
  <c r="G894" i="10" s="1"/>
  <c r="B895" i="10"/>
  <c r="B896" i="10"/>
  <c r="B897" i="10"/>
  <c r="B898" i="10"/>
  <c r="B899" i="10"/>
  <c r="B902" i="10"/>
  <c r="B904" i="10"/>
  <c r="G904" i="10" s="1"/>
  <c r="B905" i="10"/>
  <c r="B907" i="10"/>
  <c r="G907" i="10" s="1"/>
  <c r="B908" i="10"/>
  <c r="B909" i="10"/>
  <c r="B910" i="10"/>
  <c r="G910" i="10" s="1"/>
  <c r="B911" i="10"/>
  <c r="G911" i="10" s="1"/>
  <c r="B912" i="10"/>
  <c r="G912" i="10" s="1"/>
  <c r="B941" i="10"/>
  <c r="B942" i="10"/>
  <c r="B943" i="10"/>
  <c r="B945" i="10"/>
  <c r="B946" i="10"/>
  <c r="B947" i="10"/>
  <c r="B948" i="10"/>
  <c r="B949" i="10"/>
  <c r="B950" i="10"/>
  <c r="B951" i="10"/>
  <c r="B952" i="10"/>
  <c r="B953" i="10"/>
  <c r="G953" i="10" s="1"/>
  <c r="B954" i="10"/>
  <c r="B955" i="10"/>
  <c r="B956" i="10"/>
  <c r="B957" i="10"/>
  <c r="B958" i="10"/>
  <c r="B959" i="10"/>
  <c r="B960" i="10"/>
  <c r="B961" i="10"/>
  <c r="B962" i="10"/>
  <c r="B1371" i="10" s="1"/>
  <c r="G1371" i="10" s="1"/>
  <c r="B963" i="10"/>
  <c r="B965" i="10"/>
  <c r="B973" i="10"/>
  <c r="B1333" i="10" s="1"/>
  <c r="G1333" i="10" s="1"/>
  <c r="B975" i="10"/>
  <c r="B1334" i="10" s="1"/>
  <c r="G1334" i="10" s="1"/>
  <c r="B977" i="10"/>
  <c r="B978" i="10"/>
  <c r="B980" i="10"/>
  <c r="B981" i="10"/>
  <c r="B986" i="10"/>
  <c r="B988" i="10"/>
  <c r="B990" i="10"/>
  <c r="B992" i="10"/>
  <c r="B993" i="10"/>
  <c r="B1045" i="10"/>
  <c r="B1046" i="10"/>
  <c r="B1047" i="10"/>
  <c r="B1048" i="10"/>
  <c r="B1348" i="10" s="1"/>
  <c r="G1348" i="10" s="1"/>
  <c r="B1049" i="10"/>
  <c r="B1349" i="10" s="1"/>
  <c r="G1349" i="10" s="1"/>
  <c r="B1050" i="10"/>
  <c r="B1350" i="10" s="1"/>
  <c r="G1350" i="10" s="1"/>
  <c r="B1051" i="10"/>
  <c r="B1052" i="10"/>
  <c r="B1352" i="10" s="1"/>
  <c r="G1352" i="10" s="1"/>
  <c r="B1053" i="10"/>
  <c r="B1353" i="10" s="1"/>
  <c r="G1353" i="10" s="1"/>
  <c r="B1054" i="10"/>
  <c r="B1354" i="10" s="1"/>
  <c r="G1354" i="10" s="1"/>
  <c r="B1055" i="10"/>
  <c r="B1355" i="10" s="1"/>
  <c r="G1355" i="10" s="1"/>
  <c r="B1056" i="10"/>
  <c r="B1057" i="10"/>
  <c r="B1357" i="10" s="1"/>
  <c r="G1357" i="10" s="1"/>
  <c r="B1058" i="10"/>
  <c r="B1358" i="10" s="1"/>
  <c r="G1358" i="10" s="1"/>
  <c r="B1059" i="10"/>
  <c r="B1359" i="10" s="1"/>
  <c r="G1359" i="10" s="1"/>
  <c r="B1060" i="10"/>
  <c r="B1360" i="10" s="1"/>
  <c r="G1360" i="10" s="1"/>
  <c r="B1061" i="10"/>
  <c r="B1062" i="10"/>
  <c r="B1362" i="10" s="1"/>
  <c r="G1362" i="10" s="1"/>
  <c r="B1063" i="10"/>
  <c r="B1363" i="10" s="1"/>
  <c r="G1363" i="10" s="1"/>
  <c r="B1064" i="10"/>
  <c r="B1364" i="10" s="1"/>
  <c r="G1364" i="10" s="1"/>
  <c r="B1066" i="10"/>
  <c r="B1067" i="10"/>
  <c r="B1073" i="10"/>
  <c r="B1074" i="10"/>
  <c r="C85" i="10"/>
  <c r="C86" i="10" s="1"/>
  <c r="C108" i="10"/>
  <c r="C109" i="10" s="1"/>
  <c r="C124" i="10"/>
  <c r="C129" i="10"/>
  <c r="C130" i="10" s="1"/>
  <c r="C141" i="10"/>
  <c r="C142" i="10" s="1"/>
  <c r="C280" i="10"/>
  <c r="C281" i="10" s="1"/>
  <c r="C283" i="10"/>
  <c r="C284" i="10" s="1"/>
  <c r="C286" i="10"/>
  <c r="C287" i="10" s="1"/>
  <c r="C289" i="10"/>
  <c r="C290" i="10" s="1"/>
  <c r="C291" i="10" s="1"/>
  <c r="C293" i="10"/>
  <c r="C294" i="10" s="1"/>
  <c r="C296" i="10"/>
  <c r="C297" i="10" s="1"/>
  <c r="C299" i="10"/>
  <c r="C300" i="10" s="1"/>
  <c r="C302" i="10"/>
  <c r="C303" i="10" s="1"/>
  <c r="C308" i="10"/>
  <c r="C309" i="10" s="1"/>
  <c r="C311" i="10"/>
  <c r="C312" i="10" s="1"/>
  <c r="C314" i="10"/>
  <c r="C315" i="10" s="1"/>
  <c r="C341" i="10"/>
  <c r="C343" i="10"/>
  <c r="C397" i="10"/>
  <c r="C399" i="10"/>
  <c r="C444" i="10"/>
  <c r="C446" i="10"/>
  <c r="C498" i="10"/>
  <c r="C500" i="10"/>
  <c r="C529" i="10"/>
  <c r="C530" i="10" s="1"/>
  <c r="C531" i="10" s="1"/>
  <c r="C532" i="10" s="1"/>
  <c r="C533" i="10" s="1"/>
  <c r="C534" i="10" s="1"/>
  <c r="C535" i="10" s="1"/>
  <c r="C536" i="10" s="1"/>
  <c r="C556" i="10"/>
  <c r="C1337" i="10" s="1"/>
  <c r="C1338" i="10" s="1"/>
  <c r="C560" i="10"/>
  <c r="C561" i="10" s="1"/>
  <c r="C562" i="10" s="1"/>
  <c r="C563" i="10" s="1"/>
  <c r="C564" i="10" s="1"/>
  <c r="C565" i="10" s="1"/>
  <c r="C566" i="10" s="1"/>
  <c r="C567" i="10" s="1"/>
  <c r="C576" i="10"/>
  <c r="C622" i="10"/>
  <c r="C623" i="10" s="1"/>
  <c r="C624" i="10" s="1"/>
  <c r="C629" i="10"/>
  <c r="C630" i="10" s="1"/>
  <c r="C635" i="10"/>
  <c r="C652" i="10"/>
  <c r="C1343" i="10" s="1"/>
  <c r="C654" i="10"/>
  <c r="C1344" i="10" s="1"/>
  <c r="C665" i="10"/>
  <c r="C667" i="10"/>
  <c r="C669" i="10"/>
  <c r="C976" i="10" s="1"/>
  <c r="C674" i="10"/>
  <c r="C682" i="10"/>
  <c r="C683" i="10" s="1"/>
  <c r="C684" i="10" s="1"/>
  <c r="C704" i="10"/>
  <c r="C708" i="10"/>
  <c r="C709" i="10" s="1"/>
  <c r="C710" i="10" s="1"/>
  <c r="C764" i="10"/>
  <c r="C826" i="10"/>
  <c r="C860" i="10"/>
  <c r="C880" i="10"/>
  <c r="C882" i="10"/>
  <c r="C888" i="10"/>
  <c r="C890" i="10"/>
  <c r="C892" i="10"/>
  <c r="C900" i="10"/>
  <c r="C901" i="10" s="1"/>
  <c r="C903" i="10"/>
  <c r="C906" i="10"/>
  <c r="C939" i="10"/>
  <c r="C964" i="10"/>
  <c r="C972" i="10"/>
  <c r="C979" i="10"/>
  <c r="C986" i="10"/>
  <c r="C988" i="10"/>
  <c r="C990" i="10"/>
  <c r="C992" i="10"/>
  <c r="C993" i="10"/>
  <c r="H1067" i="10"/>
  <c r="I1067" i="10" s="1"/>
  <c r="H1066" i="10"/>
  <c r="J1066" i="10" s="1"/>
  <c r="P33" i="34"/>
  <c r="P28" i="76"/>
  <c r="D993" i="10"/>
  <c r="H83" i="10"/>
  <c r="H993" i="10" s="1"/>
  <c r="H991" i="10"/>
  <c r="J991" i="10" s="1"/>
  <c r="J992" i="10" s="1"/>
  <c r="D992" i="10"/>
  <c r="H989" i="10"/>
  <c r="I989" i="10" s="1"/>
  <c r="D990" i="10"/>
  <c r="H987" i="10"/>
  <c r="J987" i="10" s="1"/>
  <c r="J988" i="10" s="1"/>
  <c r="D988" i="10"/>
  <c r="H985" i="10"/>
  <c r="I985" i="10" s="1"/>
  <c r="I986" i="10" s="1"/>
  <c r="D986" i="10"/>
  <c r="P58" i="70"/>
  <c r="P53" i="70"/>
  <c r="P54" i="70"/>
  <c r="P55" i="70"/>
  <c r="P56" i="70"/>
  <c r="P57" i="70"/>
  <c r="P52" i="70"/>
  <c r="P51" i="70"/>
  <c r="P50" i="70"/>
  <c r="P49" i="70"/>
  <c r="P43" i="70"/>
  <c r="P44" i="70"/>
  <c r="P45" i="70"/>
  <c r="P46" i="70"/>
  <c r="P47" i="70"/>
  <c r="P48" i="70"/>
  <c r="P42" i="70"/>
  <c r="P41" i="70"/>
  <c r="P40" i="70"/>
  <c r="P39" i="70"/>
  <c r="P41" i="69"/>
  <c r="P42" i="69"/>
  <c r="P43" i="69"/>
  <c r="P44" i="69"/>
  <c r="P45" i="69"/>
  <c r="P46" i="69"/>
  <c r="P47" i="69"/>
  <c r="P48" i="69"/>
  <c r="P49" i="69"/>
  <c r="P50" i="69"/>
  <c r="P51" i="69"/>
  <c r="P52" i="69"/>
  <c r="P53" i="69"/>
  <c r="P54" i="69"/>
  <c r="P55" i="69"/>
  <c r="P56" i="69"/>
  <c r="P57" i="69"/>
  <c r="P58" i="69"/>
  <c r="P59" i="69"/>
  <c r="P60" i="69"/>
  <c r="P40" i="69"/>
  <c r="P89" i="64"/>
  <c r="P83" i="64"/>
  <c r="P84" i="64"/>
  <c r="P85" i="64"/>
  <c r="P82" i="64"/>
  <c r="P79" i="64"/>
  <c r="P78" i="64"/>
  <c r="P76" i="64"/>
  <c r="P77" i="64"/>
  <c r="P49" i="64"/>
  <c r="P50" i="64"/>
  <c r="P51" i="64"/>
  <c r="P52" i="64"/>
  <c r="P53" i="64"/>
  <c r="P54" i="64"/>
  <c r="P55" i="64"/>
  <c r="P56" i="64"/>
  <c r="P48" i="64"/>
  <c r="P41" i="65"/>
  <c r="P42" i="65"/>
  <c r="P43" i="65"/>
  <c r="P44" i="65"/>
  <c r="P45" i="65"/>
  <c r="P46" i="65"/>
  <c r="P47" i="65"/>
  <c r="P48" i="65"/>
  <c r="P49" i="65"/>
  <c r="P50" i="65"/>
  <c r="P51" i="65"/>
  <c r="P52" i="65"/>
  <c r="P53" i="65"/>
  <c r="P54" i="65"/>
  <c r="P55" i="65"/>
  <c r="P56" i="65"/>
  <c r="P57" i="65"/>
  <c r="P58" i="65"/>
  <c r="P59" i="65"/>
  <c r="P60" i="65"/>
  <c r="P61" i="65"/>
  <c r="P62" i="65"/>
  <c r="P63" i="65"/>
  <c r="P40" i="65"/>
  <c r="P79" i="30"/>
  <c r="P77" i="30"/>
  <c r="P76" i="30"/>
  <c r="P73" i="30"/>
  <c r="P74" i="30"/>
  <c r="P75" i="30"/>
  <c r="P72" i="30"/>
  <c r="P71" i="30"/>
  <c r="P70" i="30"/>
  <c r="P68" i="30"/>
  <c r="P69" i="30"/>
  <c r="P61" i="30"/>
  <c r="P62" i="30"/>
  <c r="P63" i="30"/>
  <c r="P64" i="30"/>
  <c r="P65" i="30"/>
  <c r="P66" i="30"/>
  <c r="P67" i="30"/>
  <c r="P60" i="30"/>
  <c r="P59" i="30"/>
  <c r="P45" i="30"/>
  <c r="P46" i="30"/>
  <c r="P47" i="30"/>
  <c r="P48" i="30"/>
  <c r="P49" i="30"/>
  <c r="P50" i="30"/>
  <c r="P51" i="30"/>
  <c r="P52" i="30"/>
  <c r="P53" i="30"/>
  <c r="P54" i="30"/>
  <c r="P55" i="30"/>
  <c r="P56" i="30"/>
  <c r="P57" i="30"/>
  <c r="P58" i="30"/>
  <c r="P44" i="30"/>
  <c r="P47" i="34"/>
  <c r="P48" i="34"/>
  <c r="P46" i="34"/>
  <c r="P42" i="34"/>
  <c r="P43" i="34"/>
  <c r="P44" i="34"/>
  <c r="P45" i="34"/>
  <c r="P41" i="34"/>
  <c r="P56" i="63"/>
  <c r="P57" i="63"/>
  <c r="P27" i="63"/>
  <c r="P26" i="63"/>
  <c r="P25" i="63"/>
  <c r="P24" i="63"/>
  <c r="P23" i="63"/>
  <c r="H4" i="10"/>
  <c r="J4" i="10" s="1"/>
  <c r="H5" i="10"/>
  <c r="I5" i="10" s="1"/>
  <c r="H6" i="10"/>
  <c r="H7" i="10"/>
  <c r="I7" i="10" s="1"/>
  <c r="H8" i="10"/>
  <c r="H12" i="10"/>
  <c r="H22" i="10"/>
  <c r="I22" i="10" s="1"/>
  <c r="H23" i="10"/>
  <c r="I23" i="10" s="1"/>
  <c r="H24" i="10"/>
  <c r="H25" i="10"/>
  <c r="H26" i="10"/>
  <c r="H30" i="10"/>
  <c r="H43" i="10"/>
  <c r="H44" i="10"/>
  <c r="J44" i="10" s="1"/>
  <c r="H45" i="10"/>
  <c r="I45" i="10" s="1"/>
  <c r="H49" i="10"/>
  <c r="I49" i="10" s="1"/>
  <c r="H50" i="10"/>
  <c r="I50" i="10" s="1"/>
  <c r="H66" i="10"/>
  <c r="I66" i="10" s="1"/>
  <c r="H76" i="10"/>
  <c r="I76" i="10" s="1"/>
  <c r="H77" i="10"/>
  <c r="H78" i="10"/>
  <c r="H79" i="10"/>
  <c r="H84" i="10"/>
  <c r="I84" i="10" s="1"/>
  <c r="I85" i="10" s="1"/>
  <c r="I86" i="10" s="1"/>
  <c r="H87" i="10"/>
  <c r="H88" i="10"/>
  <c r="J88" i="10" s="1"/>
  <c r="H89" i="10"/>
  <c r="I89" i="10" s="1"/>
  <c r="H90" i="10"/>
  <c r="H98" i="10"/>
  <c r="H99" i="10"/>
  <c r="I99" i="10" s="1"/>
  <c r="H100" i="10"/>
  <c r="I100" i="10" s="1"/>
  <c r="H101" i="10"/>
  <c r="I101" i="10" s="1"/>
  <c r="H102" i="10"/>
  <c r="H103" i="10"/>
  <c r="H995" i="10"/>
  <c r="J995" i="10" s="1"/>
  <c r="H996" i="10"/>
  <c r="J996" i="10" s="1"/>
  <c r="H107" i="10"/>
  <c r="I107" i="10" s="1"/>
  <c r="I108" i="10" s="1"/>
  <c r="I109" i="10" s="1"/>
  <c r="H123" i="10"/>
  <c r="I123" i="10" s="1"/>
  <c r="I124" i="10" s="1"/>
  <c r="H125" i="10"/>
  <c r="H127" i="10"/>
  <c r="H128" i="10"/>
  <c r="J128" i="10" s="1"/>
  <c r="J129" i="10" s="1"/>
  <c r="J130" i="10" s="1"/>
  <c r="H140" i="10"/>
  <c r="H143" i="10"/>
  <c r="H144" i="10"/>
  <c r="J144" i="10" s="1"/>
  <c r="H148" i="10"/>
  <c r="I148" i="10" s="1"/>
  <c r="H149" i="10"/>
  <c r="I149" i="10" s="1"/>
  <c r="H150" i="10"/>
  <c r="H151" i="10"/>
  <c r="J151" i="10" s="1"/>
  <c r="H152" i="10"/>
  <c r="I152" i="10" s="1"/>
  <c r="H153" i="10"/>
  <c r="H154" i="10"/>
  <c r="I154" i="10" s="1"/>
  <c r="H155" i="10"/>
  <c r="J155" i="10" s="1"/>
  <c r="H156" i="10"/>
  <c r="J156" i="10" s="1"/>
  <c r="H157" i="10"/>
  <c r="H997" i="10"/>
  <c r="I997" i="10" s="1"/>
  <c r="H998" i="10"/>
  <c r="H999" i="10"/>
  <c r="H1000" i="10"/>
  <c r="I1000" i="10" s="1"/>
  <c r="H161" i="10"/>
  <c r="H175" i="10"/>
  <c r="H176" i="10"/>
  <c r="J176" i="10" s="1"/>
  <c r="H1001" i="10"/>
  <c r="J1001" i="10" s="1"/>
  <c r="H180" i="10"/>
  <c r="H188" i="10"/>
  <c r="H193" i="10"/>
  <c r="I193" i="10" s="1"/>
  <c r="H194" i="10"/>
  <c r="H195" i="10"/>
  <c r="H196" i="10"/>
  <c r="J196" i="10" s="1"/>
  <c r="H197" i="10"/>
  <c r="I197" i="10" s="1"/>
  <c r="H202" i="10"/>
  <c r="H203" i="10"/>
  <c r="I203" i="10" s="1"/>
  <c r="H215" i="10"/>
  <c r="H216" i="10"/>
  <c r="H221" i="10"/>
  <c r="H223" i="10"/>
  <c r="I223" i="10" s="1"/>
  <c r="H224" i="10"/>
  <c r="I224" i="10" s="1"/>
  <c r="H225" i="10"/>
  <c r="I225" i="10" s="1"/>
  <c r="H246" i="10"/>
  <c r="H247" i="10"/>
  <c r="H1003" i="10"/>
  <c r="I1003" i="10" s="1"/>
  <c r="H251" i="10"/>
  <c r="I251" i="10" s="1"/>
  <c r="H252" i="10"/>
  <c r="H253" i="10"/>
  <c r="H254" i="10"/>
  <c r="H255" i="10"/>
  <c r="I255" i="10" s="1"/>
  <c r="H256" i="10"/>
  <c r="I256" i="10" s="1"/>
  <c r="H273" i="10"/>
  <c r="J273" i="10" s="1"/>
  <c r="H274" i="10"/>
  <c r="H275" i="10"/>
  <c r="I275" i="10" s="1"/>
  <c r="H1009" i="10"/>
  <c r="H1010" i="10"/>
  <c r="I1010" i="10" s="1"/>
  <c r="I279" i="10"/>
  <c r="I282" i="10"/>
  <c r="I283" i="10" s="1"/>
  <c r="I285" i="10"/>
  <c r="I286" i="10" s="1"/>
  <c r="I287" i="10" s="1"/>
  <c r="I288" i="10"/>
  <c r="I289" i="10" s="1"/>
  <c r="I290" i="10" s="1"/>
  <c r="I291" i="10" s="1"/>
  <c r="I292" i="10"/>
  <c r="I293" i="10" s="1"/>
  <c r="I294" i="10" s="1"/>
  <c r="I295" i="10"/>
  <c r="I296" i="10" s="1"/>
  <c r="I297" i="10" s="1"/>
  <c r="I298" i="10"/>
  <c r="I299" i="10" s="1"/>
  <c r="I300" i="10" s="1"/>
  <c r="I301" i="10"/>
  <c r="I302" i="10" s="1"/>
  <c r="I303" i="10" s="1"/>
  <c r="I307" i="10"/>
  <c r="I308" i="10" s="1"/>
  <c r="I309" i="10" s="1"/>
  <c r="I310" i="10"/>
  <c r="I311" i="10" s="1"/>
  <c r="I312" i="10" s="1"/>
  <c r="I313" i="10"/>
  <c r="I314" i="10" s="1"/>
  <c r="I315" i="10" s="1"/>
  <c r="H1015" i="10"/>
  <c r="H1016" i="10"/>
  <c r="J1016" i="10" s="1"/>
  <c r="H1017" i="10"/>
  <c r="H1018" i="10"/>
  <c r="J1018" i="10" s="1"/>
  <c r="H322" i="10"/>
  <c r="I322" i="10" s="1"/>
  <c r="H323" i="10"/>
  <c r="H325" i="10"/>
  <c r="H326" i="10"/>
  <c r="H328" i="10"/>
  <c r="H329" i="10"/>
  <c r="I329" i="10" s="1"/>
  <c r="H330" i="10"/>
  <c r="H331" i="10"/>
  <c r="I331" i="10" s="1"/>
  <c r="H333" i="10"/>
  <c r="I333" i="10" s="1"/>
  <c r="H334" i="10"/>
  <c r="H335" i="10"/>
  <c r="J335" i="10" s="1"/>
  <c r="H336" i="10"/>
  <c r="H337" i="10"/>
  <c r="I337" i="10" s="1"/>
  <c r="H338" i="10"/>
  <c r="I338" i="10" s="1"/>
  <c r="H340" i="10"/>
  <c r="H342" i="10"/>
  <c r="H343" i="10" s="1"/>
  <c r="H378" i="10"/>
  <c r="I378" i="10" s="1"/>
  <c r="H379" i="10"/>
  <c r="I379" i="10" s="1"/>
  <c r="H381" i="10"/>
  <c r="I381" i="10" s="1"/>
  <c r="H382" i="10"/>
  <c r="H384" i="10"/>
  <c r="H385" i="10"/>
  <c r="H386" i="10"/>
  <c r="I386" i="10" s="1"/>
  <c r="H387" i="10"/>
  <c r="I387" i="10" s="1"/>
  <c r="H389" i="10"/>
  <c r="H390" i="10"/>
  <c r="J390" i="10" s="1"/>
  <c r="H391" i="10"/>
  <c r="H392" i="10"/>
  <c r="H393" i="10"/>
  <c r="H394" i="10"/>
  <c r="H396" i="10"/>
  <c r="I396" i="10" s="1"/>
  <c r="I397" i="10" s="1"/>
  <c r="H398" i="10"/>
  <c r="H425" i="10"/>
  <c r="J425" i="10" s="1"/>
  <c r="H426" i="10"/>
  <c r="H428" i="10"/>
  <c r="I428" i="10" s="1"/>
  <c r="H429" i="10"/>
  <c r="H431" i="10"/>
  <c r="J431" i="10" s="1"/>
  <c r="H432" i="10"/>
  <c r="I432" i="10" s="1"/>
  <c r="H433" i="10"/>
  <c r="H434" i="10"/>
  <c r="I434" i="10" s="1"/>
  <c r="H436" i="10"/>
  <c r="I436" i="10" s="1"/>
  <c r="H437" i="10"/>
  <c r="J437" i="10" s="1"/>
  <c r="H438" i="10"/>
  <c r="I438" i="10" s="1"/>
  <c r="H439" i="10"/>
  <c r="H440" i="10"/>
  <c r="I440" i="10" s="1"/>
  <c r="H441" i="10"/>
  <c r="I441" i="10" s="1"/>
  <c r="H443" i="10"/>
  <c r="I443" i="10" s="1"/>
  <c r="I444" i="10" s="1"/>
  <c r="H445" i="10"/>
  <c r="I445" i="10" s="1"/>
  <c r="I446" i="10" s="1"/>
  <c r="H479" i="10"/>
  <c r="H480" i="10"/>
  <c r="I480" i="10" s="1"/>
  <c r="H482" i="10"/>
  <c r="H483" i="10"/>
  <c r="I483" i="10" s="1"/>
  <c r="H485" i="10"/>
  <c r="J485" i="10" s="1"/>
  <c r="H486" i="10"/>
  <c r="J486" i="10" s="1"/>
  <c r="H487" i="10"/>
  <c r="H488" i="10"/>
  <c r="J488" i="10" s="1"/>
  <c r="H490" i="10"/>
  <c r="J490" i="10" s="1"/>
  <c r="H491" i="10"/>
  <c r="J491" i="10" s="1"/>
  <c r="H492" i="10"/>
  <c r="I492" i="10" s="1"/>
  <c r="H493" i="10"/>
  <c r="I493" i="10" s="1"/>
  <c r="H494" i="10"/>
  <c r="I494" i="10" s="1"/>
  <c r="H495" i="10"/>
  <c r="I495" i="10" s="1"/>
  <c r="H497" i="10"/>
  <c r="H499" i="10"/>
  <c r="H500" i="10" s="1"/>
  <c r="H528" i="10"/>
  <c r="H529" i="10" s="1"/>
  <c r="H530" i="10" s="1"/>
  <c r="H531" i="10" s="1"/>
  <c r="H532" i="10" s="1"/>
  <c r="H533" i="10" s="1"/>
  <c r="H534" i="10" s="1"/>
  <c r="H535" i="10" s="1"/>
  <c r="H536" i="10" s="1"/>
  <c r="H549" i="10"/>
  <c r="H550" i="10"/>
  <c r="J550" i="10" s="1"/>
  <c r="H551" i="10"/>
  <c r="I551" i="10" s="1"/>
  <c r="H552" i="10"/>
  <c r="H553" i="10"/>
  <c r="H554" i="10"/>
  <c r="J554" i="10" s="1"/>
  <c r="H555" i="10"/>
  <c r="H556" i="10" s="1"/>
  <c r="H1337" i="10" s="1"/>
  <c r="H1338" i="10" s="1"/>
  <c r="H557" i="10"/>
  <c r="I557" i="10" s="1"/>
  <c r="H558" i="10"/>
  <c r="H559" i="10"/>
  <c r="H568" i="10"/>
  <c r="J568" i="10" s="1"/>
  <c r="H569" i="10"/>
  <c r="I569" i="10" s="1"/>
  <c r="H605" i="10"/>
  <c r="J605" i="10" s="1"/>
  <c r="H606" i="10"/>
  <c r="I606" i="10" s="1"/>
  <c r="H619" i="10"/>
  <c r="I619" i="10" s="1"/>
  <c r="H620" i="10"/>
  <c r="H621" i="10"/>
  <c r="H625" i="10"/>
  <c r="H626" i="10"/>
  <c r="H1366" i="10" s="1"/>
  <c r="H627" i="10"/>
  <c r="I627" i="10" s="1"/>
  <c r="H628" i="10"/>
  <c r="I628" i="10" s="1"/>
  <c r="I629" i="10" s="1"/>
  <c r="I630" i="10" s="1"/>
  <c r="H631" i="10"/>
  <c r="I631" i="10" s="1"/>
  <c r="H632" i="10"/>
  <c r="J632" i="10" s="1"/>
  <c r="H633" i="10"/>
  <c r="J633" i="10" s="1"/>
  <c r="H634" i="10"/>
  <c r="J634" i="10" s="1"/>
  <c r="J635" i="10" s="1"/>
  <c r="H681" i="10"/>
  <c r="J681" i="10" s="1"/>
  <c r="J682" i="10" s="1"/>
  <c r="J683" i="10" s="1"/>
  <c r="J684" i="10" s="1"/>
  <c r="H697" i="10"/>
  <c r="H698" i="10"/>
  <c r="J698" i="10" s="1"/>
  <c r="H699" i="10"/>
  <c r="I699" i="10" s="1"/>
  <c r="H700" i="10"/>
  <c r="J700" i="10" s="1"/>
  <c r="H701" i="10"/>
  <c r="H702" i="10"/>
  <c r="H703" i="10"/>
  <c r="I703" i="10" s="1"/>
  <c r="I704" i="10" s="1"/>
  <c r="H705" i="10"/>
  <c r="H706" i="10"/>
  <c r="I706" i="10" s="1"/>
  <c r="H707" i="10"/>
  <c r="J707" i="10" s="1"/>
  <c r="J708" i="10" s="1"/>
  <c r="J709" i="10" s="1"/>
  <c r="J710" i="10" s="1"/>
  <c r="H711" i="10"/>
  <c r="I711" i="10" s="1"/>
  <c r="H712" i="10"/>
  <c r="I712" i="10" s="1"/>
  <c r="H744" i="10"/>
  <c r="J744" i="10" s="1"/>
  <c r="H757" i="10"/>
  <c r="H758" i="10"/>
  <c r="J758" i="10" s="1"/>
  <c r="H759" i="10"/>
  <c r="H760" i="10"/>
  <c r="I760" i="10" s="1"/>
  <c r="H761" i="10"/>
  <c r="H762" i="10"/>
  <c r="J762" i="10" s="1"/>
  <c r="H763" i="10"/>
  <c r="H765" i="10"/>
  <c r="J765" i="10" s="1"/>
  <c r="H766" i="10"/>
  <c r="J766" i="10" s="1"/>
  <c r="H767" i="10"/>
  <c r="H768" i="10"/>
  <c r="I768" i="10" s="1"/>
  <c r="H805" i="10"/>
  <c r="J805" i="10" s="1"/>
  <c r="H806" i="10"/>
  <c r="I806" i="10" s="1"/>
  <c r="H819" i="10"/>
  <c r="J819" i="10" s="1"/>
  <c r="H820" i="10"/>
  <c r="I820" i="10" s="1"/>
  <c r="H821" i="10"/>
  <c r="H822" i="10"/>
  <c r="H823" i="10"/>
  <c r="J823" i="10" s="1"/>
  <c r="H824" i="10"/>
  <c r="J824" i="10" s="1"/>
  <c r="H825" i="10"/>
  <c r="J825" i="10" s="1"/>
  <c r="J826" i="10" s="1"/>
  <c r="H827" i="10"/>
  <c r="I827" i="10" s="1"/>
  <c r="H828" i="10"/>
  <c r="I828" i="10" s="1"/>
  <c r="H829" i="10"/>
  <c r="I829" i="10" s="1"/>
  <c r="H830" i="10"/>
  <c r="J830" i="10" s="1"/>
  <c r="H859" i="10"/>
  <c r="H860" i="10" s="1"/>
  <c r="H873" i="10"/>
  <c r="J873" i="10" s="1"/>
  <c r="H874" i="10"/>
  <c r="H875" i="10"/>
  <c r="J875" i="10" s="1"/>
  <c r="H876" i="10"/>
  <c r="J876" i="10" s="1"/>
  <c r="H877" i="10"/>
  <c r="H1368" i="10" s="1"/>
  <c r="H878" i="10"/>
  <c r="H879" i="10"/>
  <c r="H881" i="10"/>
  <c r="I881" i="10" s="1"/>
  <c r="I882" i="10" s="1"/>
  <c r="H883" i="10"/>
  <c r="H884" i="10"/>
  <c r="I884" i="10" s="1"/>
  <c r="H885" i="10"/>
  <c r="H919" i="10"/>
  <c r="H932" i="10"/>
  <c r="H933" i="10"/>
  <c r="J933" i="10" s="1"/>
  <c r="H934" i="10"/>
  <c r="I934" i="10" s="1"/>
  <c r="H935" i="10"/>
  <c r="J935" i="10" s="1"/>
  <c r="H936" i="10"/>
  <c r="H937" i="10"/>
  <c r="I937" i="10" s="1"/>
  <c r="H938" i="10"/>
  <c r="I938" i="10" s="1"/>
  <c r="I939" i="10" s="1"/>
  <c r="H940" i="10"/>
  <c r="J940" i="10" s="1"/>
  <c r="H941" i="10"/>
  <c r="J941" i="10" s="1"/>
  <c r="H942" i="10"/>
  <c r="I942" i="10" s="1"/>
  <c r="H943" i="10"/>
  <c r="I943" i="10" s="1"/>
  <c r="H1019" i="10"/>
  <c r="I1019" i="10" s="1"/>
  <c r="H1020" i="10"/>
  <c r="I1020" i="10" s="1"/>
  <c r="H1021" i="10"/>
  <c r="J1021" i="10" s="1"/>
  <c r="H1022" i="10"/>
  <c r="H1023" i="10"/>
  <c r="J1023" i="10" s="1"/>
  <c r="H1026" i="10"/>
  <c r="H1027" i="10"/>
  <c r="I1027" i="10" s="1"/>
  <c r="H1028" i="10"/>
  <c r="H1029" i="10"/>
  <c r="J1029" i="10" s="1"/>
  <c r="H1030" i="10"/>
  <c r="I1030" i="10" s="1"/>
  <c r="H1031" i="10"/>
  <c r="I1031" i="10" s="1"/>
  <c r="H1032" i="10"/>
  <c r="I1032" i="10" s="1"/>
  <c r="H1033" i="10"/>
  <c r="J1033" i="10" s="1"/>
  <c r="H1034" i="10"/>
  <c r="H1035" i="10"/>
  <c r="I1035" i="10" s="1"/>
  <c r="H1036" i="10"/>
  <c r="I1036" i="10" s="1"/>
  <c r="H1037" i="10"/>
  <c r="I1037" i="10" s="1"/>
  <c r="H1038" i="10"/>
  <c r="I1038" i="10" s="1"/>
  <c r="H1039" i="10"/>
  <c r="J1039" i="10" s="1"/>
  <c r="H1040" i="10"/>
  <c r="J1040" i="10" s="1"/>
  <c r="H1041" i="10"/>
  <c r="J1041" i="10" s="1"/>
  <c r="H1045" i="10"/>
  <c r="H1046" i="10"/>
  <c r="H1047" i="10"/>
  <c r="H1048" i="10"/>
  <c r="H1049" i="10"/>
  <c r="H1349" i="10" s="1"/>
  <c r="H1050" i="10"/>
  <c r="H1051" i="10"/>
  <c r="H1374" i="10" s="1"/>
  <c r="H1052" i="10"/>
  <c r="H1352" i="10" s="1"/>
  <c r="H1053" i="10"/>
  <c r="H1054" i="10"/>
  <c r="H1055" i="10"/>
  <c r="H1056" i="10"/>
  <c r="H1057" i="10"/>
  <c r="H1058" i="10"/>
  <c r="H1059" i="10"/>
  <c r="H1359" i="10" s="1"/>
  <c r="H1060" i="10"/>
  <c r="H1360" i="10" s="1"/>
  <c r="H1061" i="10"/>
  <c r="H1062" i="10"/>
  <c r="H1063" i="10"/>
  <c r="H1064" i="10"/>
  <c r="J279" i="10"/>
  <c r="J282" i="10"/>
  <c r="J283" i="10" s="1"/>
  <c r="J284" i="10" s="1"/>
  <c r="J285" i="10"/>
  <c r="J286" i="10" s="1"/>
  <c r="J287" i="10" s="1"/>
  <c r="J288" i="10"/>
  <c r="J289" i="10" s="1"/>
  <c r="J290" i="10" s="1"/>
  <c r="J291" i="10" s="1"/>
  <c r="J292" i="10"/>
  <c r="J293" i="10" s="1"/>
  <c r="J294" i="10" s="1"/>
  <c r="J295" i="10"/>
  <c r="J296" i="10" s="1"/>
  <c r="J297" i="10" s="1"/>
  <c r="J298" i="10"/>
  <c r="J299" i="10" s="1"/>
  <c r="J300" i="10" s="1"/>
  <c r="J301" i="10"/>
  <c r="J302" i="10" s="1"/>
  <c r="J303" i="10" s="1"/>
  <c r="J307" i="10"/>
  <c r="J308" i="10" s="1"/>
  <c r="J309" i="10" s="1"/>
  <c r="J310" i="10"/>
  <c r="J311" i="10" s="1"/>
  <c r="J312" i="10" s="1"/>
  <c r="J313" i="10"/>
  <c r="J314" i="10" s="1"/>
  <c r="J315" i="10" s="1"/>
  <c r="P52" i="62"/>
  <c r="P60" i="62"/>
  <c r="P42" i="62"/>
  <c r="P27" i="62"/>
  <c r="P26" i="62"/>
  <c r="P25" i="62"/>
  <c r="P24" i="62"/>
  <c r="P23" i="62"/>
  <c r="P27" i="61"/>
  <c r="P26" i="61"/>
  <c r="P25" i="61"/>
  <c r="P24" i="61"/>
  <c r="P23" i="61"/>
  <c r="P27" i="60"/>
  <c r="P26" i="60"/>
  <c r="P25" i="60"/>
  <c r="P24" i="60"/>
  <c r="P23" i="60"/>
  <c r="P27" i="76"/>
  <c r="P26" i="76"/>
  <c r="P25" i="76"/>
  <c r="P24" i="76"/>
  <c r="P23" i="76"/>
  <c r="P20" i="76"/>
  <c r="P19" i="76"/>
  <c r="P18" i="76"/>
  <c r="P17" i="76"/>
  <c r="P16" i="76"/>
  <c r="P15" i="76"/>
  <c r="P14" i="76"/>
  <c r="P13" i="76"/>
  <c r="P12" i="76"/>
  <c r="P11" i="76"/>
  <c r="P34" i="47"/>
  <c r="P33" i="47"/>
  <c r="P32" i="47"/>
  <c r="P29" i="47"/>
  <c r="P28" i="47"/>
  <c r="P27" i="47"/>
  <c r="P26" i="47"/>
  <c r="P25" i="47"/>
  <c r="P24" i="47"/>
  <c r="P43" i="46"/>
  <c r="D85" i="10"/>
  <c r="D86" i="10" s="1"/>
  <c r="D95" i="10"/>
  <c r="D108" i="10"/>
  <c r="D124" i="10"/>
  <c r="D129" i="10"/>
  <c r="D130" i="10" s="1"/>
  <c r="D141" i="10"/>
  <c r="D142" i="10" s="1"/>
  <c r="D280" i="10"/>
  <c r="D281" i="10" s="1"/>
  <c r="D283" i="10"/>
  <c r="D284" i="10" s="1"/>
  <c r="D286" i="10"/>
  <c r="D287" i="10" s="1"/>
  <c r="D289" i="10"/>
  <c r="D290" i="10" s="1"/>
  <c r="D291" i="10" s="1"/>
  <c r="D293" i="10"/>
  <c r="D294" i="10" s="1"/>
  <c r="D296" i="10"/>
  <c r="D297" i="10" s="1"/>
  <c r="D299" i="10"/>
  <c r="D300" i="10" s="1"/>
  <c r="D302" i="10"/>
  <c r="D303" i="10" s="1"/>
  <c r="D308" i="10"/>
  <c r="D309" i="10" s="1"/>
  <c r="D311" i="10"/>
  <c r="D312" i="10" s="1"/>
  <c r="D314" i="10"/>
  <c r="D315" i="10" s="1"/>
  <c r="D341" i="10"/>
  <c r="D343" i="10"/>
  <c r="D397" i="10"/>
  <c r="D399" i="10"/>
  <c r="D444" i="10"/>
  <c r="D446" i="10"/>
  <c r="D498" i="10"/>
  <c r="D500" i="10"/>
  <c r="D529" i="10"/>
  <c r="D530" i="10" s="1"/>
  <c r="D531" i="10" s="1"/>
  <c r="D532" i="10" s="1"/>
  <c r="D533" i="10" s="1"/>
  <c r="D534" i="10" s="1"/>
  <c r="D535" i="10" s="1"/>
  <c r="D536" i="10" s="1"/>
  <c r="D556" i="10"/>
  <c r="D1337" i="10" s="1"/>
  <c r="D1338" i="10" s="1"/>
  <c r="D560" i="10"/>
  <c r="D561" i="10" s="1"/>
  <c r="D562" i="10" s="1"/>
  <c r="D563" i="10" s="1"/>
  <c r="D564" i="10" s="1"/>
  <c r="D565" i="10" s="1"/>
  <c r="D566" i="10" s="1"/>
  <c r="D567" i="10" s="1"/>
  <c r="D576" i="10"/>
  <c r="D603" i="10"/>
  <c r="D604" i="10"/>
  <c r="D622" i="10"/>
  <c r="D623" i="10" s="1"/>
  <c r="D624" i="10" s="1"/>
  <c r="D629" i="10"/>
  <c r="D630" i="10" s="1"/>
  <c r="D635" i="10"/>
  <c r="D652" i="10"/>
  <c r="D1343" i="10" s="1"/>
  <c r="D654" i="10"/>
  <c r="D1344" i="10" s="1"/>
  <c r="D665" i="10"/>
  <c r="D667" i="10"/>
  <c r="D669" i="10"/>
  <c r="D976" i="10" s="1"/>
  <c r="D674" i="10"/>
  <c r="D682" i="10"/>
  <c r="D683" i="10" s="1"/>
  <c r="D684" i="10" s="1"/>
  <c r="D704" i="10"/>
  <c r="D708" i="10"/>
  <c r="D709" i="10" s="1"/>
  <c r="D710" i="10" s="1"/>
  <c r="D764" i="10"/>
  <c r="D826" i="10"/>
  <c r="D860" i="10"/>
  <c r="D880" i="10"/>
  <c r="D882" i="10"/>
  <c r="D890" i="10"/>
  <c r="D892" i="10"/>
  <c r="D900" i="10"/>
  <c r="D901" i="10" s="1"/>
  <c r="D903" i="10"/>
  <c r="D906" i="10"/>
  <c r="D939" i="10"/>
  <c r="D964" i="10"/>
  <c r="D972" i="10"/>
  <c r="D979" i="10"/>
  <c r="P28" i="45"/>
  <c r="P50" i="45"/>
  <c r="P26" i="39"/>
  <c r="P23" i="38"/>
  <c r="P22" i="38"/>
  <c r="P15" i="38"/>
  <c r="P14" i="38"/>
  <c r="P20" i="36"/>
  <c r="P19" i="36"/>
  <c r="P23" i="44"/>
  <c r="P22" i="44"/>
  <c r="P10" i="44"/>
  <c r="P24" i="44"/>
  <c r="H280" i="10"/>
  <c r="H281" i="10" s="1"/>
  <c r="H283" i="10"/>
  <c r="H284" i="10" s="1"/>
  <c r="H286" i="10"/>
  <c r="H287" i="10" s="1"/>
  <c r="H289" i="10"/>
  <c r="H290" i="10" s="1"/>
  <c r="H291" i="10" s="1"/>
  <c r="H293" i="10"/>
  <c r="H294" i="10" s="1"/>
  <c r="H296" i="10"/>
  <c r="H297" i="10" s="1"/>
  <c r="H299" i="10"/>
  <c r="H300" i="10" s="1"/>
  <c r="H302" i="10"/>
  <c r="H303" i="10" s="1"/>
  <c r="H308" i="10"/>
  <c r="H309" i="10" s="1"/>
  <c r="H311" i="10"/>
  <c r="H312" i="10" s="1"/>
  <c r="H314" i="10"/>
  <c r="H315" i="10" s="1"/>
  <c r="B84" i="12"/>
  <c r="L24" i="65" s="1"/>
  <c r="G46" i="50"/>
  <c r="G51" i="50"/>
  <c r="B52" i="12"/>
  <c r="N41" i="72"/>
  <c r="N34" i="72"/>
  <c r="J34" i="72"/>
  <c r="J41" i="72"/>
  <c r="J29" i="72"/>
  <c r="J21" i="72"/>
  <c r="J15" i="72"/>
  <c r="P12" i="38"/>
  <c r="P16" i="36"/>
  <c r="P33" i="60"/>
  <c r="P33" i="61"/>
  <c r="P33" i="62"/>
  <c r="P33" i="63"/>
  <c r="B10" i="12"/>
  <c r="B9" i="12"/>
  <c r="B13" i="12"/>
  <c r="B12" i="12"/>
  <c r="P28" i="43"/>
  <c r="P11" i="43"/>
  <c r="B34" i="12"/>
  <c r="B39" i="12"/>
  <c r="B38" i="12"/>
  <c r="B37" i="12"/>
  <c r="B40" i="12"/>
  <c r="B41" i="12"/>
  <c r="B42" i="12"/>
  <c r="B36" i="12"/>
  <c r="B35" i="12"/>
  <c r="P34" i="63"/>
  <c r="P34" i="62"/>
  <c r="P34" i="60"/>
  <c r="P34" i="61"/>
  <c r="P18" i="38"/>
  <c r="P40" i="37"/>
  <c r="P29" i="37"/>
  <c r="P36" i="70"/>
  <c r="P35" i="70"/>
  <c r="P34" i="70"/>
  <c r="P32" i="70"/>
  <c r="P31" i="70"/>
  <c r="P30" i="70"/>
  <c r="P29" i="70"/>
  <c r="P28" i="70"/>
  <c r="P27" i="70"/>
  <c r="P26" i="70"/>
  <c r="P25" i="70"/>
  <c r="P11" i="70"/>
  <c r="P11" i="69"/>
  <c r="P37" i="69"/>
  <c r="P36" i="69"/>
  <c r="P35" i="69"/>
  <c r="P33" i="69"/>
  <c r="P32" i="69"/>
  <c r="P31" i="69"/>
  <c r="P30" i="69"/>
  <c r="P29" i="69"/>
  <c r="P28" i="69"/>
  <c r="P27" i="69"/>
  <c r="P26" i="69"/>
  <c r="P12" i="69"/>
  <c r="P11" i="64"/>
  <c r="B152" i="12"/>
  <c r="B151" i="12"/>
  <c r="B150" i="12"/>
  <c r="B149" i="12"/>
  <c r="B148" i="12"/>
  <c r="B147" i="12"/>
  <c r="B146" i="12"/>
  <c r="B145" i="12"/>
  <c r="B144" i="12"/>
  <c r="B143" i="12"/>
  <c r="B142" i="12"/>
  <c r="B141" i="12"/>
  <c r="L25" i="69" s="1"/>
  <c r="P36" i="64"/>
  <c r="P35" i="64"/>
  <c r="P34" i="64"/>
  <c r="P32" i="64"/>
  <c r="P31" i="64"/>
  <c r="P30" i="64"/>
  <c r="P29" i="64"/>
  <c r="P28" i="64"/>
  <c r="P27" i="64"/>
  <c r="P26" i="64"/>
  <c r="P25" i="64"/>
  <c r="P11" i="65"/>
  <c r="P37" i="65"/>
  <c r="P36" i="65"/>
  <c r="P35" i="65"/>
  <c r="P34" i="65"/>
  <c r="P31" i="65"/>
  <c r="P30" i="65"/>
  <c r="P29" i="65"/>
  <c r="P28" i="65"/>
  <c r="P27" i="65"/>
  <c r="P26" i="65"/>
  <c r="P25" i="65"/>
  <c r="P41" i="30"/>
  <c r="P40" i="30"/>
  <c r="P39" i="30"/>
  <c r="P38" i="30"/>
  <c r="P35" i="30"/>
  <c r="P34" i="30"/>
  <c r="P33" i="30"/>
  <c r="P32" i="30"/>
  <c r="P31" i="30"/>
  <c r="P30" i="30"/>
  <c r="P16" i="30"/>
  <c r="P15" i="30"/>
  <c r="P37" i="34"/>
  <c r="P36" i="34"/>
  <c r="P35" i="34"/>
  <c r="P34" i="34"/>
  <c r="P32" i="34"/>
  <c r="P31" i="34"/>
  <c r="P30" i="34"/>
  <c r="P29" i="34"/>
  <c r="P28" i="34"/>
  <c r="P27" i="34"/>
  <c r="P26" i="34"/>
  <c r="P25" i="34"/>
  <c r="P11" i="34"/>
  <c r="P37" i="63"/>
  <c r="P39" i="72"/>
  <c r="J78" i="78" s="1"/>
  <c r="P38" i="72"/>
  <c r="J77" i="78" s="1"/>
  <c r="P33" i="72"/>
  <c r="J72" i="78" s="1"/>
  <c r="P32" i="72"/>
  <c r="J71" i="78" s="1"/>
  <c r="P31" i="72"/>
  <c r="J70" i="78" s="1"/>
  <c r="P30" i="72"/>
  <c r="J69" i="78" s="1"/>
  <c r="P40" i="72"/>
  <c r="J79" i="78" s="1"/>
  <c r="P37" i="72"/>
  <c r="J76" i="78" s="1"/>
  <c r="P36" i="72"/>
  <c r="J75" i="78" s="1"/>
  <c r="P35" i="72"/>
  <c r="P36" i="63"/>
  <c r="P32" i="63"/>
  <c r="P31" i="63"/>
  <c r="P30" i="63"/>
  <c r="P29" i="63"/>
  <c r="P21" i="63"/>
  <c r="P20" i="63"/>
  <c r="P19" i="63"/>
  <c r="P18" i="63"/>
  <c r="P16" i="63"/>
  <c r="P15" i="63"/>
  <c r="P13" i="63"/>
  <c r="P12" i="63"/>
  <c r="P37" i="62"/>
  <c r="P36" i="62"/>
  <c r="P32" i="62"/>
  <c r="P31" i="62"/>
  <c r="P30" i="62"/>
  <c r="P29" i="62"/>
  <c r="P21" i="62"/>
  <c r="P20" i="62"/>
  <c r="P19" i="62"/>
  <c r="P18" i="62"/>
  <c r="P16" i="62"/>
  <c r="P15" i="62"/>
  <c r="P13" i="62"/>
  <c r="P12" i="62"/>
  <c r="P37" i="61"/>
  <c r="P36" i="61"/>
  <c r="P32" i="61"/>
  <c r="P31" i="61"/>
  <c r="P30" i="61"/>
  <c r="P29" i="61"/>
  <c r="P21" i="61"/>
  <c r="P20" i="61"/>
  <c r="P19" i="61"/>
  <c r="P18" i="61"/>
  <c r="P16" i="61"/>
  <c r="P15" i="61"/>
  <c r="P13" i="61"/>
  <c r="P12" i="61"/>
  <c r="P37" i="60"/>
  <c r="P36" i="60"/>
  <c r="P32" i="60"/>
  <c r="P31" i="60"/>
  <c r="P30" i="60"/>
  <c r="P29" i="60"/>
  <c r="P21" i="60"/>
  <c r="P20" i="60"/>
  <c r="P19" i="60"/>
  <c r="P18" i="60"/>
  <c r="P16" i="60"/>
  <c r="P15" i="60"/>
  <c r="P13" i="60"/>
  <c r="P12" i="60"/>
  <c r="P14" i="59"/>
  <c r="P13" i="59"/>
  <c r="P12" i="59"/>
  <c r="P11" i="59"/>
  <c r="P10" i="59"/>
  <c r="P21" i="47"/>
  <c r="P20" i="47"/>
  <c r="P19" i="47"/>
  <c r="P18" i="47"/>
  <c r="P17" i="47"/>
  <c r="P16" i="47"/>
  <c r="P15" i="47"/>
  <c r="P14" i="47"/>
  <c r="P13" i="47"/>
  <c r="P12" i="47"/>
  <c r="P11" i="47"/>
  <c r="P41" i="46"/>
  <c r="P40" i="46"/>
  <c r="P39" i="46"/>
  <c r="P16" i="46"/>
  <c r="P15" i="46"/>
  <c r="P14" i="46"/>
  <c r="P13" i="46"/>
  <c r="P12" i="46"/>
  <c r="P11" i="46"/>
  <c r="P65" i="45"/>
  <c r="P64" i="45"/>
  <c r="P62" i="45"/>
  <c r="P61" i="45"/>
  <c r="P27" i="45"/>
  <c r="P26" i="45"/>
  <c r="P25" i="45"/>
  <c r="P24" i="45"/>
  <c r="P20" i="45"/>
  <c r="N24" i="41"/>
  <c r="N23" i="41"/>
  <c r="P29" i="44"/>
  <c r="P28" i="44"/>
  <c r="P27" i="44"/>
  <c r="P26" i="44"/>
  <c r="P25" i="44"/>
  <c r="P43" i="43"/>
  <c r="P42" i="43"/>
  <c r="P41" i="43"/>
  <c r="P39" i="43"/>
  <c r="P10" i="43"/>
  <c r="P26" i="42"/>
  <c r="P25" i="42"/>
  <c r="P24" i="42"/>
  <c r="P10" i="42"/>
  <c r="N22" i="41"/>
  <c r="N21" i="41"/>
  <c r="N20" i="41"/>
  <c r="N10" i="41"/>
  <c r="P29" i="40"/>
  <c r="P28" i="40"/>
  <c r="P27" i="40"/>
  <c r="P26" i="40"/>
  <c r="P25" i="40"/>
  <c r="P19" i="40"/>
  <c r="P10" i="40"/>
  <c r="P28" i="39"/>
  <c r="P27" i="39"/>
  <c r="P10" i="39"/>
  <c r="P21" i="38"/>
  <c r="P20" i="38"/>
  <c r="P19" i="38"/>
  <c r="P17" i="38"/>
  <c r="P16" i="38"/>
  <c r="P13" i="38"/>
  <c r="P11" i="38"/>
  <c r="P10" i="38"/>
  <c r="P42" i="37"/>
  <c r="P41" i="37"/>
  <c r="P28" i="37"/>
  <c r="P27" i="37"/>
  <c r="P26" i="37"/>
  <c r="P10" i="37"/>
  <c r="P18" i="36"/>
  <c r="P17" i="36"/>
  <c r="P15" i="36"/>
  <c r="P14" i="36"/>
  <c r="P13" i="36"/>
  <c r="Q12" i="36"/>
  <c r="B72" i="12"/>
  <c r="P25" i="16"/>
  <c r="P24" i="16"/>
  <c r="P11" i="16"/>
  <c r="P10" i="16"/>
  <c r="B48" i="12"/>
  <c r="B54" i="12"/>
  <c r="B55" i="12"/>
  <c r="B121" i="12"/>
  <c r="B122" i="12"/>
  <c r="B124" i="12"/>
  <c r="B123" i="12"/>
  <c r="B53" i="12"/>
  <c r="B51" i="12"/>
  <c r="B50" i="12"/>
  <c r="B49" i="12"/>
  <c r="B47" i="12"/>
  <c r="B46" i="12"/>
  <c r="B45" i="12"/>
  <c r="B17" i="12"/>
  <c r="D51" i="10" s="1"/>
  <c r="B127" i="12"/>
  <c r="B134" i="12"/>
  <c r="B133" i="12"/>
  <c r="B132" i="12"/>
  <c r="B131" i="12"/>
  <c r="B137" i="12"/>
  <c r="B136" i="12"/>
  <c r="B135" i="12"/>
  <c r="B130" i="12"/>
  <c r="B129" i="12"/>
  <c r="B128" i="12"/>
  <c r="B114" i="12"/>
  <c r="B138" i="12"/>
  <c r="B113" i="12"/>
  <c r="L29" i="30" s="1"/>
  <c r="B120" i="12"/>
  <c r="B119" i="12"/>
  <c r="B118" i="12"/>
  <c r="B117" i="12"/>
  <c r="B107" i="12"/>
  <c r="B116" i="12"/>
  <c r="B115" i="12"/>
  <c r="B99" i="12"/>
  <c r="B98" i="12"/>
  <c r="B110" i="12"/>
  <c r="B109" i="12"/>
  <c r="B108" i="12"/>
  <c r="B106" i="12"/>
  <c r="B105" i="12"/>
  <c r="B104" i="12"/>
  <c r="B102" i="12"/>
  <c r="B103" i="12"/>
  <c r="B101" i="12"/>
  <c r="B100" i="12"/>
  <c r="B79" i="12"/>
  <c r="B80" i="12"/>
  <c r="B81" i="12"/>
  <c r="B78" i="12"/>
  <c r="L24" i="40" s="1"/>
  <c r="B69" i="12"/>
  <c r="L18" i="40" s="1"/>
  <c r="B73" i="12"/>
  <c r="B70" i="12"/>
  <c r="B74" i="12"/>
  <c r="B75" i="12"/>
  <c r="B71" i="12"/>
  <c r="B58" i="12"/>
  <c r="L39" i="37" s="1"/>
  <c r="B87" i="12"/>
  <c r="B86" i="12"/>
  <c r="B85" i="12"/>
  <c r="B93" i="12"/>
  <c r="B92" i="12"/>
  <c r="B94" i="12"/>
  <c r="B91" i="12"/>
  <c r="B88" i="12"/>
  <c r="B89" i="12"/>
  <c r="B90" i="12"/>
  <c r="B95" i="12"/>
  <c r="B61" i="12"/>
  <c r="B63" i="12"/>
  <c r="B62" i="12"/>
  <c r="B24" i="12"/>
  <c r="B23" i="12"/>
  <c r="B22" i="12"/>
  <c r="B8" i="12"/>
  <c r="B7" i="12"/>
  <c r="B66" i="12"/>
  <c r="B65" i="12"/>
  <c r="B64" i="12"/>
  <c r="B60" i="12"/>
  <c r="B59" i="12"/>
  <c r="B18" i="12"/>
  <c r="B14" i="12"/>
  <c r="B11" i="12"/>
  <c r="B3" i="12"/>
  <c r="L23" i="42" s="1"/>
  <c r="D31" i="10" s="1"/>
  <c r="B28" i="12"/>
  <c r="B27" i="12"/>
  <c r="B21" i="12"/>
  <c r="B20" i="12"/>
  <c r="B19" i="12"/>
  <c r="B6" i="12"/>
  <c r="B5" i="12"/>
  <c r="B4" i="12"/>
  <c r="L38" i="43" l="1"/>
  <c r="D67" i="10" s="1"/>
  <c r="B1361" i="10"/>
  <c r="G1361" i="10" s="1"/>
  <c r="B1376" i="10"/>
  <c r="G1376" i="10" s="1"/>
  <c r="H1361" i="10"/>
  <c r="H1376" i="10"/>
  <c r="B1351" i="10"/>
  <c r="G1351" i="10" s="1"/>
  <c r="B1374" i="10"/>
  <c r="G1374" i="10" s="1"/>
  <c r="J74" i="78"/>
  <c r="H1356" i="10"/>
  <c r="H1375" i="10"/>
  <c r="B900" i="10"/>
  <c r="G900" i="10" s="1"/>
  <c r="G899" i="10"/>
  <c r="B1356" i="10"/>
  <c r="G1356" i="10" s="1"/>
  <c r="B1375" i="10"/>
  <c r="G1375" i="10" s="1"/>
  <c r="L23" i="16"/>
  <c r="L23" i="82"/>
  <c r="G961" i="10"/>
  <c r="J79" i="10"/>
  <c r="J1372" i="10" s="1"/>
  <c r="H1372" i="10"/>
  <c r="H962" i="10"/>
  <c r="E1371" i="10"/>
  <c r="H1346" i="10"/>
  <c r="H1373" i="10"/>
  <c r="B1347" i="10"/>
  <c r="G1347" i="10" s="1"/>
  <c r="B1346" i="10"/>
  <c r="G1346" i="10" s="1"/>
  <c r="B1373" i="10"/>
  <c r="G1373" i="10" s="1"/>
  <c r="I125" i="10"/>
  <c r="I1370" i="10" s="1"/>
  <c r="H1370" i="10"/>
  <c r="B964" i="10"/>
  <c r="G963" i="10"/>
  <c r="J936" i="10"/>
  <c r="J1369" i="10" s="1"/>
  <c r="H1369" i="10"/>
  <c r="G659" i="10"/>
  <c r="J701" i="10"/>
  <c r="J1367" i="10" s="1"/>
  <c r="H1367" i="10"/>
  <c r="G657" i="10"/>
  <c r="J553" i="10"/>
  <c r="J1365" i="10" s="1"/>
  <c r="H1365" i="10"/>
  <c r="G656" i="10"/>
  <c r="I1058" i="10"/>
  <c r="I1358" i="10" s="1"/>
  <c r="H1358" i="10"/>
  <c r="I1050" i="10"/>
  <c r="I1350" i="10" s="1"/>
  <c r="H1350" i="10"/>
  <c r="I1057" i="10"/>
  <c r="I1357" i="10" s="1"/>
  <c r="H1357" i="10"/>
  <c r="I1064" i="10"/>
  <c r="I1364" i="10" s="1"/>
  <c r="H1364" i="10"/>
  <c r="I1048" i="10"/>
  <c r="I1348" i="10" s="1"/>
  <c r="H1348" i="10"/>
  <c r="G1045" i="10"/>
  <c r="B1345" i="10"/>
  <c r="G1345" i="10" s="1"/>
  <c r="J1063" i="10"/>
  <c r="J1363" i="10" s="1"/>
  <c r="H1363" i="10"/>
  <c r="J1055" i="10"/>
  <c r="J1355" i="10" s="1"/>
  <c r="H1355" i="10"/>
  <c r="I1047" i="10"/>
  <c r="H1347" i="10"/>
  <c r="J1062" i="10"/>
  <c r="J1362" i="10" s="1"/>
  <c r="H1362" i="10"/>
  <c r="I1054" i="10"/>
  <c r="I1354" i="10" s="1"/>
  <c r="H1354" i="10"/>
  <c r="I1053" i="10"/>
  <c r="I1353" i="10" s="1"/>
  <c r="H1353" i="10"/>
  <c r="I1045" i="10"/>
  <c r="I1345" i="10" s="1"/>
  <c r="H1345" i="10"/>
  <c r="J1051" i="10"/>
  <c r="H1351" i="10"/>
  <c r="I1199" i="10"/>
  <c r="I1336" i="10"/>
  <c r="J1199" i="10"/>
  <c r="J1336" i="10"/>
  <c r="E972" i="10"/>
  <c r="E1331" i="10"/>
  <c r="H583" i="10"/>
  <c r="H1323" i="10" s="1"/>
  <c r="E1323" i="10"/>
  <c r="H590" i="10"/>
  <c r="H1330" i="10" s="1"/>
  <c r="E1330" i="10"/>
  <c r="H582" i="10"/>
  <c r="H1322" i="10" s="1"/>
  <c r="E1322" i="10"/>
  <c r="H973" i="10"/>
  <c r="I973" i="10" s="1"/>
  <c r="I1333" i="10" s="1"/>
  <c r="E1333" i="10"/>
  <c r="H592" i="10"/>
  <c r="H1332" i="10" s="1"/>
  <c r="E1332" i="10"/>
  <c r="H588" i="10"/>
  <c r="J588" i="10" s="1"/>
  <c r="J1328" i="10" s="1"/>
  <c r="E1328" i="10"/>
  <c r="H580" i="10"/>
  <c r="I580" i="10" s="1"/>
  <c r="I1320" i="10" s="1"/>
  <c r="E1320" i="10"/>
  <c r="B1325" i="10"/>
  <c r="G1325" i="10" s="1"/>
  <c r="H585" i="10"/>
  <c r="J585" i="10" s="1"/>
  <c r="J1325" i="10" s="1"/>
  <c r="E1325" i="10"/>
  <c r="H587" i="10"/>
  <c r="J587" i="10" s="1"/>
  <c r="J1327" i="10" s="1"/>
  <c r="E1327" i="10"/>
  <c r="H584" i="10"/>
  <c r="H1324" i="10" s="1"/>
  <c r="E1324" i="10"/>
  <c r="H581" i="10"/>
  <c r="J581" i="10" s="1"/>
  <c r="J1321" i="10" s="1"/>
  <c r="E1321" i="10"/>
  <c r="H975" i="10"/>
  <c r="J975" i="10" s="1"/>
  <c r="J1334" i="10" s="1"/>
  <c r="E1334" i="10"/>
  <c r="H586" i="10"/>
  <c r="J586" i="10" s="1"/>
  <c r="J1326" i="10" s="1"/>
  <c r="E1326" i="10"/>
  <c r="G571" i="10"/>
  <c r="G1175" i="10"/>
  <c r="G595" i="10"/>
  <c r="G594" i="10"/>
  <c r="G1177" i="10"/>
  <c r="G573" i="10"/>
  <c r="G572" i="10"/>
  <c r="B974" i="10"/>
  <c r="G593" i="10"/>
  <c r="G577" i="10"/>
  <c r="H593" i="10"/>
  <c r="H974" i="10" s="1"/>
  <c r="E974" i="10"/>
  <c r="G574" i="10"/>
  <c r="G977" i="10"/>
  <c r="B444" i="10"/>
  <c r="G443" i="10"/>
  <c r="G934" i="10"/>
  <c r="G494" i="10"/>
  <c r="G933" i="10"/>
  <c r="G1057" i="10"/>
  <c r="G1049" i="10"/>
  <c r="G988" i="10"/>
  <c r="G965" i="10"/>
  <c r="G493" i="10"/>
  <c r="G439" i="10"/>
  <c r="G393" i="10"/>
  <c r="G337" i="10"/>
  <c r="G932" i="10"/>
  <c r="G331" i="10"/>
  <c r="G1060" i="10"/>
  <c r="G942" i="10"/>
  <c r="B498" i="10"/>
  <c r="G498" i="10" s="1"/>
  <c r="G497" i="10"/>
  <c r="G874" i="10"/>
  <c r="G941" i="10"/>
  <c r="G937" i="10"/>
  <c r="G1064" i="10"/>
  <c r="G1056" i="10"/>
  <c r="G1048" i="10"/>
  <c r="G898" i="10"/>
  <c r="G492" i="10"/>
  <c r="G438" i="10"/>
  <c r="G392" i="10"/>
  <c r="G336" i="10"/>
  <c r="G919" i="10"/>
  <c r="G878" i="10"/>
  <c r="G1052" i="10"/>
  <c r="G1051" i="10"/>
  <c r="G396" i="10"/>
  <c r="G1058" i="10"/>
  <c r="G990" i="10"/>
  <c r="G1063" i="10"/>
  <c r="G1055" i="10"/>
  <c r="G1047" i="10"/>
  <c r="G962" i="10"/>
  <c r="G909" i="10"/>
  <c r="G897" i="10"/>
  <c r="G885" i="10"/>
  <c r="G491" i="10"/>
  <c r="G437" i="10"/>
  <c r="G391" i="10"/>
  <c r="G335" i="10"/>
  <c r="G940" i="10"/>
  <c r="G877" i="10"/>
  <c r="B704" i="10"/>
  <c r="G703" i="10"/>
  <c r="G488" i="10"/>
  <c r="G935" i="10"/>
  <c r="G992" i="10"/>
  <c r="G1050" i="10"/>
  <c r="B903" i="10"/>
  <c r="G902" i="10"/>
  <c r="G1062" i="10"/>
  <c r="G1054" i="10"/>
  <c r="G1046" i="10"/>
  <c r="G908" i="10"/>
  <c r="G896" i="10"/>
  <c r="G884" i="10"/>
  <c r="G490" i="10"/>
  <c r="G436" i="10"/>
  <c r="G390" i="10"/>
  <c r="G334" i="10"/>
  <c r="B939" i="10"/>
  <c r="G938" i="10"/>
  <c r="G876" i="10"/>
  <c r="B906" i="10"/>
  <c r="G906" i="10" s="1"/>
  <c r="G905" i="10"/>
  <c r="B399" i="10"/>
  <c r="G399" i="10" s="1"/>
  <c r="G398" i="10"/>
  <c r="G1059" i="10"/>
  <c r="G387" i="10"/>
  <c r="G440" i="10"/>
  <c r="B556" i="10"/>
  <c r="B1337" i="10" s="1"/>
  <c r="G555" i="10"/>
  <c r="G1061" i="10"/>
  <c r="G1053" i="10"/>
  <c r="B979" i="10"/>
  <c r="G978" i="10"/>
  <c r="G943" i="10"/>
  <c r="G895" i="10"/>
  <c r="G883" i="10"/>
  <c r="B500" i="10"/>
  <c r="G499" i="10"/>
  <c r="B446" i="10"/>
  <c r="G445" i="10"/>
  <c r="G434" i="10"/>
  <c r="G389" i="10"/>
  <c r="G333" i="10"/>
  <c r="G936" i="10"/>
  <c r="G875" i="10"/>
  <c r="B764" i="10"/>
  <c r="G763" i="10"/>
  <c r="G670" i="10"/>
  <c r="G649" i="10"/>
  <c r="G626" i="10"/>
  <c r="G893" i="10"/>
  <c r="B669" i="10"/>
  <c r="G669" i="10" s="1"/>
  <c r="G668" i="10"/>
  <c r="G658" i="10"/>
  <c r="G648" i="10"/>
  <c r="G640" i="10"/>
  <c r="B629" i="10"/>
  <c r="G629" i="10" s="1"/>
  <c r="G628" i="10"/>
  <c r="B667" i="10"/>
  <c r="G666" i="10"/>
  <c r="G647" i="10"/>
  <c r="G639" i="10"/>
  <c r="B622" i="10"/>
  <c r="G622" i="10" s="1"/>
  <c r="G621" i="10"/>
  <c r="B665" i="10"/>
  <c r="G664" i="10"/>
  <c r="G646" i="10"/>
  <c r="G638" i="10"/>
  <c r="G734" i="10"/>
  <c r="G655" i="10"/>
  <c r="G619" i="10"/>
  <c r="G981" i="10"/>
  <c r="G644" i="10"/>
  <c r="G606" i="10"/>
  <c r="G980" i="10"/>
  <c r="G672" i="10"/>
  <c r="G661" i="10"/>
  <c r="G633" i="10"/>
  <c r="G671" i="10"/>
  <c r="G650" i="10"/>
  <c r="G642" i="10"/>
  <c r="G632" i="10"/>
  <c r="H641" i="10"/>
  <c r="H1342" i="10" s="1"/>
  <c r="E1342" i="10"/>
  <c r="B1341" i="10"/>
  <c r="G1341" i="10" s="1"/>
  <c r="H637" i="10"/>
  <c r="J637" i="10" s="1"/>
  <c r="J1341" i="10" s="1"/>
  <c r="E1341" i="10"/>
  <c r="G699" i="10"/>
  <c r="G951" i="10"/>
  <c r="G730" i="10"/>
  <c r="G700" i="10"/>
  <c r="G737" i="10"/>
  <c r="G949" i="10"/>
  <c r="G569" i="10"/>
  <c r="G956" i="10"/>
  <c r="G948" i="10"/>
  <c r="G788" i="10"/>
  <c r="G735" i="10"/>
  <c r="G727" i="10"/>
  <c r="G719" i="10"/>
  <c r="G578" i="10"/>
  <c r="G681" i="10"/>
  <c r="G480" i="10"/>
  <c r="G714" i="10"/>
  <c r="G950" i="10"/>
  <c r="G729" i="10"/>
  <c r="G721" i="10"/>
  <c r="G323" i="10"/>
  <c r="G728" i="10"/>
  <c r="G579" i="10"/>
  <c r="G947" i="10"/>
  <c r="G848" i="10"/>
  <c r="G726" i="10"/>
  <c r="G718" i="10"/>
  <c r="G663" i="10"/>
  <c r="G645" i="10"/>
  <c r="G130" i="10"/>
  <c r="G553" i="10"/>
  <c r="G736" i="10"/>
  <c r="G720" i="10"/>
  <c r="G954" i="10"/>
  <c r="G946" i="10"/>
  <c r="G847" i="10"/>
  <c r="G830" i="10"/>
  <c r="G733" i="10"/>
  <c r="G725" i="10"/>
  <c r="G717" i="10"/>
  <c r="G584" i="10"/>
  <c r="B576" i="10"/>
  <c r="G575" i="10"/>
  <c r="G124" i="10"/>
  <c r="G552" i="10"/>
  <c r="G426" i="10"/>
  <c r="G945" i="10"/>
  <c r="G846" i="10"/>
  <c r="G732" i="10"/>
  <c r="G724" i="10"/>
  <c r="G716" i="10"/>
  <c r="G109" i="10"/>
  <c r="G551" i="10"/>
  <c r="G722" i="10"/>
  <c r="G641" i="10"/>
  <c r="G712" i="10"/>
  <c r="G731" i="10"/>
  <c r="G723" i="10"/>
  <c r="G715" i="10"/>
  <c r="G701" i="10"/>
  <c r="G379" i="10"/>
  <c r="G838" i="10"/>
  <c r="B972" i="10"/>
  <c r="G591" i="10"/>
  <c r="G583" i="10"/>
  <c r="G952" i="10"/>
  <c r="G837" i="10"/>
  <c r="G590" i="10"/>
  <c r="G582" i="10"/>
  <c r="G832" i="10"/>
  <c r="G839" i="10"/>
  <c r="G840" i="10"/>
  <c r="G836" i="10"/>
  <c r="G581" i="10"/>
  <c r="G975" i="10"/>
  <c r="G835" i="10"/>
  <c r="G588" i="10"/>
  <c r="G580" i="10"/>
  <c r="G495" i="10"/>
  <c r="G441" i="10"/>
  <c r="G592" i="10"/>
  <c r="G973" i="10"/>
  <c r="G842" i="10"/>
  <c r="G834" i="10"/>
  <c r="G587" i="10"/>
  <c r="G394" i="10"/>
  <c r="G338" i="10"/>
  <c r="G589" i="10"/>
  <c r="B1339" i="10"/>
  <c r="H589" i="10"/>
  <c r="E1339" i="10"/>
  <c r="E1340" i="10" s="1"/>
  <c r="G841" i="10"/>
  <c r="G833" i="10"/>
  <c r="G586" i="10"/>
  <c r="G986" i="10"/>
  <c r="G955" i="10"/>
  <c r="G795" i="10"/>
  <c r="G779" i="10"/>
  <c r="G786" i="10"/>
  <c r="G778" i="10"/>
  <c r="G770" i="10"/>
  <c r="G329" i="10"/>
  <c r="G785" i="10"/>
  <c r="G777" i="10"/>
  <c r="G643" i="10"/>
  <c r="G806" i="10"/>
  <c r="G487" i="10"/>
  <c r="G784" i="10"/>
  <c r="G775" i="10"/>
  <c r="G766" i="10"/>
  <c r="G343" i="10"/>
  <c r="G432" i="10"/>
  <c r="G787" i="10"/>
  <c r="G433" i="10"/>
  <c r="G1073" i="10"/>
  <c r="G798" i="10"/>
  <c r="G782" i="10"/>
  <c r="G774" i="10"/>
  <c r="G771" i="10"/>
  <c r="G330" i="10"/>
  <c r="G960" i="10"/>
  <c r="G792" i="10"/>
  <c r="G486" i="10"/>
  <c r="B892" i="10"/>
  <c r="G891" i="10"/>
  <c r="G797" i="10"/>
  <c r="G781" i="10"/>
  <c r="G773" i="10"/>
  <c r="G386" i="10"/>
  <c r="G776" i="10"/>
  <c r="G890" i="10"/>
  <c r="G796" i="10"/>
  <c r="G780" i="10"/>
  <c r="G772" i="10"/>
  <c r="G385" i="10"/>
  <c r="G744" i="10"/>
  <c r="G308" i="10"/>
  <c r="B297" i="10"/>
  <c r="G296" i="10"/>
  <c r="J280" i="10"/>
  <c r="J281" i="10" s="1"/>
  <c r="B294" i="10"/>
  <c r="G293" i="10"/>
  <c r="I280" i="10"/>
  <c r="I281" i="10" s="1"/>
  <c r="J12" i="10"/>
  <c r="B290" i="10"/>
  <c r="G289" i="10"/>
  <c r="B315" i="10"/>
  <c r="G314" i="10"/>
  <c r="B281" i="10"/>
  <c r="G280" i="10"/>
  <c r="B300" i="10"/>
  <c r="G299" i="10"/>
  <c r="B284" i="10"/>
  <c r="G283" i="10"/>
  <c r="J1171" i="10"/>
  <c r="J1172" i="10" s="1"/>
  <c r="J1173" i="10" s="1"/>
  <c r="I1176" i="10"/>
  <c r="I1177" i="10" s="1"/>
  <c r="H1177" i="10"/>
  <c r="B1180" i="10"/>
  <c r="I1174" i="10"/>
  <c r="I1175" i="10" s="1"/>
  <c r="H1175" i="10"/>
  <c r="J1176" i="10"/>
  <c r="J1177" i="10" s="1"/>
  <c r="I1171" i="10"/>
  <c r="I1172" i="10" s="1"/>
  <c r="I1173" i="10" s="1"/>
  <c r="B1173" i="10"/>
  <c r="I1178" i="10"/>
  <c r="I1179" i="10" s="1"/>
  <c r="I1180" i="10" s="1"/>
  <c r="H1179" i="10"/>
  <c r="H1180" i="10" s="1"/>
  <c r="D109" i="10"/>
  <c r="J203" i="10"/>
  <c r="I941" i="10"/>
  <c r="J1010" i="10"/>
  <c r="I499" i="10"/>
  <c r="I500" i="10" s="1"/>
  <c r="J833" i="10"/>
  <c r="I834" i="10"/>
  <c r="I794" i="10"/>
  <c r="B309" i="10"/>
  <c r="J965" i="10"/>
  <c r="J594" i="10"/>
  <c r="E654" i="10"/>
  <c r="E1344" i="10" s="1"/>
  <c r="J730" i="10"/>
  <c r="J658" i="10"/>
  <c r="J898" i="10"/>
  <c r="J848" i="10"/>
  <c r="J785" i="10"/>
  <c r="H889" i="10"/>
  <c r="J889" i="10" s="1"/>
  <c r="J890" i="10" s="1"/>
  <c r="J841" i="10"/>
  <c r="H682" i="10"/>
  <c r="H683" i="10" s="1"/>
  <c r="H684" i="10" s="1"/>
  <c r="H635" i="10"/>
  <c r="H666" i="10"/>
  <c r="J666" i="10" s="1"/>
  <c r="J667" i="10" s="1"/>
  <c r="J434" i="10"/>
  <c r="J832" i="10"/>
  <c r="I940" i="10"/>
  <c r="I1018" i="10"/>
  <c r="J1031" i="10"/>
  <c r="I681" i="10"/>
  <c r="I682" i="10" s="1"/>
  <c r="I683" i="10" s="1"/>
  <c r="I684" i="10" s="1"/>
  <c r="I634" i="10"/>
  <c r="I635" i="10" s="1"/>
  <c r="I578" i="10"/>
  <c r="J1003" i="10"/>
  <c r="I721" i="10"/>
  <c r="I553" i="10"/>
  <c r="I1365" i="10" s="1"/>
  <c r="E906" i="10"/>
  <c r="J1032" i="10"/>
  <c r="J381" i="10"/>
  <c r="J724" i="10"/>
  <c r="J7" i="10"/>
  <c r="K7" i="10" s="1"/>
  <c r="I875" i="10"/>
  <c r="I716" i="10"/>
  <c r="H129" i="10"/>
  <c r="H130" i="10" s="1"/>
  <c r="J640" i="10"/>
  <c r="J711" i="10"/>
  <c r="J495" i="10"/>
  <c r="H939" i="10"/>
  <c r="J577" i="10"/>
  <c r="J428" i="10"/>
  <c r="I956" i="10"/>
  <c r="I491" i="10"/>
  <c r="I425" i="10"/>
  <c r="I151" i="10"/>
  <c r="I128" i="10"/>
  <c r="I129" i="10" s="1"/>
  <c r="I130" i="10" s="1"/>
  <c r="J934" i="10"/>
  <c r="J22" i="10"/>
  <c r="J948" i="10"/>
  <c r="I437" i="10"/>
  <c r="J1067" i="10"/>
  <c r="J5" i="10"/>
  <c r="K5" i="10" s="1"/>
  <c r="I1021" i="10"/>
  <c r="I273" i="10"/>
  <c r="I196" i="10"/>
  <c r="I995" i="10"/>
  <c r="J631" i="10"/>
  <c r="J493" i="10"/>
  <c r="J333" i="10"/>
  <c r="J107" i="10"/>
  <c r="J108" i="10" s="1"/>
  <c r="J109" i="10" s="1"/>
  <c r="J154" i="10"/>
  <c r="J123" i="10"/>
  <c r="J124" i="10" s="1"/>
  <c r="H591" i="10"/>
  <c r="J947" i="10"/>
  <c r="J706" i="10"/>
  <c r="J331" i="10"/>
  <c r="J256" i="10"/>
  <c r="J100" i="10"/>
  <c r="I700" i="10"/>
  <c r="J148" i="10"/>
  <c r="J840" i="10"/>
  <c r="H124" i="10"/>
  <c r="J1054" i="10"/>
  <c r="J1354" i="10" s="1"/>
  <c r="J820" i="10"/>
  <c r="J699" i="10"/>
  <c r="J480" i="10"/>
  <c r="J99" i="10"/>
  <c r="I1062" i="10"/>
  <c r="I1362" i="10" s="1"/>
  <c r="I1055" i="10"/>
  <c r="I1355" i="10" s="1"/>
  <c r="I486" i="10"/>
  <c r="I155" i="10"/>
  <c r="I705" i="10"/>
  <c r="J705" i="10"/>
  <c r="I999" i="10"/>
  <c r="J999" i="10"/>
  <c r="I98" i="10"/>
  <c r="J98" i="10"/>
  <c r="I908" i="10"/>
  <c r="J908" i="10"/>
  <c r="I879" i="10"/>
  <c r="I880" i="10" s="1"/>
  <c r="H880" i="10"/>
  <c r="J879" i="10"/>
  <c r="J880" i="10" s="1"/>
  <c r="I559" i="10"/>
  <c r="I560" i="10" s="1"/>
  <c r="I561" i="10" s="1"/>
  <c r="I562" i="10" s="1"/>
  <c r="I563" i="10" s="1"/>
  <c r="I564" i="10" s="1"/>
  <c r="I565" i="10" s="1"/>
  <c r="I566" i="10" s="1"/>
  <c r="I567" i="10" s="1"/>
  <c r="J559" i="10"/>
  <c r="J560" i="10" s="1"/>
  <c r="J561" i="10" s="1"/>
  <c r="J562" i="10" s="1"/>
  <c r="J563" i="10" s="1"/>
  <c r="J564" i="10" s="1"/>
  <c r="J565" i="10" s="1"/>
  <c r="J566" i="10" s="1"/>
  <c r="J567" i="10" s="1"/>
  <c r="I487" i="10"/>
  <c r="J487" i="10"/>
  <c r="I336" i="10"/>
  <c r="J336" i="10"/>
  <c r="I1015" i="10"/>
  <c r="J1015" i="10"/>
  <c r="I393" i="10"/>
  <c r="J393" i="10"/>
  <c r="I384" i="10"/>
  <c r="J384" i="10"/>
  <c r="I153" i="10"/>
  <c r="J153" i="10"/>
  <c r="J195" i="10"/>
  <c r="I195" i="10"/>
  <c r="I998" i="10"/>
  <c r="J998" i="10"/>
  <c r="J661" i="10"/>
  <c r="I661" i="10"/>
  <c r="I763" i="10"/>
  <c r="I764" i="10" s="1"/>
  <c r="H764" i="10"/>
  <c r="J763" i="10"/>
  <c r="J764" i="10" s="1"/>
  <c r="I194" i="10"/>
  <c r="J194" i="10"/>
  <c r="I1009" i="10"/>
  <c r="J1009" i="10"/>
  <c r="I246" i="10"/>
  <c r="J246" i="10"/>
  <c r="J911" i="10"/>
  <c r="I911" i="10"/>
  <c r="I935" i="10"/>
  <c r="I394" i="10"/>
  <c r="J394" i="10"/>
  <c r="I385" i="10"/>
  <c r="J385" i="10"/>
  <c r="H664" i="10"/>
  <c r="J664" i="10" s="1"/>
  <c r="J665" i="10" s="1"/>
  <c r="H446" i="10"/>
  <c r="J1064" i="10"/>
  <c r="J1364" i="10" s="1"/>
  <c r="H444" i="10"/>
  <c r="J959" i="10"/>
  <c r="I805" i="10"/>
  <c r="I765" i="10"/>
  <c r="I605" i="10"/>
  <c r="I568" i="10"/>
  <c r="I176" i="10"/>
  <c r="I991" i="10"/>
  <c r="I992" i="10" s="1"/>
  <c r="J1037" i="10"/>
  <c r="J731" i="10"/>
  <c r="J443" i="10"/>
  <c r="J444" i="10" s="1"/>
  <c r="J193" i="10"/>
  <c r="J149" i="10"/>
  <c r="L24" i="70"/>
  <c r="L24" i="64"/>
  <c r="L24" i="34"/>
  <c r="J977" i="10"/>
  <c r="I977" i="10"/>
  <c r="J904" i="10"/>
  <c r="I904" i="10"/>
  <c r="I645" i="10"/>
  <c r="J645" i="10"/>
  <c r="I644" i="10"/>
  <c r="J644" i="10"/>
  <c r="I573" i="10"/>
  <c r="J573" i="10"/>
  <c r="I389" i="10"/>
  <c r="J389" i="10"/>
  <c r="I26" i="10"/>
  <c r="J26" i="10"/>
  <c r="J838" i="10"/>
  <c r="I838" i="10"/>
  <c r="J1036" i="10"/>
  <c r="J76" i="10"/>
  <c r="I1052" i="10"/>
  <c r="I1352" i="10" s="1"/>
  <c r="J1052" i="10"/>
  <c r="J1352" i="10" s="1"/>
  <c r="I24" i="10"/>
  <c r="J24" i="10"/>
  <c r="B287" i="10"/>
  <c r="J1047" i="10"/>
  <c r="I733" i="10"/>
  <c r="J733" i="10"/>
  <c r="I426" i="10"/>
  <c r="J426" i="10"/>
  <c r="I127" i="10"/>
  <c r="J127" i="10"/>
  <c r="E979" i="10"/>
  <c r="H978" i="10"/>
  <c r="I978" i="10" s="1"/>
  <c r="I979" i="10" s="1"/>
  <c r="B826" i="10"/>
  <c r="H654" i="10"/>
  <c r="H1344" i="10" s="1"/>
  <c r="I732" i="10"/>
  <c r="J732" i="10"/>
  <c r="B882" i="10"/>
  <c r="J851" i="10"/>
  <c r="I851" i="10"/>
  <c r="J779" i="10"/>
  <c r="I779" i="10"/>
  <c r="I90" i="10"/>
  <c r="J90" i="10"/>
  <c r="I1046" i="10"/>
  <c r="J1046" i="10"/>
  <c r="I1028" i="10"/>
  <c r="J1028" i="10"/>
  <c r="I25" i="10"/>
  <c r="J25" i="10"/>
  <c r="J379" i="10"/>
  <c r="I202" i="10"/>
  <c r="J202" i="10"/>
  <c r="I955" i="10"/>
  <c r="J955" i="10"/>
  <c r="I621" i="10"/>
  <c r="I622" i="10" s="1"/>
  <c r="I623" i="10" s="1"/>
  <c r="I624" i="10" s="1"/>
  <c r="H622" i="10"/>
  <c r="H623" i="10" s="1"/>
  <c r="H624" i="10" s="1"/>
  <c r="J621" i="10"/>
  <c r="J622" i="10" s="1"/>
  <c r="J623" i="10" s="1"/>
  <c r="J624" i="10" s="1"/>
  <c r="I788" i="10"/>
  <c r="J788" i="10"/>
  <c r="J627" i="10"/>
  <c r="J50" i="10"/>
  <c r="I761" i="10"/>
  <c r="J761" i="10"/>
  <c r="I796" i="10"/>
  <c r="J796" i="10"/>
  <c r="I398" i="10"/>
  <c r="I399" i="10" s="1"/>
  <c r="H399" i="10"/>
  <c r="I1059" i="10"/>
  <c r="I1359" i="10" s="1"/>
  <c r="J1059" i="10"/>
  <c r="J1359" i="10" s="1"/>
  <c r="J66" i="10"/>
  <c r="I340" i="10"/>
  <c r="I341" i="10" s="1"/>
  <c r="J340" i="10"/>
  <c r="J341" i="10" s="1"/>
  <c r="J895" i="10"/>
  <c r="J574" i="10"/>
  <c r="J398" i="10"/>
  <c r="J399" i="10" s="1"/>
  <c r="J322" i="10"/>
  <c r="B652" i="10"/>
  <c r="B1343" i="10" s="1"/>
  <c r="G1343" i="10" s="1"/>
  <c r="J945" i="10"/>
  <c r="J884" i="10"/>
  <c r="J49" i="10"/>
  <c r="J932" i="10"/>
  <c r="I932" i="10"/>
  <c r="B142" i="10"/>
  <c r="J950" i="10"/>
  <c r="I950" i="10"/>
  <c r="B880" i="10"/>
  <c r="H341" i="10"/>
  <c r="J778" i="10"/>
  <c r="J436" i="10"/>
  <c r="J997" i="10"/>
  <c r="J101" i="10"/>
  <c r="J45" i="10"/>
  <c r="I859" i="10"/>
  <c r="I860" i="10" s="1"/>
  <c r="J859" i="10"/>
  <c r="J860" i="10" s="1"/>
  <c r="H673" i="10"/>
  <c r="H674" i="10" s="1"/>
  <c r="I549" i="10"/>
  <c r="J549" i="10"/>
  <c r="J328" i="10"/>
  <c r="I328" i="10"/>
  <c r="I957" i="10"/>
  <c r="J957" i="10"/>
  <c r="J768" i="10"/>
  <c r="I1029" i="10"/>
  <c r="I936" i="10"/>
  <c r="I1369" i="10" s="1"/>
  <c r="I878" i="10"/>
  <c r="J878" i="10"/>
  <c r="I847" i="10"/>
  <c r="I835" i="10"/>
  <c r="I528" i="10"/>
  <c r="I529" i="10" s="1"/>
  <c r="I530" i="10" s="1"/>
  <c r="I531" i="10" s="1"/>
  <c r="I532" i="10" s="1"/>
  <c r="I533" i="10" s="1"/>
  <c r="I534" i="10" s="1"/>
  <c r="I535" i="10" s="1"/>
  <c r="I536" i="10" s="1"/>
  <c r="J528" i="10"/>
  <c r="J529" i="10" s="1"/>
  <c r="J530" i="10" s="1"/>
  <c r="J531" i="10" s="1"/>
  <c r="J532" i="10" s="1"/>
  <c r="J533" i="10" s="1"/>
  <c r="J534" i="10" s="1"/>
  <c r="J535" i="10" s="1"/>
  <c r="J536" i="10" s="1"/>
  <c r="I431" i="10"/>
  <c r="I335" i="10"/>
  <c r="J30" i="10"/>
  <c r="I30" i="10"/>
  <c r="J985" i="10"/>
  <c r="J986" i="10" s="1"/>
  <c r="J909" i="10"/>
  <c r="J657" i="10"/>
  <c r="J338" i="10"/>
  <c r="I1040" i="10"/>
  <c r="I876" i="10"/>
  <c r="I633" i="10"/>
  <c r="I595" i="10"/>
  <c r="I550" i="10"/>
  <c r="I996" i="10"/>
  <c r="J989" i="10"/>
  <c r="J990" i="10" s="1"/>
  <c r="H397" i="10"/>
  <c r="H108" i="10"/>
  <c r="H109" i="10" s="1"/>
  <c r="J386" i="10"/>
  <c r="I727" i="10"/>
  <c r="J727" i="10"/>
  <c r="I715" i="10"/>
  <c r="J715" i="10"/>
  <c r="J896" i="10"/>
  <c r="I896" i="10"/>
  <c r="I774" i="10"/>
  <c r="J774" i="10"/>
  <c r="I845" i="10"/>
  <c r="J845" i="10"/>
  <c r="I773" i="10"/>
  <c r="J773" i="10"/>
  <c r="I797" i="10"/>
  <c r="J797" i="10"/>
  <c r="J790" i="10"/>
  <c r="I790" i="10"/>
  <c r="I391" i="10"/>
  <c r="J391" i="10"/>
  <c r="E576" i="10"/>
  <c r="H575" i="10"/>
  <c r="I919" i="10"/>
  <c r="J919" i="10"/>
  <c r="J638" i="10"/>
  <c r="I638" i="10"/>
  <c r="I1056" i="10"/>
  <c r="J1056" i="10"/>
  <c r="J646" i="10"/>
  <c r="I646" i="10"/>
  <c r="J943" i="10"/>
  <c r="I1049" i="10"/>
  <c r="I1349" i="10" s="1"/>
  <c r="J1049" i="10"/>
  <c r="J1349" i="10" s="1"/>
  <c r="I659" i="10"/>
  <c r="J659" i="10"/>
  <c r="B341" i="10"/>
  <c r="B312" i="10"/>
  <c r="I837" i="10"/>
  <c r="J837" i="10"/>
  <c r="J828" i="10"/>
  <c r="I1022" i="10"/>
  <c r="J1022" i="10"/>
  <c r="I852" i="10"/>
  <c r="J852" i="10"/>
  <c r="I707" i="10"/>
  <c r="I708" i="10" s="1"/>
  <c r="I709" i="10" s="1"/>
  <c r="I710" i="10" s="1"/>
  <c r="H708" i="10"/>
  <c r="H709" i="10" s="1"/>
  <c r="H710" i="10" s="1"/>
  <c r="I497" i="10"/>
  <c r="I498" i="10" s="1"/>
  <c r="H498" i="10"/>
  <c r="J330" i="10"/>
  <c r="I330" i="10"/>
  <c r="I161" i="10"/>
  <c r="J161" i="10"/>
  <c r="I87" i="10"/>
  <c r="J87" i="10"/>
  <c r="B674" i="10"/>
  <c r="B654" i="10"/>
  <c r="B1344" i="10" s="1"/>
  <c r="G1344" i="10" s="1"/>
  <c r="B635" i="10"/>
  <c r="H629" i="10"/>
  <c r="H630" i="10" s="1"/>
  <c r="J827" i="10"/>
  <c r="J789" i="10"/>
  <c r="I885" i="10"/>
  <c r="J885" i="10"/>
  <c r="I736" i="10"/>
  <c r="J736" i="10"/>
  <c r="I215" i="10"/>
  <c r="J215" i="10"/>
  <c r="J499" i="10"/>
  <c r="J500" i="10" s="1"/>
  <c r="B303" i="10"/>
  <c r="J958" i="10"/>
  <c r="I958" i="10"/>
  <c r="E892" i="10"/>
  <c r="H891" i="10"/>
  <c r="J770" i="10"/>
  <c r="I770" i="10"/>
  <c r="I650" i="10"/>
  <c r="J650" i="10"/>
  <c r="A306" i="10"/>
  <c r="H826" i="10"/>
  <c r="I180" i="10"/>
  <c r="J180" i="10"/>
  <c r="B888" i="10"/>
  <c r="J1068" i="10"/>
  <c r="I1068" i="10"/>
  <c r="I836" i="10"/>
  <c r="J836" i="10"/>
  <c r="I728" i="10"/>
  <c r="J728" i="10"/>
  <c r="I961" i="10"/>
  <c r="J961" i="10"/>
  <c r="I482" i="10"/>
  <c r="J482" i="10"/>
  <c r="J905" i="10"/>
  <c r="J906" i="10" s="1"/>
  <c r="J619" i="10"/>
  <c r="I772" i="10"/>
  <c r="J772" i="10"/>
  <c r="I626" i="10"/>
  <c r="I1366" i="10" s="1"/>
  <c r="J626" i="10"/>
  <c r="J1366" i="10" s="1"/>
  <c r="I552" i="10"/>
  <c r="J552" i="10"/>
  <c r="E652" i="10"/>
  <c r="E1343" i="10" s="1"/>
  <c r="H651" i="10"/>
  <c r="J223" i="10"/>
  <c r="I949" i="10"/>
  <c r="J949" i="10"/>
  <c r="I1017" i="10"/>
  <c r="J1017" i="10"/>
  <c r="J497" i="10"/>
  <c r="J498" i="10" s="1"/>
  <c r="J1050" i="10"/>
  <c r="J1350" i="10" s="1"/>
  <c r="I253" i="10"/>
  <c r="J253" i="10"/>
  <c r="I140" i="10"/>
  <c r="I141" i="10" s="1"/>
  <c r="I142" i="10" s="1"/>
  <c r="J140" i="10"/>
  <c r="J141" i="10" s="1"/>
  <c r="J142" i="10" s="1"/>
  <c r="J579" i="10"/>
  <c r="I579" i="10"/>
  <c r="J981" i="10"/>
  <c r="J806" i="10"/>
  <c r="J780" i="10"/>
  <c r="J656" i="10"/>
  <c r="J255" i="10"/>
  <c r="J89" i="10"/>
  <c r="I821" i="10"/>
  <c r="J821" i="10"/>
  <c r="I714" i="10"/>
  <c r="J714" i="10"/>
  <c r="I702" i="10"/>
  <c r="J702" i="10"/>
  <c r="I649" i="10"/>
  <c r="J649" i="10"/>
  <c r="I429" i="10"/>
  <c r="J429" i="10"/>
  <c r="I326" i="10"/>
  <c r="J326" i="10"/>
  <c r="I77" i="10"/>
  <c r="J77" i="10"/>
  <c r="I12" i="10"/>
  <c r="I1074" i="10"/>
  <c r="I729" i="10"/>
  <c r="J729" i="10"/>
  <c r="I757" i="10"/>
  <c r="J757" i="10"/>
  <c r="J274" i="10"/>
  <c r="I274" i="10"/>
  <c r="I221" i="10"/>
  <c r="J221" i="10"/>
  <c r="J846" i="10"/>
  <c r="J877" i="10"/>
  <c r="J1368" i="10" s="1"/>
  <c r="I877" i="10"/>
  <c r="I1368" i="10" s="1"/>
  <c r="I433" i="10"/>
  <c r="J433" i="10"/>
  <c r="I6" i="10"/>
  <c r="J6" i="10"/>
  <c r="H906" i="10"/>
  <c r="J953" i="10"/>
  <c r="J441" i="10"/>
  <c r="J125" i="10"/>
  <c r="J1370" i="10" s="1"/>
  <c r="J897" i="10"/>
  <c r="I897" i="10"/>
  <c r="J843" i="10"/>
  <c r="I843" i="10"/>
  <c r="I625" i="10"/>
  <c r="J625" i="10"/>
  <c r="I254" i="10"/>
  <c r="J254" i="10"/>
  <c r="J143" i="10"/>
  <c r="I143" i="10"/>
  <c r="E903" i="10"/>
  <c r="H902" i="10"/>
  <c r="J670" i="10"/>
  <c r="I670" i="10"/>
  <c r="B529" i="10"/>
  <c r="G529" i="10" s="1"/>
  <c r="J951" i="10"/>
  <c r="J440" i="10"/>
  <c r="I822" i="10"/>
  <c r="J822" i="10"/>
  <c r="I697" i="10"/>
  <c r="J697" i="10"/>
  <c r="I558" i="10"/>
  <c r="J558" i="10"/>
  <c r="I78" i="10"/>
  <c r="J78" i="10"/>
  <c r="H704" i="10"/>
  <c r="H560" i="10"/>
  <c r="H561" i="10" s="1"/>
  <c r="H562" i="10" s="1"/>
  <c r="H563" i="10" s="1"/>
  <c r="H564" i="10" s="1"/>
  <c r="H565" i="10" s="1"/>
  <c r="H566" i="10" s="1"/>
  <c r="H567" i="10" s="1"/>
  <c r="H141" i="10"/>
  <c r="H142" i="10" s="1"/>
  <c r="J912" i="10"/>
  <c r="J798" i="10"/>
  <c r="J734" i="10"/>
  <c r="J720" i="10"/>
  <c r="J980" i="10"/>
  <c r="J628" i="10"/>
  <c r="J629" i="10" s="1"/>
  <c r="J630" i="10" s="1"/>
  <c r="J378" i="10"/>
  <c r="J337" i="10"/>
  <c r="J152" i="10"/>
  <c r="J23" i="10"/>
  <c r="I960" i="10"/>
  <c r="I787" i="10"/>
  <c r="J787" i="10"/>
  <c r="I775" i="10"/>
  <c r="I766" i="10"/>
  <c r="I759" i="10"/>
  <c r="J759" i="10"/>
  <c r="I701" i="10"/>
  <c r="I1367" i="10" s="1"/>
  <c r="I620" i="10"/>
  <c r="J620" i="10"/>
  <c r="I485" i="10"/>
  <c r="J247" i="10"/>
  <c r="I247" i="10"/>
  <c r="I188" i="10"/>
  <c r="J188" i="10"/>
  <c r="I157" i="10"/>
  <c r="J157" i="10"/>
  <c r="J793" i="10"/>
  <c r="J777" i="10"/>
  <c r="I1061" i="10"/>
  <c r="J1061" i="10"/>
  <c r="I1039" i="10"/>
  <c r="H899" i="10"/>
  <c r="I791" i="10"/>
  <c r="I725" i="10"/>
  <c r="I632" i="10"/>
  <c r="I554" i="10"/>
  <c r="I252" i="10"/>
  <c r="J252" i="10"/>
  <c r="I88" i="10"/>
  <c r="E888" i="10"/>
  <c r="H887" i="10"/>
  <c r="I887" i="10" s="1"/>
  <c r="I888" i="10" s="1"/>
  <c r="I737" i="10"/>
  <c r="J737" i="10"/>
  <c r="J722" i="10"/>
  <c r="I1060" i="10"/>
  <c r="I1360" i="10" s="1"/>
  <c r="J1060" i="10"/>
  <c r="J1360" i="10" s="1"/>
  <c r="E964" i="10"/>
  <c r="H963" i="10"/>
  <c r="I963" i="10" s="1"/>
  <c r="I964" i="10" s="1"/>
  <c r="I1023" i="10"/>
  <c r="I79" i="10"/>
  <c r="I1372" i="10" s="1"/>
  <c r="J1027" i="10"/>
  <c r="J894" i="10"/>
  <c r="J795" i="10"/>
  <c r="J760" i="10"/>
  <c r="J569" i="10"/>
  <c r="J1058" i="10"/>
  <c r="J1358" i="10" s="1"/>
  <c r="J1053" i="10"/>
  <c r="J1353" i="10" s="1"/>
  <c r="J952" i="10"/>
  <c r="J893" i="10"/>
  <c r="J782" i="10"/>
  <c r="J1057" i="10"/>
  <c r="J1357" i="10" s="1"/>
  <c r="J445" i="10"/>
  <c r="J446" i="10" s="1"/>
  <c r="J1045" i="10"/>
  <c r="J1345" i="10" s="1"/>
  <c r="I830" i="10"/>
  <c r="I824" i="10"/>
  <c r="I819" i="10"/>
  <c r="I744" i="10"/>
  <c r="I672" i="10"/>
  <c r="I643" i="10"/>
  <c r="I488" i="10"/>
  <c r="J910" i="10"/>
  <c r="J781" i="10"/>
  <c r="J719" i="10"/>
  <c r="J660" i="10"/>
  <c r="J492" i="10"/>
  <c r="J251" i="10"/>
  <c r="J1000" i="10"/>
  <c r="H990" i="10"/>
  <c r="J1035" i="10"/>
  <c r="J1020" i="10"/>
  <c r="J938" i="10"/>
  <c r="J939" i="10" s="1"/>
  <c r="J844" i="10"/>
  <c r="J703" i="10"/>
  <c r="J704" i="10" s="1"/>
  <c r="J432" i="10"/>
  <c r="J396" i="10"/>
  <c r="J397" i="10" s="1"/>
  <c r="J224" i="10"/>
  <c r="I933" i="10"/>
  <c r="I849" i="10"/>
  <c r="I823" i="10"/>
  <c r="I786" i="10"/>
  <c r="I698" i="10"/>
  <c r="I642" i="10"/>
  <c r="I390" i="10"/>
  <c r="I1001" i="10"/>
  <c r="I156" i="10"/>
  <c r="I144" i="10"/>
  <c r="J1072" i="10"/>
  <c r="J438" i="10"/>
  <c r="I1033" i="10"/>
  <c r="I735" i="10"/>
  <c r="I717" i="10"/>
  <c r="I1066" i="10"/>
  <c r="J653" i="10"/>
  <c r="J654" i="10" s="1"/>
  <c r="J1344" i="10" s="1"/>
  <c r="I842" i="10"/>
  <c r="I825" i="10"/>
  <c r="I826" i="10" s="1"/>
  <c r="I762" i="10"/>
  <c r="I490" i="10"/>
  <c r="H988" i="10"/>
  <c r="H992" i="10"/>
  <c r="I572" i="10"/>
  <c r="J572" i="10"/>
  <c r="I103" i="10"/>
  <c r="J103" i="10"/>
  <c r="I571" i="10"/>
  <c r="J571" i="10"/>
  <c r="J942" i="10"/>
  <c r="J275" i="10"/>
  <c r="J84" i="10"/>
  <c r="J85" i="10" s="1"/>
  <c r="J86" i="10" s="1"/>
  <c r="I1063" i="10"/>
  <c r="I1363" i="10" s="1"/>
  <c r="I767" i="10"/>
  <c r="J767" i="10"/>
  <c r="I671" i="10"/>
  <c r="J671" i="10"/>
  <c r="I392" i="10"/>
  <c r="J392" i="10"/>
  <c r="I342" i="10"/>
  <c r="I343" i="10" s="1"/>
  <c r="J342" i="10"/>
  <c r="J343" i="10" s="1"/>
  <c r="I216" i="10"/>
  <c r="I83" i="10"/>
  <c r="I993" i="10" s="1"/>
  <c r="J83" i="10"/>
  <c r="I792" i="10"/>
  <c r="J792" i="10"/>
  <c r="I102" i="10"/>
  <c r="J102" i="10"/>
  <c r="I43" i="10"/>
  <c r="J43" i="10"/>
  <c r="J1019" i="10"/>
  <c r="J606" i="10"/>
  <c r="I874" i="10"/>
  <c r="J874" i="10"/>
  <c r="J1030" i="10"/>
  <c r="J771" i="10"/>
  <c r="J648" i="10"/>
  <c r="J551" i="10"/>
  <c r="J1048" i="10"/>
  <c r="J1348" i="10" s="1"/>
  <c r="J329" i="10"/>
  <c r="J225" i="10"/>
  <c r="J216" i="10"/>
  <c r="I1041" i="10"/>
  <c r="I946" i="10"/>
  <c r="I907" i="10"/>
  <c r="I873" i="10"/>
  <c r="I850" i="10"/>
  <c r="I776" i="10"/>
  <c r="J776" i="10"/>
  <c r="I639" i="10"/>
  <c r="I479" i="10"/>
  <c r="J479" i="10"/>
  <c r="I439" i="10"/>
  <c r="J439" i="10"/>
  <c r="I334" i="10"/>
  <c r="J334" i="10"/>
  <c r="I663" i="10"/>
  <c r="J663" i="10"/>
  <c r="J655" i="10"/>
  <c r="I655" i="10"/>
  <c r="I718" i="10"/>
  <c r="J718" i="10"/>
  <c r="I323" i="10"/>
  <c r="J323" i="10"/>
  <c r="I175" i="10"/>
  <c r="J175" i="10"/>
  <c r="I150" i="10"/>
  <c r="J150" i="10"/>
  <c r="I1034" i="10"/>
  <c r="J1034" i="10"/>
  <c r="J839" i="10"/>
  <c r="J829" i="10"/>
  <c r="J723" i="10"/>
  <c r="J712" i="10"/>
  <c r="J483" i="10"/>
  <c r="J387" i="10"/>
  <c r="I883" i="10"/>
  <c r="J883" i="10"/>
  <c r="I8" i="10"/>
  <c r="J8" i="10"/>
  <c r="I662" i="10"/>
  <c r="J662" i="10"/>
  <c r="J1038" i="10"/>
  <c r="J937" i="10"/>
  <c r="J494" i="10"/>
  <c r="J197" i="10"/>
  <c r="I784" i="10"/>
  <c r="J784" i="10"/>
  <c r="I726" i="10"/>
  <c r="J726" i="10"/>
  <c r="I382" i="10"/>
  <c r="J382" i="10"/>
  <c r="I1016" i="10"/>
  <c r="H85" i="10"/>
  <c r="H86" i="10" s="1"/>
  <c r="H882" i="10"/>
  <c r="J954" i="10"/>
  <c r="J881" i="10"/>
  <c r="J882" i="10" s="1"/>
  <c r="J557" i="10"/>
  <c r="I1051" i="10"/>
  <c r="I1026" i="10"/>
  <c r="J1026" i="10"/>
  <c r="I783" i="10"/>
  <c r="I758" i="10"/>
  <c r="I647" i="10"/>
  <c r="I555" i="10"/>
  <c r="I556" i="10" s="1"/>
  <c r="I1337" i="10" s="1"/>
  <c r="I1338" i="10" s="1"/>
  <c r="J555" i="10"/>
  <c r="J556" i="10" s="1"/>
  <c r="J1337" i="10" s="1"/>
  <c r="J1338" i="10" s="1"/>
  <c r="I325" i="10"/>
  <c r="J325" i="10"/>
  <c r="I44" i="10"/>
  <c r="J1073" i="10"/>
  <c r="I987" i="10"/>
  <c r="I988" i="10" s="1"/>
  <c r="I1071" i="10"/>
  <c r="J1071" i="10"/>
  <c r="J1070" i="10"/>
  <c r="H668" i="10"/>
  <c r="A86" i="10"/>
  <c r="H1430" i="10" s="1"/>
  <c r="H986" i="10"/>
  <c r="J1069" i="10"/>
  <c r="I990" i="10"/>
  <c r="B901" i="10"/>
  <c r="B709" i="10"/>
  <c r="G709" i="10" s="1"/>
  <c r="B397" i="10"/>
  <c r="I4" i="10"/>
  <c r="B682" i="10"/>
  <c r="G682" i="10" s="1"/>
  <c r="B561" i="10"/>
  <c r="G561" i="10" s="1"/>
  <c r="I284" i="10"/>
  <c r="J35" i="49" l="1"/>
  <c r="J36" i="49"/>
  <c r="I1454" i="10"/>
  <c r="J1454" i="10"/>
  <c r="E1454" i="10"/>
  <c r="H1454" i="10"/>
  <c r="D1454" i="10"/>
  <c r="J1430" i="10"/>
  <c r="I1430" i="10"/>
  <c r="D1430" i="10"/>
  <c r="E1430" i="10"/>
  <c r="J1361" i="10"/>
  <c r="J1376" i="10"/>
  <c r="J1356" i="10"/>
  <c r="J1375" i="10"/>
  <c r="J1351" i="10"/>
  <c r="J1374" i="10"/>
  <c r="I1361" i="10"/>
  <c r="I1376" i="10"/>
  <c r="I1356" i="10"/>
  <c r="I1375" i="10"/>
  <c r="I1351" i="10"/>
  <c r="I1374" i="10"/>
  <c r="I1347" i="10"/>
  <c r="J962" i="10"/>
  <c r="J1371" i="10" s="1"/>
  <c r="H1371" i="10"/>
  <c r="I962" i="10"/>
  <c r="I1371" i="10" s="1"/>
  <c r="I1346" i="10"/>
  <c r="I1373" i="10"/>
  <c r="J1347" i="10"/>
  <c r="J1346" i="10"/>
  <c r="J1373" i="10"/>
  <c r="I593" i="10"/>
  <c r="I974" i="10" s="1"/>
  <c r="J593" i="10"/>
  <c r="J974" i="10" s="1"/>
  <c r="J592" i="10"/>
  <c r="J1332" i="10" s="1"/>
  <c r="I592" i="10"/>
  <c r="I1332" i="10" s="1"/>
  <c r="J583" i="10"/>
  <c r="J1323" i="10" s="1"/>
  <c r="I583" i="10"/>
  <c r="I1323" i="10" s="1"/>
  <c r="G903" i="10"/>
  <c r="J582" i="10"/>
  <c r="J1322" i="10" s="1"/>
  <c r="G556" i="10"/>
  <c r="B976" i="10"/>
  <c r="G976" i="10" s="1"/>
  <c r="G444" i="10"/>
  <c r="J580" i="10"/>
  <c r="J1320" i="10" s="1"/>
  <c r="H1320" i="10"/>
  <c r="I582" i="10"/>
  <c r="I1322" i="10" s="1"/>
  <c r="I586" i="10"/>
  <c r="I1326" i="10" s="1"/>
  <c r="H1326" i="10"/>
  <c r="I588" i="10"/>
  <c r="I1328" i="10" s="1"/>
  <c r="H1328" i="10"/>
  <c r="I975" i="10"/>
  <c r="I1334" i="10" s="1"/>
  <c r="H1334" i="10"/>
  <c r="I585" i="10"/>
  <c r="I1325" i="10" s="1"/>
  <c r="H1325" i="10"/>
  <c r="I584" i="10"/>
  <c r="I1324" i="10" s="1"/>
  <c r="I587" i="10"/>
  <c r="I1327" i="10" s="1"/>
  <c r="H1327" i="10"/>
  <c r="J590" i="10"/>
  <c r="J1330" i="10" s="1"/>
  <c r="J591" i="10"/>
  <c r="H1331" i="10"/>
  <c r="G446" i="10"/>
  <c r="H1339" i="10"/>
  <c r="H1340" i="10" s="1"/>
  <c r="H1329" i="10"/>
  <c r="J584" i="10"/>
  <c r="J1324" i="10" s="1"/>
  <c r="I590" i="10"/>
  <c r="I1330" i="10" s="1"/>
  <c r="I581" i="10"/>
  <c r="I1321" i="10" s="1"/>
  <c r="H1321" i="10"/>
  <c r="J973" i="10"/>
  <c r="J1333" i="10" s="1"/>
  <c r="H1333" i="10"/>
  <c r="G1173" i="10"/>
  <c r="G1180" i="10"/>
  <c r="B630" i="10"/>
  <c r="G630" i="10" s="1"/>
  <c r="B623" i="10"/>
  <c r="G979" i="10"/>
  <c r="G974" i="10"/>
  <c r="G972" i="10"/>
  <c r="G500" i="10"/>
  <c r="G1337" i="10"/>
  <c r="B1338" i="10"/>
  <c r="G1338" i="10" s="1"/>
  <c r="G665" i="10"/>
  <c r="G667" i="10"/>
  <c r="G901" i="10"/>
  <c r="I641" i="10"/>
  <c r="I1342" i="10" s="1"/>
  <c r="J641" i="10"/>
  <c r="J1342" i="10" s="1"/>
  <c r="I637" i="10"/>
  <c r="I1341" i="10" s="1"/>
  <c r="H1341" i="10"/>
  <c r="G652" i="10"/>
  <c r="G142" i="10"/>
  <c r="G654" i="10"/>
  <c r="I589" i="10"/>
  <c r="J589" i="10"/>
  <c r="B1340" i="10"/>
  <c r="G1340" i="10" s="1"/>
  <c r="G1339" i="10"/>
  <c r="G341" i="10"/>
  <c r="G397" i="10"/>
  <c r="G892" i="10"/>
  <c r="G882" i="10"/>
  <c r="G315" i="10"/>
  <c r="G303" i="10"/>
  <c r="G294" i="10"/>
  <c r="G888" i="10"/>
  <c r="G312" i="10"/>
  <c r="G287" i="10"/>
  <c r="G281" i="10"/>
  <c r="G297" i="10"/>
  <c r="B291" i="10"/>
  <c r="G291" i="10" s="1"/>
  <c r="G290" i="10"/>
  <c r="G300" i="10"/>
  <c r="G309" i="10"/>
  <c r="G284" i="10"/>
  <c r="I25" i="49"/>
  <c r="I38" i="49"/>
  <c r="I39" i="49"/>
  <c r="I31" i="49"/>
  <c r="I19" i="49"/>
  <c r="I21" i="49"/>
  <c r="I48" i="49"/>
  <c r="I24" i="49"/>
  <c r="I18" i="49"/>
  <c r="I30" i="49"/>
  <c r="I40" i="49"/>
  <c r="I46" i="49"/>
  <c r="I47" i="49"/>
  <c r="I34" i="49"/>
  <c r="I28" i="49"/>
  <c r="I22" i="49"/>
  <c r="I27" i="49"/>
  <c r="I20" i="49"/>
  <c r="I41" i="49"/>
  <c r="I32" i="49"/>
  <c r="I26" i="49"/>
  <c r="J276" i="10"/>
  <c r="E372" i="10"/>
  <c r="D372" i="10"/>
  <c r="I889" i="10"/>
  <c r="I890" i="10" s="1"/>
  <c r="H890" i="10"/>
  <c r="D915" i="10"/>
  <c r="E473" i="10"/>
  <c r="D198" i="10"/>
  <c r="D80" i="10"/>
  <c r="E1042" i="10"/>
  <c r="E968" i="10"/>
  <c r="E967" i="10"/>
  <c r="E420" i="10"/>
  <c r="E855" i="10"/>
  <c r="E91" i="10"/>
  <c r="D914" i="10"/>
  <c r="H91" i="10"/>
  <c r="E522" i="10"/>
  <c r="E177" i="10"/>
  <c r="H854" i="10"/>
  <c r="H46" i="10"/>
  <c r="H420" i="10"/>
  <c r="H473" i="10"/>
  <c r="D523" i="10"/>
  <c r="H523" i="10"/>
  <c r="D1042" i="10"/>
  <c r="E598" i="10"/>
  <c r="E801" i="10"/>
  <c r="E27" i="10"/>
  <c r="D104" i="10"/>
  <c r="I666" i="10"/>
  <c r="I667" i="10" s="1"/>
  <c r="H667" i="10"/>
  <c r="E800" i="10"/>
  <c r="E198" i="10"/>
  <c r="H27" i="10"/>
  <c r="H217" i="10"/>
  <c r="E523" i="10"/>
  <c r="E248" i="10"/>
  <c r="E104" i="10"/>
  <c r="E145" i="10"/>
  <c r="E915" i="10"/>
  <c r="E373" i="10"/>
  <c r="H373" i="10"/>
  <c r="D855" i="10"/>
  <c r="H316" i="10"/>
  <c r="H80" i="10"/>
  <c r="J673" i="10"/>
  <c r="J674" i="10" s="1"/>
  <c r="I664" i="10"/>
  <c r="I665" i="10" s="1"/>
  <c r="H677" i="10"/>
  <c r="H800" i="10"/>
  <c r="H915" i="10"/>
  <c r="H474" i="10"/>
  <c r="J145" i="10"/>
  <c r="K6" i="10"/>
  <c r="H9" i="10"/>
  <c r="H665" i="10"/>
  <c r="J316" i="10"/>
  <c r="I677" i="10"/>
  <c r="H372" i="10"/>
  <c r="J27" i="10"/>
  <c r="H855" i="10"/>
  <c r="H801" i="10"/>
  <c r="H972" i="10"/>
  <c r="I372" i="10"/>
  <c r="H198" i="10"/>
  <c r="H968" i="10"/>
  <c r="H522" i="10"/>
  <c r="E854" i="10"/>
  <c r="E474" i="10"/>
  <c r="E80" i="10"/>
  <c r="E419" i="10"/>
  <c r="E158" i="10"/>
  <c r="E914" i="10"/>
  <c r="D522" i="10"/>
  <c r="E739" i="10"/>
  <c r="E217" i="10"/>
  <c r="H248" i="10"/>
  <c r="E9" i="10"/>
  <c r="H158" i="10"/>
  <c r="H1042" i="10"/>
  <c r="H104" i="10"/>
  <c r="I591" i="10"/>
  <c r="I198" i="10"/>
  <c r="I522" i="10"/>
  <c r="I80" i="10"/>
  <c r="I598" i="10"/>
  <c r="J158" i="10"/>
  <c r="J740" i="10"/>
  <c r="J963" i="10"/>
  <c r="J964" i="10" s="1"/>
  <c r="I801" i="10"/>
  <c r="D801" i="10"/>
  <c r="H145" i="10"/>
  <c r="I673" i="10"/>
  <c r="I674" i="10" s="1"/>
  <c r="J9" i="10"/>
  <c r="I316" i="10"/>
  <c r="J217" i="10"/>
  <c r="I104" i="10"/>
  <c r="H177" i="10"/>
  <c r="J801" i="10"/>
  <c r="I27" i="10"/>
  <c r="D27" i="10"/>
  <c r="I523" i="10"/>
  <c r="J978" i="10"/>
  <c r="J979" i="10" s="1"/>
  <c r="J46" i="10"/>
  <c r="I420" i="10"/>
  <c r="J474" i="10"/>
  <c r="I968" i="10"/>
  <c r="J522" i="10"/>
  <c r="J854" i="10"/>
  <c r="H979" i="10"/>
  <c r="D474" i="10"/>
  <c r="J739" i="10"/>
  <c r="D177" i="10"/>
  <c r="J419" i="10"/>
  <c r="J523" i="10"/>
  <c r="J80" i="10"/>
  <c r="I739" i="10"/>
  <c r="I419" i="10"/>
  <c r="I855" i="10"/>
  <c r="I854" i="10"/>
  <c r="J177" i="10"/>
  <c r="I575" i="10"/>
  <c r="I576" i="10" s="1"/>
  <c r="H576" i="10"/>
  <c r="J198" i="10"/>
  <c r="I217" i="10"/>
  <c r="I902" i="10"/>
  <c r="I903" i="10" s="1"/>
  <c r="J902" i="10"/>
  <c r="J903" i="10" s="1"/>
  <c r="H903" i="10"/>
  <c r="I145" i="10"/>
  <c r="J855" i="10"/>
  <c r="J372" i="10"/>
  <c r="J1042" i="10"/>
  <c r="J575" i="10"/>
  <c r="J576" i="10" s="1"/>
  <c r="H597" i="10"/>
  <c r="I373" i="10"/>
  <c r="I248" i="10"/>
  <c r="J248" i="10"/>
  <c r="H967" i="10"/>
  <c r="H888" i="10"/>
  <c r="H419" i="10"/>
  <c r="H598" i="10"/>
  <c r="D420" i="10"/>
  <c r="I158" i="10"/>
  <c r="B530" i="10"/>
  <c r="J891" i="10"/>
  <c r="J892" i="10" s="1"/>
  <c r="I891" i="10"/>
  <c r="H892" i="10"/>
  <c r="J887" i="10"/>
  <c r="J420" i="10"/>
  <c r="H652" i="10"/>
  <c r="H1343" i="10" s="1"/>
  <c r="I651" i="10"/>
  <c r="I652" i="10" s="1"/>
  <c r="I1343" i="10" s="1"/>
  <c r="J651" i="10"/>
  <c r="J652" i="10" s="1"/>
  <c r="J1343" i="10" s="1"/>
  <c r="H676" i="10"/>
  <c r="H964" i="10"/>
  <c r="J968" i="10"/>
  <c r="H914" i="10"/>
  <c r="J899" i="10"/>
  <c r="J900" i="10" s="1"/>
  <c r="J901" i="10" s="1"/>
  <c r="I899" i="10"/>
  <c r="I900" i="10" s="1"/>
  <c r="I901" i="10" s="1"/>
  <c r="H900" i="10"/>
  <c r="H901" i="10" s="1"/>
  <c r="I473" i="10"/>
  <c r="K8" i="10"/>
  <c r="I800" i="10"/>
  <c r="J915" i="10"/>
  <c r="J104" i="10"/>
  <c r="I915" i="10"/>
  <c r="J473" i="10"/>
  <c r="I1042" i="10"/>
  <c r="D158" i="10"/>
  <c r="D854" i="10"/>
  <c r="D597" i="10"/>
  <c r="D46" i="10"/>
  <c r="D217" i="10"/>
  <c r="D800" i="10"/>
  <c r="D473" i="10"/>
  <c r="E46" i="10"/>
  <c r="D248" i="10"/>
  <c r="D740" i="10"/>
  <c r="D276" i="10"/>
  <c r="D316" i="10"/>
  <c r="D739" i="10"/>
  <c r="D419" i="10"/>
  <c r="D677" i="10"/>
  <c r="D373" i="10"/>
  <c r="D968" i="10"/>
  <c r="D676" i="10"/>
  <c r="D91" i="10"/>
  <c r="D145" i="10"/>
  <c r="D967" i="10"/>
  <c r="D598" i="10"/>
  <c r="D9" i="10"/>
  <c r="J373" i="10"/>
  <c r="E276" i="10"/>
  <c r="I740" i="10"/>
  <c r="I474" i="10"/>
  <c r="J677" i="10"/>
  <c r="J800" i="10"/>
  <c r="H276" i="10"/>
  <c r="I177" i="10"/>
  <c r="I276" i="10"/>
  <c r="J993" i="10"/>
  <c r="J91" i="10"/>
  <c r="I91" i="10"/>
  <c r="I668" i="10"/>
  <c r="H669" i="10"/>
  <c r="H976" i="10" s="1"/>
  <c r="J668" i="10"/>
  <c r="J598" i="10"/>
  <c r="I46" i="10"/>
  <c r="B710" i="10"/>
  <c r="I9" i="10"/>
  <c r="K4" i="10"/>
  <c r="B683" i="10"/>
  <c r="B562" i="10"/>
  <c r="G562" i="10" s="1"/>
  <c r="K1454" i="10" l="1"/>
  <c r="H28" i="72" s="1"/>
  <c r="F67" i="78" s="1"/>
  <c r="K1430" i="10"/>
  <c r="H27" i="72" s="1"/>
  <c r="F66" i="78" s="1"/>
  <c r="O118" i="33"/>
  <c r="L42" i="33"/>
  <c r="M102" i="33"/>
  <c r="N117" i="33"/>
  <c r="O67" i="33"/>
  <c r="L69" i="33"/>
  <c r="L85" i="33"/>
  <c r="L131" i="33"/>
  <c r="O117" i="33"/>
  <c r="O45" i="33"/>
  <c r="N106" i="33"/>
  <c r="N45" i="33"/>
  <c r="N92" i="33"/>
  <c r="O46" i="33"/>
  <c r="N70" i="33"/>
  <c r="O71" i="33"/>
  <c r="O131" i="33"/>
  <c r="M101" i="33"/>
  <c r="N47" i="33"/>
  <c r="O84" i="33"/>
  <c r="L67" i="33"/>
  <c r="M89" i="33"/>
  <c r="N131" i="33"/>
  <c r="M87" i="33"/>
  <c r="M98" i="33"/>
  <c r="M121" i="33"/>
  <c r="M129" i="33"/>
  <c r="N135" i="33"/>
  <c r="L44" i="33"/>
  <c r="L75" i="33"/>
  <c r="L83" i="33"/>
  <c r="L106" i="33"/>
  <c r="L121" i="33"/>
  <c r="L130" i="33"/>
  <c r="O87" i="33"/>
  <c r="M45" i="33"/>
  <c r="M97" i="33"/>
  <c r="M128" i="33"/>
  <c r="L80" i="33"/>
  <c r="L105" i="33"/>
  <c r="L129" i="33"/>
  <c r="N118" i="33"/>
  <c r="O106" i="33"/>
  <c r="M109" i="33"/>
  <c r="M134" i="33"/>
  <c r="O109" i="33"/>
  <c r="O80" i="33"/>
  <c r="M77" i="33"/>
  <c r="O83" i="33"/>
  <c r="O102" i="33"/>
  <c r="M120" i="33"/>
  <c r="O44" i="33"/>
  <c r="L95" i="33"/>
  <c r="O86" i="33"/>
  <c r="N90" i="33"/>
  <c r="M44" i="33"/>
  <c r="M85" i="33"/>
  <c r="M96" i="33"/>
  <c r="M112" i="33"/>
  <c r="M135" i="33"/>
  <c r="M43" i="33"/>
  <c r="L48" i="33"/>
  <c r="L79" i="33"/>
  <c r="L91" i="33"/>
  <c r="L104" i="33"/>
  <c r="L113" i="33"/>
  <c r="L128" i="33"/>
  <c r="N96" i="33"/>
  <c r="N104" i="33"/>
  <c r="N84" i="33"/>
  <c r="M113" i="33"/>
  <c r="M46" i="33"/>
  <c r="L43" i="33"/>
  <c r="L92" i="33"/>
  <c r="L124" i="33"/>
  <c r="M118" i="33"/>
  <c r="L82" i="33"/>
  <c r="N121" i="33"/>
  <c r="O111" i="33"/>
  <c r="M123" i="33"/>
  <c r="L123" i="33"/>
  <c r="N80" i="33"/>
  <c r="L101" i="33"/>
  <c r="O70" i="33"/>
  <c r="N113" i="33"/>
  <c r="M47" i="33"/>
  <c r="O105" i="33"/>
  <c r="N44" i="33"/>
  <c r="M95" i="33"/>
  <c r="M48" i="33"/>
  <c r="M84" i="33"/>
  <c r="M106" i="33"/>
  <c r="M111" i="33"/>
  <c r="N111" i="33"/>
  <c r="M71" i="33"/>
  <c r="L72" i="33"/>
  <c r="L78" i="33"/>
  <c r="L90" i="33"/>
  <c r="L103" i="33"/>
  <c r="L112" i="33"/>
  <c r="L135" i="33"/>
  <c r="L77" i="33"/>
  <c r="O91" i="33"/>
  <c r="O130" i="33"/>
  <c r="O48" i="33"/>
  <c r="N112" i="33"/>
  <c r="O116" i="33"/>
  <c r="N86" i="33"/>
  <c r="O104" i="33"/>
  <c r="N43" i="33"/>
  <c r="N127" i="33"/>
  <c r="O72" i="33"/>
  <c r="L115" i="33"/>
  <c r="L47" i="33"/>
  <c r="N105" i="33"/>
  <c r="M72" i="33"/>
  <c r="M83" i="33"/>
  <c r="M105" i="33"/>
  <c r="M110" i="33"/>
  <c r="N132" i="33"/>
  <c r="M70" i="33"/>
  <c r="L71" i="33"/>
  <c r="L87" i="33"/>
  <c r="L99" i="33"/>
  <c r="L102" i="33"/>
  <c r="L111" i="33"/>
  <c r="O134" i="33"/>
  <c r="M86" i="33"/>
  <c r="O123" i="33"/>
  <c r="O69" i="33"/>
  <c r="N69" i="33"/>
  <c r="L134" i="33"/>
  <c r="N109" i="33"/>
  <c r="L127" i="33"/>
  <c r="O112" i="33"/>
  <c r="O43" i="33"/>
  <c r="L120" i="33"/>
  <c r="N71" i="33"/>
  <c r="O135" i="33"/>
  <c r="O68" i="33"/>
  <c r="O127" i="33"/>
  <c r="N72" i="33"/>
  <c r="M115" i="33"/>
  <c r="M69" i="33"/>
  <c r="M92" i="33"/>
  <c r="M104" i="33"/>
  <c r="M132" i="33"/>
  <c r="N130" i="33"/>
  <c r="M80" i="33"/>
  <c r="L70" i="33"/>
  <c r="L86" i="33"/>
  <c r="L98" i="33"/>
  <c r="L118" i="33"/>
  <c r="L110" i="33"/>
  <c r="O90" i="33"/>
  <c r="M116" i="33"/>
  <c r="M79" i="33"/>
  <c r="N89" i="33"/>
  <c r="O89" i="33"/>
  <c r="L109" i="33"/>
  <c r="M67" i="33"/>
  <c r="O128" i="33"/>
  <c r="N46" i="33"/>
  <c r="O47" i="33"/>
  <c r="O113" i="33"/>
  <c r="N87" i="33"/>
  <c r="M82" i="33"/>
  <c r="L74" i="33"/>
  <c r="O129" i="33"/>
  <c r="N68" i="33"/>
  <c r="O120" i="33"/>
  <c r="M68" i="33"/>
  <c r="M91" i="33"/>
  <c r="M131" i="33"/>
  <c r="N129" i="33"/>
  <c r="L46" i="33"/>
  <c r="L97" i="33"/>
  <c r="L117" i="33"/>
  <c r="L132" i="33"/>
  <c r="M42" i="33"/>
  <c r="N98" i="33"/>
  <c r="N116" i="33"/>
  <c r="N91" i="33"/>
  <c r="O121" i="33"/>
  <c r="O82" i="33"/>
  <c r="N134" i="33"/>
  <c r="N48" i="33"/>
  <c r="N67" i="33"/>
  <c r="M127" i="33"/>
  <c r="N83" i="33"/>
  <c r="N42" i="33"/>
  <c r="L89" i="33"/>
  <c r="O74" i="33"/>
  <c r="M74" i="33"/>
  <c r="O132" i="33"/>
  <c r="M75" i="33"/>
  <c r="M90" i="33"/>
  <c r="M117" i="33"/>
  <c r="M130" i="33"/>
  <c r="N128" i="33"/>
  <c r="L45" i="33"/>
  <c r="L68" i="33"/>
  <c r="L84" i="33"/>
  <c r="L96" i="33"/>
  <c r="L116" i="33"/>
  <c r="O98" i="33"/>
  <c r="N103" i="33"/>
  <c r="N110" i="33"/>
  <c r="O110" i="33"/>
  <c r="N115" i="33"/>
  <c r="O115" i="33"/>
  <c r="N101" i="33"/>
  <c r="O96" i="33"/>
  <c r="O85" i="33"/>
  <c r="N85" i="33"/>
  <c r="M124" i="33"/>
  <c r="N123" i="33"/>
  <c r="O103" i="33"/>
  <c r="M103" i="33"/>
  <c r="N120" i="33"/>
  <c r="O101" i="33"/>
  <c r="N77" i="33"/>
  <c r="O77" i="33"/>
  <c r="M78" i="33"/>
  <c r="O97" i="33"/>
  <c r="N97" i="33"/>
  <c r="O95" i="33"/>
  <c r="M99" i="33"/>
  <c r="N95" i="33"/>
  <c r="O92" i="33"/>
  <c r="I967" i="10"/>
  <c r="G623" i="10"/>
  <c r="E316" i="10"/>
  <c r="B624" i="10"/>
  <c r="J1339" i="10"/>
  <c r="J1329" i="10"/>
  <c r="I1339" i="10"/>
  <c r="I1329" i="10"/>
  <c r="J972" i="10"/>
  <c r="J1331" i="10"/>
  <c r="I972" i="10"/>
  <c r="I1331" i="10"/>
  <c r="I33" i="49"/>
  <c r="E740" i="10"/>
  <c r="G683" i="10"/>
  <c r="G710" i="10"/>
  <c r="E597" i="10"/>
  <c r="G530" i="10"/>
  <c r="I45" i="49"/>
  <c r="I44" i="49"/>
  <c r="I43" i="49"/>
  <c r="H740" i="10"/>
  <c r="K740" i="10" s="1"/>
  <c r="H37" i="72" s="1"/>
  <c r="F76" i="78" s="1"/>
  <c r="H739" i="10"/>
  <c r="K739" i="10" s="1"/>
  <c r="L37" i="72" s="1"/>
  <c r="H76" i="78" s="1"/>
  <c r="E677" i="10"/>
  <c r="K316" i="10"/>
  <c r="H25" i="72" s="1"/>
  <c r="F64" i="78" s="1"/>
  <c r="K677" i="10"/>
  <c r="H36" i="72" s="1"/>
  <c r="F75" i="78" s="1"/>
  <c r="K27" i="10"/>
  <c r="F50" i="78" s="1"/>
  <c r="J967" i="10"/>
  <c r="K145" i="10"/>
  <c r="H17" i="72" s="1"/>
  <c r="F56" i="78" s="1"/>
  <c r="K474" i="10"/>
  <c r="H32" i="72" s="1"/>
  <c r="F71" i="78" s="1"/>
  <c r="K372" i="10"/>
  <c r="L30" i="72" s="1"/>
  <c r="H69" i="78" s="1"/>
  <c r="K522" i="10"/>
  <c r="K523" i="10"/>
  <c r="H33" i="72" s="1"/>
  <c r="F72" i="78" s="1"/>
  <c r="K9" i="10"/>
  <c r="F49" i="78" s="1"/>
  <c r="K854" i="10"/>
  <c r="L39" i="72" s="1"/>
  <c r="H78" i="78" s="1"/>
  <c r="K217" i="10"/>
  <c r="H22" i="72" s="1"/>
  <c r="F61" i="78" s="1"/>
  <c r="K598" i="10"/>
  <c r="H35" i="72" s="1"/>
  <c r="K104" i="10"/>
  <c r="H16" i="72" s="1"/>
  <c r="F55" i="78" s="1"/>
  <c r="K801" i="10"/>
  <c r="H38" i="72" s="1"/>
  <c r="F77" i="78" s="1"/>
  <c r="K80" i="10"/>
  <c r="F52" i="78" s="1"/>
  <c r="K198" i="10"/>
  <c r="H20" i="72" s="1"/>
  <c r="F59" i="78" s="1"/>
  <c r="K46" i="10"/>
  <c r="F51" i="78" s="1"/>
  <c r="K419" i="10"/>
  <c r="L31" i="72" s="1"/>
  <c r="H70" i="78" s="1"/>
  <c r="K968" i="10"/>
  <c r="K158" i="10"/>
  <c r="H18" i="72" s="1"/>
  <c r="F57" i="78" s="1"/>
  <c r="I597" i="10"/>
  <c r="K420" i="10"/>
  <c r="H31" i="72" s="1"/>
  <c r="F70" i="78" s="1"/>
  <c r="K373" i="10"/>
  <c r="H30" i="72" s="1"/>
  <c r="F69" i="78" s="1"/>
  <c r="K248" i="10"/>
  <c r="H23" i="72" s="1"/>
  <c r="F62" i="78" s="1"/>
  <c r="K1042" i="10"/>
  <c r="K855" i="10"/>
  <c r="H39" i="72" s="1"/>
  <c r="F78" i="78" s="1"/>
  <c r="B531" i="10"/>
  <c r="G531" i="10" s="1"/>
  <c r="K177" i="10"/>
  <c r="H19" i="72" s="1"/>
  <c r="F58" i="78" s="1"/>
  <c r="J888" i="10"/>
  <c r="O42" i="33" s="1"/>
  <c r="J914" i="10"/>
  <c r="I892" i="10"/>
  <c r="I914" i="10"/>
  <c r="J597" i="10"/>
  <c r="K800" i="10"/>
  <c r="L38" i="72" s="1"/>
  <c r="H77" i="78" s="1"/>
  <c r="K473" i="10"/>
  <c r="L32" i="72" s="1"/>
  <c r="H71" i="78" s="1"/>
  <c r="K915" i="10"/>
  <c r="H40" i="72" s="1"/>
  <c r="F79" i="78" s="1"/>
  <c r="I669" i="10"/>
  <c r="N124" i="33" s="1"/>
  <c r="I676" i="10"/>
  <c r="K91" i="10"/>
  <c r="F53" i="78" s="1"/>
  <c r="K276" i="10"/>
  <c r="H24" i="72" s="1"/>
  <c r="F63" i="78" s="1"/>
  <c r="J669" i="10"/>
  <c r="O124" i="33" s="1"/>
  <c r="J676" i="10"/>
  <c r="B684" i="10"/>
  <c r="B563" i="10"/>
  <c r="G563" i="10" s="1"/>
  <c r="H26" i="72" l="1"/>
  <c r="F65" i="78" s="1"/>
  <c r="N74" i="33"/>
  <c r="N75" i="33"/>
  <c r="O75" i="33"/>
  <c r="N82" i="33"/>
  <c r="N102" i="33"/>
  <c r="F74" i="78"/>
  <c r="H41" i="72"/>
  <c r="F73" i="78" s="1"/>
  <c r="O99" i="33"/>
  <c r="N99" i="33"/>
  <c r="I1340" i="10"/>
  <c r="N79" i="33" s="1"/>
  <c r="N78" i="33"/>
  <c r="J1340" i="10"/>
  <c r="O79" i="33" s="1"/>
  <c r="O78" i="33"/>
  <c r="K967" i="10"/>
  <c r="E676" i="10"/>
  <c r="G624" i="10"/>
  <c r="M136" i="33"/>
  <c r="Q136" i="33" s="1"/>
  <c r="G684" i="10"/>
  <c r="L75" i="63"/>
  <c r="L33" i="72"/>
  <c r="L91" i="60"/>
  <c r="L89" i="61"/>
  <c r="L61" i="69"/>
  <c r="H15" i="72"/>
  <c r="K597" i="10"/>
  <c r="L68" i="34" s="1"/>
  <c r="L64" i="65"/>
  <c r="H34" i="72"/>
  <c r="F68" i="78" s="1"/>
  <c r="H21" i="72"/>
  <c r="F54" i="78" s="1"/>
  <c r="L92" i="64"/>
  <c r="B532" i="10"/>
  <c r="G532" i="10" s="1"/>
  <c r="K914" i="10"/>
  <c r="L106" i="62"/>
  <c r="J976" i="10"/>
  <c r="I976" i="10"/>
  <c r="K676" i="10"/>
  <c r="B564" i="10"/>
  <c r="G564" i="10" s="1"/>
  <c r="H29" i="72" l="1"/>
  <c r="F60" i="78" s="1"/>
  <c r="L34" i="72"/>
  <c r="H68" i="78" s="1"/>
  <c r="H72" i="78"/>
  <c r="N136" i="33"/>
  <c r="O136" i="33"/>
  <c r="O76" i="33"/>
  <c r="N100" i="33"/>
  <c r="O107" i="33"/>
  <c r="M93" i="33"/>
  <c r="Q93" i="33" s="1"/>
  <c r="O93" i="33"/>
  <c r="M107" i="33"/>
  <c r="Q107" i="33" s="1"/>
  <c r="N107" i="33"/>
  <c r="N119" i="33"/>
  <c r="O73" i="33"/>
  <c r="O88" i="33"/>
  <c r="M114" i="33"/>
  <c r="Q114" i="33" s="1"/>
  <c r="N125" i="33"/>
  <c r="M88" i="33"/>
  <c r="Q88" i="33" s="1"/>
  <c r="O100" i="33"/>
  <c r="N93" i="33"/>
  <c r="M133" i="33"/>
  <c r="Q133" i="33" s="1"/>
  <c r="Q137" i="33" s="1"/>
  <c r="O81" i="33"/>
  <c r="N73" i="33"/>
  <c r="M125" i="33"/>
  <c r="Q125" i="33" s="1"/>
  <c r="O122" i="33"/>
  <c r="N88" i="33"/>
  <c r="M73" i="33"/>
  <c r="Q73" i="33" s="1"/>
  <c r="N81" i="33"/>
  <c r="M81" i="33"/>
  <c r="Q81" i="33" s="1"/>
  <c r="M119" i="33"/>
  <c r="Q119" i="33" s="1"/>
  <c r="O125" i="33"/>
  <c r="O119" i="33"/>
  <c r="M100" i="33"/>
  <c r="Q100" i="33" s="1"/>
  <c r="N114" i="33"/>
  <c r="N133" i="33"/>
  <c r="N76" i="33"/>
  <c r="O114" i="33"/>
  <c r="O133" i="33"/>
  <c r="M122" i="33"/>
  <c r="Q122" i="33" s="1"/>
  <c r="N122" i="33"/>
  <c r="M76" i="33"/>
  <c r="Q76" i="33" s="1"/>
  <c r="F48" i="78"/>
  <c r="L35" i="72"/>
  <c r="H74" i="78" s="1"/>
  <c r="L40" i="72"/>
  <c r="H79" i="78" s="1"/>
  <c r="L59" i="70"/>
  <c r="B533" i="10"/>
  <c r="G533" i="10" s="1"/>
  <c r="L80" i="30"/>
  <c r="L36" i="72"/>
  <c r="H75" i="78" s="1"/>
  <c r="B565" i="10"/>
  <c r="G565" i="10" s="1"/>
  <c r="P136" i="33" l="1"/>
  <c r="P93" i="33"/>
  <c r="L25" i="79" s="1"/>
  <c r="Q108" i="33"/>
  <c r="P107" i="33"/>
  <c r="L28" i="79" s="1"/>
  <c r="P88" i="33"/>
  <c r="L24" i="79" s="1"/>
  <c r="P114" i="33"/>
  <c r="L30" i="79" s="1"/>
  <c r="P81" i="33"/>
  <c r="L23" i="79" s="1"/>
  <c r="P100" i="33"/>
  <c r="L27" i="79" s="1"/>
  <c r="P125" i="33"/>
  <c r="L33" i="79" s="1"/>
  <c r="P73" i="33"/>
  <c r="P119" i="33"/>
  <c r="L31" i="79" s="1"/>
  <c r="Q126" i="33"/>
  <c r="Q94" i="33"/>
  <c r="P133" i="33"/>
  <c r="P122" i="33"/>
  <c r="L32" i="79" s="1"/>
  <c r="P76" i="33"/>
  <c r="L22" i="79" s="1"/>
  <c r="L41" i="72"/>
  <c r="H73" i="78" s="1"/>
  <c r="B534" i="10"/>
  <c r="G534" i="10" s="1"/>
  <c r="B566" i="10"/>
  <c r="L35" i="79" l="1"/>
  <c r="L37" i="79" s="1"/>
  <c r="L29" i="79"/>
  <c r="L26" i="79"/>
  <c r="P137" i="33"/>
  <c r="R137" i="33" s="1"/>
  <c r="P108" i="33"/>
  <c r="R108" i="33" s="1"/>
  <c r="P94" i="33"/>
  <c r="R94" i="33" s="1"/>
  <c r="P126" i="33"/>
  <c r="R126" i="33" s="1"/>
  <c r="B535" i="10"/>
  <c r="B567" i="10"/>
  <c r="L34" i="79" l="1"/>
  <c r="G567" i="10"/>
  <c r="B536" i="10"/>
  <c r="G536" i="10" l="1"/>
  <c r="G96" i="33" l="1"/>
  <c r="G67" i="33"/>
  <c r="E106" i="33"/>
  <c r="G111" i="33"/>
  <c r="G43" i="33"/>
  <c r="H83" i="33"/>
  <c r="E131" i="33"/>
  <c r="H129" i="33"/>
  <c r="E124" i="33"/>
  <c r="H87" i="33"/>
  <c r="F70" i="33"/>
  <c r="H121" i="33"/>
  <c r="E83" i="33"/>
  <c r="E134" i="33"/>
  <c r="E86" i="33"/>
  <c r="F89" i="33"/>
  <c r="E67" i="33"/>
  <c r="E74" i="33"/>
  <c r="H127" i="33"/>
  <c r="E48" i="33"/>
  <c r="G120" i="33"/>
  <c r="F71" i="33"/>
  <c r="H71" i="33"/>
  <c r="G123" i="33"/>
  <c r="E72" i="33"/>
  <c r="F131" i="33"/>
  <c r="E70" i="33"/>
  <c r="E118" i="33"/>
  <c r="F77" i="33"/>
  <c r="H79" i="33"/>
  <c r="H135" i="33"/>
  <c r="E82" i="33"/>
  <c r="H134" i="33"/>
  <c r="F90" i="33"/>
  <c r="E113" i="33"/>
  <c r="E129" i="33"/>
  <c r="G42" i="33"/>
  <c r="E135" i="33"/>
  <c r="F136" i="33" s="1"/>
  <c r="J136" i="33" s="1"/>
  <c r="E89" i="33"/>
  <c r="H130" i="33"/>
  <c r="H96" i="33"/>
  <c r="F111" i="33"/>
  <c r="E109" i="33"/>
  <c r="E132" i="33"/>
  <c r="E128" i="33"/>
  <c r="F104" i="33"/>
  <c r="E95" i="33"/>
  <c r="G104" i="33"/>
  <c r="H97" i="33"/>
  <c r="F72" i="33"/>
  <c r="H69" i="33"/>
  <c r="G70" i="33"/>
  <c r="H44" i="33"/>
  <c r="G113" i="33"/>
  <c r="H45" i="33"/>
  <c r="F128" i="33"/>
  <c r="G48" i="33"/>
  <c r="F132" i="33"/>
  <c r="F44" i="33"/>
  <c r="E104" i="33"/>
  <c r="G86" i="33"/>
  <c r="G98" i="33"/>
  <c r="F42" i="33"/>
  <c r="F96" i="33"/>
  <c r="E71" i="33"/>
  <c r="E105" i="33"/>
  <c r="G78" i="33"/>
  <c r="G72" i="33"/>
  <c r="G135" i="33"/>
  <c r="F112" i="33"/>
  <c r="F45" i="33"/>
  <c r="G129" i="33"/>
  <c r="G82" i="33"/>
  <c r="G80" i="33"/>
  <c r="H78" i="33"/>
  <c r="F91" i="33"/>
  <c r="G105" i="33"/>
  <c r="E102" i="33"/>
  <c r="G116" i="33"/>
  <c r="H99" i="33"/>
  <c r="E110" i="33"/>
  <c r="H117" i="33"/>
  <c r="F68" i="33"/>
  <c r="F86" i="33"/>
  <c r="F116" i="33"/>
  <c r="F134" i="33"/>
  <c r="E130" i="33"/>
  <c r="H110" i="33"/>
  <c r="F87" i="33"/>
  <c r="E47" i="33"/>
  <c r="H75" i="33"/>
  <c r="F98" i="33"/>
  <c r="F110" i="33"/>
  <c r="F120" i="33"/>
  <c r="F83" i="33"/>
  <c r="E97" i="33"/>
  <c r="H105" i="33"/>
  <c r="H43" i="33"/>
  <c r="F69" i="33"/>
  <c r="H82" i="33"/>
  <c r="G103" i="33"/>
  <c r="E78" i="33"/>
  <c r="F124" i="33"/>
  <c r="F130" i="33"/>
  <c r="G47" i="33"/>
  <c r="G69" i="33"/>
  <c r="F85" i="33"/>
  <c r="H132" i="33"/>
  <c r="H102" i="33"/>
  <c r="F46" i="33"/>
  <c r="H48" i="33"/>
  <c r="H109" i="33"/>
  <c r="H42" i="33"/>
  <c r="F129" i="33"/>
  <c r="E77" i="33"/>
  <c r="E84" i="33"/>
  <c r="G117" i="33"/>
  <c r="G112" i="33"/>
  <c r="H104" i="33"/>
  <c r="E127" i="33"/>
  <c r="E98" i="33"/>
  <c r="E91" i="33"/>
  <c r="E116" i="33"/>
  <c r="E99" i="33"/>
  <c r="H92" i="33"/>
  <c r="G85" i="33"/>
  <c r="H72" i="33"/>
  <c r="H124" i="33"/>
  <c r="H47" i="33"/>
  <c r="F113" i="33"/>
  <c r="E103" i="33"/>
  <c r="H77" i="33"/>
  <c r="G115" i="33"/>
  <c r="F48" i="33"/>
  <c r="F101" i="33"/>
  <c r="E92" i="33"/>
  <c r="F99" i="33"/>
  <c r="E123" i="33"/>
  <c r="E68" i="33"/>
  <c r="G91" i="33"/>
  <c r="G83" i="33"/>
  <c r="H106" i="33"/>
  <c r="E79" i="33"/>
  <c r="H84" i="33"/>
  <c r="E90" i="33"/>
  <c r="G118" i="33"/>
  <c r="E44" i="33"/>
  <c r="E96" i="33"/>
  <c r="G131" i="33"/>
  <c r="G87" i="33"/>
  <c r="G128" i="33"/>
  <c r="H80" i="33"/>
  <c r="H74" i="33"/>
  <c r="E46" i="33"/>
  <c r="F121" i="33"/>
  <c r="G110" i="33"/>
  <c r="E80" i="33"/>
  <c r="F115" i="33"/>
  <c r="H91" i="33"/>
  <c r="H131" i="33"/>
  <c r="F102" i="33"/>
  <c r="G101" i="33"/>
  <c r="H101" i="33"/>
  <c r="E111" i="33"/>
  <c r="F84" i="33"/>
  <c r="G90" i="33"/>
  <c r="F43" i="33"/>
  <c r="F75" i="33"/>
  <c r="F95" i="33"/>
  <c r="E112" i="33"/>
  <c r="H46" i="33"/>
  <c r="G127" i="33"/>
  <c r="H103" i="33"/>
  <c r="F118" i="33"/>
  <c r="H89" i="33"/>
  <c r="G89" i="33"/>
  <c r="F80" i="33"/>
  <c r="E120" i="33"/>
  <c r="F82" i="33"/>
  <c r="F135" i="33"/>
  <c r="H123" i="33"/>
  <c r="G102" i="33"/>
  <c r="G109" i="33"/>
  <c r="G130" i="33"/>
  <c r="H120" i="33"/>
  <c r="F78" i="33"/>
  <c r="H113" i="33"/>
  <c r="H70" i="33"/>
  <c r="F47" i="33"/>
  <c r="H111" i="33"/>
  <c r="H90" i="33"/>
  <c r="G134" i="33"/>
  <c r="E117" i="33"/>
  <c r="H68" i="33"/>
  <c r="E42" i="33"/>
  <c r="G68" i="33"/>
  <c r="E121" i="33"/>
  <c r="H112" i="33"/>
  <c r="G71" i="33"/>
  <c r="E45" i="33"/>
  <c r="G99" i="33"/>
  <c r="F79" i="33"/>
  <c r="E75" i="33"/>
  <c r="G95" i="33"/>
  <c r="H86" i="33"/>
  <c r="G44" i="33"/>
  <c r="E85" i="33"/>
  <c r="E69" i="33"/>
  <c r="G106" i="33"/>
  <c r="H67" i="33"/>
  <c r="H128" i="33"/>
  <c r="F103" i="33"/>
  <c r="F74" i="33"/>
  <c r="G121" i="33"/>
  <c r="H115" i="33"/>
  <c r="F117" i="33"/>
  <c r="G92" i="33"/>
  <c r="G84" i="33"/>
  <c r="G79" i="33"/>
  <c r="G132" i="33"/>
  <c r="F97" i="33"/>
  <c r="G124" i="33"/>
  <c r="H116" i="33"/>
  <c r="H95" i="33"/>
  <c r="G77" i="33"/>
  <c r="G46" i="33"/>
  <c r="F67" i="33"/>
  <c r="H98" i="33"/>
  <c r="F109" i="33"/>
  <c r="E101" i="33"/>
  <c r="F123" i="33"/>
  <c r="G97" i="33"/>
  <c r="F106" i="33"/>
  <c r="E43" i="33"/>
  <c r="E115" i="33"/>
  <c r="F92" i="33"/>
  <c r="G75" i="33"/>
  <c r="E87" i="33"/>
  <c r="F127" i="33"/>
  <c r="F105" i="33"/>
  <c r="G45" i="33"/>
  <c r="H118" i="33"/>
  <c r="G74" i="33"/>
  <c r="H85" i="33"/>
  <c r="M37" i="33"/>
  <c r="N50" i="33"/>
  <c r="F16" i="33"/>
  <c r="E30" i="33"/>
  <c r="G8" i="33"/>
  <c r="G63" i="33"/>
  <c r="H15" i="33"/>
  <c r="F14" i="33"/>
  <c r="G18" i="33"/>
  <c r="H13" i="33"/>
  <c r="F52" i="33"/>
  <c r="E38" i="33"/>
  <c r="E13" i="33"/>
  <c r="E35" i="33"/>
  <c r="F11" i="33"/>
  <c r="G15" i="33"/>
  <c r="F6" i="33"/>
  <c r="E18" i="33"/>
  <c r="F15" i="33"/>
  <c r="H11" i="33"/>
  <c r="G20" i="33"/>
  <c r="F59" i="33"/>
  <c r="G26" i="33"/>
  <c r="G21" i="33"/>
  <c r="F55" i="33"/>
  <c r="F10" i="33"/>
  <c r="H4" i="33"/>
  <c r="G30" i="33"/>
  <c r="H8" i="33"/>
  <c r="H57" i="33"/>
  <c r="H59" i="33"/>
  <c r="E59" i="33"/>
  <c r="H32" i="33"/>
  <c r="H54" i="33"/>
  <c r="H6" i="33"/>
  <c r="H35" i="33"/>
  <c r="E7" i="33"/>
  <c r="E53" i="33"/>
  <c r="G6" i="33"/>
  <c r="H23" i="33"/>
  <c r="F53" i="33"/>
  <c r="F58" i="33"/>
  <c r="H34" i="33"/>
  <c r="H27" i="33"/>
  <c r="F19" i="33"/>
  <c r="F8" i="33"/>
  <c r="E52" i="33"/>
  <c r="F50" i="33"/>
  <c r="E39" i="33"/>
  <c r="E61" i="33"/>
  <c r="F26" i="33"/>
  <c r="H33" i="33"/>
  <c r="H62" i="33"/>
  <c r="H58" i="33"/>
  <c r="G12" i="33"/>
  <c r="G58" i="33"/>
  <c r="E62" i="33"/>
  <c r="E27" i="33"/>
  <c r="F34" i="33"/>
  <c r="G13" i="33"/>
  <c r="H56" i="33"/>
  <c r="F56" i="33"/>
  <c r="G38" i="33"/>
  <c r="G32" i="33"/>
  <c r="G37" i="33"/>
  <c r="F33" i="33"/>
  <c r="E32" i="33"/>
  <c r="H14" i="33"/>
  <c r="G61" i="33"/>
  <c r="H10" i="33"/>
  <c r="H36" i="33"/>
  <c r="H28" i="33"/>
  <c r="G10" i="33"/>
  <c r="E37" i="33"/>
  <c r="E34" i="33"/>
  <c r="E4" i="33"/>
  <c r="H18" i="33"/>
  <c r="G5" i="33"/>
  <c r="E31" i="33"/>
  <c r="F57" i="33"/>
  <c r="F62" i="33"/>
  <c r="E33" i="33"/>
  <c r="G16" i="33"/>
  <c r="F4" i="33"/>
  <c r="F32" i="33"/>
  <c r="F7" i="33"/>
  <c r="E10" i="33"/>
  <c r="G51" i="33"/>
  <c r="F5" i="33"/>
  <c r="E12" i="33"/>
  <c r="H12" i="33"/>
  <c r="E15" i="33"/>
  <c r="G53" i="33"/>
  <c r="E63" i="33"/>
  <c r="E51" i="33"/>
  <c r="E26" i="33"/>
  <c r="H30" i="33"/>
  <c r="F21" i="33"/>
  <c r="G52" i="33"/>
  <c r="E50" i="33"/>
  <c r="E36" i="33"/>
  <c r="H50" i="33"/>
  <c r="G57" i="33"/>
  <c r="F31" i="33"/>
  <c r="F64" i="33"/>
  <c r="E57" i="33"/>
  <c r="F51" i="33"/>
  <c r="E19" i="33"/>
  <c r="H39" i="33"/>
  <c r="F30" i="33"/>
  <c r="E28" i="33"/>
  <c r="G31" i="33"/>
  <c r="E5" i="33"/>
  <c r="F20" i="33"/>
  <c r="E55" i="33"/>
  <c r="H24" i="33"/>
  <c r="H26" i="33"/>
  <c r="H51" i="33"/>
  <c r="G14" i="33"/>
  <c r="F35" i="33"/>
  <c r="E54" i="33"/>
  <c r="H7" i="33"/>
  <c r="E58" i="33"/>
  <c r="G11" i="33"/>
  <c r="G27" i="33"/>
  <c r="H5" i="33"/>
  <c r="G55" i="33"/>
  <c r="E23" i="33"/>
  <c r="F54" i="33"/>
  <c r="H21" i="33"/>
  <c r="F24" i="33"/>
  <c r="F37" i="33"/>
  <c r="E56" i="33"/>
  <c r="F12" i="33"/>
  <c r="G4" i="33"/>
  <c r="E8" i="33"/>
  <c r="H53" i="33"/>
  <c r="G23" i="33"/>
  <c r="F61" i="33"/>
  <c r="F13" i="33"/>
  <c r="H31" i="33"/>
  <c r="G50" i="33"/>
  <c r="H38" i="33"/>
  <c r="H37" i="33"/>
  <c r="F63" i="33"/>
  <c r="G24" i="33"/>
  <c r="H19" i="33"/>
  <c r="G64" i="33"/>
  <c r="E64" i="33"/>
  <c r="G54" i="33"/>
  <c r="F38" i="33"/>
  <c r="H63" i="33"/>
  <c r="H55" i="33"/>
  <c r="F23" i="33"/>
  <c r="G33" i="33"/>
  <c r="E11" i="33"/>
  <c r="G19" i="33"/>
  <c r="G7" i="33"/>
  <c r="G34" i="33"/>
  <c r="G59" i="33"/>
  <c r="E16" i="33"/>
  <c r="E14" i="33"/>
  <c r="G28" i="33"/>
  <c r="H20" i="33"/>
  <c r="G36" i="33"/>
  <c r="H61" i="33"/>
  <c r="H16" i="33"/>
  <c r="G56" i="33"/>
  <c r="F36" i="33"/>
  <c r="G62" i="33"/>
  <c r="E20" i="33"/>
  <c r="F39" i="33"/>
  <c r="H64" i="33"/>
  <c r="H52" i="33"/>
  <c r="G35" i="33"/>
  <c r="E24" i="33"/>
  <c r="F28" i="33"/>
  <c r="F27" i="33"/>
  <c r="E21" i="33"/>
  <c r="F18" i="33"/>
  <c r="G39" i="33"/>
  <c r="E6" i="33"/>
  <c r="H136" i="33" l="1"/>
  <c r="G136" i="33"/>
  <c r="F119" i="33"/>
  <c r="J119" i="33" s="1"/>
  <c r="G122" i="33"/>
  <c r="H122" i="33"/>
  <c r="F133" i="33"/>
  <c r="J133" i="33" s="1"/>
  <c r="J137" i="33" s="1"/>
  <c r="H81" i="33"/>
  <c r="H73" i="33"/>
  <c r="F125" i="33"/>
  <c r="J125" i="33" s="1"/>
  <c r="G93" i="33"/>
  <c r="F122" i="33"/>
  <c r="J122" i="33" s="1"/>
  <c r="G76" i="33"/>
  <c r="G119" i="33"/>
  <c r="F76" i="33"/>
  <c r="J76" i="33" s="1"/>
  <c r="H125" i="33"/>
  <c r="G107" i="33"/>
  <c r="G125" i="33"/>
  <c r="H107" i="33"/>
  <c r="H76" i="33"/>
  <c r="G100" i="33"/>
  <c r="H119" i="33"/>
  <c r="H93" i="33"/>
  <c r="F100" i="33"/>
  <c r="J100" i="33" s="1"/>
  <c r="F93" i="33"/>
  <c r="J93" i="33" s="1"/>
  <c r="G114" i="33"/>
  <c r="F81" i="33"/>
  <c r="J81" i="33" s="1"/>
  <c r="H88" i="33"/>
  <c r="H133" i="33"/>
  <c r="H100" i="33"/>
  <c r="F107" i="33"/>
  <c r="J107" i="33" s="1"/>
  <c r="G133" i="33"/>
  <c r="G88" i="33"/>
  <c r="G81" i="33"/>
  <c r="F73" i="33"/>
  <c r="J73" i="33" s="1"/>
  <c r="F88" i="33"/>
  <c r="J88" i="33" s="1"/>
  <c r="G73" i="33"/>
  <c r="N62" i="33"/>
  <c r="L54" i="33"/>
  <c r="M16" i="33"/>
  <c r="N59" i="33"/>
  <c r="N56" i="33"/>
  <c r="O28" i="33"/>
  <c r="O27" i="33"/>
  <c r="M13" i="33"/>
  <c r="N30" i="33"/>
  <c r="L21" i="33"/>
  <c r="M30" i="33"/>
  <c r="O53" i="33"/>
  <c r="L23" i="33"/>
  <c r="N61" i="33"/>
  <c r="M61" i="33"/>
  <c r="O63" i="33"/>
  <c r="L38" i="33"/>
  <c r="M52" i="33"/>
  <c r="O23" i="33"/>
  <c r="L56" i="33"/>
  <c r="M57" i="33"/>
  <c r="O55" i="33"/>
  <c r="L10" i="33"/>
  <c r="O61" i="33"/>
  <c r="M54" i="33"/>
  <c r="L37" i="33"/>
  <c r="M31" i="33"/>
  <c r="O58" i="33"/>
  <c r="L51" i="33"/>
  <c r="O26" i="33"/>
  <c r="M32" i="33"/>
  <c r="O37" i="33"/>
  <c r="L13" i="33"/>
  <c r="M34" i="33"/>
  <c r="N16" i="33"/>
  <c r="M59" i="33"/>
  <c r="N55" i="33"/>
  <c r="M23" i="33"/>
  <c r="M55" i="33"/>
  <c r="L57" i="33"/>
  <c r="M18" i="33"/>
  <c r="N21" i="33"/>
  <c r="O38" i="33"/>
  <c r="L34" i="33"/>
  <c r="O59" i="33"/>
  <c r="L5" i="33"/>
  <c r="N12" i="33"/>
  <c r="O32" i="33"/>
  <c r="L39" i="33"/>
  <c r="L4" i="33"/>
  <c r="M12" i="33"/>
  <c r="M21" i="33"/>
  <c r="O6" i="33"/>
  <c r="N14" i="33"/>
  <c r="N34" i="33"/>
  <c r="L7" i="33"/>
  <c r="N18" i="33"/>
  <c r="N54" i="33"/>
  <c r="O21" i="33"/>
  <c r="N19" i="33"/>
  <c r="M63" i="33"/>
  <c r="M10" i="33"/>
  <c r="N31" i="33"/>
  <c r="N63" i="33"/>
  <c r="M14" i="33"/>
  <c r="M35" i="33"/>
  <c r="M33" i="33"/>
  <c r="O57" i="33"/>
  <c r="O54" i="33"/>
  <c r="M5" i="33"/>
  <c r="O13" i="33"/>
  <c r="L11" i="33"/>
  <c r="N7" i="33"/>
  <c r="O64" i="33"/>
  <c r="N37" i="33"/>
  <c r="N52" i="33"/>
  <c r="O62" i="33"/>
  <c r="O15" i="33"/>
  <c r="O56" i="33"/>
  <c r="M36" i="33"/>
  <c r="L31" i="33"/>
  <c r="N24" i="33"/>
  <c r="L58" i="33"/>
  <c r="L61" i="33"/>
  <c r="N38" i="33"/>
  <c r="N10" i="33"/>
  <c r="N27" i="33"/>
  <c r="L15" i="33"/>
  <c r="N8" i="33"/>
  <c r="L6" i="33"/>
  <c r="L55" i="33"/>
  <c r="L14" i="33"/>
  <c r="O31" i="33"/>
  <c r="N4" i="33"/>
  <c r="O20" i="33"/>
  <c r="N6" i="33"/>
  <c r="O36" i="33"/>
  <c r="N20" i="33"/>
  <c r="N39" i="33"/>
  <c r="O19" i="33"/>
  <c r="M38" i="33"/>
  <c r="N23" i="33"/>
  <c r="N11" i="33"/>
  <c r="M27" i="33"/>
  <c r="O24" i="33"/>
  <c r="N58" i="33"/>
  <c r="N15" i="33"/>
  <c r="M50" i="33"/>
  <c r="N57" i="33"/>
  <c r="M53" i="33"/>
  <c r="M20" i="33"/>
  <c r="N26" i="33"/>
  <c r="O4" i="33"/>
  <c r="L19" i="33"/>
  <c r="L53" i="33"/>
  <c r="M51" i="33"/>
  <c r="N5" i="33"/>
  <c r="L18" i="33"/>
  <c r="L62" i="33"/>
  <c r="O35" i="33"/>
  <c r="L50" i="33"/>
  <c r="O8" i="33"/>
  <c r="L16" i="33"/>
  <c r="M28" i="33"/>
  <c r="N51" i="33"/>
  <c r="M58" i="33"/>
  <c r="L24" i="33"/>
  <c r="O50" i="33"/>
  <c r="M62" i="33"/>
  <c r="M4" i="33"/>
  <c r="L33" i="33"/>
  <c r="O34" i="33"/>
  <c r="N28" i="33"/>
  <c r="M64" i="33"/>
  <c r="O11" i="33"/>
  <c r="O12" i="33"/>
  <c r="L59" i="33"/>
  <c r="M39" i="33"/>
  <c r="O33" i="33"/>
  <c r="L28" i="33"/>
  <c r="O30" i="33"/>
  <c r="M19" i="33"/>
  <c r="M56" i="33"/>
  <c r="N33" i="33"/>
  <c r="L52" i="33"/>
  <c r="L32" i="33"/>
  <c r="O18" i="33"/>
  <c r="O39" i="33"/>
  <c r="N13" i="33"/>
  <c r="L36" i="33"/>
  <c r="L20" i="33"/>
  <c r="M6" i="33"/>
  <c r="L12" i="33"/>
  <c r="N53" i="33"/>
  <c r="N36" i="33"/>
  <c r="O14" i="33"/>
  <c r="O5" i="33"/>
  <c r="M11" i="33"/>
  <c r="O7" i="33"/>
  <c r="L30" i="33"/>
  <c r="L26" i="33"/>
  <c r="M26" i="33"/>
  <c r="L63" i="33"/>
  <c r="O52" i="33"/>
  <c r="L8" i="33"/>
  <c r="O16" i="33"/>
  <c r="M8" i="33"/>
  <c r="M7" i="33"/>
  <c r="L35" i="33"/>
  <c r="N32" i="33"/>
  <c r="M24" i="33"/>
  <c r="L27" i="33"/>
  <c r="O10" i="33"/>
  <c r="O51" i="33"/>
  <c r="N35" i="33"/>
  <c r="N64" i="33"/>
  <c r="L64" i="33"/>
  <c r="M15" i="33"/>
  <c r="G65" i="33"/>
  <c r="F114" i="33"/>
  <c r="J114" i="33" s="1"/>
  <c r="H114" i="33"/>
  <c r="F25" i="33"/>
  <c r="J25" i="33" s="1"/>
  <c r="H49" i="33"/>
  <c r="H25" i="33"/>
  <c r="F9" i="33"/>
  <c r="J9" i="33" s="1"/>
  <c r="G9" i="33"/>
  <c r="G17" i="33"/>
  <c r="F65" i="33"/>
  <c r="J65" i="33" s="1"/>
  <c r="H65" i="33"/>
  <c r="H9" i="33"/>
  <c r="G49" i="33"/>
  <c r="H60" i="33"/>
  <c r="H29" i="33"/>
  <c r="H40" i="33"/>
  <c r="H17" i="33"/>
  <c r="G25" i="33"/>
  <c r="H22" i="33"/>
  <c r="F60" i="33"/>
  <c r="J60" i="33" s="1"/>
  <c r="G22" i="33"/>
  <c r="G60" i="33"/>
  <c r="G40" i="33"/>
  <c r="F40" i="33"/>
  <c r="J40" i="33" s="1"/>
  <c r="F49" i="33"/>
  <c r="J49" i="33" s="1"/>
  <c r="F29" i="33"/>
  <c r="J29" i="33" s="1"/>
  <c r="G29" i="33"/>
  <c r="F22" i="33"/>
  <c r="J22" i="33" s="1"/>
  <c r="F17" i="33"/>
  <c r="J17" i="33" s="1"/>
  <c r="I136" i="33" l="1"/>
  <c r="I122" i="33"/>
  <c r="J32" i="79" s="1"/>
  <c r="J126" i="33"/>
  <c r="I119" i="33"/>
  <c r="J31" i="79" s="1"/>
  <c r="I76" i="33"/>
  <c r="J22" i="79" s="1"/>
  <c r="I125" i="33"/>
  <c r="J33" i="79" s="1"/>
  <c r="J108" i="33"/>
  <c r="I93" i="33"/>
  <c r="J25" i="79" s="1"/>
  <c r="I107" i="33"/>
  <c r="J28" i="79" s="1"/>
  <c r="I81" i="33"/>
  <c r="J23" i="79" s="1"/>
  <c r="I73" i="33"/>
  <c r="J21" i="79" s="1"/>
  <c r="I133" i="33"/>
  <c r="I100" i="33"/>
  <c r="J27" i="79" s="1"/>
  <c r="J94" i="33"/>
  <c r="I88" i="33"/>
  <c r="J24" i="79" s="1"/>
  <c r="M49" i="33"/>
  <c r="Q49" i="33" s="1"/>
  <c r="N49" i="33"/>
  <c r="N17" i="33"/>
  <c r="M17" i="33"/>
  <c r="Q17" i="33" s="1"/>
  <c r="O17" i="33"/>
  <c r="O60" i="33"/>
  <c r="M60" i="33"/>
  <c r="Q60" i="33" s="1"/>
  <c r="N9" i="33"/>
  <c r="O9" i="33"/>
  <c r="M9" i="33"/>
  <c r="Q9" i="33" s="1"/>
  <c r="O65" i="33"/>
  <c r="N65" i="33"/>
  <c r="M65" i="33"/>
  <c r="Q65" i="33" s="1"/>
  <c r="M25" i="33"/>
  <c r="Q25" i="33" s="1"/>
  <c r="O25" i="33"/>
  <c r="N25" i="33"/>
  <c r="N60" i="33"/>
  <c r="O40" i="33"/>
  <c r="N40" i="33"/>
  <c r="M40" i="33"/>
  <c r="Q40" i="33" s="1"/>
  <c r="O29" i="33"/>
  <c r="M29" i="33"/>
  <c r="Q29" i="33" s="1"/>
  <c r="N29" i="33"/>
  <c r="N22" i="33"/>
  <c r="M22" i="33"/>
  <c r="Q22" i="33" s="1"/>
  <c r="O22" i="33"/>
  <c r="O49" i="33"/>
  <c r="I114" i="33"/>
  <c r="I25" i="33"/>
  <c r="J13" i="79" s="1"/>
  <c r="I49" i="33"/>
  <c r="J17" i="79" s="1"/>
  <c r="I22" i="33"/>
  <c r="J12" i="79" s="1"/>
  <c r="J66" i="33"/>
  <c r="I17" i="33"/>
  <c r="J11" i="79" s="1"/>
  <c r="I65" i="33"/>
  <c r="J19" i="79" s="1"/>
  <c r="I9" i="33"/>
  <c r="J10" i="79" s="1"/>
  <c r="I60" i="33"/>
  <c r="J18" i="79" s="1"/>
  <c r="I40" i="33"/>
  <c r="J15" i="79" s="1"/>
  <c r="J41" i="33"/>
  <c r="I29" i="33"/>
  <c r="J14" i="79" s="1"/>
  <c r="I137" i="33" l="1"/>
  <c r="K137" i="33" s="1"/>
  <c r="I108" i="33"/>
  <c r="K108" i="33" s="1"/>
  <c r="J29" i="79"/>
  <c r="I94" i="33"/>
  <c r="K94" i="33" s="1"/>
  <c r="J26" i="79"/>
  <c r="J16" i="79"/>
  <c r="J20" i="79"/>
  <c r="I126" i="33"/>
  <c r="K126" i="33" s="1"/>
  <c r="J30" i="79"/>
  <c r="P25" i="33"/>
  <c r="L13" i="79" s="1"/>
  <c r="P22" i="33"/>
  <c r="P9" i="33"/>
  <c r="L10" i="79" s="1"/>
  <c r="P29" i="33"/>
  <c r="P65" i="33"/>
  <c r="L19" i="79" s="1"/>
  <c r="P40" i="33"/>
  <c r="L15" i="79" s="1"/>
  <c r="P17" i="33"/>
  <c r="Q41" i="33"/>
  <c r="P49" i="33"/>
  <c r="L17" i="79" s="1"/>
  <c r="P60" i="33"/>
  <c r="L18" i="79" s="1"/>
  <c r="Q66" i="33"/>
  <c r="I41" i="33"/>
  <c r="K41" i="33" s="1"/>
  <c r="I66" i="33"/>
  <c r="K66" i="33" s="1"/>
  <c r="L20" i="79" l="1"/>
  <c r="L16" i="79"/>
  <c r="P41" i="33"/>
  <c r="R41" i="33" s="1"/>
  <c r="P66" i="33"/>
  <c r="R66" i="33" s="1"/>
  <c r="J34" i="79"/>
</calcChain>
</file>

<file path=xl/sharedStrings.xml><?xml version="1.0" encoding="utf-8"?>
<sst xmlns="http://schemas.openxmlformats.org/spreadsheetml/2006/main" count="10962" uniqueCount="5137">
  <si>
    <t>Index</t>
  </si>
  <si>
    <t>Click on any section name to proceed directly to that part of the assessment</t>
  </si>
  <si>
    <t>Domain</t>
  </si>
  <si>
    <t>Section</t>
  </si>
  <si>
    <t>Questions remaining</t>
  </si>
  <si>
    <t>Introduction</t>
  </si>
  <si>
    <t>1. Introduction</t>
  </si>
  <si>
    <t>N/A</t>
  </si>
  <si>
    <t>2. Usage</t>
  </si>
  <si>
    <t>3. Change notes</t>
  </si>
  <si>
    <t>General</t>
  </si>
  <si>
    <t>1. Profile</t>
  </si>
  <si>
    <t>2. Scope</t>
  </si>
  <si>
    <t>Business</t>
  </si>
  <si>
    <t>1. Business drivers</t>
  </si>
  <si>
    <t>2. Customers &amp; Stakeholders</t>
  </si>
  <si>
    <t>3. Charter</t>
  </si>
  <si>
    <t>4. Governance</t>
  </si>
  <si>
    <t>5. Privacy &amp; Policy</t>
  </si>
  <si>
    <t>People</t>
  </si>
  <si>
    <t>1. Employees</t>
  </si>
  <si>
    <t>2. Roles and Hierarchy</t>
  </si>
  <si>
    <t>3. People Management</t>
  </si>
  <si>
    <t>4. Knowledge Management</t>
  </si>
  <si>
    <t>5. Training &amp; Education</t>
  </si>
  <si>
    <t>Process</t>
  </si>
  <si>
    <t>1. SOC Management</t>
  </si>
  <si>
    <t>2. Operations and Facilities</t>
  </si>
  <si>
    <t>3. Reporting &amp; Communication</t>
  </si>
  <si>
    <t>4. Use Case Management</t>
  </si>
  <si>
    <t>5. Detection Engineering &amp; Validation</t>
  </si>
  <si>
    <t>6. Automation Engineering</t>
  </si>
  <si>
    <t>7. Log Management</t>
  </si>
  <si>
    <t>Technology</t>
  </si>
  <si>
    <t>1. Log Monitoring</t>
  </si>
  <si>
    <t>2. Network Monitoring</t>
  </si>
  <si>
    <t>3. Endpoint Monitoring</t>
  </si>
  <si>
    <t>4. SecOps Automation</t>
  </si>
  <si>
    <t>Services</t>
  </si>
  <si>
    <t>1. Security Monitoring</t>
  </si>
  <si>
    <t>2. Security Incident Management</t>
  </si>
  <si>
    <t>3. Security Analysis and Forensics</t>
  </si>
  <si>
    <t>4. Threat Intelligence</t>
  </si>
  <si>
    <t>5. Threat Hunting</t>
  </si>
  <si>
    <t>6. Vulnerability Management</t>
  </si>
  <si>
    <t>Results</t>
  </si>
  <si>
    <t>1. Results</t>
  </si>
  <si>
    <t>2. NIST CSF Scoring</t>
  </si>
  <si>
    <t>3. Results Sharing</t>
  </si>
  <si>
    <t>Next steps</t>
  </si>
  <si>
    <t>1. Next steps</t>
  </si>
  <si>
    <t>General information</t>
  </si>
  <si>
    <t>Author</t>
  </si>
  <si>
    <t>Rob van Os</t>
  </si>
  <si>
    <t>Site</t>
  </si>
  <si>
    <t>https://www.soc-cmm.com/</t>
  </si>
  <si>
    <t>Contact</t>
  </si>
  <si>
    <t>info@soc-cmm.com</t>
  </si>
  <si>
    <t>Version</t>
  </si>
  <si>
    <t>2.4, basic version</t>
  </si>
  <si>
    <t>Date</t>
  </si>
  <si>
    <t>November 1st, 2025</t>
  </si>
  <si>
    <t>SOC-CMM training</t>
  </si>
  <si>
    <t>https://www.soc-cmm.com/services/training/</t>
  </si>
  <si>
    <t>SOC-CMM Support partners (for 3rd party assessment)</t>
  </si>
  <si>
    <t>https://www.soc-cmm.com/services/support/</t>
  </si>
  <si>
    <t>Background</t>
  </si>
  <si>
    <r>
      <t xml:space="preserve">The SOC-CMM® model is a capability maturity model that can be used to perform a self-assessment of your Security Operations Center (SOC). The model is based on review conducted on literature regarding SOC setup and existing SOC models as well as literature on specific elements within a SOC. The literature analysis was then validated by questioning several Security Operations Centers in different sectors and on different maturity levels to determine which elements were actually in place. The output from the survey, combined with the initial analysis is the basis for this self-assessment.
For more information regarding the scientific background and the literature used to create the SOC-CMM self-assessment tool, please refer to the thesis document as available through: </t>
    </r>
    <r>
      <rPr>
        <b/>
        <i/>
        <sz val="11"/>
        <color rgb="FF0070C0"/>
        <rFont val="Calibri"/>
        <family val="2"/>
        <scheme val="minor"/>
      </rPr>
      <t>https://www.soc-cmm.com/</t>
    </r>
    <r>
      <rPr>
        <i/>
        <sz val="11"/>
        <color theme="1"/>
        <rFont val="Calibri"/>
        <family val="2"/>
        <scheme val="minor"/>
      </rPr>
      <t xml:space="preserve">
If you have any questions or comments regarding the contents of this document, please use the above information to contact SOC-CMM®.
</t>
    </r>
  </si>
  <si>
    <t>Purpose and intended audience</t>
  </si>
  <si>
    <t>The purpose of the SOC-CMM is to gain insight into the strengths and weaknesses of the SOC. This enables the SOC management to make informed decisions about which elements of the SOC require additional attention and/or budget. By regularly assessing the SOC for maturity and capability, progress can be monitored.
Besides the primary purpose of performing an assessment of the SOC, the assessment can also be used for extensive discussions about the SOC and can thus provide valuable insights.
This tool is intended for use by SOC and security managers, experts within the SOC and SOC consultants.</t>
  </si>
  <si>
    <t>Navigation</t>
  </si>
  <si>
    <t xml:space="preserve">Navigation through this tool is done using the navigation bar at the top of each page. Each of the numbered sections can be clicked to proceed directly to that section. Furthermore, the icons can be used to navigate through sections within a domain and between domains. The icons are as follows:
</t>
  </si>
  <si>
    <t>navigate to previous domain</t>
  </si>
  <si>
    <t>navigate to previous section within the domain</t>
  </si>
  <si>
    <t>navigate to index</t>
  </si>
  <si>
    <t>navigate to next section within the domain</t>
  </si>
  <si>
    <t>navigate to next domain</t>
  </si>
  <si>
    <t>navigate directly to results</t>
  </si>
  <si>
    <t>Assessment Model</t>
  </si>
  <si>
    <t>The assessment model consists of 5 domains and 27 aspects. All domains are evaluated for maturity (blue), only technology and services are evaluated for both maturity and capability (purple)</t>
  </si>
  <si>
    <t>Maturity Levels</t>
  </si>
  <si>
    <t>CMMI defines maturity as a means for an organization "to characterize its performance" for a specific entity (here: the SOC). 
The SOC-CMM calculates a maturity score using 6 maturity levels:
- Level 0: non-existent
- Level 1: initial
- Level 2: managed
- Level 3: defined
- Level 4: quantitatively managed
- Level 5: optimizing
These maturity levels are measured across 5 domains: business, people, process, technology and services. The maturity levels as implemented in this tool are not staged with pre-requisites for each level. Instead, every element adds individually to the maturity score: a continuous maturity model.</t>
  </si>
  <si>
    <t>Capability Levels</t>
  </si>
  <si>
    <t>Capabilities are indicators of completeness. In essence, capabilities can support maturity. 
The SOC-CMM calculates a capability score using 4 capability levels, similar to CMMi:
- Level 0: incomplete
- Level 1: performed
- Level 2: managed
- Level 3: defined
These capability levels have a strong technical focus and are measured across 2 domains: technology and services. Similar to maturity levels, progress to a higher capability level is continuous. There are no prerequisites for advancing to a higher level, thus the capability growth is continuous as well.</t>
  </si>
  <si>
    <t>Disclaimer</t>
  </si>
  <si>
    <t>The SOC-CMM is provided without warranty of any kind. The author of the document cannot assure its accuracy and is not liable for any cost as a result of decisions based on the output of this tool. The usage of this tool does not in any way entitle the user to support or consultancy. By using this tool, you agree to these conditions.</t>
  </si>
  <si>
    <t>License</t>
  </si>
  <si>
    <r>
      <t xml:space="preserve">Copyright (C) 2025 - SOC-CMM®
The SOC-CMM advanced version is part of the SOC-CMM®.
The SOC-CMM® assessment tool is free software, released under the CC SA-BY license: https://creativecommons.org/licenses/by-sa/4.0/
</t>
    </r>
    <r>
      <rPr>
        <i/>
        <sz val="11"/>
        <color theme="1"/>
        <rFont val="Calibri"/>
        <family val="2"/>
        <scheme val="minor"/>
      </rPr>
      <t xml:space="preserve">You are free to:
</t>
    </r>
    <r>
      <rPr>
        <b/>
        <sz val="11"/>
        <color theme="1"/>
        <rFont val="Calibri"/>
        <family val="2"/>
        <scheme val="minor"/>
      </rPr>
      <t xml:space="preserve">Share </t>
    </r>
    <r>
      <rPr>
        <sz val="11"/>
        <color theme="1"/>
        <rFont val="Calibri"/>
        <family val="2"/>
        <scheme val="minor"/>
      </rPr>
      <t xml:space="preserve">— copy and redistribute the material in any medium or format
</t>
    </r>
    <r>
      <rPr>
        <b/>
        <sz val="11"/>
        <color theme="1"/>
        <rFont val="Calibri"/>
        <family val="2"/>
        <scheme val="minor"/>
      </rPr>
      <t>Adapt</t>
    </r>
    <r>
      <rPr>
        <sz val="11"/>
        <color theme="1"/>
        <rFont val="Calibri"/>
        <family val="2"/>
        <scheme val="minor"/>
      </rPr>
      <t xml:space="preserve"> — remix, transform, and build upon the material for any purpose, even commercially.
</t>
    </r>
    <r>
      <rPr>
        <i/>
        <sz val="11"/>
        <color theme="1"/>
        <rFont val="Calibri"/>
        <family val="2"/>
        <scheme val="minor"/>
      </rPr>
      <t xml:space="preserve">Under the following terms:
</t>
    </r>
    <r>
      <rPr>
        <b/>
        <sz val="11"/>
        <color theme="1"/>
        <rFont val="Calibri"/>
        <family val="2"/>
        <scheme val="minor"/>
      </rPr>
      <t xml:space="preserve">Attribution </t>
    </r>
    <r>
      <rPr>
        <sz val="11"/>
        <color theme="1"/>
        <rFont val="Calibri"/>
        <family val="2"/>
        <scheme val="minor"/>
      </rPr>
      <t xml:space="preserve">— You must give appropriate credit, provide a link to the license, and indicate if changes were made. You may do so in any reasonable manner, but not in any way that suggests the licensor endorses you or your use.
</t>
    </r>
    <r>
      <rPr>
        <b/>
        <sz val="11"/>
        <color theme="1"/>
        <rFont val="Calibri"/>
        <family val="2"/>
        <scheme val="minor"/>
      </rPr>
      <t xml:space="preserve">ShareAlike </t>
    </r>
    <r>
      <rPr>
        <sz val="11"/>
        <color theme="1"/>
        <rFont val="Calibri"/>
        <family val="2"/>
        <scheme val="minor"/>
      </rPr>
      <t xml:space="preserve">— If you remix, transform, or build upon the material, you must distribute your contributions under the same license as the original.
</t>
    </r>
    <r>
      <rPr>
        <b/>
        <sz val="11"/>
        <color theme="1"/>
        <rFont val="Calibri"/>
        <family val="2"/>
        <scheme val="minor"/>
      </rPr>
      <t xml:space="preserve">No additional restrictions </t>
    </r>
    <r>
      <rPr>
        <sz val="11"/>
        <color theme="1"/>
        <rFont val="Calibri"/>
        <family val="2"/>
        <scheme val="minor"/>
      </rPr>
      <t>— You may not apply legal terms or technological measures that legally restrict others from doing anything the license permits.
This license is acceptable for Free Cultural Works. The licensor cannot revoke these freedoms as long as you follow the license terms.
This program is distributed in the hope that it will be useful, but WITHOUT ANY WARRANTY; without even the implied warranty of MERCHANTABILITY or FITNESS FOR A PARTICULAR PURPOSE.</t>
    </r>
  </si>
  <si>
    <t>How to use the SOC-CMM assessment tool</t>
  </si>
  <si>
    <r>
      <t xml:space="preserve">The SOC-CMM® assessement tool has an embedded workflow that guides the assessment. First, the profile sheet is filled in and the scope for assessment is selected. Then, the 5 domains of the SOC-CMM® model (i.e. Business, People, Process, Technology and Services) are each evaluated in separate sections of this tool.
The evaluation is based on questions that can be answered using a drop-down that presents a 5-point scale. This scale relates to the maturity level as explained below under 'Scoring mechanism'. This tool should be used by assessing each sheet in order. When all domains are completed, the sheet 'Results' will provide you with the total scoring and detailed scoring for each domain. A sheet 'Next steps' is also included to provide pointers for follow-up.
In the </t>
    </r>
    <r>
      <rPr>
        <b/>
        <i/>
        <sz val="11"/>
        <color theme="1"/>
        <rFont val="Calibri"/>
        <family val="2"/>
        <scheme val="minor"/>
      </rPr>
      <t>advanced version only</t>
    </r>
    <r>
      <rPr>
        <i/>
        <sz val="11"/>
        <color theme="1"/>
        <rFont val="Calibri"/>
        <family val="2"/>
        <scheme val="minor"/>
      </rPr>
      <t>, there is also a weighing mechanism in place. For each question, the importance of that element can be changed. The standard importance is 'normal', which means that the score is not modified. Changing to importance to 'low' will cause the element to have less impact on the score. Changing it to 'High' or 'Critical' will cause the element to have more impact on the score. Setting it to 'none' will ignore the element in scoring entirely, as explained under 'Weighing mechanism'. This feature should be used with care.
Some additional remarks regarding the usage of the SOC-CMM® assessment tool:
1. Some elements are not used directly for scoring (this is also indicated), but are a guideline for answering other questions. These elements have a lighter colour. For example, question 3.1 (part of maturity score) can be answered by using the elements in 3.2 (not part of maturity score) as a guideline.
2. Elements with a green colour are calculated fields. These will be filled in automatically by filling in those parts of the assessment.
3. The services and Technology domains evaluate both maturity and capability. These capabilities do not have a 5-point scale and an importance, but use a 6-point scale instead. This is to reduce the amount of clicks and answers. The sixth element in the scale is 'not required'. Use this if you do not feel like you need that particular capability and to exclude it from scoring.
4. Every sheet has a part where you can fill in some comments or remarks. Discussing the questions in this self-assessments will likely uncover some improvements. This is added value for a self-assessment, so it is worthwhile to create notes.
5. The weighing mechanisms allows for manipulation of the maturity  score. Therefore, it is important to strongly consider and possibly document why you wish to deviate from the standard. The goal of the SOC-CMM is to provide insight into strengths and weaknesses and to improve the SOC, not to obtain the highest score possible.
6. The NIST score is calculated automatically as explained below
7. Performing a full SOC-CMM® assessment can take a significant amount of time, depending on the level of detail you put into the assessment. Before you start, ensure that you have allocated sufficient time. A way to reduce effort is to have a single knowledgeable SOC employee perform a quick scan and subsequently focus on areas that are debatable. Also, reducing scope for an initial assessment is a way to reduce the assessment effort.</t>
    </r>
  </si>
  <si>
    <t>Scoring mechanism</t>
  </si>
  <si>
    <t>Each question that is part of the maturity scoring can be answered by selecting one of 5 options. These options vary based on the type of question. For example, for questions regarding completeness, the following applies:
- Incomplete, score: 0
- Partially complete, score: 1,25
- Averagely complete, score: 2,5
- Mostly complete, score: 3,75
- Fully complete, score: 5
As indicated, the score can be modified by using the weighing mechanism (use with care)</t>
  </si>
  <si>
    <t>Guidance</t>
  </si>
  <si>
    <t>For each of the maturity questions, guidance is available. When a value is selected from the dropdown box, guidance for that value is show under the guidance column. This guidance can be used to help determine the correct level. Note that this is truly meant as guidance on interpretation and scoring, not as mandatory and prescriptive.</t>
  </si>
  <si>
    <t>Weighing mechanism (advanced version only)</t>
  </si>
  <si>
    <t>The weighing mechanism in the tool works by applying a factor to the element score as follows:
- Importance 'None', factor = 0 (not included in scoring)
- Importance 'Low', factor = 0.5 (score divided by 2)
- Importance 'Normal', factor = 1 (score not affected)
- Importance 'High', factor = 2 (score doubled)
- Importance 'Critical', factor = 4 (score quadrupled)</t>
  </si>
  <si>
    <t>NIST Cyber Security Framework scoring</t>
  </si>
  <si>
    <t>A detailed mapping between the SOC-CMM and the NIST CSF was created to allow for granular scoring. The exact mapping can be found on the SOC-CMM® site as a separate download.</t>
  </si>
  <si>
    <t>Customization</t>
  </si>
  <si>
    <t>The SOC-CMM® assessment tool is built using standard Excel features without macros. The sheets are not locked or password protected. Therefore, adding columns and rows and applying other changes such as changing guidance or adding elements is possible. To show columns and rows, go to 'View' --&gt; 'Show' and check 'Headings'. To show all the tabs underlying the SOC-CMM, go top 'File' --&gt; 'Options' --&gt; 'Advanced' --&gt; 'Display options' and check 'Show sheet tabs'. Customizing calculations will require understanding of the calculations done in the '_Output' sheet. However, guidance for this type of customization is not provided, as it requires an understanding of the way the SOC-CMM® assessment tool sheets are connected.</t>
  </si>
  <si>
    <t>Version 2.4</t>
  </si>
  <si>
    <t>Version 2.3</t>
  </si>
  <si>
    <t>Version 2.2</t>
  </si>
  <si>
    <t>1.11.2025</t>
  </si>
  <si>
    <t>Added remarks lines for all questions, not just maturity questions</t>
  </si>
  <si>
    <t>All URLs checked and updated where requried, links added where relevant</t>
  </si>
  <si>
    <t>Improved tekst under introduction and usage</t>
  </si>
  <si>
    <t>Replaced model figure to represent the new model</t>
  </si>
  <si>
    <t>Replaced capbility and maturity growth figures</t>
  </si>
  <si>
    <t>Business domain</t>
  </si>
  <si>
    <t>Customers</t>
  </si>
  <si>
    <t>Renamed to customers / stakeholders as a section and in the questions, guidance, and remarks</t>
  </si>
  <si>
    <t>Process domain</t>
  </si>
  <si>
    <t>Operations &amp; facilities</t>
  </si>
  <si>
    <t>Reduced number of maturity questions by introducing more supporting questions for assessment flow optimization purposes</t>
  </si>
  <si>
    <t>Reporting &amp; communication</t>
  </si>
  <si>
    <t>Changed answer type for question 3.7</t>
  </si>
  <si>
    <t xml:space="preserve">Automation engineering </t>
  </si>
  <si>
    <t>New section in the SOC-CMM model. Addresses both automation engineering practice as well as the implementation of AI</t>
  </si>
  <si>
    <t>Log management</t>
  </si>
  <si>
    <t>New section, based on capabilities from the log management service previously found in the services domain</t>
  </si>
  <si>
    <t>Technology domain</t>
  </si>
  <si>
    <t>Log monitoring</t>
  </si>
  <si>
    <t>Replaces SIEM/UEBA for technology agnistic approach. No difference in maturity or capability questions</t>
  </si>
  <si>
    <t>Network monitoring</t>
  </si>
  <si>
    <t>Replaces NDR for technology agnistic approach. No difference in maturity or capability questions</t>
  </si>
  <si>
    <t>Incorrect usage of YARA in one capability question fixed</t>
  </si>
  <si>
    <t>Endpoint monitoring</t>
  </si>
  <si>
    <t>Fixed heading reference to access managenet</t>
  </si>
  <si>
    <t>Replaces EDR for technology agnistic approach. No difference in maturity or capability questions</t>
  </si>
  <si>
    <t>SecOps automation</t>
  </si>
  <si>
    <t>Replaces SOAR for technology agnistic approach. No difference in maturity or capability questions</t>
  </si>
  <si>
    <t>Services domain</t>
  </si>
  <si>
    <t>Security incident management</t>
  </si>
  <si>
    <t>Updated reference to NIST IR standard</t>
  </si>
  <si>
    <t>Forensic analysis</t>
  </si>
  <si>
    <t>Replaces security analysis for clarification purposes. No difference in maturity or capability questions</t>
  </si>
  <si>
    <t>Threat hunting</t>
  </si>
  <si>
    <t>Fixed reference error</t>
  </si>
  <si>
    <t>Cyber Threat Intelligences</t>
  </si>
  <si>
    <t>Replaces threat intelligence for clarification purposes</t>
  </si>
  <si>
    <t>Capabilities regrouped using the threat intelligence life cycle model</t>
  </si>
  <si>
    <t>Capabilities extended based on gap analysis with CTI-CMM</t>
  </si>
  <si>
    <t xml:space="preserve">Fixed typo on </t>
  </si>
  <si>
    <t>Removed from services domain and implemented in the process domain</t>
  </si>
  <si>
    <t>Section updated to reflect the new model</t>
  </si>
  <si>
    <t>NIST CSF scoring</t>
  </si>
  <si>
    <t>Removed NIST CSF 1.1 mapping</t>
  </si>
  <si>
    <t>Results sharing</t>
  </si>
  <si>
    <t>Fixed incorrect references in the results sharing template</t>
  </si>
  <si>
    <t>Business domain:</t>
  </si>
  <si>
    <t>Governance</t>
  </si>
  <si>
    <t>4.3.13: included SOC risk management into governance elements</t>
  </si>
  <si>
    <t>4.7: Added question on governance meetings</t>
  </si>
  <si>
    <t>4.7 - 4.10: renumbered to 4.8 - 4.11</t>
  </si>
  <si>
    <t>Privacy &amp; Policy:</t>
  </si>
  <si>
    <t>5.2: SOC policy added as a new question, 5.3 outlines the elements in the policy</t>
  </si>
  <si>
    <t>5.4 - 5.11: renumbered from 5.2 - 5.9</t>
  </si>
  <si>
    <t>People domain:</t>
  </si>
  <si>
    <t>Roles &amp; hierarchy</t>
  </si>
  <si>
    <t>2.2.3: changed security specialist to forensic analyst</t>
  </si>
  <si>
    <t>2.2.12: added detection engineer</t>
  </si>
  <si>
    <t>2.2.13: added automation engineer</t>
  </si>
  <si>
    <t>Knowledge management:</t>
  </si>
  <si>
    <t>Skill matrix questions aggregated into two questions</t>
  </si>
  <si>
    <t>Knowledge matrix questions aggregated into two questions</t>
  </si>
  <si>
    <t>Renumbering applied to section</t>
  </si>
  <si>
    <t>Process domain:</t>
  </si>
  <si>
    <t>SOC management:</t>
  </si>
  <si>
    <t>1.2: guidance updated for this question</t>
  </si>
  <si>
    <t>1.6: added a question on continuous improvement</t>
  </si>
  <si>
    <t>1.7: added a question on quality assurance</t>
  </si>
  <si>
    <t>1.8: added 3 questions on SOC architecture</t>
  </si>
  <si>
    <t>Operations and facilities:</t>
  </si>
  <si>
    <t>2.1: security operations exercises turned into a separate section, additional questions inserted</t>
  </si>
  <si>
    <t>2.1.1: renumbered to 2.1.3</t>
  </si>
  <si>
    <t>2.1.2 - 2.5.2: renumbered to 2.2.1 - 2.6.2</t>
  </si>
  <si>
    <t>Reporting &amp; Communication</t>
  </si>
  <si>
    <t>Report types aggregated into a single question</t>
  </si>
  <si>
    <t>Metrics types aggregated into a single question</t>
  </si>
  <si>
    <t>3.9 - 3.12: renumbered to 3.11 - 3.14</t>
  </si>
  <si>
    <t>Detection Engineering &amp; Validation:</t>
  </si>
  <si>
    <t>5.2.1: changed wording, guidance and remark for this question. Added some example resources</t>
  </si>
  <si>
    <t>5.2.7 - 5.2.8: added questions on validation of integrity of data ingestion and log source coverage</t>
  </si>
  <si>
    <t>Technology domain:</t>
  </si>
  <si>
    <t>All technologies: confidentiality section changed to access control</t>
  </si>
  <si>
    <t>All technologies: break glass procedure added to access control</t>
  </si>
  <si>
    <t>All technologies: maintenance (x.4) updated to 'maintenance &amp; configuration', question x.4.3 updated to reflect this change</t>
  </si>
  <si>
    <t>SIEM / UEBA (formerly: SIEM)</t>
  </si>
  <si>
    <t>Aggregated Security Analytics (v2.2) and SIEM (v2.2) capabilities into a single SIEM/UEBA technology</t>
  </si>
  <si>
    <t>Capabilities restructured</t>
  </si>
  <si>
    <t>NDR (formerly: IDPS)</t>
  </si>
  <si>
    <t>Completely reworked all capabilities</t>
  </si>
  <si>
    <t>EDR (new)</t>
  </si>
  <si>
    <t>New section for the SOC-CMM</t>
  </si>
  <si>
    <t>SOAR</t>
  </si>
  <si>
    <t>Capabilities from previous version renumbered and re-ordered</t>
  </si>
  <si>
    <t>Services domain:</t>
  </si>
  <si>
    <t>All services: removed CMMI level references, as they were somewhat confusing and did not add any value</t>
  </si>
  <si>
    <t>Security incident response</t>
  </si>
  <si>
    <t>2.17.6: change questions from 'password reset procedure' to more generic 'incident containment procedures', including a reference to RE&amp;CT framework</t>
  </si>
  <si>
    <t>Navigation improvements</t>
  </si>
  <si>
    <t>Scrolling error fixed for sheets that did not allow scrolling with the scroll wheel</t>
  </si>
  <si>
    <t>Clicking on SOC-CMM elements in the results section navigates directly to that section</t>
  </si>
  <si>
    <t>Added lines in each comments section to document the rationale for choosing a certain value</t>
  </si>
  <si>
    <t>Backend improvements:</t>
  </si>
  <si>
    <t>Index calculations improved to exclude questions with importance set to 'none' and provide a better overview of remaining questions</t>
  </si>
  <si>
    <t>Guidance added for new questions</t>
  </si>
  <si>
    <t>Generic guidance modified to better reflect capability levels</t>
  </si>
  <si>
    <t>Bug fixes &amp; typos:</t>
  </si>
  <si>
    <t>Conditional formatting errors fixed</t>
  </si>
  <si>
    <t>Fixed guidance for several questions</t>
  </si>
  <si>
    <t>Fixed answer selection for several questions</t>
  </si>
  <si>
    <t>Fixed 'questions remaining' showing for questions set to importance 'none'</t>
  </si>
  <si>
    <t>Fixed calculation error for section Reporting/Communication</t>
  </si>
  <si>
    <t>Version 2.3.1</t>
  </si>
  <si>
    <t>Fixed description in the profile section</t>
  </si>
  <si>
    <t>Version 2.3.2</t>
  </si>
  <si>
    <t>Fixed reference bug in guidance for 1 capability</t>
  </si>
  <si>
    <t>Version 2.3.3</t>
  </si>
  <si>
    <t>Content changes</t>
  </si>
  <si>
    <t>Business domain\Privacy &amp; Policy</t>
  </si>
  <si>
    <t>Added comments fields for the last 2 questions</t>
  </si>
  <si>
    <t>Process domain\SOC Management</t>
  </si>
  <si>
    <t>Added support questions to continuous improvement</t>
  </si>
  <si>
    <t>Added support questions to quality assurance</t>
  </si>
  <si>
    <t>Converted architecture questions into a single maturity question with supporting questions</t>
  </si>
  <si>
    <t>Process domain\detection engineering</t>
  </si>
  <si>
    <t>Rephrased M 5.2.5 to include automated attack validation in the delivery pipeline</t>
  </si>
  <si>
    <t>Technology domain\EDR</t>
  </si>
  <si>
    <t>Removed duplicate capability (attack surface management), applied renumbering</t>
  </si>
  <si>
    <t>Services domain\Security monitoring</t>
  </si>
  <si>
    <t>Added OT monitoring capability</t>
  </si>
  <si>
    <t>Reordered capabilities to optimize assessment flow</t>
  </si>
  <si>
    <t>Provided specific guidance to monitoring capabilities</t>
  </si>
  <si>
    <t>Results section</t>
  </si>
  <si>
    <t>Mapping to NIST CSF 2.0 implemented</t>
  </si>
  <si>
    <t>Results sharing resource embedded into assessment sheets</t>
  </si>
  <si>
    <t>Fixed several typo's</t>
  </si>
  <si>
    <t>Fixed several remarks fields</t>
  </si>
  <si>
    <t>Fixed several alignment issues</t>
  </si>
  <si>
    <t>Fixed link to NICE framework and added additional resources</t>
  </si>
  <si>
    <t>Version 2.3.4</t>
  </si>
  <si>
    <t>Minor changes to NIST CSF layout and mapping</t>
  </si>
  <si>
    <t>question 4.10 added (external SOC cooperation)</t>
  </si>
  <si>
    <t>questions 5.1, 5.2 and 5.3 added (security policy)</t>
  </si>
  <si>
    <t>question 5.4: additional NIST mapping applied</t>
  </si>
  <si>
    <t>Employees:</t>
  </si>
  <si>
    <t>questions 1.9 and 1.10 added (KSAOs)</t>
  </si>
  <si>
    <t>People management:</t>
  </si>
  <si>
    <t>questions 3.5 and 3.6 added, renumbering applied (team goals and tracking of goals)</t>
  </si>
  <si>
    <t>questions 3.13 and 3.14 added (multi-team systems and team performance)</t>
  </si>
  <si>
    <t>question 4.4.1 added, renumbering applied (employee abilities)</t>
  </si>
  <si>
    <t>question 2.1.6 added (OPSEC program)</t>
  </si>
  <si>
    <t>questions 2.3.2, 2.3.5, 2.3.9 added, renumbering applied (war room, physical storage, remote working)</t>
  </si>
  <si>
    <t>question 2.4.2 added, renumbering applied (vigilance)</t>
  </si>
  <si>
    <t>Reporting: (changed to reporting &amp; communication)</t>
  </si>
  <si>
    <t>question 3.8.6 added (proactive &amp; reactive metrics)</t>
  </si>
  <si>
    <t>questions 3.10.1 and 3.10.2 added (education &amp; awareness)</t>
  </si>
  <si>
    <t>question 3.11 added (communication)</t>
  </si>
  <si>
    <t>Use case management:</t>
  </si>
  <si>
    <t>question 4.1.9 (testing use cases) moved to detection engineering, renumbering applied</t>
  </si>
  <si>
    <t>section 4.2 added (MITRE ATT&amp;CK®)</t>
  </si>
  <si>
    <t>section 4.3 added (visibility)</t>
  </si>
  <si>
    <t>completely new section</t>
  </si>
  <si>
    <t>All technologies: maintenance and support removed from capabilities, and moved to maturity (section x.4), renumbering applied</t>
  </si>
  <si>
    <t>All services: question about onboarding procedure included</t>
  </si>
  <si>
    <t>Threat Intelligence</t>
  </si>
  <si>
    <t>question 4.14.25 added, renumbering applied (threat landscaping)</t>
  </si>
  <si>
    <t>question 4.14.31 added (CTI infrastructure management)</t>
  </si>
  <si>
    <t>calculations improved and simplified</t>
  </si>
  <si>
    <t>Index updated from percentage completed to remaining questions</t>
  </si>
  <si>
    <t>generic guidance applied for all capabilities (technology &amp; services domain)</t>
  </si>
  <si>
    <t>guidance added for new questions</t>
  </si>
  <si>
    <t>Typos fixed where found</t>
  </si>
  <si>
    <t>conditional formatting error fixed</t>
  </si>
  <si>
    <t>License updated:</t>
  </si>
  <si>
    <t>CC BY-SA 4.0 license replaces previous GPLv3 license</t>
  </si>
  <si>
    <t>Profile</t>
  </si>
  <si>
    <t>Please fill in the information below to create a short profile of the SOC  and the assessment</t>
  </si>
  <si>
    <t>Assessment Details</t>
  </si>
  <si>
    <t>Date of assessment</t>
  </si>
  <si>
    <t>Name(s)</t>
  </si>
  <si>
    <t>Department(s)</t>
  </si>
  <si>
    <t>Intended purpose of the assessment and associated assessment objectives</t>
  </si>
  <si>
    <t>Assessment scope / SOC scope of operations</t>
  </si>
  <si>
    <t>Assessment type</t>
  </si>
  <si>
    <t>Click on the dropdown box for more information</t>
  </si>
  <si>
    <t>Assessment style</t>
  </si>
  <si>
    <t>Organisation &amp; SOC Profile</t>
  </si>
  <si>
    <t>Business size (FTE)</t>
  </si>
  <si>
    <t>Sector</t>
  </si>
  <si>
    <t>Number of years of SOC operations</t>
  </si>
  <si>
    <t>SOC size (FTE's)</t>
  </si>
  <si>
    <t>SOC organisational model</t>
  </si>
  <si>
    <t>SOC region</t>
  </si>
  <si>
    <t>Geographic operation</t>
  </si>
  <si>
    <t>Target Maturity (optional)</t>
  </si>
  <si>
    <t>Target maturity level business domain</t>
  </si>
  <si>
    <t>Indicate a score from 1 to 5. Decimals can be used</t>
  </si>
  <si>
    <t>Target maturity level people domain</t>
  </si>
  <si>
    <t>Target maturity level process domain</t>
  </si>
  <si>
    <t>Target maturity level technology domain</t>
  </si>
  <si>
    <t>Target maturity level services domain</t>
  </si>
  <si>
    <t>Target overall maturity level</t>
  </si>
  <si>
    <t>Target Capability (optional)</t>
  </si>
  <si>
    <t>Target capability level technology domain</t>
  </si>
  <si>
    <t>Indicate a score from 1 to 3. Decimals can be used</t>
  </si>
  <si>
    <t>Target capability level services domain</t>
  </si>
  <si>
    <t>Target overall capability level</t>
  </si>
  <si>
    <t>Notes or comments</t>
  </si>
  <si>
    <t>Please select the services and technologies that should be included into the assessment. Excluding a service or technology here will exclude it from scoring. Note: changes to these values take some time to process</t>
  </si>
  <si>
    <t>SOC Tooling (Technology domain)</t>
  </si>
  <si>
    <t>Remarks</t>
  </si>
  <si>
    <t>Log monitoring is used to gather logging, telemetry, and other relevant security data from company assets and centralise this information for alerting and analysis purposes</t>
  </si>
  <si>
    <t>Network monitoring is to used detect network exploits, anomalous network activity, lateral movement, and to perform network forensics</t>
  </si>
  <si>
    <t>Endpoint monitoring used to prevent, detect, and respond to threats on end-points</t>
  </si>
  <si>
    <t xml:space="preserve">SecOps atuomation is used to automate workflows and SOC actions, support incident response, and orchestrate between different security products </t>
  </si>
  <si>
    <t>SOC Services (services domain)</t>
  </si>
  <si>
    <t>Security Monitoring</t>
  </si>
  <si>
    <t>Security monitoring aims at detecting security incidents and anomalies through centralised collection, processing and analysis of security events</t>
  </si>
  <si>
    <t>Security Incident Management</t>
  </si>
  <si>
    <t>Security incident management aims at responding to security incidents in a timely, accurate and organized fashion to limit or negate incident impact</t>
  </si>
  <si>
    <t>Forensic Analysis</t>
  </si>
  <si>
    <t>Forensic analysis supports security incident management by introducing forensic and malware analysis capabilities</t>
  </si>
  <si>
    <t>Cyber Threat Intelligence</t>
  </si>
  <si>
    <t>Threat intelligence is the act of collecting and analysing information about potential threats and threat actors that can be used in security monitoring, security incident response, security analysis and threat hunting</t>
  </si>
  <si>
    <t>Threat Hunting</t>
  </si>
  <si>
    <t>Threat hunting is a proactive monitoring activity used to uncovering threats in the infrastructure through searcing for TTPs, based on threat intelligence and the "assume breach" principle</t>
  </si>
  <si>
    <t>Vulnerability Management</t>
  </si>
  <si>
    <t>Vulnerability management is the act of detecting vulnerabilities in assets by actively scanning assets for known vulnerabilities, analysing outcomes, and following up through remediation</t>
  </si>
  <si>
    <t>1. Business Drivers</t>
  </si>
  <si>
    <t>2. Customers / Stakeholders</t>
  </si>
  <si>
    <t>Business Drivers</t>
  </si>
  <si>
    <t>Answer</t>
  </si>
  <si>
    <t>Importance</t>
  </si>
  <si>
    <t>1.1</t>
  </si>
  <si>
    <t>Have you identified the main business drivers?</t>
  </si>
  <si>
    <t>Example business drivers: cyber crime prevention, risk reduction, law / regulation, audit / compliance, business continuity</t>
  </si>
  <si>
    <t>1.2</t>
  </si>
  <si>
    <t>Have you documented the main business drivers?</t>
  </si>
  <si>
    <t>Documentation of business drivers is important for demonstrable business alignment</t>
  </si>
  <si>
    <t>1.3</t>
  </si>
  <si>
    <t>Do you use business drivers in the decision making process?</t>
  </si>
  <si>
    <t>e.g. to determine priorities or make decisions regarding the on-boarding of new services or operations</t>
  </si>
  <si>
    <t>1.4</t>
  </si>
  <si>
    <t>Do you regularly check if the current service catalogue is aligned with business drivers?</t>
  </si>
  <si>
    <t>i.e. do you check for services or operations that outside the scope of business drivers?</t>
  </si>
  <si>
    <t>1.5</t>
  </si>
  <si>
    <t>Have the business drivers been validated with business stakeholders?</t>
  </si>
  <si>
    <t>Business stakeholders can be C-level management</t>
  </si>
  <si>
    <t>Comments and/or Remarks</t>
  </si>
  <si>
    <t>1.6</t>
  </si>
  <si>
    <t>Specify rationale for chosen values or any additional comments</t>
  </si>
  <si>
    <t>Customers / Stakeholders</t>
  </si>
  <si>
    <t>2.1</t>
  </si>
  <si>
    <t>Have you identified the SOC customers &amp; stakeholders?</t>
  </si>
  <si>
    <t>Types of customers and stakeholders, their requirements, expectations, etc.</t>
  </si>
  <si>
    <t>2.2</t>
  </si>
  <si>
    <t>Please specify your customers &amp; stakeholders:</t>
  </si>
  <si>
    <t>Use this a guideline for answering 2.1 This is also potentially useful for insights and comparison with previous assessments</t>
  </si>
  <si>
    <t>2.2.1</t>
  </si>
  <si>
    <t>Legal</t>
  </si>
  <si>
    <t>Legal department, may be a stakeholder for privacy, or may request forensic investigation to the SOC</t>
  </si>
  <si>
    <t>2.2.2</t>
  </si>
  <si>
    <t>Audit</t>
  </si>
  <si>
    <t>The audit department can be supported by logging provided by the SOC</t>
  </si>
  <si>
    <t>2.2.3</t>
  </si>
  <si>
    <t>Engineering / R&amp;D</t>
  </si>
  <si>
    <t>The engineering departments deal with Intellectual Property that may require additional access monitoring</t>
  </si>
  <si>
    <t>2.2.4</t>
  </si>
  <si>
    <t>IT</t>
  </si>
  <si>
    <t>IT departments can be supported by monitoring for anomalies in their infrastructure and systems</t>
  </si>
  <si>
    <t>2.2.5</t>
  </si>
  <si>
    <t>Business should be the most important customers &amp; stakeholders, as all SOC activities ultimately support business processes</t>
  </si>
  <si>
    <t>2.2.6</t>
  </si>
  <si>
    <t>External customers &amp; stakeholders</t>
  </si>
  <si>
    <t>External customers mostly apply to managed service providers. External stakeholders can by regulatory bodies</t>
  </si>
  <si>
    <t>2.2.7</t>
  </si>
  <si>
    <t>(Senior) Management</t>
  </si>
  <si>
    <t>Senior management may be a direct SOC customer &amp; stakeholder, depending on organization hierarchy</t>
  </si>
  <si>
    <t>2.2.8</t>
  </si>
  <si>
    <t>Other customers &amp; stakeholders:</t>
  </si>
  <si>
    <t>Specify any additional customers &amp; stakeholders</t>
  </si>
  <si>
    <t>2.3</t>
  </si>
  <si>
    <t>Have you documented the main SOC customers &amp; stakeholders?</t>
  </si>
  <si>
    <t>Formal registration of customer &amp; stakeholder contact details, function, agreements, etc.</t>
  </si>
  <si>
    <t>2.4</t>
  </si>
  <si>
    <t>Do you differentiate output towards these specific customers &amp; stakeholders?</t>
  </si>
  <si>
    <t>Differentiating output is helpful to match expectations of customers &amp; stakeholders</t>
  </si>
  <si>
    <t>2.5</t>
  </si>
  <si>
    <t>Do you have service level agreements with these customers &amp; stakeholders?</t>
  </si>
  <si>
    <t>Service level agreements are used to provide standardized services operating within known boundaries</t>
  </si>
  <si>
    <t>2.6</t>
  </si>
  <si>
    <t>Do you regularly send updates to your customers &amp; stakeholders?</t>
  </si>
  <si>
    <t>For example: changes in service scope or delivery. Can also be reports, dashboards, etc.</t>
  </si>
  <si>
    <t>2.7</t>
  </si>
  <si>
    <t>Do you actively measure and manage customer &amp; stakeholder satisfaction?</t>
  </si>
  <si>
    <t>Understanding customer &amp; stakeholder satisfaction will help to better align with business needs</t>
  </si>
  <si>
    <t>2.8</t>
  </si>
  <si>
    <t>Charter</t>
  </si>
  <si>
    <t>3.1</t>
  </si>
  <si>
    <t>Does the SOC have a formal charter document in place?</t>
  </si>
  <si>
    <t>See 3.2 for charter document elements</t>
  </si>
  <si>
    <t>3.2</t>
  </si>
  <si>
    <t>Please specify elements of the charter document:</t>
  </si>
  <si>
    <t>3.2.1</t>
  </si>
  <si>
    <t>Mission</t>
  </si>
  <si>
    <t>A SOC mission should be established to provide insight into the reason for existence of the SOC</t>
  </si>
  <si>
    <t>3.2.2</t>
  </si>
  <si>
    <t>Vision</t>
  </si>
  <si>
    <t>A vision should be created to determine long-term goals for the SOC</t>
  </si>
  <si>
    <t>3.2.3</t>
  </si>
  <si>
    <t>Strategy</t>
  </si>
  <si>
    <t>A strategy should be in place to show how to meet goals and targets set by mission and vision</t>
  </si>
  <si>
    <t>3.2.4</t>
  </si>
  <si>
    <t>Service Scope</t>
  </si>
  <si>
    <t>Service scope is documented to provide insight into SOC service delivery</t>
  </si>
  <si>
    <t>3.2.5</t>
  </si>
  <si>
    <t>Deliverables</t>
  </si>
  <si>
    <t>The output provided by the SOC, for example: reports, incidents, investigations, advisories, etc.</t>
  </si>
  <si>
    <t>3.2.6</t>
  </si>
  <si>
    <t>Responsibilities</t>
  </si>
  <si>
    <t>Responsibilities of the SOC</t>
  </si>
  <si>
    <t>3.2.7</t>
  </si>
  <si>
    <t>Accountability</t>
  </si>
  <si>
    <t>Accountability for the SOC for actions taken</t>
  </si>
  <si>
    <t>3.2.8</t>
  </si>
  <si>
    <t>Operational Hours</t>
  </si>
  <si>
    <t>Operational hours of the SOC</t>
  </si>
  <si>
    <t>3.2.9</t>
  </si>
  <si>
    <t>Stakeholders</t>
  </si>
  <si>
    <t>All relevant stakeholders for the SOC</t>
  </si>
  <si>
    <t>3.2.10</t>
  </si>
  <si>
    <t>Objectives / Goals</t>
  </si>
  <si>
    <t>Objectives and goals should be concrete and measurable so that they are fit for reporting purposes</t>
  </si>
  <si>
    <t>3.2.11</t>
  </si>
  <si>
    <t>Statement of success</t>
  </si>
  <si>
    <t>A statement of success is used to determine when the SOC is successful. Should be aligned with goals and objectives</t>
  </si>
  <si>
    <t>Completeness</t>
  </si>
  <si>
    <t>Use this outcome as a guideline to determine the score for 3.1</t>
  </si>
  <si>
    <t>3.3</t>
  </si>
  <si>
    <t>Is the SOC charter document regularly updated?</t>
  </si>
  <si>
    <t>Regularity should be matched to your own internal policy. At least yearly is recommended</t>
  </si>
  <si>
    <t>3.4</t>
  </si>
  <si>
    <t>Is the SOC charter document approved by the business / CISO?</t>
  </si>
  <si>
    <t>Approval from the relevant stakeholders will aid in business support for SOC operations</t>
  </si>
  <si>
    <t>3.5</t>
  </si>
  <si>
    <t>Are all stakeholders familiar with the SOC charter document contents?</t>
  </si>
  <si>
    <t>Making stakeholders aware of the contents helps in getting organizational support for security operations</t>
  </si>
  <si>
    <t>3.6</t>
  </si>
  <si>
    <t>4.1</t>
  </si>
  <si>
    <t>Does the SOC have a governance process in place?</t>
  </si>
  <si>
    <t xml:space="preserve">A governance process is required to determine the way the SOC should be managed </t>
  </si>
  <si>
    <t>4.2</t>
  </si>
  <si>
    <t>Have all governance elements been identified?</t>
  </si>
  <si>
    <t>Possible governance elements can be found in under 4.3</t>
  </si>
  <si>
    <t>4.3</t>
  </si>
  <si>
    <t>Please specify identified governance elements</t>
  </si>
  <si>
    <t>4.3.1</t>
  </si>
  <si>
    <t>Business Alignment</t>
  </si>
  <si>
    <t>Aligning SOC operations to business needs</t>
  </si>
  <si>
    <t>4.3.2</t>
  </si>
  <si>
    <t>Note that this can be part of the SOC charter document. This does not automatically make it part of the governance process</t>
  </si>
  <si>
    <t>4.3.3</t>
  </si>
  <si>
    <t>Sponsorship</t>
  </si>
  <si>
    <t>Can be part of stakeholder management</t>
  </si>
  <si>
    <t>4.3.4</t>
  </si>
  <si>
    <t>Mandate</t>
  </si>
  <si>
    <t>Mandate for the SOC should be established so that the SOC can take action in crisis situations</t>
  </si>
  <si>
    <t>4.3.5</t>
  </si>
  <si>
    <t>Relationships &amp; Third Party Management</t>
  </si>
  <si>
    <t>Both management of internal and external relationships</t>
  </si>
  <si>
    <t>4.3.6</t>
  </si>
  <si>
    <t>Vendor Engagement</t>
  </si>
  <si>
    <t>For example: active involvement of vendors in the creation of a vision and strategy for the SOC</t>
  </si>
  <si>
    <t>4.3.7</t>
  </si>
  <si>
    <t>Service Commitment</t>
  </si>
  <si>
    <t>For example: service level agreements and IT controls</t>
  </si>
  <si>
    <t>4.3.8</t>
  </si>
  <si>
    <t>Project / Program Management</t>
  </si>
  <si>
    <t>Project management for individual projects within the SOC / program management for larger transitions</t>
  </si>
  <si>
    <t>4.3.9</t>
  </si>
  <si>
    <t>Continual Improvement</t>
  </si>
  <si>
    <t>Improvement of the SOC and of SOC management</t>
  </si>
  <si>
    <t>4.3.10</t>
  </si>
  <si>
    <t>Span of control / federation governance</t>
  </si>
  <si>
    <t>Especially important for SOC setups where multiple SOCs exist within the same company</t>
  </si>
  <si>
    <t>4.3.11</t>
  </si>
  <si>
    <t>Outsourced service management</t>
  </si>
  <si>
    <t>Especially important for hybrid SOC setups. When using outsourcing, SLAs and oversight should be in place</t>
  </si>
  <si>
    <t>4.3.12</t>
  </si>
  <si>
    <t>SOC KPIs &amp; Metrics</t>
  </si>
  <si>
    <t>These are discussed in more detail in the Process section regarding reporting</t>
  </si>
  <si>
    <t>4.3.13</t>
  </si>
  <si>
    <t>SOC risk management</t>
  </si>
  <si>
    <t>Identification of- and dealing with risk (business, people, process and technology risk) within the SOC</t>
  </si>
  <si>
    <t>4.3.14</t>
  </si>
  <si>
    <t>Customer Engagement / Satisfaction</t>
  </si>
  <si>
    <t>Are customers an integral part of your security operations? Is their satisfaction of SOC services every inquired about?</t>
  </si>
  <si>
    <t>Use this outcome as a guideline to determine the score for 4.2</t>
  </si>
  <si>
    <t>4.4</t>
  </si>
  <si>
    <t>Is cost management in place?</t>
  </si>
  <si>
    <t>Managing costs is required to justify budget allocation for the SOC and ensure continued service delivery in the future</t>
  </si>
  <si>
    <t>4.5</t>
  </si>
  <si>
    <t>Please specify cost management elements</t>
  </si>
  <si>
    <t>4.5.1</t>
  </si>
  <si>
    <t>People cost</t>
  </si>
  <si>
    <t>Costs associated with employees. Should be managed to prove FTE requirements to stakeholders</t>
  </si>
  <si>
    <t>4.5.2</t>
  </si>
  <si>
    <t>Process cost</t>
  </si>
  <si>
    <t>Cost associated with processes. Should be managed to ensure process elements can be delivered</t>
  </si>
  <si>
    <t>4.5.3</t>
  </si>
  <si>
    <t>Technology cost</t>
  </si>
  <si>
    <t>Cost associated with technology. Should be managed to prove budget requirements for new technology or replacement</t>
  </si>
  <si>
    <t>4.5.4</t>
  </si>
  <si>
    <t>Services cost</t>
  </si>
  <si>
    <t>Cost associated with service delivery. Especially important for managed service providers to ensure a healthy business model</t>
  </si>
  <si>
    <t>4.5.5</t>
  </si>
  <si>
    <t>Facility cost</t>
  </si>
  <si>
    <t>Cost associated with facilities used by the SOC</t>
  </si>
  <si>
    <t>4.5.6</t>
  </si>
  <si>
    <t>Budget forecasting</t>
  </si>
  <si>
    <t>Forecasting of required budget over time. Should be aligned with business needs; increased spending must be justified</t>
  </si>
  <si>
    <t>4.5.7</t>
  </si>
  <si>
    <t>Budget alignment</t>
  </si>
  <si>
    <t>Alignment of budget with business requirements and drivers to ensure balanced spending on the SOC</t>
  </si>
  <si>
    <t>4.5.8</t>
  </si>
  <si>
    <t>Return on investment</t>
  </si>
  <si>
    <t>Prove the return on investment to stakeholders to ensure continued budget allocation</t>
  </si>
  <si>
    <t>Use this outcome as a guideline to determine the score for 4.4</t>
  </si>
  <si>
    <t>4.6</t>
  </si>
  <si>
    <t>Are all governance elements formally documented?</t>
  </si>
  <si>
    <t>Formal documentation should be signed off and stored in a quality management system</t>
  </si>
  <si>
    <t>4.7</t>
  </si>
  <si>
    <t>Are SOC governance meetings regularly held?</t>
  </si>
  <si>
    <t>Meetings at different levels (operational, tactical, strategic) should be formalised in Terms of Reference (ToR) and driven by metrics</t>
  </si>
  <si>
    <t>4.8</t>
  </si>
  <si>
    <t>Is the governance process regularly reviewed?</t>
  </si>
  <si>
    <t>Frequency should be matched to your own internal policy. At least yearly is recommended</t>
  </si>
  <si>
    <t>4.9</t>
  </si>
  <si>
    <t>Is the governance process aligned with all stakeholders?</t>
  </si>
  <si>
    <t>Alignment will help the SOC obtain required mandate, budget and management support</t>
  </si>
  <si>
    <t>4.10</t>
  </si>
  <si>
    <t>Is the SOC regularly audited or subjected to (external) assessments?</t>
  </si>
  <si>
    <t>Frequency should be matched to the SOC policy. At least yearly is recommended. 3rd party assessments have a higher objectivity</t>
  </si>
  <si>
    <t>4.11</t>
  </si>
  <si>
    <t>Is there an active cooperation with other SOCs (external)?</t>
  </si>
  <si>
    <t>Exchange of best practices, intelligence and actions on threats with other SOCs is vital for improving cyber defence</t>
  </si>
  <si>
    <t>4.12</t>
  </si>
  <si>
    <t>Privacy &amp; Policy</t>
  </si>
  <si>
    <t>5.1</t>
  </si>
  <si>
    <t>Is there an information security policy in place that supports the SOC activities?</t>
  </si>
  <si>
    <t>A clear security policy that supports SOC operations provides guidance and helps to enforce mandate for the SOC in the organisation</t>
  </si>
  <si>
    <t>5.2</t>
  </si>
  <si>
    <t>Has a SOC policy been created?</t>
  </si>
  <si>
    <t>A SOC policy is to outline the rules to which SOC personnel and SOC management needs to adhere</t>
  </si>
  <si>
    <t>5.3</t>
  </si>
  <si>
    <t>Please specify elements of the SOC policy</t>
  </si>
  <si>
    <t>5.3.1</t>
  </si>
  <si>
    <t>Code of conduct</t>
  </si>
  <si>
    <t>How to behave in the SOC, mandatory and optional meetings, SOC culture, repercussions for non-compliance, etc.</t>
  </si>
  <si>
    <t>5.3.2</t>
  </si>
  <si>
    <t>Rules of engagement &amp; responsibilities</t>
  </si>
  <si>
    <t>What activities can and can not be performed as part of the job</t>
  </si>
  <si>
    <t>5.3.3</t>
  </si>
  <si>
    <t>Review frequency of documentation</t>
  </si>
  <si>
    <t>What documentation is subjected to review and how often that documentation needs to be reviewed</t>
  </si>
  <si>
    <t>5.3.4</t>
  </si>
  <si>
    <t>SOC assessment frequency and type</t>
  </si>
  <si>
    <t>How often the SOC is assessed and in what manner (self-assessment, audit, external assessment, etc.)</t>
  </si>
  <si>
    <t>5.3.5</t>
  </si>
  <si>
    <t>Knowledge exchange and maintenance</t>
  </si>
  <si>
    <t>The means (meetings and platforms) for knowledge exchange and rules for maintenance of knowledge bases</t>
  </si>
  <si>
    <t>5.3.6</t>
  </si>
  <si>
    <t>Exercise frequency</t>
  </si>
  <si>
    <t>Frequency and type (table top, cyber range, red team, etc.) of exercises in the SOC</t>
  </si>
  <si>
    <t>5.3.7</t>
  </si>
  <si>
    <t>Usage of TLP</t>
  </si>
  <si>
    <t>Information exchange protocols. Especially important for collaborations outside the organisation</t>
  </si>
  <si>
    <t>5.3.8</t>
  </si>
  <si>
    <t>Working agreements</t>
  </si>
  <si>
    <t>Agreements on length of meetings, length of agile sprints, transparency of completed work, etc.</t>
  </si>
  <si>
    <t>Use this outcome as a guideline to determine the score for 5.2</t>
  </si>
  <si>
    <t>5.4</t>
  </si>
  <si>
    <t>Is the SOC consulted in the creation and updates of operational security policy?</t>
  </si>
  <si>
    <t>Consulting the SOC in the creation of security policy will ensure that SOC activities are properly mentioned and enforceable</t>
  </si>
  <si>
    <t>5.5</t>
  </si>
  <si>
    <t>Is a reporting policy for security incidents in place?</t>
  </si>
  <si>
    <t>A reporting policy for security incidents will aid the SOC in identifying incidents and threats in the organization</t>
  </si>
  <si>
    <t>5.6</t>
  </si>
  <si>
    <t>Is a privacy policy regarding security monitoring of employees in place?</t>
  </si>
  <si>
    <t>A privacy policy should state that monitoring of employees is possible within acceptable limits</t>
  </si>
  <si>
    <t>5.7</t>
  </si>
  <si>
    <t>Does the SOC operate in compliance with all applicable privacy laws and regulations?</t>
  </si>
  <si>
    <t>Local laws and regulations as well as company policy may apply and should all be considered</t>
  </si>
  <si>
    <t>5.8</t>
  </si>
  <si>
    <t>Does the SOC cooperate with legal departments regarding privacy matters?</t>
  </si>
  <si>
    <t>Cooperation will ensure that the SOC is enabled to perform activities, rather than blocked</t>
  </si>
  <si>
    <t>5.9</t>
  </si>
  <si>
    <t>Are specific procedures in place for dealing with privacy related investigations?</t>
  </si>
  <si>
    <t>Privacy related issues require careful examination, especially those potentially leading to court cases</t>
  </si>
  <si>
    <t>5.10</t>
  </si>
  <si>
    <t>Is the SOC aware of all information that it processes and is subject to privacy regulations?</t>
  </si>
  <si>
    <t>Such information includes IP addresses, customer identifiers, user names, host names (for personally owned devices), etc.</t>
  </si>
  <si>
    <t>5.11</t>
  </si>
  <si>
    <t>Is a Privacy Impact Assessment (PIA) regularly conducted?</t>
  </si>
  <si>
    <t>Can be used to determine the impact of monitoring on privacy, and can help uncover potential violations</t>
  </si>
  <si>
    <t>Employees</t>
  </si>
  <si>
    <t>How many FTE’s are in your SOC?</t>
  </si>
  <si>
    <t>Include both internal and external FTE's</t>
  </si>
  <si>
    <t>Do you use external employees / contractors in your SOC?</t>
  </si>
  <si>
    <t>External employees can be hired experts to fill in vacant positions or perform project activities</t>
  </si>
  <si>
    <t>1.2.1</t>
  </si>
  <si>
    <t>If yes, specify the number of external FTE's</t>
  </si>
  <si>
    <t>Does the current size of the SOC meet FTE requirements?</t>
  </si>
  <si>
    <t>i.e. is the SOC size sufficient to realize business goals?</t>
  </si>
  <si>
    <t>Does the SOC meet requirements for internal to external employee FTE ratio?</t>
  </si>
  <si>
    <t xml:space="preserve">Note: requirements do not need to be explicit. Set importance to 'None' if you have no external employees. </t>
  </si>
  <si>
    <t>Does the SOC meet requirements for internal to external employee skillset?</t>
  </si>
  <si>
    <t>i.e. Are there any crucial skills amongst external employees? Set importance to 'None' if you have no external employees</t>
  </si>
  <si>
    <t>Are all positions filled?</t>
  </si>
  <si>
    <t>Unfilled positions may be due to deficiencies in the recruitment process</t>
  </si>
  <si>
    <t>1.7</t>
  </si>
  <si>
    <t>Do you have a recruitment process in place?</t>
  </si>
  <si>
    <t>A recruitment process is required to obtain new employees in a market where talent is scarce</t>
  </si>
  <si>
    <t>1.8</t>
  </si>
  <si>
    <t>Do you have a talent acquisition process in place?</t>
  </si>
  <si>
    <t>Talent recruitment can be vital for SOC success, but talent retaining is equally important</t>
  </si>
  <si>
    <t>1.9</t>
  </si>
  <si>
    <t>Do you have specific KSAOs established for SOC personnel?</t>
  </si>
  <si>
    <t>Knowledge, Skills, Abilities and Other attributes (KSAOs) should be in place: technical, cognitive, social and character</t>
  </si>
  <si>
    <t>1.10</t>
  </si>
  <si>
    <t>Do you actively seek to create a psychologically safe environment for SOC personnel?</t>
  </si>
  <si>
    <t>A psychologically safe environment is an environment where everyone is able to speak their mind and feel valued</t>
  </si>
  <si>
    <t>1.11</t>
  </si>
  <si>
    <t>References</t>
  </si>
  <si>
    <t>CISRT social maturity handbook</t>
  </si>
  <si>
    <t>Roles and Hierarchy</t>
  </si>
  <si>
    <t>Do you formally differentiate roles within the SOC?</t>
  </si>
  <si>
    <t>Use the roles in 2.2 to determine if you have all roles required in the SOC</t>
  </si>
  <si>
    <t xml:space="preserve">Which of the following roles are present in your SOC? </t>
  </si>
  <si>
    <t>Security Analyst</t>
  </si>
  <si>
    <t>Primarily responsible for triage and analysis of security alerts</t>
  </si>
  <si>
    <t>Security / Systems Engineer</t>
  </si>
  <si>
    <t>Primarily responsible for technical / functional maintenance of security systems</t>
  </si>
  <si>
    <t>Forensic Analyst</t>
  </si>
  <si>
    <t>Primarily responsible for in-depth analysis and security projects</t>
  </si>
  <si>
    <t>Security Architect</t>
  </si>
  <si>
    <t>Primarily responsible for technical architecture for security systems used within the SOC</t>
  </si>
  <si>
    <t>Threat Intelligence Analyst</t>
  </si>
  <si>
    <t>Primarily responsible for analysis of threat intelligence</t>
  </si>
  <si>
    <t>Data Scientist</t>
  </si>
  <si>
    <t>Primarily responsible for big data security analytics</t>
  </si>
  <si>
    <t>SOC Manager</t>
  </si>
  <si>
    <t>Primarily responsible for managing SOC services</t>
  </si>
  <si>
    <t>Team Leader</t>
  </si>
  <si>
    <t>Primarily responsible for leading a team of other, for example, analysts and engineers</t>
  </si>
  <si>
    <t>2.2.9</t>
  </si>
  <si>
    <t>Incident Handler</t>
  </si>
  <si>
    <t>Primarily responsible for executing security incident management workflows</t>
  </si>
  <si>
    <t>2.2.10</t>
  </si>
  <si>
    <t>Incident Manager</t>
  </si>
  <si>
    <t>Primarily responsible for ensuring correct and timely management and escalation of security incidents</t>
  </si>
  <si>
    <t>2.2.11</t>
  </si>
  <si>
    <t>Penetration Tester</t>
  </si>
  <si>
    <t>Primarily responsible for testing applications and systems for security weaknesses</t>
  </si>
  <si>
    <t>2.2.12</t>
  </si>
  <si>
    <t>Detection engineer</t>
  </si>
  <si>
    <t>Primarily responsible for creating and updating detection analytics</t>
  </si>
  <si>
    <t>2.2.13</t>
  </si>
  <si>
    <t>Automation engineer</t>
  </si>
  <si>
    <t>Primarily responsible for automation of repetitive SOC tasks</t>
  </si>
  <si>
    <t>2.2.14</t>
  </si>
  <si>
    <t>Others, specify:</t>
  </si>
  <si>
    <t>Specify any additional roles</t>
  </si>
  <si>
    <t>Do you differentiate tiers within these roles?</t>
  </si>
  <si>
    <t>If you have no tiers, and you feel this is not a restriction, select importance 'None'</t>
  </si>
  <si>
    <t>Are all roles sufficiently staffed?</t>
  </si>
  <si>
    <t>Consider the staffing levels (desired FTE count) as well as knowledge and experience for all roles</t>
  </si>
  <si>
    <t>Is there a role-based hierarchy in your SOC?</t>
  </si>
  <si>
    <t>If you have no hierarchy, and you feel this is not a restriction, select importance 'None'</t>
  </si>
  <si>
    <t>Have you formally documented all SOC roles?</t>
  </si>
  <si>
    <t>Possible documentation elements can be found in under 2.7</t>
  </si>
  <si>
    <t>Please specify elements in  the role documentation:</t>
  </si>
  <si>
    <t>2.7.1</t>
  </si>
  <si>
    <t>Role description</t>
  </si>
  <si>
    <t>A formal description of the role</t>
  </si>
  <si>
    <t>2.7.2</t>
  </si>
  <si>
    <t>Role tasks</t>
  </si>
  <si>
    <t>A description of tasks that are part of the role</t>
  </si>
  <si>
    <t>2.7.3</t>
  </si>
  <si>
    <t>Role responsibilities</t>
  </si>
  <si>
    <t>The responsibilities of the role</t>
  </si>
  <si>
    <t>2.7.4</t>
  </si>
  <si>
    <t>Role expectations</t>
  </si>
  <si>
    <t>This is an extension of responsibilities. Example expectation: take a pro-active leading role in case of security incidents</t>
  </si>
  <si>
    <t>2.7.5</t>
  </si>
  <si>
    <t>Required technical skills</t>
  </si>
  <si>
    <t>e.g. experience with specific technologies or products</t>
  </si>
  <si>
    <t>2.7.6</t>
  </si>
  <si>
    <t>Required soft skills</t>
  </si>
  <si>
    <t>e.g. communication skills, presentation skills</t>
  </si>
  <si>
    <t>2.7.7</t>
  </si>
  <si>
    <t>Required educational level</t>
  </si>
  <si>
    <t>e.g. university college, university</t>
  </si>
  <si>
    <t>2.7.8</t>
  </si>
  <si>
    <t>Required or preferred certifications</t>
  </si>
  <si>
    <t>e.g. technical security certifications or security management certifications</t>
  </si>
  <si>
    <t>Use this outcome as a guideline to determine the score for 2.6</t>
  </si>
  <si>
    <t>Are responsibilities for each role understood?</t>
  </si>
  <si>
    <t>Responsibilities for each role should be clearly understood by all SOC personnel</t>
  </si>
  <si>
    <t>2.9</t>
  </si>
  <si>
    <t>Have you documented career progression requirements for each of these roles?</t>
  </si>
  <si>
    <t>Career progression for roles can be documented through training, certification, experience and soft skills requirements</t>
  </si>
  <si>
    <t>2.10</t>
  </si>
  <si>
    <t>Do you regularly revise or update the role descriptions?</t>
  </si>
  <si>
    <t>To revise is to review and verify whether to documentation is still correct or requires an update</t>
  </si>
  <si>
    <t>2.11</t>
  </si>
  <si>
    <t>NIST NICE framework, specifically the Cyber Defense Analyst and Incident Responder roles:</t>
  </si>
  <si>
    <t>https://www.nist.gov/itl/applied-cybersecurity/nice/nice-framework-resource-center/nice-framework-current-versions</t>
  </si>
  <si>
    <t>People Management</t>
  </si>
  <si>
    <t>Do you have a job rotation plan in place?</t>
  </si>
  <si>
    <t>Job rotation can be used to train employees in a variety of tasks and avoid too much routine</t>
  </si>
  <si>
    <t>Do you have a career progression process in place?</t>
  </si>
  <si>
    <t>Career development, promotion, etc.</t>
  </si>
  <si>
    <t>Do you have a talent management process in place?</t>
  </si>
  <si>
    <t>Talent should be adequately managed to retain such staff and fully develop their potential.</t>
  </si>
  <si>
    <t>Do you have team diversity goals?</t>
  </si>
  <si>
    <t>e.g. background diversity, ethnic diversity, gender diversity, etc.</t>
  </si>
  <si>
    <t>Have you established team goals?</t>
  </si>
  <si>
    <t>Team goals help to bring focus to the team and monitor progress</t>
  </si>
  <si>
    <t>Do you document and track individual team member goals?</t>
  </si>
  <si>
    <t>Individual team member goals should be set to help grow the employee to full potential</t>
  </si>
  <si>
    <t>3.7</t>
  </si>
  <si>
    <t>Do you periodically evaluate SOC employees?</t>
  </si>
  <si>
    <t>Can also be included  in the regular organization evaluation process</t>
  </si>
  <si>
    <t>3.8</t>
  </si>
  <si>
    <t>Do you have a 'new hire' process in place?</t>
  </si>
  <si>
    <t>i.e. a defined process to quickly let new employees find their place and perform well in the SOC</t>
  </si>
  <si>
    <t>3.9</t>
  </si>
  <si>
    <t>Are all SOC employees subjected to screening?</t>
  </si>
  <si>
    <t>Personnel screening is performed to avoid infiltration or misbehaviour by SOC employees</t>
  </si>
  <si>
    <t>3.10</t>
  </si>
  <si>
    <t>Do you measure employee satisfaction for improving the SOC?</t>
  </si>
  <si>
    <t>Employee satisfaction should be taken seriously as lack of satisfaction may lead to key personnel leaving</t>
  </si>
  <si>
    <t>3.11</t>
  </si>
  <si>
    <t>Are there regular 1-on-1 meetings between the SOC manager and the employees?</t>
  </si>
  <si>
    <t>Such informal 1-on-1 conversations are used to coach employees and help the SOC manager gain insight in personal challenges</t>
  </si>
  <si>
    <t>3.12</t>
  </si>
  <si>
    <t>Do you perform regular teambuilding exercises?</t>
  </si>
  <si>
    <t>Teambuilding exercises are used to promote collaboration between individuals in the team and to raise team spirit</t>
  </si>
  <si>
    <t>3.13</t>
  </si>
  <si>
    <t>Do you perform regular teambuilding exercises with other teams relevant to the SOC?</t>
  </si>
  <si>
    <t>In multi-team systems (MTS), the SOC collaborates with other teams. Use cross-team teambuilding to maximize performance</t>
  </si>
  <si>
    <t>3.14</t>
  </si>
  <si>
    <t>Do you periodically evaluate team performance?</t>
  </si>
  <si>
    <t>Besides individual performance, team performance and dynamics are also important to measure and improve on</t>
  </si>
  <si>
    <t>3.15</t>
  </si>
  <si>
    <t>Knowledge Management</t>
  </si>
  <si>
    <t>Do you have a formal knowledge management process in place?</t>
  </si>
  <si>
    <t>Formal knowledge management helps to optimize knowledge creation and distribution</t>
  </si>
  <si>
    <t>Do you have a skill matrix in place?</t>
  </si>
  <si>
    <t>A matrix may consist of: SOC skills, SOC employees and skill levels (novice, intermediate, expert)</t>
  </si>
  <si>
    <t>Please specify elements of the skill matrix:</t>
  </si>
  <si>
    <t>All SOC employees</t>
  </si>
  <si>
    <t>The skill matrix should cover all SOC employees, both internal and external</t>
  </si>
  <si>
    <t>Hard skills</t>
  </si>
  <si>
    <t>e.g. ability to effectively use analysis tools</t>
  </si>
  <si>
    <t>Soft skills</t>
  </si>
  <si>
    <t>e.g. communication skills</t>
  </si>
  <si>
    <t>Skill levels (novice, intermediate, expert)</t>
  </si>
  <si>
    <t>Determining and documenting skill levels helps to identify areas where limited expertise is available</t>
  </si>
  <si>
    <t>Is the skill matrix actively used for team and personal improvement?</t>
  </si>
  <si>
    <t>Personal improvement is essential, team improvement requires insight in team dynamics and skill distribution</t>
  </si>
  <si>
    <t>Do you have a knowledge matrix in place?</t>
  </si>
  <si>
    <t>Please specify elements of the knowledge matrix:</t>
  </si>
  <si>
    <t>4.6.1</t>
  </si>
  <si>
    <t>The knowledge matrix should cover all SOC employees, both internal and external</t>
  </si>
  <si>
    <t>4.6.2</t>
  </si>
  <si>
    <t>All relevant knowledge areas</t>
  </si>
  <si>
    <t>Knowledge for service delivery: technical (i.e. support), functional (i.e. configuration) and foundational (e.g. networking, encryption)</t>
  </si>
  <si>
    <t>4.6.3</t>
  </si>
  <si>
    <t>Knowledge levels (novice, intermediate, expert)</t>
  </si>
  <si>
    <t>Determining and documenting knowledge levels helps to identify areas where limited expertise is available</t>
  </si>
  <si>
    <t>Use this outcome as a guideline to determine the score for 4.5</t>
  </si>
  <si>
    <t>Is the knowledge matrix actively used to determine training and education needs?</t>
  </si>
  <si>
    <t>The matrix should be used as a means to identify and resolve knowledge gaps</t>
  </si>
  <si>
    <t>Have you documented SOC team member abilities?</t>
  </si>
  <si>
    <t>Besides knowledge and skills, team member abilities are also important to document</t>
  </si>
  <si>
    <t>Do you regularly assess and revise the knowledge management process?</t>
  </si>
  <si>
    <t>This refers to the knowledge management process as a whole</t>
  </si>
  <si>
    <t>Is there effective tooling in place to support knowledge documentation and distribution?</t>
  </si>
  <si>
    <t>Such tooling can help to avoid investigation similar issues multiple times by integrating into the security monitoring process</t>
  </si>
  <si>
    <t>Training and Education</t>
  </si>
  <si>
    <t>Do you have a training program in place?</t>
  </si>
  <si>
    <t>A training program is used to ensure a minimal level of knowledge for employees</t>
  </si>
  <si>
    <t>Please specify elements of the training program:</t>
  </si>
  <si>
    <t>5.2.1</t>
  </si>
  <si>
    <t>Training on the Job</t>
  </si>
  <si>
    <t>Training on the job can be done internally by senior employees or using external consultants</t>
  </si>
  <si>
    <t>5.2.2</t>
  </si>
  <si>
    <t>Product-specific training</t>
  </si>
  <si>
    <t>Product-specific training may be required for new technologies or complex solutions</t>
  </si>
  <si>
    <t>5.2.3</t>
  </si>
  <si>
    <t>Internal company training</t>
  </si>
  <si>
    <t>e.g. training on internal policies</t>
  </si>
  <si>
    <t>5.2.4</t>
  </si>
  <si>
    <t>Role-based specific training</t>
  </si>
  <si>
    <t>For example: security analysis training for the security analyst role</t>
  </si>
  <si>
    <t>5.2.5</t>
  </si>
  <si>
    <t xml:space="preserve">Soft-skill training </t>
  </si>
  <si>
    <t>To complement hard skills, soft skills should be trained as well</t>
  </si>
  <si>
    <t>5.2.6</t>
  </si>
  <si>
    <t>Formal education</t>
  </si>
  <si>
    <t>Formal education may be university or university college degrees</t>
  </si>
  <si>
    <t>Use this outcome as a guideline to determine the score for 5.1</t>
  </si>
  <si>
    <t>Do you have a certification program in place?</t>
  </si>
  <si>
    <t>A certification program is used to provide a demonstrable minimum level of knowledge and skills</t>
  </si>
  <si>
    <t>Please specify elements of the certification program:</t>
  </si>
  <si>
    <t>5.4.1</t>
  </si>
  <si>
    <t>Internal certification track</t>
  </si>
  <si>
    <t>Internal certifications may be in place to demonstrate knowledge of company processes and policies</t>
  </si>
  <si>
    <t>5.4.2</t>
  </si>
  <si>
    <t>External certification track</t>
  </si>
  <si>
    <t>Certification track with external certification organizations (e.g. ISACA, (ISC)2, SANS</t>
  </si>
  <si>
    <t>5.4.3</t>
  </si>
  <si>
    <t>Re-certification track (continuous education)</t>
  </si>
  <si>
    <t>Permanent education (PE) may be part of the certification itself</t>
  </si>
  <si>
    <t>Use this outcome as a guideline to determine the score for 5.3</t>
  </si>
  <si>
    <t>Is the training and certification program connected to evaluation and career progression?</t>
  </si>
  <si>
    <t>e.g. certain training and certifications are required to grow from a junior level function to a more senior level function</t>
  </si>
  <si>
    <t>Is there a reserved budget for education and training?</t>
  </si>
  <si>
    <t>i.e. a fixed percentage of the total SOC budget that is allocated for education and cannot be used for other purposes</t>
  </si>
  <si>
    <t>Is there a reserved amount of time for education and training?</t>
  </si>
  <si>
    <t>This is an extension of education budget</t>
  </si>
  <si>
    <t>Do you have regular workshops for knowledge development?</t>
  </si>
  <si>
    <t>Workshops are an informal way of distributing knowledge</t>
  </si>
  <si>
    <t>Do you regularly revise and update the training and certification programs?</t>
  </si>
  <si>
    <t>Training and certification must be a relevant reflection of SOC knowledge and skill requirements</t>
  </si>
  <si>
    <t>2. Operations &amp; Facilities</t>
  </si>
  <si>
    <t>SOC Management</t>
  </si>
  <si>
    <t>Is there a SOC management process in place?</t>
  </si>
  <si>
    <t>A SOC management process is used to manage all aspects SOC service delivery and quality</t>
  </si>
  <si>
    <t>Are SOC management elements formally identified and documented?</t>
  </si>
  <si>
    <t>Possible SOC management elements can be found in under 1.3</t>
  </si>
  <si>
    <t>Please specify identified SOC management elements:</t>
  </si>
  <si>
    <t>1.3.1</t>
  </si>
  <si>
    <t>Internal relationship management</t>
  </si>
  <si>
    <t>Relationship management within the organization</t>
  </si>
  <si>
    <t>1.3.2</t>
  </si>
  <si>
    <t>External relationship management</t>
  </si>
  <si>
    <t>Relationship management outside of the organization</t>
  </si>
  <si>
    <t>1.3.3</t>
  </si>
  <si>
    <t>Vendor management</t>
  </si>
  <si>
    <t>Relationship management with relevant vendors for SOC technologies</t>
  </si>
  <si>
    <t>1.3.4</t>
  </si>
  <si>
    <t>Continuous service improvement</t>
  </si>
  <si>
    <t>A methodology for continuously improving on SOC service delivery and internal processes supporting service delivery</t>
  </si>
  <si>
    <t>1.3.5</t>
  </si>
  <si>
    <t>Project methodology</t>
  </si>
  <si>
    <t>For example: LEAN or agile project approach</t>
  </si>
  <si>
    <t>1.3.6</t>
  </si>
  <si>
    <t>Process documentation and diagrams</t>
  </si>
  <si>
    <t>Any documentation on SOC processes or services. May contains diagrams explaining relationships between processes</t>
  </si>
  <si>
    <t>1.3.7</t>
  </si>
  <si>
    <t>RACI matrix</t>
  </si>
  <si>
    <t>A description of all SOC responsibilities, accountabilities and cases in which the SOC is informed or consulted</t>
  </si>
  <si>
    <t>1.3.8</t>
  </si>
  <si>
    <t>Service Catalogue</t>
  </si>
  <si>
    <t>A description of all SOC services and service levels</t>
  </si>
  <si>
    <t>1.3.9</t>
  </si>
  <si>
    <t>Service on-boarding procedure</t>
  </si>
  <si>
    <t>Procedure for intake, evaluation and move-to-production for requests for new services or customers</t>
  </si>
  <si>
    <t>1.3.10</t>
  </si>
  <si>
    <t>Service off-loading procedure</t>
  </si>
  <si>
    <t>Procedure to remove existing services and customers from service delivery</t>
  </si>
  <si>
    <t>Use this outcome as a guideline to determine the score for 1.2</t>
  </si>
  <si>
    <t>Is the SOC management process regularly reviewed?</t>
  </si>
  <si>
    <t>Regular review of the SOC management process ensures optimal performance</t>
  </si>
  <si>
    <t>Is the SOC management process aligned with all stakeholders?</t>
  </si>
  <si>
    <t>Alignment with stakeholders will ensure the SOC delivers services that meet customer expectations</t>
  </si>
  <si>
    <t>Have you implemented a process for continuous improvement (CI)?</t>
  </si>
  <si>
    <t>Continuous improvement is a vital process for SOCs to evolve their capabilities</t>
  </si>
  <si>
    <t>Specify elements of the continuous improvement program:</t>
  </si>
  <si>
    <t>1.7.1</t>
  </si>
  <si>
    <t>Daily progress tracking</t>
  </si>
  <si>
    <t>Daily progress tracking is used to identify (blocking) issues, determine priorities and request help for certain activities</t>
  </si>
  <si>
    <t>1.7.2</t>
  </si>
  <si>
    <t>Weekly planning</t>
  </si>
  <si>
    <t>Weekly planning is done to create a balanced improvement workload for the team</t>
  </si>
  <si>
    <t>1.7.3</t>
  </si>
  <si>
    <t>Backlog management</t>
  </si>
  <si>
    <t>Managing the backlog includes structuring the backlog and grooming the backlog</t>
  </si>
  <si>
    <t>1.7.4</t>
  </si>
  <si>
    <t>Work item effort estimation</t>
  </si>
  <si>
    <t>Work item estimation (through t-shirt sizing, or more accurate estimation) is essential to realistic planning</t>
  </si>
  <si>
    <t>1.7.5</t>
  </si>
  <si>
    <t>Work item prioritisation</t>
  </si>
  <si>
    <t>Prioritisation of work items should follow a defined prioritisation method and be done by the owner of the backlog</t>
  </si>
  <si>
    <t>1.7.6</t>
  </si>
  <si>
    <t>Refinement</t>
  </si>
  <si>
    <t>Refinement of items, including a definition of ready, is required to ensure all team members understand the task at hand</t>
  </si>
  <si>
    <t>1.7.7</t>
  </si>
  <si>
    <t>Capacity for change</t>
  </si>
  <si>
    <t>Having a reserved capacity for change ensures the improvement is continuous, and not overtaken by operational tasks</t>
  </si>
  <si>
    <t>1.7.8</t>
  </si>
  <si>
    <t>Velocity measurement &amp; improvement</t>
  </si>
  <si>
    <t>Measuring and improving team velocity is a good way to accelerate continuous improvement in the SOC</t>
  </si>
  <si>
    <t>1.7.9</t>
  </si>
  <si>
    <t>Retrospectives</t>
  </si>
  <si>
    <t>Retrospectives are useful for evalaution of the improvement process</t>
  </si>
  <si>
    <t>Use this outcome as a guideline to determine the score for 1.6</t>
  </si>
  <si>
    <t>Have you implemented a process to manage SOC quality assurance (QA)?</t>
  </si>
  <si>
    <t>Quality assurance is aimed at ensuring SOC processes, technology and services meet their quality requirements</t>
  </si>
  <si>
    <t>Please specify elements of the quality assurance program:</t>
  </si>
  <si>
    <t>1.9.1</t>
  </si>
  <si>
    <t>Ticket quality assurance</t>
  </si>
  <si>
    <t>Correct and timely analysis of alerts, including correct usage of playbooks</t>
  </si>
  <si>
    <t>1.9.2</t>
  </si>
  <si>
    <t>Incident quality assurance</t>
  </si>
  <si>
    <t>Correct and timely follow-up of incidents, including correctly following the incident response procedures</t>
  </si>
  <si>
    <t>1.9.3</t>
  </si>
  <si>
    <t>Service quality assurance</t>
  </si>
  <si>
    <t>Delivery of services in accordance with established quality criteria</t>
  </si>
  <si>
    <t>1.9.4</t>
  </si>
  <si>
    <t>Process quality assurance</t>
  </si>
  <si>
    <t>Execution of processes in accordance with established quality criteria</t>
  </si>
  <si>
    <t>1.9.5</t>
  </si>
  <si>
    <t>Report quality assurance</t>
  </si>
  <si>
    <t>Correct and timely report provisioning</t>
  </si>
  <si>
    <t>1.9.6</t>
  </si>
  <si>
    <t>Peer review</t>
  </si>
  <si>
    <t>Peer review is a good tool to check the quality and accuracy of SOC deliverables</t>
  </si>
  <si>
    <t>Use this outcome as a guideline to determine the score for 1.8</t>
  </si>
  <si>
    <t>Have you implemented a SOC architecture process?</t>
  </si>
  <si>
    <t>A SOC architecture describes how different components</t>
  </si>
  <si>
    <t>Please specify elements of the SOC architecture:</t>
  </si>
  <si>
    <t>1.11.1</t>
  </si>
  <si>
    <t>SOC process architecture</t>
  </si>
  <si>
    <t>A process architecture outlines the different processes within the SOC and how they interact / integrate</t>
  </si>
  <si>
    <t>1.11.2</t>
  </si>
  <si>
    <t>SOC technology architecture</t>
  </si>
  <si>
    <t>A technology architecture outlines the different technologies used within the SOC and how they interact / integrate</t>
  </si>
  <si>
    <t>1.11.3</t>
  </si>
  <si>
    <t>SOC service architecture</t>
  </si>
  <si>
    <t>A service architecture outlines the different services used within the SOC and how they interact / integrate</t>
  </si>
  <si>
    <t>1.11.4</t>
  </si>
  <si>
    <t>Architecture diagrams</t>
  </si>
  <si>
    <t>Architecture diagrams are visualisations of components and integrations</t>
  </si>
  <si>
    <t>1.11.5</t>
  </si>
  <si>
    <t>Architecture principles</t>
  </si>
  <si>
    <t>Architecture principles are guidelines for implementing processes, technology &amp; services</t>
  </si>
  <si>
    <t>Use this outcome as a guideline to determine the score for 1.10</t>
  </si>
  <si>
    <t>Operations and Facilities</t>
  </si>
  <si>
    <t>Security operations exercises</t>
  </si>
  <si>
    <t>2.1.1</t>
  </si>
  <si>
    <t>Do you have a documented exercise plan?</t>
  </si>
  <si>
    <t>An exercise plan lists the type of exercises to be conducted, the frequency and the exercise goals</t>
  </si>
  <si>
    <t>2.1.2</t>
  </si>
  <si>
    <t>Please specify types of exercises included in the plan</t>
  </si>
  <si>
    <t>2.1.2.1</t>
  </si>
  <si>
    <t>Table-top exercises</t>
  </si>
  <si>
    <t>Table-top exercises are an easy way to go through a scenario and determine if all procedures and actions are clear</t>
  </si>
  <si>
    <t>2.1.2.2</t>
  </si>
  <si>
    <t>Playbook drills</t>
  </si>
  <si>
    <t>Playbook drills are lowlevel exercises to test the accuracy, effectiveness, and efficiency of playbooks</t>
  </si>
  <si>
    <t>2.1.2.3</t>
  </si>
  <si>
    <t>Cyber range</t>
  </si>
  <si>
    <t>Cyber range exercises provide a simulated environment that is used to train analysts. A simulation of the actual IT environment is prefered</t>
  </si>
  <si>
    <t>2.1.2.4</t>
  </si>
  <si>
    <t>Capture the flag</t>
  </si>
  <si>
    <t>A capture the flag event is a gamification for security analysts, in which they must achieve a specified goal</t>
  </si>
  <si>
    <t>2.1.2.5</t>
  </si>
  <si>
    <t>Purple/Red/Black team exercises</t>
  </si>
  <si>
    <t>These are types of exercises to conduct an actual attack against the organisation, without malicious intent</t>
  </si>
  <si>
    <t>2.1.2.6</t>
  </si>
  <si>
    <t>Public exercises [1]</t>
  </si>
  <si>
    <t>Public exercsies are exercises that the organisation can participate in. Often, these are large-scale exercises</t>
  </si>
  <si>
    <t>Use this outcome as a guideline to determine the score for 2.1.1</t>
  </si>
  <si>
    <t>2.1.3</t>
  </si>
  <si>
    <t>Do you perform security operations exercises regularly?</t>
  </si>
  <si>
    <t>Regularity should be matched to your own internal policy</t>
  </si>
  <si>
    <t>2.1.4</t>
  </si>
  <si>
    <t>Are the results from exercises documented?</t>
  </si>
  <si>
    <t>Results from exercisess should be structurally documented for future reference and identification of improvements</t>
  </si>
  <si>
    <t>2.1.5</t>
  </si>
  <si>
    <t>Is the output from exercises actively used to improve security operations?</t>
  </si>
  <si>
    <t>Exercise output should be used to structurally improve security operations</t>
  </si>
  <si>
    <t>Service delivery standardization</t>
  </si>
  <si>
    <t>Do you have standard operating procedures?</t>
  </si>
  <si>
    <t>Standard operating procedures are used to provide consistent output</t>
  </si>
  <si>
    <t>Do you use checklists for recurring activities?</t>
  </si>
  <si>
    <t>Checklists can be useful to avoid recurring activities from being overlooked</t>
  </si>
  <si>
    <t>Do you use documented workflows?</t>
  </si>
  <si>
    <t>Workflows are used to standardize steps in, for example, security analysis</t>
  </si>
  <si>
    <t>Do you have a SOC operational handbook?</t>
  </si>
  <si>
    <t>A SOC operational handbook contains an overview of SOC tasks, as well as rules of engagement and expected behavior</t>
  </si>
  <si>
    <t>Have you established an Operational Security (OPSEC) program?</t>
  </si>
  <si>
    <t>An OPSEC program dictates security rules to ensure the integrity and confidentiality of SOC processes, tools and information</t>
  </si>
  <si>
    <t>Process integration</t>
  </si>
  <si>
    <t>2.3.1</t>
  </si>
  <si>
    <t>Are ITSM processes integrated in the SOC?</t>
  </si>
  <si>
    <t>SOC services and procedures should be aligned and integrated with the organization's ITSM processes</t>
  </si>
  <si>
    <t>2.3.2</t>
  </si>
  <si>
    <t>Please specify the ITSM processes integrated in the SOC</t>
  </si>
  <si>
    <t>2.3.2.1</t>
  </si>
  <si>
    <t>configuration management</t>
  </si>
  <si>
    <t>Configuration management means including SOC tooling configurations into the CMDB, and knowledge of IT/OT asset configuration</t>
  </si>
  <si>
    <t>2.3.2.2</t>
  </si>
  <si>
    <t>change management</t>
  </si>
  <si>
    <t>Change management applies to changes to SOC tooling, and informing the SOC of upcoming changes</t>
  </si>
  <si>
    <t>2.3.2.3</t>
  </si>
  <si>
    <t>problem management</t>
  </si>
  <si>
    <t>Problem management applies to recurring incidents in the SOC, both operational and security incidents</t>
  </si>
  <si>
    <t>2.3.2.4</t>
  </si>
  <si>
    <t>incident management</t>
  </si>
  <si>
    <t>Incident management applies to operational and security incidents in the SOC</t>
  </si>
  <si>
    <t>2.3.2.5</t>
  </si>
  <si>
    <t>asset management</t>
  </si>
  <si>
    <t>Asset management means including SOC tooling assets into the CMDB, and knowledge of organisational IT/OT assets</t>
  </si>
  <si>
    <t>Use this outcome as a guideline to determine the score for 2.3.1</t>
  </si>
  <si>
    <t>2.3.3</t>
  </si>
  <si>
    <t>Are ITSM processes integrations regularly evaluated?</t>
  </si>
  <si>
    <t>ITSM process integrations must be regularly evaluated to find optimizations and shortcomings</t>
  </si>
  <si>
    <t>SOC Facilities</t>
  </si>
  <si>
    <t>2.4.1</t>
  </si>
  <si>
    <t>Do you have a dedicated physical SOC location?</t>
  </si>
  <si>
    <t>A dedicated physical location decreases likelihood of unauthorized access and provides confidentiality for security incidents</t>
  </si>
  <si>
    <t>2.4.2</t>
  </si>
  <si>
    <t>Please specify the physical elements in the SOC</t>
  </si>
  <si>
    <t>2.4.1.1</t>
  </si>
  <si>
    <t>SOC war room</t>
  </si>
  <si>
    <t>A dedicated facility for coordination of major security incidents</t>
  </si>
  <si>
    <t>2.4.1.2</t>
  </si>
  <si>
    <t>Dedicated SOC network</t>
  </si>
  <si>
    <t>Given the confidentiality of the SOC and the importance of monitoring, it is recommended to use a separate network</t>
  </si>
  <si>
    <t>2.4.1.3</t>
  </si>
  <si>
    <t>Physical access control</t>
  </si>
  <si>
    <t>e.g. key cards (badges) for access with access logging, biometrics, etc.</t>
  </si>
  <si>
    <t>2.4.1.4</t>
  </si>
  <si>
    <t>Secure physical storage</t>
  </si>
  <si>
    <t>Secure storage facilities can be used to store evidence collected during investigations or other operational security purposes</t>
  </si>
  <si>
    <t>2.4.1.5</t>
  </si>
  <si>
    <t>Video wall</t>
  </si>
  <si>
    <t>A video wall can be used to display the real-time security status and can be used for decision making as well as PR</t>
  </si>
  <si>
    <t>2.4.1.6</t>
  </si>
  <si>
    <t>Call-center capability</t>
  </si>
  <si>
    <t>Since communication and coordination are important features of a SOC, call-center capability may be required</t>
  </si>
  <si>
    <t>2.4.1.7</t>
  </si>
  <si>
    <t>Specialized analyst workstations</t>
  </si>
  <si>
    <t>e.g. multiple screen setup, virtual machines, etc.</t>
  </si>
  <si>
    <t>Use this outcome as a guideline to determine the score for 2.4.1</t>
  </si>
  <si>
    <t>2.4.3</t>
  </si>
  <si>
    <t>Have you optimized secure remote working capabilities for SOC employees?</t>
  </si>
  <si>
    <r>
      <t xml:space="preserve">Secure working </t>
    </r>
    <r>
      <rPr>
        <b/>
        <sz val="11"/>
        <color theme="1"/>
        <rFont val="Calibri"/>
        <family val="2"/>
        <scheme val="minor"/>
      </rPr>
      <t xml:space="preserve">enabled </t>
    </r>
    <r>
      <rPr>
        <sz val="11"/>
        <color theme="1"/>
        <rFont val="Calibri"/>
        <family val="2"/>
        <scheme val="minor"/>
      </rPr>
      <t xml:space="preserve">means secure access (MFA, encryption, etc.), secure working </t>
    </r>
    <r>
      <rPr>
        <b/>
        <sz val="11"/>
        <color theme="1"/>
        <rFont val="Calibri"/>
        <family val="2"/>
        <scheme val="minor"/>
      </rPr>
      <t xml:space="preserve">facilitated </t>
    </r>
    <r>
      <rPr>
        <sz val="11"/>
        <color theme="1"/>
        <rFont val="Calibri"/>
        <family val="2"/>
        <scheme val="minor"/>
      </rPr>
      <t>also means equipped and optimized</t>
    </r>
  </si>
  <si>
    <t>Operational shifts</t>
  </si>
  <si>
    <t>2.5.1</t>
  </si>
  <si>
    <t>Have you implemented shifts in the SOC?</t>
  </si>
  <si>
    <t>Shifts are required for reliable and consistent service delivery in the SOC</t>
  </si>
  <si>
    <t>2.5.2</t>
  </si>
  <si>
    <t>Please specify the elements and artefacts of your shift</t>
  </si>
  <si>
    <t>2.5.2.1</t>
  </si>
  <si>
    <t>Shift schedule</t>
  </si>
  <si>
    <t xml:space="preserve">Shift schedules are used to ensure full shift coverage </t>
  </si>
  <si>
    <t>2.5.2.2</t>
  </si>
  <si>
    <t>Shift log</t>
  </si>
  <si>
    <t>A shift log covers all exceptions found during the shift, running investigations, etc.</t>
  </si>
  <si>
    <t>2.5.2.3</t>
  </si>
  <si>
    <t>Shift turnover</t>
  </si>
  <si>
    <t>i.e. a procedure for handing over a shift and exchanging information regarding running tasks or issues for further follow-up</t>
  </si>
  <si>
    <t>2.5.2.4</t>
  </si>
  <si>
    <t>Shift checklist</t>
  </si>
  <si>
    <t>i.e. a checklist of activities and tasks that need to be conducted during the shift</t>
  </si>
  <si>
    <t>2.5.2.5</t>
  </si>
  <si>
    <t>Shift completeness</t>
  </si>
  <si>
    <t>A complete shift covers all operational hours, with backups in case of unexpected events</t>
  </si>
  <si>
    <t>Use this outcome as a guideline to determine the score for 2.5.1</t>
  </si>
  <si>
    <t>Have schedules been optimized for vigilance during shifts?</t>
  </si>
  <si>
    <t>Schedules should be created to optimize vigilance. Thus, shift should include mandatory breaks and not be too long</t>
  </si>
  <si>
    <t>2.5.3</t>
  </si>
  <si>
    <t>Do you have a daily SOC operational stand-up?</t>
  </si>
  <si>
    <t>This can also be a call in case physical attendance is not possible for all attendees</t>
  </si>
  <si>
    <t>2.5.4</t>
  </si>
  <si>
    <t>Do you have stand-by arrangements with employees within the SOC?</t>
  </si>
  <si>
    <t>i.e. is there a formal stand-by function that obligates employees to be able to be reached within a certain time?</t>
  </si>
  <si>
    <t>Knowledge &amp; document management</t>
  </si>
  <si>
    <t>2.6.1</t>
  </si>
  <si>
    <t>Do you have a Document Management System in place?</t>
  </si>
  <si>
    <t>The system should support different file types, authorizations and version management; possibly even encryption</t>
  </si>
  <si>
    <t>2.6.2</t>
  </si>
  <si>
    <t>Do you have a knowledge &amp; collaboration platform in place?</t>
  </si>
  <si>
    <t>e.g. a wiki space or SharePoint that allows collaboration and supports team efforts</t>
  </si>
  <si>
    <t>[1] public exercises may include exercises like:</t>
  </si>
  <si>
    <t>- FS-ISAC CAPS (payment systems)</t>
  </si>
  <si>
    <t>https://www.fsisac.com/resilience/exercises</t>
  </si>
  <si>
    <t>- ENISA Cyber Europe</t>
  </si>
  <si>
    <t>https://www.enisa.europa.eu/topics/training-and-exercises/cyber-exercises/</t>
  </si>
  <si>
    <t>- CISA Cyber Storm</t>
  </si>
  <si>
    <t>https://www.cisa.gov/cyber-storm-securing-cyber-space</t>
  </si>
  <si>
    <t>Reports</t>
  </si>
  <si>
    <t>3.1.1</t>
  </si>
  <si>
    <t>Do you regularly provide reports?</t>
  </si>
  <si>
    <t>Regular reports help to keep customers informed of SOC activities</t>
  </si>
  <si>
    <t>3.1.2</t>
  </si>
  <si>
    <t>Are these reports tailored to the recipients?</t>
  </si>
  <si>
    <t>e.g. management reports for senior management, technical reports for the IT organization</t>
  </si>
  <si>
    <t>3.1.3</t>
  </si>
  <si>
    <t>Are the report contents approved by or reviewed by the recipients?</t>
  </si>
  <si>
    <t>formal sign-off can be part of a larger service delivery sign-off</t>
  </si>
  <si>
    <t>3.1.4</t>
  </si>
  <si>
    <t>Do you have established reporting lines within the organization?</t>
  </si>
  <si>
    <t>e.g. reporting lines could be: SOC management, IT management, senior management</t>
  </si>
  <si>
    <t>3.1.5</t>
  </si>
  <si>
    <t>Do you regularly revise and update the report templates?</t>
  </si>
  <si>
    <t xml:space="preserve">Report templates should be regularly optimized to ensure continued </t>
  </si>
  <si>
    <t>3.1.6</t>
  </si>
  <si>
    <t>Do you have formal agreements with the recipients regarding reports?</t>
  </si>
  <si>
    <t>For example: timelines of delivery, report contents, etc.</t>
  </si>
  <si>
    <t>3.1.7</t>
  </si>
  <si>
    <t>Do you provide different types of reports to your recipients?</t>
  </si>
  <si>
    <t>Different types of reports provide more insight into security operations</t>
  </si>
  <si>
    <t>3.1.8</t>
  </si>
  <si>
    <t>Please specify SOC report types:</t>
  </si>
  <si>
    <t>3.1.8.1</t>
  </si>
  <si>
    <t>Technical security reports</t>
  </si>
  <si>
    <t>i.e. reports regarding technical issues or technical solutions to security issues</t>
  </si>
  <si>
    <t>3.1.8.2</t>
  </si>
  <si>
    <t>Executive security reports</t>
  </si>
  <si>
    <t>i.e. reports aimed at senior executives to inform them of SOC services</t>
  </si>
  <si>
    <t>3.1.8.3</t>
  </si>
  <si>
    <t>Operational reports</t>
  </si>
  <si>
    <t>i.e. reports regarding security operations in general</t>
  </si>
  <si>
    <t>3.1.8.4</t>
  </si>
  <si>
    <t>Incident reports</t>
  </si>
  <si>
    <t>Ad-hoc reports created to provide insight into incidents. This can also be part of incident management</t>
  </si>
  <si>
    <t>3.1.8.5</t>
  </si>
  <si>
    <t>Newsletter or digest</t>
  </si>
  <si>
    <t>A newsletter can be an informal way to provide updates to the organization</t>
  </si>
  <si>
    <t>3.1.8.6</t>
  </si>
  <si>
    <t>KPI reports</t>
  </si>
  <si>
    <t>KPI reports are used to measure service performance</t>
  </si>
  <si>
    <t>3.1.8.7</t>
  </si>
  <si>
    <t>Trend reports</t>
  </si>
  <si>
    <t>Trend reports can be used to determine changes over time</t>
  </si>
  <si>
    <t>3.1.8.8</t>
  </si>
  <si>
    <t>Real-time reporting dashboards</t>
  </si>
  <si>
    <t>Real-time reporting dashboards provide immediate insight into the current performance level</t>
  </si>
  <si>
    <t>Use this outcome as a guideline to determine the score for 3.7</t>
  </si>
  <si>
    <t>Metrics</t>
  </si>
  <si>
    <t>Do you use different types of metrics in your reports?</t>
  </si>
  <si>
    <t>Different types of metrics provide more insight into security operations</t>
  </si>
  <si>
    <r>
      <t>Please specify SOC metric types</t>
    </r>
    <r>
      <rPr>
        <i/>
        <vertAlign val="superscript"/>
        <sz val="11"/>
        <color theme="1"/>
        <rFont val="Calibri"/>
        <family val="2"/>
        <scheme val="minor"/>
      </rPr>
      <t>[1]</t>
    </r>
  </si>
  <si>
    <t>3.2.2.1</t>
  </si>
  <si>
    <t>Are quantitative metrics used in reports?</t>
  </si>
  <si>
    <t>Event count, false-positive rate, number of service requests, etc.</t>
  </si>
  <si>
    <t>3.2.2.2</t>
  </si>
  <si>
    <t>Are qualitative metrics used in reports?</t>
  </si>
  <si>
    <t>i.e. risk level, customer satisfaction</t>
  </si>
  <si>
    <t>3.2.2.3</t>
  </si>
  <si>
    <t>Are incident &amp; case metrics used in reports?</t>
  </si>
  <si>
    <t>e.g. the number of cases and incidents, number of incidents detected by SOC, average cost per incident, etc.</t>
  </si>
  <si>
    <t>3.2.2.4</t>
  </si>
  <si>
    <t>Are timing metrics used in reports?</t>
  </si>
  <si>
    <t>Time to detect, time to contain, time to eradicate</t>
  </si>
  <si>
    <t>3.2.2.5</t>
  </si>
  <si>
    <t>Are metrics regarding SLAs used in reports?</t>
  </si>
  <si>
    <t>e.g. service availability, incidents handled within agreed time period, etc.</t>
  </si>
  <si>
    <t>3.2.2.6</t>
  </si>
  <si>
    <t>Are proactive and reactive metrics used in reports?</t>
  </si>
  <si>
    <t>Proactive metrics can help to show how the team is actively preventing incidents from occurring</t>
  </si>
  <si>
    <t>Use this outcome as a guideline to determine the score for 3.9</t>
  </si>
  <si>
    <t>Advisories</t>
  </si>
  <si>
    <t>3.3.1</t>
  </si>
  <si>
    <t>Do you provide advisories to the organization regarding threats and vulnerabilities?</t>
  </si>
  <si>
    <t>Advisories are used to inform customers of security threats and vulnerabilities</t>
  </si>
  <si>
    <t>3.3.2</t>
  </si>
  <si>
    <t>Do you perform risk / impact assessments of these advisories?</t>
  </si>
  <si>
    <t>i.e. do you add organizational context to these advisories?</t>
  </si>
  <si>
    <t>3.3.3</t>
  </si>
  <si>
    <t>Do you perform follow-up of these advisories?</t>
  </si>
  <si>
    <t>i.e. do you assist in coordination when required?</t>
  </si>
  <si>
    <t>Education and Awareness</t>
  </si>
  <si>
    <t>3.4.1</t>
  </si>
  <si>
    <t>Do you provide education and security awareness to the organization?</t>
  </si>
  <si>
    <t>The SOC may be involved in security awareness and education to make users in the organisation aware of their role in cyber security</t>
  </si>
  <si>
    <t>3.4.2</t>
  </si>
  <si>
    <t>Do you measure the effect of education and security awareness efforts?</t>
  </si>
  <si>
    <t>Measuring the efforts is necessary for improvement of the security awareness function</t>
  </si>
  <si>
    <t>Communication</t>
  </si>
  <si>
    <t>3.5.1</t>
  </si>
  <si>
    <t>Do you use communication templates?</t>
  </si>
  <si>
    <t>Communication templates help to standardize and professionalize SOC communication to stakeholders</t>
  </si>
  <si>
    <t>3.5.2</t>
  </si>
  <si>
    <t>Do you have a communication matrix in place?</t>
  </si>
  <si>
    <t>A communication matrix can be used to decide when, how and with whom to communicate</t>
  </si>
  <si>
    <t>3.5.3</t>
  </si>
  <si>
    <t>Is communication training (verbal/written) available for SOC personnel?</t>
  </si>
  <si>
    <t>Communication training helps SOC personnel to communicate effectively</t>
  </si>
  <si>
    <t>3.5.4</t>
  </si>
  <si>
    <t>Are communication skills element of SOC role descriptions?</t>
  </si>
  <si>
    <t>Communication skills are important for analysts to explain their findings and recommendations</t>
  </si>
  <si>
    <t>[1] SOC-CMM has published a metrics suite that can serve as a starting point:</t>
  </si>
  <si>
    <t>https://www.soc-cmm.com/products/metrics/</t>
  </si>
  <si>
    <t>Use Case Management</t>
  </si>
  <si>
    <t>4.1 Use Case Management</t>
  </si>
  <si>
    <t>4.1.1</t>
  </si>
  <si>
    <t>Is there a use case management process or framework in place?</t>
  </si>
  <si>
    <r>
      <t>A framework, such as MaGMa UCF</t>
    </r>
    <r>
      <rPr>
        <vertAlign val="superscript"/>
        <sz val="11"/>
        <color theme="1"/>
        <rFont val="Calibri"/>
        <family val="2"/>
        <scheme val="minor"/>
      </rPr>
      <t>[1]</t>
    </r>
    <r>
      <rPr>
        <sz val="11"/>
        <color theme="1"/>
        <rFont val="Calibri"/>
        <family val="2"/>
        <scheme val="minor"/>
      </rPr>
      <t>, can be used to guide use case lifecycle and document use case in a standardized format</t>
    </r>
  </si>
  <si>
    <t>4.1.2</t>
  </si>
  <si>
    <t>Are use cases formally documented?</t>
  </si>
  <si>
    <t>Formal documentation may include use case documentation templates</t>
  </si>
  <si>
    <t>4.1.3</t>
  </si>
  <si>
    <t>Are use cases approved by relevant stakeholders?</t>
  </si>
  <si>
    <t>e.g. business stakeholders, IT stakeholders, CISOs, audit &amp; compliance, risk management, etc.</t>
  </si>
  <si>
    <t>4.1.4</t>
  </si>
  <si>
    <t>Is the use case management process aligned with other important processes?</t>
  </si>
  <si>
    <t>e.g. integration with the threat / risk management process to revise use cases when the threat landscape changes</t>
  </si>
  <si>
    <t>4.1.5</t>
  </si>
  <si>
    <t>Are use cases created using a standardized process?</t>
  </si>
  <si>
    <t>i.e. a standardized approach to derive use cases from threats or business requirements</t>
  </si>
  <si>
    <t>4.1.6</t>
  </si>
  <si>
    <t>Are use cases created using a top-down approach?</t>
  </si>
  <si>
    <t>e.g. use cases can be derived from business requirements, risk assessments, threat management / intelligence</t>
  </si>
  <si>
    <t>4.1.7</t>
  </si>
  <si>
    <t>Can use cases be traced from high-level drivers to low-level implementation?</t>
  </si>
  <si>
    <t>Top-down traceability is important to determine completeness of implementation and demonstrable risk reduction</t>
  </si>
  <si>
    <t>4.1.8</t>
  </si>
  <si>
    <t>Can use cases be traced from low-level implementation to high-level drivers?</t>
  </si>
  <si>
    <t>Bottom-up traceability is important for contextualizing use case output and business alignment</t>
  </si>
  <si>
    <t>4.1.9</t>
  </si>
  <si>
    <t>Are use cases measured for implementation and effectiveness?</t>
  </si>
  <si>
    <t>Metrics can be applied to use cases to determine growth and maturity by measuring effectiveness and implementation</t>
  </si>
  <si>
    <t>4.1.10</t>
  </si>
  <si>
    <t>Are use cases scored and prioritized based on risk levels?</t>
  </si>
  <si>
    <t>Risks can be (cyber)threats, but also non-compliance or penalties (laws &amp; regulations)</t>
  </si>
  <si>
    <t>4.1.11</t>
  </si>
  <si>
    <t>Are use cases regularly revised and updated?</t>
  </si>
  <si>
    <t>Use cases should be subjected to life cycle management and may require updates or may be outdated and decommissioned</t>
  </si>
  <si>
    <t>4.2 Mitre ATT&amp;CK® / Threat Intelligence</t>
  </si>
  <si>
    <t>4.2.1</t>
  </si>
  <si>
    <t>Do you measure use cases against the MITRE ATT&amp;CK® framework for gap analysis purposes?</t>
  </si>
  <si>
    <t>By measuring use cases against MITRE ATT&amp;CK®, it is possible to determine strengths and weaknesses in your layered detection approach</t>
  </si>
  <si>
    <t>4.2.2</t>
  </si>
  <si>
    <t>Are monitoring rules tagged with MITRE ATT&amp;CK® framework identifiers? [2]</t>
  </si>
  <si>
    <t>Tagging monitoring rules with MITRE ATT&amp;CK® identifiers allows for reporting on sightings of attack techniques</t>
  </si>
  <si>
    <t>4.2.3</t>
  </si>
  <si>
    <r>
      <t>Have you created a MITRE ATT&amp;CK</t>
    </r>
    <r>
      <rPr>
        <sz val="11"/>
        <color theme="1"/>
        <rFont val="Calibri"/>
        <family val="2"/>
      </rPr>
      <t>®</t>
    </r>
    <r>
      <rPr>
        <sz val="11"/>
        <color theme="1"/>
        <rFont val="Calibri"/>
        <family val="2"/>
        <scheme val="minor"/>
      </rPr>
      <t xml:space="preserve"> risk profile for your organization?</t>
    </r>
  </si>
  <si>
    <t>The creation of a risk profile in MITRE ATT&amp;CK® can help to identify relevant attack techniques</t>
  </si>
  <si>
    <t>4.2.4</t>
  </si>
  <si>
    <t>Have you prioritized MITRE ATT&amp;CK® techniques for relevance? [3]</t>
  </si>
  <si>
    <t>Using organizational context (protection and detection mechanisms), ATT&amp;CK® techniques can be prioritized</t>
  </si>
  <si>
    <t>4.2.5</t>
  </si>
  <si>
    <t>Is use case output (alerts) used in threat intelligence activities?</t>
  </si>
  <si>
    <t xml:space="preserve">Using MITRE ATT&amp;CK®, it is possible to connect alerts to specific threat actors, or potentially even active campaigns </t>
  </si>
  <si>
    <t>4.2.6</t>
  </si>
  <si>
    <t>Is threat intelligence used for the creation and updates of use cases?</t>
  </si>
  <si>
    <t>Threat intelligence can provide input into security monitoring, especially when using MITRE ATT&amp;CK® to connect both</t>
  </si>
  <si>
    <t>4.3 Visibility</t>
  </si>
  <si>
    <t>Do you determine and document visibility requirements for each use case?</t>
  </si>
  <si>
    <t>Data source requirements should be part of use case design</t>
  </si>
  <si>
    <t>Do you measure visibility status for your use cases for gap analysis purposes?</t>
  </si>
  <si>
    <t>Measuring visibility status of use cases will help to identify use cases that require additional data sources for detection optimization</t>
  </si>
  <si>
    <t>Do you map data source visibility to the MITRE ATT&amp;CK® framework? [4]</t>
  </si>
  <si>
    <t>Mapping available data sources to MITRE ATT&amp;CK® data source requirements will help identify gaps in visibility of attack techniques</t>
  </si>
  <si>
    <t>[1] The MaGMa Use Case Framework is a framework and tool for use case management created by the Dutch financial sector and can be obtained from the following location:</t>
  </si>
  <si>
    <t>https://www.betaalvereniging.nl/en/safety/magma/</t>
  </si>
  <si>
    <t>[2] The OSSEM Detection Model can be useful:</t>
  </si>
  <si>
    <t>https://github.com/OTRF/OSSEM</t>
  </si>
  <si>
    <t>[3] A useful resource can be the Mitre Assistant</t>
  </si>
  <si>
    <t>https://www.allarounddefender.io/home</t>
  </si>
  <si>
    <t>[4] For example, using the DeTT&amp;CT tooling:</t>
  </si>
  <si>
    <t>https://github.com/rabobank-cdc/DeTTECT</t>
  </si>
  <si>
    <t>Detection Engineering &amp; Validation</t>
  </si>
  <si>
    <t>5.1 Detection Engineering</t>
  </si>
  <si>
    <t>5.1.1</t>
  </si>
  <si>
    <t>Do you have a detection engineering process in place?</t>
  </si>
  <si>
    <t>A detection engineering process supports the creation and deployment of detection rules for security monitoring purposes</t>
  </si>
  <si>
    <t>5.1.2</t>
  </si>
  <si>
    <t>Is the detection engineering process formally documented?</t>
  </si>
  <si>
    <t>Formal documentation supports process standardisation, and allows for faster training of new engineers</t>
  </si>
  <si>
    <t>5.1.3</t>
  </si>
  <si>
    <t>Are there specific roles and requirements for detection engineers?</t>
  </si>
  <si>
    <t>Detection engineers have a skillset that is different from security analysts and security engineers</t>
  </si>
  <si>
    <t>5.1.4</t>
  </si>
  <si>
    <t>Is there active cooperation between the SOC analysts and the detection engineers?</t>
  </si>
  <si>
    <t>SOC analyst deal with alerts resulting from detections created by engineers, so a tight interaction is required to optimize the ruleset</t>
  </si>
  <si>
    <t>5.1.5</t>
  </si>
  <si>
    <t>Is there active cooperation between the Threat Intelligence analysts and detection engineers?</t>
  </si>
  <si>
    <t>Threat intelligence is a major input into the creation or updating of detection rules</t>
  </si>
  <si>
    <t>5.1.6</t>
  </si>
  <si>
    <t>Are there formal hand-over to the analyst team?</t>
  </si>
  <si>
    <t>Once the detections are created, they must be operationalized. This should be done with a formal hand-over to production</t>
  </si>
  <si>
    <t>5.1.7</t>
  </si>
  <si>
    <t>Is there a testing enviroment to test and validate detections before deploying them?</t>
  </si>
  <si>
    <t>A testing environment allows for thorough testing of new detections, which ensures a higher level of quality</t>
  </si>
  <si>
    <t>5.1.8</t>
  </si>
  <si>
    <t>Is there a formal release process in place for new detections?</t>
  </si>
  <si>
    <t>A formal release process includes automated deployment of rules and adheres to organizational change management procedures</t>
  </si>
  <si>
    <t>5.1.9</t>
  </si>
  <si>
    <t>Do you apply a versioning system to detections?</t>
  </si>
  <si>
    <t>A versioning system will allow to revert back to previous versions of detections</t>
  </si>
  <si>
    <t>5.1.10</t>
  </si>
  <si>
    <t>Do you have a roll-back procedure in place in case of problems with detections?</t>
  </si>
  <si>
    <t>A roll-back procedure enabled reverting back to a good state if a deployment has an adverse effect on security monitoring</t>
  </si>
  <si>
    <t>5.2 Detection validation</t>
  </si>
  <si>
    <t>Do you perform adversary emulation or automated detection testing? [1]</t>
  </si>
  <si>
    <t>These validation activities provides insights into how well security monitoring is able to detect certain adversaries or attack techniques</t>
  </si>
  <si>
    <t>Do you test for detection of MITRE ATT&amp;CK® techniques?</t>
  </si>
  <si>
    <t>Testing for MITRE ATT&amp;CK® techniques can augment mapping of use cases and visibility in Mitre ATT&amp;CK</t>
  </si>
  <si>
    <t>Do you test detection analytics not directly associated with MITRE ATT&amp;CK®?</t>
  </si>
  <si>
    <t>Not all use cases and risks have a relationship to MITRE ATT&amp;CK®. These use cases should be tested as well</t>
  </si>
  <si>
    <t>Do you test response playbooks?</t>
  </si>
  <si>
    <t>Testing both detection and response provides a more complete view of SOC capabilities</t>
  </si>
  <si>
    <t>Is detection validation fully integrated in the detection engineering process / pipeline?</t>
  </si>
  <si>
    <t>When deploying new or updated detection, automated detection testing should be executed as a quality gate</t>
  </si>
  <si>
    <t>Is the outcome from detection validation used as input into monitoring and detection engineering?</t>
  </si>
  <si>
    <t>Output should lead to updates in detections and new detections, as well as instructions for SOC analysts</t>
  </si>
  <si>
    <t>5.2.7</t>
  </si>
  <si>
    <t>Do you monitor the data ingestion status for data sources?</t>
  </si>
  <si>
    <t>Monitoring data ingestion is used to identify data ingestion problems or inactive data sources</t>
  </si>
  <si>
    <t>5.2.8</t>
  </si>
  <si>
    <t>Do you actively measure and improve data source coverage?</t>
  </si>
  <si>
    <t>Data source coverage should be optimized to avoid blind spots in monitoring</t>
  </si>
  <si>
    <t xml:space="preserve">[1] example tools / resources include:
</t>
  </si>
  <si>
    <t xml:space="preserve">- Atomic red team
</t>
  </si>
  <si>
    <t>- MITRE Caldera</t>
  </si>
  <si>
    <t xml:space="preserve">- MAAD-AF
</t>
  </si>
  <si>
    <t>- Breach &amp; Attack Simulation (BAS) tools</t>
  </si>
  <si>
    <t>- CTID Adversary Emulation Library</t>
  </si>
  <si>
    <t>Automation Engineering</t>
  </si>
  <si>
    <t>6.1 Automation Engineering</t>
  </si>
  <si>
    <t>6.1.1</t>
  </si>
  <si>
    <t>Do you have an automation engineering process in place?</t>
  </si>
  <si>
    <t>An automation engineering process supports the creation and deployment of automations in the SOC</t>
  </si>
  <si>
    <t>6.1.2</t>
  </si>
  <si>
    <t>Is the automation engineering process formally documented?</t>
  </si>
  <si>
    <t>6.1.3</t>
  </si>
  <si>
    <t>Please specify the elements of the automation engineering process</t>
  </si>
  <si>
    <t>6.1.3.1</t>
  </si>
  <si>
    <t>Analysis automation</t>
  </si>
  <si>
    <t>Automation of analysis and triage</t>
  </si>
  <si>
    <t>6.1.3.2</t>
  </si>
  <si>
    <t>Response automation</t>
  </si>
  <si>
    <t>Automation of response actions</t>
  </si>
  <si>
    <t>6.1.3.3</t>
  </si>
  <si>
    <t>Report automation</t>
  </si>
  <si>
    <t>Automation of reporting</t>
  </si>
  <si>
    <t>6.1.3.4</t>
  </si>
  <si>
    <t>Ticket automation</t>
  </si>
  <si>
    <t>Automation of ticket creation, updating, and handling</t>
  </si>
  <si>
    <t>6.1.3.5</t>
  </si>
  <si>
    <t>Enrichment automation</t>
  </si>
  <si>
    <t>Automation of event and ticket enrichment (asset information, CTI, OSINT, etc.)</t>
  </si>
  <si>
    <t>6.1.3.6</t>
  </si>
  <si>
    <t>Runbook / SOP automation</t>
  </si>
  <si>
    <t>Automation of existing runbooks and SOPs</t>
  </si>
  <si>
    <t>6.1.3.7</t>
  </si>
  <si>
    <t>False-positive automation</t>
  </si>
  <si>
    <t>Automated handling and closure of false-positives</t>
  </si>
  <si>
    <t>6.1.3.8</t>
  </si>
  <si>
    <t>Recurring task automation</t>
  </si>
  <si>
    <t>Automation of reccuring tasks in the SOC</t>
  </si>
  <si>
    <t>Use this outcome as a guideline to determine the score for 6.2.1</t>
  </si>
  <si>
    <t>6.1.4</t>
  </si>
  <si>
    <t>Are there specific roles and requirements for automation engineers?</t>
  </si>
  <si>
    <t>Automation engineers have a skillset that is different from security analysts and security engineers</t>
  </si>
  <si>
    <t>6.1.5</t>
  </si>
  <si>
    <t>Are automations tracked and measured using defined metrics?</t>
  </si>
  <si>
    <t>Tracking automation effectiveness is important to measure and optimize the impact of automations on SOC effectiveness</t>
  </si>
  <si>
    <t>6.1.6</t>
  </si>
  <si>
    <t>Are all SOC use cases touched or resolved by automation?</t>
  </si>
  <si>
    <t>In an automation-first strategy, all SOC uses should be touch and resolved much as possible</t>
  </si>
  <si>
    <t>6.1.7</t>
  </si>
  <si>
    <t>Are custom automation playbooks developed in the SOC?</t>
  </si>
  <si>
    <t>Custom automation playbooks are tailored to specific needs of the SOC and its customers</t>
  </si>
  <si>
    <t>6.1.8</t>
  </si>
  <si>
    <t>Is there a testing procedure to test and validate automations?</t>
  </si>
  <si>
    <t>Validating automations should be done before deployment, and after major changes</t>
  </si>
  <si>
    <t>6.1.9</t>
  </si>
  <si>
    <t>Is there a formal release process in place for new automations?</t>
  </si>
  <si>
    <t>A release process ensures that automations are deployed in production in a predicatble and reliable way</t>
  </si>
  <si>
    <t>6.2 Artificial Intelligence</t>
  </si>
  <si>
    <t>6.2.1</t>
  </si>
  <si>
    <t>Do you have a AI adoption strategy for the SOC in place?</t>
  </si>
  <si>
    <t>An AI adoption strategy will help define the direction of AI within the SOC</t>
  </si>
  <si>
    <t>6.2.2</t>
  </si>
  <si>
    <t>Please specify the elements of the AI adoption strategy</t>
  </si>
  <si>
    <t>6.2.2.1</t>
  </si>
  <si>
    <t>Overall strategy (smart follower, early adopter)</t>
  </si>
  <si>
    <t>The ambition for AI adoption and overall strategy of how the organisation intends to integrate AI into the SOC</t>
  </si>
  <si>
    <t>6.2.2.2</t>
  </si>
  <si>
    <t>AI types (agentic, LLMs, co-pilots, chatbots, etc.)</t>
  </si>
  <si>
    <t>Types of AI that will be used in the SOC</t>
  </si>
  <si>
    <t>6.2.2.3</t>
  </si>
  <si>
    <t>AI customization level (off-the-shelf, customized, internally trained)</t>
  </si>
  <si>
    <t>The level of customization that is intended for using AI in the SOC</t>
  </si>
  <si>
    <t>6.2.2.4</t>
  </si>
  <si>
    <t>SOC tasks to be replaced or augmented by AI</t>
  </si>
  <si>
    <t>A defined list of tasks within the SOC that will be replaced or augmented by AI</t>
  </si>
  <si>
    <t>6.2.2.5</t>
  </si>
  <si>
    <t>Risk &amp; guardrails</t>
  </si>
  <si>
    <t>Any risks that are identified in the usage of AI and the guardrails to protect the SOC and organization from any unwanted side-effects</t>
  </si>
  <si>
    <t>6.2.2.6</t>
  </si>
  <si>
    <t>Metrics used to track AI performance and impact</t>
  </si>
  <si>
    <t>6.2.2.7</t>
  </si>
  <si>
    <t>Adoption timeline</t>
  </si>
  <si>
    <t>The timeline for integrating AI into the SOC, with defined milestones for AI integration</t>
  </si>
  <si>
    <t>6.2.3</t>
  </si>
  <si>
    <t>Is the AI adoption strategy internally aligned and approved by relevant stakeholders?</t>
  </si>
  <si>
    <t>Internal alignment with relevant stakeholders will ensure the SOC is operating in alignment with the broader AI strategy</t>
  </si>
  <si>
    <t>6.3</t>
  </si>
  <si>
    <t>Log Management</t>
  </si>
  <si>
    <t>7.1</t>
  </si>
  <si>
    <t>Is there a log management process in place?</t>
  </si>
  <si>
    <t>An log management process is used to manage logs throughout their lifecycle</t>
  </si>
  <si>
    <t>7.2</t>
  </si>
  <si>
    <t>Are log management elements formally identified and documented?</t>
  </si>
  <si>
    <t>7.3</t>
  </si>
  <si>
    <t>Please specify identified log management elements:</t>
  </si>
  <si>
    <t>Data sources</t>
  </si>
  <si>
    <t>The SOC must have an understanding of the log sources that are in scope of the log management process</t>
  </si>
  <si>
    <t>Data collection</t>
  </si>
  <si>
    <t>Active data collection from all relevant log sources</t>
  </si>
  <si>
    <t>Data filtering</t>
  </si>
  <si>
    <t>Filtering is applied to logging to remove unwanted information (such as sensitive and personal information)</t>
  </si>
  <si>
    <t>Data normalisation</t>
  </si>
  <si>
    <t>Data normalisation is used to restructure data to simplify log searching and analysis</t>
  </si>
  <si>
    <t>Data retention</t>
  </si>
  <si>
    <t>Retention times must be configured for logging so that it is removed according to legal requirements</t>
  </si>
  <si>
    <t>Data backup &amp; restore</t>
  </si>
  <si>
    <t>Backup &amp; restore of log data will ensure availability in case of operational issues</t>
  </si>
  <si>
    <t>Data archival</t>
  </si>
  <si>
    <t>Archiving data will allow for more cost-efficient data storage</t>
  </si>
  <si>
    <t>Data disposal</t>
  </si>
  <si>
    <t>Data must be disposed of properly by the end of its life cycle</t>
  </si>
  <si>
    <t>Searching and analysis</t>
  </si>
  <si>
    <t>Log searching and analysis can be used to analyse incidents (security &amp; operational)</t>
  </si>
  <si>
    <t>Sensitive data handling</t>
  </si>
  <si>
    <t>Sensitive data must be handled with care</t>
  </si>
  <si>
    <t>Use this outcome as a guideline to determine the score for 7.2</t>
  </si>
  <si>
    <t>7.4</t>
  </si>
  <si>
    <t>Is the log management process supported by corporate policy?</t>
  </si>
  <si>
    <t>The main relevant policies are auditing &amp; logging policy, data handling and privacy policies</t>
  </si>
  <si>
    <t>7.5</t>
  </si>
  <si>
    <t>Is the log management process supported by appropriate centralised log management tooling?</t>
  </si>
  <si>
    <t>Centralised log management tooling provides technical capabilities that support the process. May be part of the SIEM solution</t>
  </si>
  <si>
    <t>7.6</t>
  </si>
  <si>
    <t>Is the log management process compliant with applicable standards &amp; regulations?</t>
  </si>
  <si>
    <t>Logs must be handled in compliance with internal and external regulations, including privacy</t>
  </si>
  <si>
    <t>7.7</t>
  </si>
  <si>
    <t>Is the log management process aligned with all stakeholders?</t>
  </si>
  <si>
    <t>Relevant stakeholders include privacy office, data protection office, and other risk &amp; security stakeholders</t>
  </si>
  <si>
    <t>7.8</t>
  </si>
  <si>
    <t>Is logging encrypted in transfer, in use, and at rest?</t>
  </si>
  <si>
    <t>Data encryption throughout the full lifecycle is a necessity for confidentiality</t>
  </si>
  <si>
    <t>7.9</t>
  </si>
  <si>
    <t>Is access to logging restricted to authorized personnel?</t>
  </si>
  <si>
    <t>Access must be restricted using leas privilege and need to know principles</t>
  </si>
  <si>
    <t>7.10</t>
  </si>
  <si>
    <t>Log Monitoring</t>
  </si>
  <si>
    <t>Maturity</t>
  </si>
  <si>
    <t>1.1.1</t>
  </si>
  <si>
    <t>Has functional ownership of the solution been formally assigned?</t>
  </si>
  <si>
    <t>Functional ownership includes functional accountability</t>
  </si>
  <si>
    <t>1.1.2</t>
  </si>
  <si>
    <t>Has technical ownership of the solution been formally assigned?</t>
  </si>
  <si>
    <t>Technical ownership includes technical accountability</t>
  </si>
  <si>
    <t>Documentation</t>
  </si>
  <si>
    <t>Has the solution been technically documented?</t>
  </si>
  <si>
    <t>A technical description of the system's components and configuration</t>
  </si>
  <si>
    <t>1.2.2</t>
  </si>
  <si>
    <t>Has the solution been functionally documented?</t>
  </si>
  <si>
    <t>A description of the system's functional configuration (workflows, integrations, etc.)</t>
  </si>
  <si>
    <t>Personnel &amp; support</t>
  </si>
  <si>
    <t>Is there dedicated personnel for support?</t>
  </si>
  <si>
    <t>Dedicated personnel should be in place to ensure that support is always available. Can also be staff with outsourced provider</t>
  </si>
  <si>
    <t>Is the personnel for support formally trained?</t>
  </si>
  <si>
    <t>Training helps to jump start new hires, and to learn a proper way of working with the tool</t>
  </si>
  <si>
    <t>Is the personnel for support certified?</t>
  </si>
  <si>
    <t>Certification demonstrates ability to handle the tooling properly</t>
  </si>
  <si>
    <t>Is there a support contract for the solution?</t>
  </si>
  <si>
    <t>A support contract may cover on-site support, support availability, response times, escalation and full access to resources</t>
  </si>
  <si>
    <t>Maintenance &amp; configuration</t>
  </si>
  <si>
    <t>1.4.1</t>
  </si>
  <si>
    <t>Is the system regularly maintained?</t>
  </si>
  <si>
    <t>Systems should be regularly maintained to keep up with the latest features and bug fixes</t>
  </si>
  <si>
    <t>1.4.2</t>
  </si>
  <si>
    <t>Is remote maintenance on the system managed?</t>
  </si>
  <si>
    <t>Remote maintenance by a third party may be part of system maintenance procedures</t>
  </si>
  <si>
    <t>1.4.3</t>
  </si>
  <si>
    <t>Are maintenance &amp; configuration updates executed through the change management process?</t>
  </si>
  <si>
    <t>Maintenance and configuration updates should follow the formal change management process</t>
  </si>
  <si>
    <t>1.4.4</t>
  </si>
  <si>
    <t>Have you established maintenance and change windows?</t>
  </si>
  <si>
    <t>Setting maintenance windows helps to structure the maintenance process and make it more predictable</t>
  </si>
  <si>
    <t>1.4.5</t>
  </si>
  <si>
    <t>Is maintenance performed using authorised and trusted tooling?</t>
  </si>
  <si>
    <t>Performing maintenance with authorised and trusted tooling helps to ensure security and integrity of the system</t>
  </si>
  <si>
    <t xml:space="preserve">Availability, integrity &amp; continuity </t>
  </si>
  <si>
    <t>1.5.1</t>
  </si>
  <si>
    <t>Is there high availability (HA) in place for the solution?</t>
  </si>
  <si>
    <t>Can be fully implemented HA, partially implemented, hot spare, etc.</t>
  </si>
  <si>
    <t>1.5.2</t>
  </si>
  <si>
    <t>Is there data backup / replication in place for the solution?</t>
  </si>
  <si>
    <t>May not be feasible or applicable to all solutions</t>
  </si>
  <si>
    <t>1.5.3</t>
  </si>
  <si>
    <t>Is there configuration backup / replication in place for the solution?</t>
  </si>
  <si>
    <t>Configuration synchronization could be part of a HA setup</t>
  </si>
  <si>
    <t>1.5.4</t>
  </si>
  <si>
    <t>Is there a Disaster Recovery plan in place for this solution?</t>
  </si>
  <si>
    <t>A DR plan is required to restore service in case of catastrophic events</t>
  </si>
  <si>
    <t>1.5.5</t>
  </si>
  <si>
    <t>Is the Disaster Recovery plan regularly tested?</t>
  </si>
  <si>
    <t>Testing the DR plan is required to ensure that it is complete, functional  and tasks and responsibilities for involved personnel are understood</t>
  </si>
  <si>
    <t>1.5.6</t>
  </si>
  <si>
    <t>Is there a separate development / test environment for this solution?</t>
  </si>
  <si>
    <t>A separate test environment allows for testing of new configurations before deployment in production</t>
  </si>
  <si>
    <t>Access management</t>
  </si>
  <si>
    <t>1.6.1</t>
  </si>
  <si>
    <t>Is access to the solution limited to authorized personnel?</t>
  </si>
  <si>
    <t>The system will contain confidential information and information that possibly impacts employee privacy</t>
  </si>
  <si>
    <t>1.6.2</t>
  </si>
  <si>
    <t>Are access rights regularly reviewed and revoked if required?</t>
  </si>
  <si>
    <t>Revocation is part of normal employee termination. Special emergency revocation should be in place for suspected misuse</t>
  </si>
  <si>
    <t>1.6.3</t>
  </si>
  <si>
    <t>Is a break glass procedure in place?</t>
  </si>
  <si>
    <t>A break glass procedure and account is required to gain access to the tooling even in case of major IT outages</t>
  </si>
  <si>
    <t>Capability</t>
  </si>
  <si>
    <t>Specify which technological capabilities and artefacts are present and implemented:</t>
  </si>
  <si>
    <t>Technical capabilities</t>
  </si>
  <si>
    <t>Subtle event detection</t>
  </si>
  <si>
    <t>Capability to detect slight changes in systems, applications or network that may indicate malicious behavior</t>
  </si>
  <si>
    <t>Automated alerting</t>
  </si>
  <si>
    <t>Alerting based on different alerting mechanisms (SMS, mail, etc.)</t>
  </si>
  <si>
    <t>Alert acknowledgement</t>
  </si>
  <si>
    <t>Capability to acknowledge alerts so other analysts know the alert is being investigated</t>
  </si>
  <si>
    <t>Case management system</t>
  </si>
  <si>
    <t>A case management system that supports SOC analyst workflows</t>
  </si>
  <si>
    <t>Network model</t>
  </si>
  <si>
    <t>A full network model in which zones and segments are defined</t>
  </si>
  <si>
    <t>Detailed audit trail of analyst activities</t>
  </si>
  <si>
    <t>The audit trail can be used to report on analyst activities and to uncover potential abuse of the big data solution</t>
  </si>
  <si>
    <t>Historical activity detection</t>
  </si>
  <si>
    <t>Capability of detecting historical activity for recently uncovered threats</t>
  </si>
  <si>
    <t>Flexible and scalable architecture</t>
  </si>
  <si>
    <t>A flexible and scalable architecture supports the SOC as it grows in size (FTE) and data (coverage)</t>
  </si>
  <si>
    <t>MITRE ATT&amp;CK® identifier tagging</t>
  </si>
  <si>
    <t>Add MITRE ATT&amp;CK® tags to rules / analytics for mapping purposes</t>
  </si>
  <si>
    <t>Data ingestion and processing</t>
  </si>
  <si>
    <t>1.7.10</t>
  </si>
  <si>
    <t>Aggregation</t>
  </si>
  <si>
    <t>Capability to aggregate data and optimize the event flow</t>
  </si>
  <si>
    <t>1.7.11</t>
  </si>
  <si>
    <t>Normalisation</t>
  </si>
  <si>
    <t>Normalization of data is required for advanced searching and comparison of events from different sources</t>
  </si>
  <si>
    <t>1.7.12</t>
  </si>
  <si>
    <t>Correlation</t>
  </si>
  <si>
    <t>Capability to correlate multiple events</t>
  </si>
  <si>
    <t>1.7.13</t>
  </si>
  <si>
    <t>Multi-stage correlation</t>
  </si>
  <si>
    <t>Capability to detect attacks across multiple attack stages</t>
  </si>
  <si>
    <t>1.7.14</t>
  </si>
  <si>
    <t>Custom parsing</t>
  </si>
  <si>
    <t>Capability to create and maintain custom parsers for parsing and normalization needs</t>
  </si>
  <si>
    <t>1.7.15</t>
  </si>
  <si>
    <t>API Integration</t>
  </si>
  <si>
    <t>Both export of information / commands and import of data from API sources (such as cloud)</t>
  </si>
  <si>
    <t>1.7.16</t>
  </si>
  <si>
    <t>Secure Event Transfer</t>
  </si>
  <si>
    <t>Support for secure event transfer and the actual implementation of secure transfer (e.g. regular syslog is not secure)</t>
  </si>
  <si>
    <t>1.7.17</t>
  </si>
  <si>
    <t>Support for multiple event transfer technologies</t>
  </si>
  <si>
    <t>The system should support event transfer technologies for all possible data sources</t>
  </si>
  <si>
    <t>Integrations (technical &amp; process)</t>
  </si>
  <si>
    <t>1.7.18</t>
  </si>
  <si>
    <t>Asset management integration</t>
  </si>
  <si>
    <t>Integration into the asset management process for automated adding of assets to the system for monitoring</t>
  </si>
  <si>
    <t>1.7.19</t>
  </si>
  <si>
    <t>Business context integration</t>
  </si>
  <si>
    <t>Integration of business context (business function, asset classification, etc.)</t>
  </si>
  <si>
    <t>1.7.20</t>
  </si>
  <si>
    <t>Identity context integration</t>
  </si>
  <si>
    <t>Integration of identity information into the system for enhanced monitoring of users and groups</t>
  </si>
  <si>
    <t>1.7.21</t>
  </si>
  <si>
    <t>Asset context integration</t>
  </si>
  <si>
    <t>Integration of asset management information into the system (asset owner, asset location, etc.)</t>
  </si>
  <si>
    <t>1.7.22</t>
  </si>
  <si>
    <t>Vulnerability context integration</t>
  </si>
  <si>
    <t>Integration of vulnerability management information into sysstem assets to determine risk levels for assets</t>
  </si>
  <si>
    <t>1.7.23</t>
  </si>
  <si>
    <t>Threat Intelligence integration</t>
  </si>
  <si>
    <t>Integration of threat intelligence information (observables / IoCs) into the security monitoring tooling</t>
  </si>
  <si>
    <t>1.7.24</t>
  </si>
  <si>
    <t>Threat hunting integration</t>
  </si>
  <si>
    <t>Integration of the tooling into the threat hunting process to support threat hunting investigations</t>
  </si>
  <si>
    <t>1.7.25</t>
  </si>
  <si>
    <t>Security incident management integration</t>
  </si>
  <si>
    <t>Integration of the security incident management process to support incident investigation</t>
  </si>
  <si>
    <t>1.7.26</t>
  </si>
  <si>
    <t>SOAR integration</t>
  </si>
  <si>
    <t>Integration with the SOAR tooling for automation purposes</t>
  </si>
  <si>
    <t>Rule-based detection</t>
  </si>
  <si>
    <t>1.7.27</t>
  </si>
  <si>
    <t>Standard detection rules</t>
  </si>
  <si>
    <t>Use of standard content packs in the security monitoring solution</t>
  </si>
  <si>
    <t>1.7.28</t>
  </si>
  <si>
    <t>Custom detection rules</t>
  </si>
  <si>
    <t>Use of custom content (correlation rules, etc.) in the security monitoring solution</t>
  </si>
  <si>
    <t>Anomaly detection</t>
  </si>
  <si>
    <t>1.7.29</t>
  </si>
  <si>
    <t>User anomalies</t>
  </si>
  <si>
    <t>Anomalous pattern detection for users</t>
  </si>
  <si>
    <t>1.7.30</t>
  </si>
  <si>
    <t>Application anomalies</t>
  </si>
  <si>
    <t>Anomalous pattern detection for applications</t>
  </si>
  <si>
    <t>1.7.31</t>
  </si>
  <si>
    <t>Device anomalies</t>
  </si>
  <si>
    <t>Anomalous pattern detection for devices</t>
  </si>
  <si>
    <t>1.7.32</t>
  </si>
  <si>
    <t>Network anomalies</t>
  </si>
  <si>
    <t>Anomalous pattern detection for network</t>
  </si>
  <si>
    <t>Visualisation and output</t>
  </si>
  <si>
    <t>1.7.33</t>
  </si>
  <si>
    <t>Reporting</t>
  </si>
  <si>
    <t>Custom reports for SOC customers and SOC analysts</t>
  </si>
  <si>
    <t>1.7.34</t>
  </si>
  <si>
    <t>Dashboards</t>
  </si>
  <si>
    <t>Custom dashboards used by analysts and managers</t>
  </si>
  <si>
    <t>1.7.35</t>
  </si>
  <si>
    <t>Data visualization techniques</t>
  </si>
  <si>
    <t>Graphing capabilities to support analysis</t>
  </si>
  <si>
    <t>1.7.36</t>
  </si>
  <si>
    <t>Data drilldowns</t>
  </si>
  <si>
    <t>Drilldowns on graphs to quickly 'zoom in' on details of visual anomalies</t>
  </si>
  <si>
    <t>1.7.37</t>
  </si>
  <si>
    <t>Central analysis console</t>
  </si>
  <si>
    <t>A central console used by SOC analysts</t>
  </si>
  <si>
    <t>1.7.38</t>
  </si>
  <si>
    <t>Advanced searching and querying</t>
  </si>
  <si>
    <t>Searching capabilities that support finding specific information based on characteristics</t>
  </si>
  <si>
    <t>Completeness (%)</t>
  </si>
  <si>
    <t>Network Monitoring</t>
  </si>
  <si>
    <t>2.3.4</t>
  </si>
  <si>
    <t>2.4.4</t>
  </si>
  <si>
    <t>2.4.5</t>
  </si>
  <si>
    <t>Data may include logs and PCAP files</t>
  </si>
  <si>
    <t>2.5.5</t>
  </si>
  <si>
    <t>2.5.6</t>
  </si>
  <si>
    <t>Access Management</t>
  </si>
  <si>
    <t>The system will contain confidential information and possibly information that impacts employee privacy</t>
  </si>
  <si>
    <t>2.6.3</t>
  </si>
  <si>
    <t>Encrypted traffic analysis</t>
  </si>
  <si>
    <t>Helps to identify potentially malicious traffic in encrypted communications, using fingerprinting or certificate analysis</t>
  </si>
  <si>
    <t>IDS signature matching</t>
  </si>
  <si>
    <t>The ability to use IDS signatures in network monitoring</t>
  </si>
  <si>
    <t>Supervised machine learning</t>
  </si>
  <si>
    <t>Machine learning trained on a predefined data set with known good and bad traffic</t>
  </si>
  <si>
    <t>Unsupervised machine learning</t>
  </si>
  <si>
    <t>Machine learning trained without a predefined data set</t>
  </si>
  <si>
    <t>Traffic blocking</t>
  </si>
  <si>
    <t>In-line appliances can block malicious traffic as part of their response capability</t>
  </si>
  <si>
    <t>Unauthorised device detection</t>
  </si>
  <si>
    <t>Detection of unauthorised devices accessing the network</t>
  </si>
  <si>
    <t>Add MITRE ATT&amp;CK® tags to rules / analytics for mapping and hunting purposes</t>
  </si>
  <si>
    <t>Deep packet inspection</t>
  </si>
  <si>
    <t>Detailed inspection of data sent across the network</t>
  </si>
  <si>
    <t>2.7.9</t>
  </si>
  <si>
    <t>Correlation of anomalies with previously detected anomalies or detection rules</t>
  </si>
  <si>
    <t>2.7.10</t>
  </si>
  <si>
    <t>Full packet capture</t>
  </si>
  <si>
    <t>Full packet capture supports network forensic capabilities</t>
  </si>
  <si>
    <t>2.7.11</t>
  </si>
  <si>
    <t>Flow data ingestion</t>
  </si>
  <si>
    <t>Flow data (such as NetFlow, IPFIX, etc.) ingestion</t>
  </si>
  <si>
    <t>Monitoring capabilities</t>
  </si>
  <si>
    <t>2.7.12</t>
  </si>
  <si>
    <t>Monitoring north - south network traffic</t>
  </si>
  <si>
    <t>Monitoring capabilities for traffic crossing the perimeter</t>
  </si>
  <si>
    <t>2.7.13</t>
  </si>
  <si>
    <t>Monitoring east - west network traffic</t>
  </si>
  <si>
    <t>Monitoring capabilities for traffic traversing the internal network</t>
  </si>
  <si>
    <t>2.7.14</t>
  </si>
  <si>
    <t>Monitoring classified network segements</t>
  </si>
  <si>
    <t>Monitoring capabilities for classified network segments</t>
  </si>
  <si>
    <t>2.7.15</t>
  </si>
  <si>
    <t>Monitoring cloud environments</t>
  </si>
  <si>
    <t>Monitoring capabilities for cloud connections / environments</t>
  </si>
  <si>
    <t>2.7.16</t>
  </si>
  <si>
    <t>Monitoring ICS/SCADA networks</t>
  </si>
  <si>
    <t>Monitoring capabilities for ISC/SCADA networks</t>
  </si>
  <si>
    <t>2.7.17</t>
  </si>
  <si>
    <t>Monitoring DNS traffic</t>
  </si>
  <si>
    <t>Monitoring capabilities for DNS queries</t>
  </si>
  <si>
    <t>2.7.18</t>
  </si>
  <si>
    <t>2.7.19</t>
  </si>
  <si>
    <t>2.7.20</t>
  </si>
  <si>
    <t>Integration of threat intelligence information (observables / IoCs) into the system for reputation-based monitoring</t>
  </si>
  <si>
    <t>2.7.21</t>
  </si>
  <si>
    <t>2.7.22</t>
  </si>
  <si>
    <t>2.7.23</t>
  </si>
  <si>
    <t>SIEM integration</t>
  </si>
  <si>
    <t>Integration with the SIEM tooling for centralised correlation</t>
  </si>
  <si>
    <t>2.7.24</t>
  </si>
  <si>
    <t>Malware sandbox integration</t>
  </si>
  <si>
    <t>Detonate potential malware samples in a sandbox environment</t>
  </si>
  <si>
    <t>2.7.25</t>
  </si>
  <si>
    <t>2.7.26</t>
  </si>
  <si>
    <t>2.7.27</t>
  </si>
  <si>
    <t>Traffic baselining</t>
  </si>
  <si>
    <t>Creation of network baselines for anomaly detection purposes</t>
  </si>
  <si>
    <t>2.7.28</t>
  </si>
  <si>
    <t>Pattern analysis</t>
  </si>
  <si>
    <t>Detection of anomalous patterns, for example in (encrypted) sessions, using machines learning</t>
  </si>
  <si>
    <t>2.7.29</t>
  </si>
  <si>
    <t>2.7.30</t>
  </si>
  <si>
    <t>2.7.31</t>
  </si>
  <si>
    <t>2.7.32</t>
  </si>
  <si>
    <t>2.7.33</t>
  </si>
  <si>
    <t>2.7.34</t>
  </si>
  <si>
    <t>Searching capabilities that support finding specific information based on characteristics, especially useful for network threat hunting</t>
  </si>
  <si>
    <t>3.3.4</t>
  </si>
  <si>
    <t>3.4.3</t>
  </si>
  <si>
    <t>3.4.4</t>
  </si>
  <si>
    <t>3.4.5</t>
  </si>
  <si>
    <t>Can be fully implemented HA, partially implemented, hot spare, etc. May not be applicable</t>
  </si>
  <si>
    <t>3.5.5</t>
  </si>
  <si>
    <t>3.5.6</t>
  </si>
  <si>
    <t>3.6.1</t>
  </si>
  <si>
    <t>3.6.2</t>
  </si>
  <si>
    <t>3.6.3</t>
  </si>
  <si>
    <t>3.7.1</t>
  </si>
  <si>
    <t>OS support</t>
  </si>
  <si>
    <t>Support for common OS's (e.g. Windows, Linux, OSX, etc.)</t>
  </si>
  <si>
    <t>3.7.2</t>
  </si>
  <si>
    <t>Mobile device support</t>
  </si>
  <si>
    <t>Support for mobile devices (e.g. Android, IOS)</t>
  </si>
  <si>
    <t>3.7.3</t>
  </si>
  <si>
    <t>Physical, virtual &amp; cloud deployment</t>
  </si>
  <si>
    <t>Deployment across physical and virtual devices and cloud-based workloads increases coverage and visibility</t>
  </si>
  <si>
    <t>3.7.4</t>
  </si>
  <si>
    <t>Vulnerability patching</t>
  </si>
  <si>
    <t>Remote patching of uncovered vulnerabilities. May be fully automated</t>
  </si>
  <si>
    <t>3.7.5</t>
  </si>
  <si>
    <t>Forensic information preservation</t>
  </si>
  <si>
    <t>Forensic information preservation is a capability that supports security incident management and forensic investigation</t>
  </si>
  <si>
    <t>3.7.6</t>
  </si>
  <si>
    <t>Historic data retention</t>
  </si>
  <si>
    <t>Historic data retention is especially important in threat hunting investigations. Multiple months of data should be retained</t>
  </si>
  <si>
    <t>3.7.7</t>
  </si>
  <si>
    <t>3.7.8</t>
  </si>
  <si>
    <t>Memory analysis</t>
  </si>
  <si>
    <t>Analysis of end-point memory</t>
  </si>
  <si>
    <t>3.7.9</t>
  </si>
  <si>
    <t>Correlation of events with previously detected events</t>
  </si>
  <si>
    <t>Prevention capabilities</t>
  </si>
  <si>
    <t>3.7.10</t>
  </si>
  <si>
    <t>Exploit prevention</t>
  </si>
  <si>
    <t>Prevention of exploits being executed on the system</t>
  </si>
  <si>
    <t>3.7.11</t>
  </si>
  <si>
    <t>Fileless malware protection</t>
  </si>
  <si>
    <t>Protection against malware running only in memory</t>
  </si>
  <si>
    <t>3.7.12</t>
  </si>
  <si>
    <t>Application allowlisting</t>
  </si>
  <si>
    <t>Prevention of running unauthorised applications by means of allow listing</t>
  </si>
  <si>
    <t>3.7.13</t>
  </si>
  <si>
    <t>Ransomware protection</t>
  </si>
  <si>
    <t>Protection against ransomware, for example with the used of controlled access to sensitive files and folders</t>
  </si>
  <si>
    <t>3.7.14</t>
  </si>
  <si>
    <t>Attack surface reduction</t>
  </si>
  <si>
    <t>Attack surface reduction can be used to decrease the likelihood of compromise</t>
  </si>
  <si>
    <t>Detection capabilities [1]</t>
  </si>
  <si>
    <t>3.7.15</t>
  </si>
  <si>
    <t>Vulnerability detection</t>
  </si>
  <si>
    <t>Detection of vulnerabilities on the local end-point</t>
  </si>
  <si>
    <t>3.7.16</t>
  </si>
  <si>
    <t>Process execution monitoring</t>
  </si>
  <si>
    <t>Detection of execution of potentially malicious processes and scripts</t>
  </si>
  <si>
    <t>3.7.17</t>
  </si>
  <si>
    <t>File system monitoring</t>
  </si>
  <si>
    <t>Detection of file creation, deletion and or modification (including encryption)</t>
  </si>
  <si>
    <t>3.7.18</t>
  </si>
  <si>
    <t>Task &amp; service monitoring</t>
  </si>
  <si>
    <t>Detection of creation or modification of services and scheduled tasks</t>
  </si>
  <si>
    <t>3.7.19</t>
  </si>
  <si>
    <t>Network connection monitoring</t>
  </si>
  <si>
    <t>Detection of potentially malicious network traffic</t>
  </si>
  <si>
    <t>3.7.20</t>
  </si>
  <si>
    <t>Registry monitoring</t>
  </si>
  <si>
    <t>Detection of modifications to the system registry</t>
  </si>
  <si>
    <t>3.7.21</t>
  </si>
  <si>
    <t>User activity monitoring</t>
  </si>
  <si>
    <t>Detection of user activity, including logon and logoff</t>
  </si>
  <si>
    <t>3.7.22</t>
  </si>
  <si>
    <t>Configuration monitoring</t>
  </si>
  <si>
    <t>Detection of unauthorised changes to the local end-point configuration, including modifications to registry, files, services, tasks, drivers, etc.</t>
  </si>
  <si>
    <t>3.7.23</t>
  </si>
  <si>
    <t>Air-gaped end-point monitoring</t>
  </si>
  <si>
    <t>Monitoring capabilities for end-points not connected to the corporate network</t>
  </si>
  <si>
    <t>3.7.24</t>
  </si>
  <si>
    <t>File reputation service</t>
  </si>
  <si>
    <t>Detection of potentially malicious files using an (online) file reputation service</t>
  </si>
  <si>
    <t>3.7.25</t>
  </si>
  <si>
    <t>Deception techniques</t>
  </si>
  <si>
    <t>Detection of adversaries by employing deception techniques (such as honey tokens) on end-points</t>
  </si>
  <si>
    <t>Remediation capabilities</t>
  </si>
  <si>
    <t>3.7.26</t>
  </si>
  <si>
    <t>URL filtering / blocking</t>
  </si>
  <si>
    <t>Block traffic to specific URL</t>
  </si>
  <si>
    <t>3.7.27</t>
  </si>
  <si>
    <t>Web content filtering</t>
  </si>
  <si>
    <t>Block specific web content</t>
  </si>
  <si>
    <t>3.7.28</t>
  </si>
  <si>
    <t>Machine isolation</t>
  </si>
  <si>
    <t>Isolate a machine from the network</t>
  </si>
  <si>
    <t>3.7.29</t>
  </si>
  <si>
    <t>Process termination / suspension</t>
  </si>
  <si>
    <t>Terminate or suspend a running process</t>
  </si>
  <si>
    <t>3.7.30</t>
  </si>
  <si>
    <t>File / registry key deletion</t>
  </si>
  <si>
    <t>Delete local files or registry key (in case of Windows)</t>
  </si>
  <si>
    <t>3.7.31</t>
  </si>
  <si>
    <t>Forced user logoff</t>
  </si>
  <si>
    <t>Force a user to log off to terminate any user-associated processes</t>
  </si>
  <si>
    <t>Integrations</t>
  </si>
  <si>
    <t>3.7.32</t>
  </si>
  <si>
    <t>3.7.33</t>
  </si>
  <si>
    <t>Vulnerability intelligence integration</t>
  </si>
  <si>
    <t>Integration of vulnerability intelligence information into the system for vulnerability monitoring purposes</t>
  </si>
  <si>
    <t>3.7.34</t>
  </si>
  <si>
    <t>Threat hunting integration - TTPs</t>
  </si>
  <si>
    <t>Integration of the tooling into the threat hunting process to support threat hunting investigations on the TTP level</t>
  </si>
  <si>
    <t>3.7.35</t>
  </si>
  <si>
    <t>Threat hunting integration - Tools &amp; artifacts</t>
  </si>
  <si>
    <t>Integration of the tooling into the threat hunting process to support threat hunting investigations on the Tools &amp; artifacts level</t>
  </si>
  <si>
    <t>3.7.36</t>
  </si>
  <si>
    <t>Threat hunting integration - Technical indicators</t>
  </si>
  <si>
    <t>Integration of the tooling into the threat hunting process to support threat hunting investigations on the indicator level (IP, domain, hash)</t>
  </si>
  <si>
    <t>3.7.37</t>
  </si>
  <si>
    <t>3.7.38</t>
  </si>
  <si>
    <t>3.7.39</t>
  </si>
  <si>
    <t>3.7.40</t>
  </si>
  <si>
    <t>Online signature-based detection</t>
  </si>
  <si>
    <t>Signature-based malware detection requiring an active internet connection</t>
  </si>
  <si>
    <t>3.7.41</t>
  </si>
  <si>
    <t>Offline signature-based detection</t>
  </si>
  <si>
    <t>Signature-based malware detection not requiring an active internet connection</t>
  </si>
  <si>
    <t>3.7.42</t>
  </si>
  <si>
    <t>Custom rules</t>
  </si>
  <si>
    <t>Creation of custom rules for the detection of specific Indicators of Attack</t>
  </si>
  <si>
    <t>3.7.43</t>
  </si>
  <si>
    <t>Behavioural detection</t>
  </si>
  <si>
    <t>Detection of potentially malicious behaviour using machine learning technologies</t>
  </si>
  <si>
    <t>Visualisation &amp; output</t>
  </si>
  <si>
    <t>3.7.44</t>
  </si>
  <si>
    <t>3.7.45</t>
  </si>
  <si>
    <t>3.7.46</t>
  </si>
  <si>
    <t>3.7.47</t>
  </si>
  <si>
    <t>3.7.48</t>
  </si>
  <si>
    <t>3.7.49</t>
  </si>
  <si>
    <t>Searching capabilities that support finding specific information based on characteristics, especially useful for end-point threat hunting</t>
  </si>
  <si>
    <t>[1] see:</t>
  </si>
  <si>
    <t>https://github.com/tsale/EDR-Telemetry</t>
  </si>
  <si>
    <t>3.7.50</t>
  </si>
  <si>
    <t>SecOps Automation</t>
  </si>
  <si>
    <t>4.4.1</t>
  </si>
  <si>
    <t>4.4.2</t>
  </si>
  <si>
    <t>4.4.3</t>
  </si>
  <si>
    <t>4.4.4</t>
  </si>
  <si>
    <t>4.4.5</t>
  </si>
  <si>
    <t>May not be required for this particular solution</t>
  </si>
  <si>
    <t>The system may have automated actions that can impact the usage of systems and should be restricted</t>
  </si>
  <si>
    <t>4.7.1</t>
  </si>
  <si>
    <t>Historical event matching</t>
  </si>
  <si>
    <t>Contextualize potential incidents using similar historical events</t>
  </si>
  <si>
    <t>4.7.2</t>
  </si>
  <si>
    <t>Risk-based event prioritization</t>
  </si>
  <si>
    <t>Risk-based prioritization of security events using contextualized information</t>
  </si>
  <si>
    <t>4.7.3</t>
  </si>
  <si>
    <t>Ticket workflow support</t>
  </si>
  <si>
    <t>Automated ticket creation and workflow support</t>
  </si>
  <si>
    <t>Data integrations</t>
  </si>
  <si>
    <t>4.7.4</t>
  </si>
  <si>
    <t>SIEM data integration</t>
  </si>
  <si>
    <t>The automation &amp; orchestration tool receives events from the SIEM system</t>
  </si>
  <si>
    <t>4.7.5</t>
  </si>
  <si>
    <t>Threat intelligence integration</t>
  </si>
  <si>
    <t>Contextualize potential incidents using threat intelligence</t>
  </si>
  <si>
    <t>4.7.6</t>
  </si>
  <si>
    <t>Contextualize potential incidents using asset information</t>
  </si>
  <si>
    <t>4.7.7</t>
  </si>
  <si>
    <t>Contextualize potential incidents using user information</t>
  </si>
  <si>
    <t>4.7.8</t>
  </si>
  <si>
    <t>Vulnerability management integration</t>
  </si>
  <si>
    <t>Contextualize potential incidents using vulnerability management information</t>
  </si>
  <si>
    <t>Response integrations</t>
  </si>
  <si>
    <t>4.7.9</t>
  </si>
  <si>
    <t>Knowledge base integration</t>
  </si>
  <si>
    <t>Automatically update the knowledge base using event information</t>
  </si>
  <si>
    <t>4.7.10</t>
  </si>
  <si>
    <t>Firewall integration</t>
  </si>
  <si>
    <t>Automated remediation by blocking attackers on the firewall</t>
  </si>
  <si>
    <t>4.7.11</t>
  </si>
  <si>
    <t>NDR integration</t>
  </si>
  <si>
    <t>Automated remediation by blocking attackers in the network</t>
  </si>
  <si>
    <t>4.7.12</t>
  </si>
  <si>
    <t>EDR integration</t>
  </si>
  <si>
    <t>Automated remediation by blocking attackers on the end-point</t>
  </si>
  <si>
    <t>4.7.13</t>
  </si>
  <si>
    <t>Email protection integration</t>
  </si>
  <si>
    <t>Automated remediation by blocking email senders</t>
  </si>
  <si>
    <t>4.7.14</t>
  </si>
  <si>
    <t>Malware protection integration</t>
  </si>
  <si>
    <t>Automated remediation by quarantining malware and scanning end-points for malware threats</t>
  </si>
  <si>
    <t>4.7.15</t>
  </si>
  <si>
    <t>Sandbox integration</t>
  </si>
  <si>
    <t>Automated delivery of malware samples to sandbox environments for extensive analysis</t>
  </si>
  <si>
    <t>4.7.16</t>
  </si>
  <si>
    <t>Active Directory / IAM integration</t>
  </si>
  <si>
    <t>Automated locking and suspension of user accounts or revocation of access rights based on event outcome</t>
  </si>
  <si>
    <t>4.7.17</t>
  </si>
  <si>
    <t>Querying SIEM to obtain information for ticket context or automated triage</t>
  </si>
  <si>
    <t>Playbooks [1]</t>
  </si>
  <si>
    <t>4.7.18</t>
  </si>
  <si>
    <t>Standard playbooks</t>
  </si>
  <si>
    <t>Application of standard (out of the box) response playbooks the platform</t>
  </si>
  <si>
    <t>4.7.19</t>
  </si>
  <si>
    <t>Customised playbooks</t>
  </si>
  <si>
    <t>Application of customized and fully response customized playbooks in the platform</t>
  </si>
  <si>
    <t>4.7.20</t>
  </si>
  <si>
    <t>Playbook automation</t>
  </si>
  <si>
    <t>Application of automation in playbooks</t>
  </si>
  <si>
    <t>4.7.21</t>
  </si>
  <si>
    <t>Playbook development process</t>
  </si>
  <si>
    <t>A development, refinement and life cycle management process for SOC playbooks for usage in platform</t>
  </si>
  <si>
    <t>Visualisation and ouput</t>
  </si>
  <si>
    <t>4.7.22</t>
  </si>
  <si>
    <t>4.7.23</t>
  </si>
  <si>
    <t>4.7.24</t>
  </si>
  <si>
    <t>Performance tracking</t>
  </si>
  <si>
    <t>Application of KPIs and metrics to ticket workflow</t>
  </si>
  <si>
    <t>3. Forensic Analysis</t>
  </si>
  <si>
    <t>4. Cyber Threat Intelligence</t>
  </si>
  <si>
    <t>Have you formally described the security monitoring service?</t>
  </si>
  <si>
    <t>A service description should be in place</t>
  </si>
  <si>
    <t>Please specify elements of the security monitoring service document:</t>
  </si>
  <si>
    <t>Key performance indicators</t>
  </si>
  <si>
    <t>Indicators to establish the performance of the service</t>
  </si>
  <si>
    <t>Quality indicators</t>
  </si>
  <si>
    <t>Indicators to establish the quality of service delivery</t>
  </si>
  <si>
    <t>1.2.3</t>
  </si>
  <si>
    <t>Service dependencies</t>
  </si>
  <si>
    <t>A clear understanding of which people / process / technologies are required for adequate service delivery</t>
  </si>
  <si>
    <t>1.2.4</t>
  </si>
  <si>
    <t>Service levels</t>
  </si>
  <si>
    <t>Agreements on minimum performance, capacity, availability, etc.</t>
  </si>
  <si>
    <t>1.2.5</t>
  </si>
  <si>
    <t>Hours of operation</t>
  </si>
  <si>
    <t>The operational hours for this service (e.g. 24/7)</t>
  </si>
  <si>
    <t>1.2.6</t>
  </si>
  <si>
    <t>Service customers and stakeholders</t>
  </si>
  <si>
    <t>The customers and stakeholders for this service (e.g. IT management)</t>
  </si>
  <si>
    <t>1.2.7</t>
  </si>
  <si>
    <t>Purpose</t>
  </si>
  <si>
    <t>The purpose and objectives for this service</t>
  </si>
  <si>
    <t>1.2.8</t>
  </si>
  <si>
    <t>Service input / triggers</t>
  </si>
  <si>
    <t>The service input: what triggers this service to run?</t>
  </si>
  <si>
    <t>1.2.9</t>
  </si>
  <si>
    <t>Service output / deliverables</t>
  </si>
  <si>
    <t>The service output: what does the service deliver? Can be tangible (e.g. reports) or intangible (e.g. situational awareness )</t>
  </si>
  <si>
    <t>1.2.10</t>
  </si>
  <si>
    <t>Service activities</t>
  </si>
  <si>
    <t>Which activities are carried out within the scope of the service?</t>
  </si>
  <si>
    <t>1.2.11</t>
  </si>
  <si>
    <t>Service roles &amp; responsibilities</t>
  </si>
  <si>
    <t>Which roles and responsibilities apply to this service?</t>
  </si>
  <si>
    <t>Use this outcome to determine the score for 1.2</t>
  </si>
  <si>
    <t>Is the service measured for quality?</t>
  </si>
  <si>
    <t>Are the quality indicators from the previous questions used for reporting on the service?</t>
  </si>
  <si>
    <t>Is the service measured for service delivery in accordance with service levels?</t>
  </si>
  <si>
    <t>Service levels should be used to formally commit the SOC to service delivery</t>
  </si>
  <si>
    <t>Are customers and/or stakeholders regularly updated about the service?</t>
  </si>
  <si>
    <t>Changes to the service scope, delivery, etc.</t>
  </si>
  <si>
    <t>Is there a contractual agreement between the SOC and the customers?</t>
  </si>
  <si>
    <t>Contractual agreements should also cover penalties</t>
  </si>
  <si>
    <t>Is sufficient personnel allocated to the process to ensure required service delivery?</t>
  </si>
  <si>
    <t>Allocation of dedicated personnel will ensure highest service quality</t>
  </si>
  <si>
    <t>Is the service aligned with other relevant processes?</t>
  </si>
  <si>
    <t>e.g. alignment with configuration management, incident management, etc.</t>
  </si>
  <si>
    <t>Is there a incident resolution / service continuity process in place for this service?</t>
  </si>
  <si>
    <t>Service continuity is important to comply with contractual agreements, even in case of major incidents</t>
  </si>
  <si>
    <t>Has a set of procedures been created for this service?</t>
  </si>
  <si>
    <t>Procedures support process standardization and quality. Personnel should be trained to use procedures correctly and structurally</t>
  </si>
  <si>
    <t>Is there an onboarding and offloading procedure for this service?</t>
  </si>
  <si>
    <t>Customer onboarding and offloading procedures support efficient service delivery and ensure customers are (dis)connected properly</t>
  </si>
  <si>
    <t>1.12</t>
  </si>
  <si>
    <t>Are best practices applied to the service?</t>
  </si>
  <si>
    <t>Best practices should be used to optimize this service</t>
  </si>
  <si>
    <t>1.13</t>
  </si>
  <si>
    <t>Are use cases used in the security monitoring service?</t>
  </si>
  <si>
    <t>e.g. user login brute-force, denial of service, non-compliance, etc.</t>
  </si>
  <si>
    <t>1.14</t>
  </si>
  <si>
    <t>Is process data gathered for prediction of service performance?</t>
  </si>
  <si>
    <t>Service performance measurement requires establishment of performance goals</t>
  </si>
  <si>
    <t>1.15</t>
  </si>
  <si>
    <t>Is the service continuously being improved based on improvement goals?</t>
  </si>
  <si>
    <t>Improvement based on based evaluation, (maturity) assessment, tests, etc.</t>
  </si>
  <si>
    <t>1.16</t>
  </si>
  <si>
    <t>Please specify capabilities of the security monitoring service:</t>
  </si>
  <si>
    <t>1.16.1</t>
  </si>
  <si>
    <t>Early detection</t>
  </si>
  <si>
    <t>Capability to detect incidents in an early stage</t>
  </si>
  <si>
    <t>1.16.2</t>
  </si>
  <si>
    <t>Intrusion detection</t>
  </si>
  <si>
    <t>Capability to detect intrusion attempts</t>
  </si>
  <si>
    <t>1.16.3</t>
  </si>
  <si>
    <t>Exfiltration detection</t>
  </si>
  <si>
    <t>Capability to detect information leaving the organization</t>
  </si>
  <si>
    <t>1.16.4</t>
  </si>
  <si>
    <t>1.16.5</t>
  </si>
  <si>
    <t>Malware detection</t>
  </si>
  <si>
    <t>Capability to detect malware in the infrastructure</t>
  </si>
  <si>
    <t>1.16.6</t>
  </si>
  <si>
    <t>Capability to detect anomalies</t>
  </si>
  <si>
    <t>1.16.7</t>
  </si>
  <si>
    <t>Real-time detection</t>
  </si>
  <si>
    <t>Can also be near real-time (e.g. 15 minutes delay)</t>
  </si>
  <si>
    <t>1.16.8</t>
  </si>
  <si>
    <t>Alerting &amp; notification</t>
  </si>
  <si>
    <t>Capability to automatically send alerts for all security monitoring components</t>
  </si>
  <si>
    <t>1.16.9</t>
  </si>
  <si>
    <t>False-positive reduction</t>
  </si>
  <si>
    <t>A process for reducing the amount of false-positives</t>
  </si>
  <si>
    <t>1.16.10</t>
  </si>
  <si>
    <t>Continuous tuning</t>
  </si>
  <si>
    <t>A continuous tuning process for the correlation rules</t>
  </si>
  <si>
    <t>1.16.11</t>
  </si>
  <si>
    <t>Coverage management</t>
  </si>
  <si>
    <t>Coverage indicates how well the service covers the assets in your environment</t>
  </si>
  <si>
    <t>1.16.12</t>
  </si>
  <si>
    <t>Status monitoring</t>
  </si>
  <si>
    <t>Monitoring of the status of the system</t>
  </si>
  <si>
    <t>1.16.13</t>
  </si>
  <si>
    <t>Perimeter monitoring</t>
  </si>
  <si>
    <t>Monitoring of the network perimeter for attempted intrusions and exfiltration</t>
  </si>
  <si>
    <t>1.16.14</t>
  </si>
  <si>
    <t>Host monitoring</t>
  </si>
  <si>
    <t>Monitoring of endpoints in the networks (servers, clients, etc.)</t>
  </si>
  <si>
    <t>1.16.15</t>
  </si>
  <si>
    <t>Network &amp; traffic monitoring</t>
  </si>
  <si>
    <t>Monitoring of network and traffic flows and anomalies</t>
  </si>
  <si>
    <t>1.16.16</t>
  </si>
  <si>
    <t>Access &amp; usage monitoring</t>
  </si>
  <si>
    <t>Monitoring of access attempts</t>
  </si>
  <si>
    <t>1.16.17</t>
  </si>
  <si>
    <t>User / identity monitoring</t>
  </si>
  <si>
    <t>Monitoring of user actions</t>
  </si>
  <si>
    <t>1.16.18</t>
  </si>
  <si>
    <t>Application &amp; service monitoring</t>
  </si>
  <si>
    <t>Monitoring of applications &amp; services</t>
  </si>
  <si>
    <t>1.16.19</t>
  </si>
  <si>
    <t>Behavior monitoring</t>
  </si>
  <si>
    <t>Monitoring of behavior against baselines (can be host, network and user behavior)</t>
  </si>
  <si>
    <t>1.16.20</t>
  </si>
  <si>
    <t>Database monitoring</t>
  </si>
  <si>
    <t>Monitoring of databases</t>
  </si>
  <si>
    <t>1.16.21</t>
  </si>
  <si>
    <t>Data loss monitoring</t>
  </si>
  <si>
    <t>Monitoring for loss of information</t>
  </si>
  <si>
    <t>1.16.22</t>
  </si>
  <si>
    <t>Device loss / theft monitoring</t>
  </si>
  <si>
    <t>Monitoring for loss or theft of company assets</t>
  </si>
  <si>
    <t>1.16.23</t>
  </si>
  <si>
    <t>Third-party monitoring</t>
  </si>
  <si>
    <t>Monitoring of trusted third-parties to detect possible breach attempts through the supply chain</t>
  </si>
  <si>
    <t>1.16.24</t>
  </si>
  <si>
    <t>Physical environment monitoring</t>
  </si>
  <si>
    <t>Monitoring of the physical environment to detect cyber security incidents</t>
  </si>
  <si>
    <t>1.16.25</t>
  </si>
  <si>
    <t>Cloud monitoring</t>
  </si>
  <si>
    <t>Monitoring of private and public cloud environment: SAAS, IAAS and PAAS</t>
  </si>
  <si>
    <t>1.16.26</t>
  </si>
  <si>
    <t>Mobile device monitoring</t>
  </si>
  <si>
    <t>Monitoring of corporate owned mobile devices or mobile devices containing corporate information</t>
  </si>
  <si>
    <t>1.16.27</t>
  </si>
  <si>
    <t>OT monitoring</t>
  </si>
  <si>
    <t>Monitoring of Operational Technology environments, including ICS, SCADA, DPC and PLC systems</t>
  </si>
  <si>
    <t>1.17</t>
  </si>
  <si>
    <t>Have you adopted a maturity assessment methodology for Security Incident Management?</t>
  </si>
  <si>
    <t>If yes, please specify the methodology</t>
  </si>
  <si>
    <t>e.g., SIM3, CREST, etc.</t>
  </si>
  <si>
    <t>If yes, please specify the maturity level (can have up to 2 digits)</t>
  </si>
  <si>
    <t>Please convert to a 5-point scale if required. For example: 3.6 on a 4-point scale = 4.5 on a 5-point scale</t>
  </si>
  <si>
    <t>If yes, skip directly to 2.17 (capabilities)</t>
  </si>
  <si>
    <t>The score in 2.1.2 overrules any maturity scoring in this section</t>
  </si>
  <si>
    <t>Have you adopted a standard for the Security Incident Management process?</t>
  </si>
  <si>
    <t>e.g. NIST 800-62r3, CERT handbook, etc.</t>
  </si>
  <si>
    <t>Have you formally described the security incident management process?</t>
  </si>
  <si>
    <t>Please specify elements of the security incident management document:</t>
  </si>
  <si>
    <t>Security incident definition</t>
  </si>
  <si>
    <t>A clear and unambiguous definition of a security incident</t>
  </si>
  <si>
    <t>e.g. response times</t>
  </si>
  <si>
    <t>Workflow</t>
  </si>
  <si>
    <t>The process steps that are part of the security incident management process (e.g. detection, triage, etc.)</t>
  </si>
  <si>
    <t>Decision tree</t>
  </si>
  <si>
    <t>Decision tree for escalation and starting of the process</t>
  </si>
  <si>
    <t>When can the security incident response process be started?</t>
  </si>
  <si>
    <t>2.4.6</t>
  </si>
  <si>
    <t>2.4.7</t>
  </si>
  <si>
    <t>2.4.8</t>
  </si>
  <si>
    <t>2.4.9</t>
  </si>
  <si>
    <t>2.4.10</t>
  </si>
  <si>
    <t>2.4.11</t>
  </si>
  <si>
    <t>Use this outcome to determine the score for 2.4</t>
  </si>
  <si>
    <t>Is the incident response team authorized to perform (invasive) actions when required?</t>
  </si>
  <si>
    <t>This is a mandate issue. The team should have mandate beforehand to optimize incident response times</t>
  </si>
  <si>
    <t>2.12</t>
  </si>
  <si>
    <t>2.13</t>
  </si>
  <si>
    <t>2.14</t>
  </si>
  <si>
    <t>Is the service supported by predefined workflows or scenarios?</t>
  </si>
  <si>
    <t>Workflows and scenario's can be used to structure follow-up and determine expected incident progression</t>
  </si>
  <si>
    <t>2.15</t>
  </si>
  <si>
    <t>2.16</t>
  </si>
  <si>
    <t>2.17</t>
  </si>
  <si>
    <t>Please specify capabilities and artefacts of the security incident management service:</t>
  </si>
  <si>
    <t>2.17.1</t>
  </si>
  <si>
    <t>Incident logging procedure</t>
  </si>
  <si>
    <t>Part of preparation procedures</t>
  </si>
  <si>
    <t>2.17.2</t>
  </si>
  <si>
    <t>Incident resolution procedure</t>
  </si>
  <si>
    <t>Part of preparation procedures. Likely involves a checklist and a workflow for incident handling</t>
  </si>
  <si>
    <t>2.17.3</t>
  </si>
  <si>
    <t>Incident investigation procedure</t>
  </si>
  <si>
    <t>Part of preparation procedures. Includes triage procedure and investigation / analysis procedures</t>
  </si>
  <si>
    <t>2.17.4</t>
  </si>
  <si>
    <t>Escalation procedure</t>
  </si>
  <si>
    <t>2.17.5</t>
  </si>
  <si>
    <t>Evidence collection procedure</t>
  </si>
  <si>
    <t>2.17.6</t>
  </si>
  <si>
    <t>Incident containment procedures</t>
  </si>
  <si>
    <t>Part of preparation procedures. Can be based on RE&amp;CT framework[1]</t>
  </si>
  <si>
    <t>2.17.7</t>
  </si>
  <si>
    <t>IR Training</t>
  </si>
  <si>
    <t>Preparation exercises to determine service effectiveness</t>
  </si>
  <si>
    <t>2.17.8</t>
  </si>
  <si>
    <t>2.17.9</t>
  </si>
  <si>
    <t>Red team / blue team exercises</t>
  </si>
  <si>
    <t>2.17.10</t>
  </si>
  <si>
    <r>
      <t xml:space="preserve">Matrix with </t>
    </r>
    <r>
      <rPr>
        <b/>
        <sz val="11"/>
        <color theme="1"/>
        <rFont val="Calibri"/>
        <family val="2"/>
        <scheme val="minor"/>
      </rPr>
      <t>R</t>
    </r>
    <r>
      <rPr>
        <sz val="11"/>
        <color theme="1"/>
        <rFont val="Calibri"/>
        <family val="2"/>
        <scheme val="minor"/>
      </rPr>
      <t xml:space="preserve">esponsibility, </t>
    </r>
    <r>
      <rPr>
        <b/>
        <sz val="11"/>
        <color theme="1"/>
        <rFont val="Calibri"/>
        <family val="2"/>
        <scheme val="minor"/>
      </rPr>
      <t>A</t>
    </r>
    <r>
      <rPr>
        <sz val="11"/>
        <color theme="1"/>
        <rFont val="Calibri"/>
        <family val="2"/>
        <scheme val="minor"/>
      </rPr>
      <t xml:space="preserve">ccountability and </t>
    </r>
    <r>
      <rPr>
        <b/>
        <sz val="11"/>
        <color theme="1"/>
        <rFont val="Calibri"/>
        <family val="2"/>
        <scheme val="minor"/>
      </rPr>
      <t>C</t>
    </r>
    <r>
      <rPr>
        <sz val="11"/>
        <color theme="1"/>
        <rFont val="Calibri"/>
        <family val="2"/>
        <scheme val="minor"/>
      </rPr>
      <t xml:space="preserve">onsulted and </t>
    </r>
    <r>
      <rPr>
        <b/>
        <sz val="11"/>
        <color theme="1"/>
        <rFont val="Calibri"/>
        <family val="2"/>
        <scheme val="minor"/>
      </rPr>
      <t>I</t>
    </r>
    <r>
      <rPr>
        <sz val="11"/>
        <color theme="1"/>
        <rFont val="Calibri"/>
        <family val="2"/>
        <scheme val="minor"/>
      </rPr>
      <t>nformed entities for the process</t>
    </r>
  </si>
  <si>
    <t>2.17.11</t>
  </si>
  <si>
    <t>Response authorization</t>
  </si>
  <si>
    <t>Authorization from senior management to take any action required for incident mitigation (e.g. disconnect systems)</t>
  </si>
  <si>
    <t>2.17.12</t>
  </si>
  <si>
    <t>Incident template</t>
  </si>
  <si>
    <t>Templates for security incident management registration</t>
  </si>
  <si>
    <t>2.17.13</t>
  </si>
  <si>
    <t>Incident tracking system</t>
  </si>
  <si>
    <t>A system that support the security incident management workflow. If possible dedicated or supporting ticket confidentiality</t>
  </si>
  <si>
    <t>2.17.14</t>
  </si>
  <si>
    <t>A procedure to avoid false-positives in the security incident management process</t>
  </si>
  <si>
    <t>2.17.15</t>
  </si>
  <si>
    <t>Priority assignment</t>
  </si>
  <si>
    <t>Assignment of priority to the incident, part of impact and magnitude assessment</t>
  </si>
  <si>
    <t>2.17.16</t>
  </si>
  <si>
    <t>Severity assignment</t>
  </si>
  <si>
    <t>Assignment of severity to the incident, part of impact and magnitude assessment</t>
  </si>
  <si>
    <t>2.17.17</t>
  </si>
  <si>
    <t>Categorization</t>
  </si>
  <si>
    <t>Categorization of the incident. For example, the VERIS framework could be used for classification</t>
  </si>
  <si>
    <t>2.17.18</t>
  </si>
  <si>
    <t>Critical bridge</t>
  </si>
  <si>
    <t>A communication bridge for continuous alignment of employees involved in security incident management</t>
  </si>
  <si>
    <t>2.17.19</t>
  </si>
  <si>
    <t>War room</t>
  </si>
  <si>
    <t>A dedicated facility for coordination of security incidents</t>
  </si>
  <si>
    <t>2.17.20</t>
  </si>
  <si>
    <t>Communication plan &amp; email templates</t>
  </si>
  <si>
    <t>Standardized plans and templates for communication. Includes reachability in case of emergency and outreach to customers</t>
  </si>
  <si>
    <t>2.17.21</t>
  </si>
  <si>
    <t>Backup communication technology</t>
  </si>
  <si>
    <t>Backup communication technology in case of failure of primary means. Includes internet access, email systems and phones</t>
  </si>
  <si>
    <t>2.17.22</t>
  </si>
  <si>
    <t>Secure communication channels</t>
  </si>
  <si>
    <t>Encrypted and secure communications (includes email and phones) that can be used during incident response</t>
  </si>
  <si>
    <t>2.17.23</t>
  </si>
  <si>
    <t>(dedicated) information sharing platform</t>
  </si>
  <si>
    <t>A platform for sharing information regarding the security incident</t>
  </si>
  <si>
    <t>2.17.24</t>
  </si>
  <si>
    <t>Change management integration</t>
  </si>
  <si>
    <t>Integration with the change management process for any actions taken in the security incident management process</t>
  </si>
  <si>
    <t>2.17.25</t>
  </si>
  <si>
    <t>Malware extraction &amp; analysis</t>
  </si>
  <si>
    <t>Extraction and analysis of malware</t>
  </si>
  <si>
    <t>2.17.26</t>
  </si>
  <si>
    <t>On-site incident response</t>
  </si>
  <si>
    <t>Localized incident response capability</t>
  </si>
  <si>
    <t>2.17.27</t>
  </si>
  <si>
    <t>Remote incident response</t>
  </si>
  <si>
    <t>Remote incident response capability</t>
  </si>
  <si>
    <t>2.17.28</t>
  </si>
  <si>
    <t>Third-party escalation</t>
  </si>
  <si>
    <t>Escalation process to third parties (vendors, partners, etc.)</t>
  </si>
  <si>
    <t>2.17.29</t>
  </si>
  <si>
    <t>Evaluation template</t>
  </si>
  <si>
    <t>A template for post-incident evaluation</t>
  </si>
  <si>
    <t>2.17.30</t>
  </si>
  <si>
    <t>Reporting template</t>
  </si>
  <si>
    <t>A template for reporting on the security incident</t>
  </si>
  <si>
    <t>2.17.31</t>
  </si>
  <si>
    <t>Incident closure</t>
  </si>
  <si>
    <t>Formal closure of the incident, including debriefing sessions</t>
  </si>
  <si>
    <t>2.17.32</t>
  </si>
  <si>
    <t>Lessons learned extraction for process improvement</t>
  </si>
  <si>
    <t>Continuous improvement based on previous experiences</t>
  </si>
  <si>
    <t>2.17.33</t>
  </si>
  <si>
    <t>External security incident support agreements</t>
  </si>
  <si>
    <t>Retainer for incident response as a service in case of major breaches</t>
  </si>
  <si>
    <t>2.17.34</t>
  </si>
  <si>
    <t>Exercises with other incident response teams</t>
  </si>
  <si>
    <t>Exercises with other IR teams, for example outsourcing partners and other teams in the sector</t>
  </si>
  <si>
    <t>2.17.35</t>
  </si>
  <si>
    <t>Root Cause Analysis</t>
  </si>
  <si>
    <t>Investigation and reporting on the root cause of the incident. Required for optimizing lessons learned for the organization</t>
  </si>
  <si>
    <t>2.17.36</t>
  </si>
  <si>
    <t>Restore integrity verification</t>
  </si>
  <si>
    <t>Verification that backups and restored assets do not contain IoCs or backdoors used in the initial incident</t>
  </si>
  <si>
    <t>2.18</t>
  </si>
  <si>
    <t>RE&amp;CT framework:</t>
  </si>
  <si>
    <t>https://atc-project.github.io/atc-react/</t>
  </si>
  <si>
    <t>Have you formally described the forensic analysis service?</t>
  </si>
  <si>
    <t>Please specify elements of the security analysis service document:</t>
  </si>
  <si>
    <t>Use this outcome to determine the score for 3.2</t>
  </si>
  <si>
    <t>Use cases can be used to guide the analysis workflows</t>
  </si>
  <si>
    <t>3.16</t>
  </si>
  <si>
    <t>Please specify capabilities and artefacts of the security analysis process:</t>
  </si>
  <si>
    <t>3.16.1</t>
  </si>
  <si>
    <t>Event analysis</t>
  </si>
  <si>
    <t>Analysis of detailed events</t>
  </si>
  <si>
    <t>3.16.2</t>
  </si>
  <si>
    <t>Event analysis toolkit</t>
  </si>
  <si>
    <t>A combination of internal and external tools that can be used for security event analysis purposes</t>
  </si>
  <si>
    <t>3.16.3</t>
  </si>
  <si>
    <t>Trend analysis</t>
  </si>
  <si>
    <t>Analysis of trends in events or incidents</t>
  </si>
  <si>
    <t>3.16.4</t>
  </si>
  <si>
    <t>Incident analysis</t>
  </si>
  <si>
    <t>Analysis of security incidents</t>
  </si>
  <si>
    <t>3.16.5</t>
  </si>
  <si>
    <t>Visual analysis</t>
  </si>
  <si>
    <t>Visualization tools for data analysis</t>
  </si>
  <si>
    <t>3.16.6</t>
  </si>
  <si>
    <t>Static malware analysis</t>
  </si>
  <si>
    <t>Reverse engineering and disassembly of malware</t>
  </si>
  <si>
    <t>3.16.7</t>
  </si>
  <si>
    <t>Dynamic malware analysis</t>
  </si>
  <si>
    <t>Running malware in a controlled environment to determine its characteristics</t>
  </si>
  <si>
    <t>3.16.8</t>
  </si>
  <si>
    <t>Tradecraft analysis</t>
  </si>
  <si>
    <t>Analysis of the tradecraft of the attacker. This includes the tools, tactics, techniques and procedures used by attackers</t>
  </si>
  <si>
    <t>3.16.9</t>
  </si>
  <si>
    <t>Historic analysis</t>
  </si>
  <si>
    <t>Analysis of historic information based on new insights. APTs can span multiple months or years</t>
  </si>
  <si>
    <t>3.16.10</t>
  </si>
  <si>
    <t>Network analysis</t>
  </si>
  <si>
    <t>Analysis of network traffic patterns and packets</t>
  </si>
  <si>
    <t>3.16.11</t>
  </si>
  <si>
    <t>Analysis of end-point memory, for example fileless malware</t>
  </si>
  <si>
    <t>3.16.12</t>
  </si>
  <si>
    <t>Mobile device analysis</t>
  </si>
  <si>
    <t>Capability to perform forensic analysis of mobile devices</t>
  </si>
  <si>
    <t>3.16.13</t>
  </si>
  <si>
    <t>Volatile information collection</t>
  </si>
  <si>
    <t>Collection of volatile information (such as memory; see RFC3227) requires swift response, as evidence may be lost quickly</t>
  </si>
  <si>
    <t>3.16.14</t>
  </si>
  <si>
    <t>Remote evidence collection</t>
  </si>
  <si>
    <t>Capability to remotely collect evidence (files, disk images, memory dumps, etc. ) from target systems</t>
  </si>
  <si>
    <t>3.16.15</t>
  </si>
  <si>
    <t>Forensic hardware toolkit</t>
  </si>
  <si>
    <t>Hardware toolkits will likely at least consist of write-blockers for disk imaging</t>
  </si>
  <si>
    <t>3.16.16</t>
  </si>
  <si>
    <t>Forensic analysis software toolkit</t>
  </si>
  <si>
    <t>Software tools used in forensic analysis</t>
  </si>
  <si>
    <t>3.16.17</t>
  </si>
  <si>
    <t>Dedicated analysis workstations</t>
  </si>
  <si>
    <t>Dedicated workstations loaded with specialized tools should be used to make investigations more efficient</t>
  </si>
  <si>
    <t>3.16.18</t>
  </si>
  <si>
    <t>forensic analysis handbook</t>
  </si>
  <si>
    <t>A handbook that describes security analysis workflows, tools, exceptions, known issues, etc.</t>
  </si>
  <si>
    <t>3.16.19</t>
  </si>
  <si>
    <t>forensic analysis workflows</t>
  </si>
  <si>
    <t>An established workflow for performing security analysis</t>
  </si>
  <si>
    <t>3.16.20</t>
  </si>
  <si>
    <t>A case management system that supports the analyst workflow</t>
  </si>
  <si>
    <t>3.16.21</t>
  </si>
  <si>
    <t>Report templates</t>
  </si>
  <si>
    <t>Report templates for standardization of investigation reporting</t>
  </si>
  <si>
    <t>3.16.22</t>
  </si>
  <si>
    <t>Evidence seizure procedure</t>
  </si>
  <si>
    <t>Procedure for seizure of evidence in forensic analysis</t>
  </si>
  <si>
    <t>3.16.23</t>
  </si>
  <si>
    <t>Evidence transport procedure</t>
  </si>
  <si>
    <t>Procedure for trusted transport of evidence (e.g. laptops) that preserve the chain of custody</t>
  </si>
  <si>
    <t>3.16.24</t>
  </si>
  <si>
    <t>Chain of custody preservation procedure</t>
  </si>
  <si>
    <t>Procedures to correctly process evidence, while preserving the chain of custody</t>
  </si>
  <si>
    <t>3.17</t>
  </si>
  <si>
    <t>4. Cyber Threat intelligence</t>
  </si>
  <si>
    <t>Have you formally described the threat intelligence service?</t>
  </si>
  <si>
    <t>Please specify elements of the threat intelligence service document:</t>
  </si>
  <si>
    <t>4.2.7</t>
  </si>
  <si>
    <t>4.2.8</t>
  </si>
  <si>
    <t>4.2.9</t>
  </si>
  <si>
    <t>4.2.10</t>
  </si>
  <si>
    <t>4.2.11</t>
  </si>
  <si>
    <t>Use this outcome to determine the score for 4.2</t>
  </si>
  <si>
    <t>e.g. the security monitoring process, and mainly the security incident management process</t>
  </si>
  <si>
    <t>4.13</t>
  </si>
  <si>
    <t>4.14</t>
  </si>
  <si>
    <t>4.15</t>
  </si>
  <si>
    <t>Please specify capabilities and artefacts of the threat intelligence process:</t>
  </si>
  <si>
    <t>Planning &amp; direction</t>
  </si>
  <si>
    <t>4.15.1</t>
  </si>
  <si>
    <t>CTI goals and objectives identification</t>
  </si>
  <si>
    <t>Determine objectives and goals for the CTI process</t>
  </si>
  <si>
    <t>4.15.2</t>
  </si>
  <si>
    <t>CTI stakeholder identification</t>
  </si>
  <si>
    <t>Identify relevant stakeholders in the organization for CTI</t>
  </si>
  <si>
    <t>4.15.3</t>
  </si>
  <si>
    <t>Intelligence requirements identification</t>
  </si>
  <si>
    <t>Identify requirements in the organization from relevant stakeholders</t>
  </si>
  <si>
    <t>4.15.4</t>
  </si>
  <si>
    <t>CTI scope determination</t>
  </si>
  <si>
    <t>Determine the scope of the CTI process</t>
  </si>
  <si>
    <t>4.15.5</t>
  </si>
  <si>
    <t>Threat landscape analysis</t>
  </si>
  <si>
    <t>Prioritize threats for the organization based on threat landscapes</t>
  </si>
  <si>
    <t>4.15.6</t>
  </si>
  <si>
    <t>Asset prioritization</t>
  </si>
  <si>
    <t>Prioritize assets for relevance and risk to the CTI process</t>
  </si>
  <si>
    <t>Collection</t>
  </si>
  <si>
    <t>4.15.7</t>
  </si>
  <si>
    <t>Continuous intelligence gathering</t>
  </si>
  <si>
    <t>A process for continuously gathering relevant intelligence information</t>
  </si>
  <si>
    <t>4.15.8</t>
  </si>
  <si>
    <t>Automated intelligence gathering &amp; processing</t>
  </si>
  <si>
    <t>An automated system that collects and processes security intelligence information</t>
  </si>
  <si>
    <t>4.15.9</t>
  </si>
  <si>
    <t>Centralized collection &amp; distribution</t>
  </si>
  <si>
    <t>A central 'hub' for distributing indicators of compromise to other systems for further processing</t>
  </si>
  <si>
    <t>4.15.10</t>
  </si>
  <si>
    <t>Intelligence collection from open / public sources</t>
  </si>
  <si>
    <t>The use of public sources in the security intelligence process</t>
  </si>
  <si>
    <t>4.15.11</t>
  </si>
  <si>
    <t>Intelligence collection from closed communities</t>
  </si>
  <si>
    <t>The use of closed trusted communities in the security intelligence process</t>
  </si>
  <si>
    <t>4.15.12</t>
  </si>
  <si>
    <t>Intelligence collection from intelligence provider</t>
  </si>
  <si>
    <t>The use of intelligence providers as a source for the security intelligence process</t>
  </si>
  <si>
    <t>4.15.13</t>
  </si>
  <si>
    <t>Intelligence collection from business partners</t>
  </si>
  <si>
    <t>The use of business partners as a source for the security intelligence process</t>
  </si>
  <si>
    <t>4.15.14</t>
  </si>
  <si>
    <t>Intelligence collection from mailing lists</t>
  </si>
  <si>
    <t>The use of mailing lists as a source for the security intelligence process</t>
  </si>
  <si>
    <t>4.15.15</t>
  </si>
  <si>
    <t>Intelligence collection from internal sources</t>
  </si>
  <si>
    <t>The use of internal intelligence sources for the security intelligence process</t>
  </si>
  <si>
    <t>4.15.16</t>
  </si>
  <si>
    <t>Threat context addition to collected intelligence</t>
  </si>
  <si>
    <t>The addition of threat context to IoC/A/B for processing &amp; analysis purposes</t>
  </si>
  <si>
    <t>Processing</t>
  </si>
  <si>
    <t>4.15.17</t>
  </si>
  <si>
    <t>TTP extraction</t>
  </si>
  <si>
    <t>Extracting TTPs from receive intelligence</t>
  </si>
  <si>
    <t>4.15.18</t>
  </si>
  <si>
    <t>Deduplication</t>
  </si>
  <si>
    <t>Deduplicate intelligence collected from various sources</t>
  </si>
  <si>
    <t>4.15.19</t>
  </si>
  <si>
    <t>Enrichment</t>
  </si>
  <si>
    <t>Enrich intelligence with internal and external information</t>
  </si>
  <si>
    <t>4.15.20</t>
  </si>
  <si>
    <t>Reduce false-positives within the CTI process</t>
  </si>
  <si>
    <t>Analysis</t>
  </si>
  <si>
    <t>4.15.21</t>
  </si>
  <si>
    <t>Structured data analysis</t>
  </si>
  <si>
    <t>The capability to analyze structured information</t>
  </si>
  <si>
    <t>4.15.22</t>
  </si>
  <si>
    <t>Unstructured data analysis</t>
  </si>
  <si>
    <t>The capability to analyze unstructured information</t>
  </si>
  <si>
    <t>4.15.23</t>
  </si>
  <si>
    <t>Past incident analysis</t>
  </si>
  <si>
    <t>The capability of using past incidents in the threat intelligence process. e.g. connecting new IoCs to past threats</t>
  </si>
  <si>
    <t>4.15.24</t>
  </si>
  <si>
    <t>Analyzing trends in the threat intelligence IoCs observed within the company</t>
  </si>
  <si>
    <t>4.15.25</t>
  </si>
  <si>
    <t>Automated alerting of sightings of observables</t>
  </si>
  <si>
    <t>4.15.26</t>
  </si>
  <si>
    <t>Adversary movement tracking</t>
  </si>
  <si>
    <t>Tracking the movement of attackers to keep track of new tools, tactics, techniques and procedures</t>
  </si>
  <si>
    <t>4.15.27</t>
  </si>
  <si>
    <t>Attacker identification</t>
  </si>
  <si>
    <t>Identification of adversaries based on correlating intelligence indicators and incidents</t>
  </si>
  <si>
    <t>4.15.28</t>
  </si>
  <si>
    <t>Threat identification</t>
  </si>
  <si>
    <t>Identification of threats related to attacker groups</t>
  </si>
  <si>
    <t>4.15.29</t>
  </si>
  <si>
    <t>Threat prediction</t>
  </si>
  <si>
    <t>Prediction of threats based on the information gathered in the threat intelligence process</t>
  </si>
  <si>
    <t>4.15.30</t>
  </si>
  <si>
    <t>Contextualization</t>
  </si>
  <si>
    <t>Addition of context to the threat intelligence process. Context can be vulnerability context, asset criticality, etc.</t>
  </si>
  <si>
    <t>4.15.31</t>
  </si>
  <si>
    <t>Prioritization</t>
  </si>
  <si>
    <t>Prioritization of threat intelligence based on trustworthiness of source, sector relevance, geographic relevance, timeliness, etc.</t>
  </si>
  <si>
    <t>4.15.32</t>
  </si>
  <si>
    <t>Threat intelligence reporting</t>
  </si>
  <si>
    <t>Reporting on threat intelligence findings and activities</t>
  </si>
  <si>
    <t>4.15.33</t>
  </si>
  <si>
    <t>Threat landscaping methodology</t>
  </si>
  <si>
    <t>Creation and maintenance of a landscape of current and emerging threats using a defined methodology (e.g. ENISA CTL)</t>
  </si>
  <si>
    <t>4.15.34</t>
  </si>
  <si>
    <t>Forecasting</t>
  </si>
  <si>
    <t>Forecasting based on trends and incidents</t>
  </si>
  <si>
    <t>Dissemination &amp; feedback</t>
  </si>
  <si>
    <t>4.15.35</t>
  </si>
  <si>
    <t>Sharing within the company</t>
  </si>
  <si>
    <t>Sharing of information with relevant parties within the company</t>
  </si>
  <si>
    <t>4.15.36</t>
  </si>
  <si>
    <t>Sharing with the industry</t>
  </si>
  <si>
    <t>Sharing of information with relevant parties within the same industry</t>
  </si>
  <si>
    <t>4.15.37</t>
  </si>
  <si>
    <t>Sharing outside the industry</t>
  </si>
  <si>
    <t>Sharing of information with relevant parties outside the industry</t>
  </si>
  <si>
    <t>4.15.38</t>
  </si>
  <si>
    <t>Sharing in standardized format (e.g. STIX)</t>
  </si>
  <si>
    <t>Sharing of information in standardized exchange formats, such as STIX</t>
  </si>
  <si>
    <t>4.15.39</t>
  </si>
  <si>
    <t>Feedback collection</t>
  </si>
  <si>
    <t>Collect feedback from threat intelligence stakeholders for purposes of continuous improvement</t>
  </si>
  <si>
    <t>Infrastructure Management &amp; integration</t>
  </si>
  <si>
    <t>4.15.40</t>
  </si>
  <si>
    <t>Management of the CTI infrastructure (Threat Intelligence Platform)</t>
  </si>
  <si>
    <t>Managing the TIP to optimally support TI efforts</t>
  </si>
  <si>
    <t>4.15.41</t>
  </si>
  <si>
    <t>Technical integration</t>
  </si>
  <si>
    <t>Technical integration of CTI tooling with other security tooling</t>
  </si>
  <si>
    <t>4.15.42</t>
  </si>
  <si>
    <t>Such processes include threat hunting, security monitoring, security incident response, detection engineering, use cases management, etc.</t>
  </si>
  <si>
    <t>4.16</t>
  </si>
  <si>
    <t>Do you use a standardized threat hunting methodology?</t>
  </si>
  <si>
    <r>
      <t>Can be an internally developed approach or a publically available methodolology, such as TaHiTI</t>
    </r>
    <r>
      <rPr>
        <vertAlign val="superscript"/>
        <sz val="11"/>
        <color theme="1"/>
        <rFont val="Calibri"/>
        <family val="2"/>
        <scheme val="minor"/>
      </rPr>
      <t>[1]</t>
    </r>
    <r>
      <rPr>
        <sz val="11"/>
        <color theme="1"/>
        <rFont val="Calibri"/>
        <family val="2"/>
        <scheme val="minor"/>
      </rPr>
      <t>, PEAK</t>
    </r>
    <r>
      <rPr>
        <vertAlign val="superscript"/>
        <sz val="11"/>
        <color theme="1"/>
        <rFont val="Calibri"/>
        <family val="2"/>
        <scheme val="minor"/>
      </rPr>
      <t>[2]</t>
    </r>
    <r>
      <rPr>
        <sz val="11"/>
        <color theme="1"/>
        <rFont val="Calibri"/>
        <family val="2"/>
        <scheme val="minor"/>
      </rPr>
      <t>, or OTHF</t>
    </r>
    <r>
      <rPr>
        <vertAlign val="superscript"/>
        <sz val="11"/>
        <color theme="1"/>
        <rFont val="Calibri"/>
        <family val="2"/>
        <scheme val="minor"/>
      </rPr>
      <t>[3]</t>
    </r>
  </si>
  <si>
    <t>Have you formally described the threat hunting service?</t>
  </si>
  <si>
    <t>Please specify elements of the threat hunting service document:</t>
  </si>
  <si>
    <t>5.3.9</t>
  </si>
  <si>
    <t>5.3.10</t>
  </si>
  <si>
    <t>5.3.11</t>
  </si>
  <si>
    <t>Use this outcome to determine the score for 5.2</t>
  </si>
  <si>
    <t>e.g. threat intelligence, security monitoring, security incident response</t>
  </si>
  <si>
    <t>5.12</t>
  </si>
  <si>
    <t>5.13</t>
  </si>
  <si>
    <t>5.14</t>
  </si>
  <si>
    <t>5.15</t>
  </si>
  <si>
    <t>5.16</t>
  </si>
  <si>
    <t>Please specify capabilities and artefacts of the threat hunting process:</t>
  </si>
  <si>
    <t>5.16.1</t>
  </si>
  <si>
    <t>Hash value hunting</t>
  </si>
  <si>
    <t>'Trivial', lowest added value as these change swiftly</t>
  </si>
  <si>
    <t>5.16.2</t>
  </si>
  <si>
    <t>IP address hunting</t>
  </si>
  <si>
    <t>'Easy', low added value</t>
  </si>
  <si>
    <t>5.16.3</t>
  </si>
  <si>
    <t>Domain name hunting</t>
  </si>
  <si>
    <t>'Simple', somewhat higher added value</t>
  </si>
  <si>
    <t>5.16.4</t>
  </si>
  <si>
    <t>Network artefact hunting</t>
  </si>
  <si>
    <t>'Annoying', include network flow, packet capture, proxy logs, active network connections, historic connections, ports and services</t>
  </si>
  <si>
    <t>5.16.5</t>
  </si>
  <si>
    <t>Host-based artefact hunting</t>
  </si>
  <si>
    <t>'Annoying', includes users, processes, services, drivers, files, registry, hardware, memory, disk activity, network connections, etc.</t>
  </si>
  <si>
    <t>5.16.6</t>
  </si>
  <si>
    <t>Adversary tools hunting</t>
  </si>
  <si>
    <t>'Challenging', includes dual-use tools</t>
  </si>
  <si>
    <t>5.16.7</t>
  </si>
  <si>
    <t>Adversary TTP hunting</t>
  </si>
  <si>
    <t>'Tough!', requires detailed knowledge of adversaries and their modus operandi</t>
  </si>
  <si>
    <t>5.16.8</t>
  </si>
  <si>
    <t>Inbound threat hunting</t>
  </si>
  <si>
    <t>Hunting for inbound threats such as inbound connections, DNS zone transfers, inbound emails</t>
  </si>
  <si>
    <t>5.16.9</t>
  </si>
  <si>
    <t>Outbound threat hunting</t>
  </si>
  <si>
    <t>Hunting for outbound threats such as C&amp;C traffic, outbound emails</t>
  </si>
  <si>
    <t>5.16.10</t>
  </si>
  <si>
    <t>Internal threat hunting</t>
  </si>
  <si>
    <t>Hunting for threats inside the organization. Hunting may focus on lateral movement or anomalous network connections</t>
  </si>
  <si>
    <t>5.16.11</t>
  </si>
  <si>
    <t>Outlier detection</t>
  </si>
  <si>
    <t>Using statistical methods to detect outliers, such as least frequency of occurrence</t>
  </si>
  <si>
    <t>5.16.12</t>
  </si>
  <si>
    <t>Hunting coverage</t>
  </si>
  <si>
    <t>How well does the hunting process cover your environment? All assets &amp; network traffic, or only partially? Scalability is key</t>
  </si>
  <si>
    <t>5.16.13</t>
  </si>
  <si>
    <t>Leveraging of existing tooling</t>
  </si>
  <si>
    <t>Existing tools may include the SIEM system, firewall analysis tools, etc.</t>
  </si>
  <si>
    <t>5.16.14</t>
  </si>
  <si>
    <t>Custom hunting scripts and tools</t>
  </si>
  <si>
    <t>Any custom scripts to assist the hunting process. May include scripts to scan end-points for particular artifacts</t>
  </si>
  <si>
    <t>5.16.15</t>
  </si>
  <si>
    <t>Dedicated hunting platform</t>
  </si>
  <si>
    <t>Dedicated tooling for the hunting process</t>
  </si>
  <si>
    <t>5.16.16</t>
  </si>
  <si>
    <t>Continuous hunting data collection</t>
  </si>
  <si>
    <t>Continuous collection of information can be used to alert on indicators and to preserve system state</t>
  </si>
  <si>
    <t>5.16.17</t>
  </si>
  <si>
    <t>Historic hunting</t>
  </si>
  <si>
    <t>Hunting for indicators that may have been present on end-points in the past. Requires some sort of saved state</t>
  </si>
  <si>
    <t>5.16.18</t>
  </si>
  <si>
    <t>Automated hunting</t>
  </si>
  <si>
    <t>Fully automated hunting capability</t>
  </si>
  <si>
    <t>5.16.19</t>
  </si>
  <si>
    <t>Hunt alerting</t>
  </si>
  <si>
    <t>Automated alerting based on queries performed in the hunting process</t>
  </si>
  <si>
    <t>5.16.20</t>
  </si>
  <si>
    <t>Vulnerability information integration</t>
  </si>
  <si>
    <t>Integration of vulnerability information into the hunting process to provide additional context</t>
  </si>
  <si>
    <t>5.16.21</t>
  </si>
  <si>
    <t>Integration of threat intelligence information into the hunting process, threat hunts should be driven by threat intelligence</t>
  </si>
  <si>
    <t>5.17</t>
  </si>
  <si>
    <t>[1] The TaHiTI threat hunting methodology is a methodology for conducting threat hunting investigations created by the Dutch financial sector and can be obtained from the following location:</t>
  </si>
  <si>
    <t>https://www.betaalvereniging.nl/en/safety/tahiti/</t>
  </si>
  <si>
    <t>[2] PEAK is a threat hunting methodology from SPLUNK</t>
  </si>
  <si>
    <t>https://www.splunk.com/en_us/blog/security/peak-threat-hunting-framework.html</t>
  </si>
  <si>
    <t>[3] OTHF is an open source threat hunting framework and methodology</t>
  </si>
  <si>
    <t>https://github.com/TactiKoolSec/OTHF</t>
  </si>
  <si>
    <t>6.1</t>
  </si>
  <si>
    <t>Have you formally described the vulnerability management service?</t>
  </si>
  <si>
    <t>6.2</t>
  </si>
  <si>
    <t>Please specify elements of the vulnerability management service document:</t>
  </si>
  <si>
    <t>6.2.4</t>
  </si>
  <si>
    <t>6.2.5</t>
  </si>
  <si>
    <t>6.2.6</t>
  </si>
  <si>
    <t>6.2.7</t>
  </si>
  <si>
    <t>6.2.8</t>
  </si>
  <si>
    <t>6.2.9</t>
  </si>
  <si>
    <t>6.2.10</t>
  </si>
  <si>
    <t>6.2.11</t>
  </si>
  <si>
    <t>Use this outcome to determine the score for 6.2</t>
  </si>
  <si>
    <t>Are the quality indicators from 1.3.2 used for reporting on the service?</t>
  </si>
  <si>
    <t>6.4</t>
  </si>
  <si>
    <t>6.5</t>
  </si>
  <si>
    <t>6.6</t>
  </si>
  <si>
    <t>6.7</t>
  </si>
  <si>
    <t>6.8</t>
  </si>
  <si>
    <t>6.9</t>
  </si>
  <si>
    <t>6.10</t>
  </si>
  <si>
    <t>6.11</t>
  </si>
  <si>
    <t>6.12</t>
  </si>
  <si>
    <t>Best practices should be used to optimize this service. Adoption of a standard like NIST 800-40r4 is part of best practices</t>
  </si>
  <si>
    <t>6.13</t>
  </si>
  <si>
    <t>6.14</t>
  </si>
  <si>
    <t>6.15</t>
  </si>
  <si>
    <t>Please specify capabilities and artefacts of the vulnerability management process:</t>
  </si>
  <si>
    <t>6.15.1</t>
  </si>
  <si>
    <t>Network mapping</t>
  </si>
  <si>
    <t>The capability to map the entire network</t>
  </si>
  <si>
    <t>6.15.2</t>
  </si>
  <si>
    <t>Vulnerability identification</t>
  </si>
  <si>
    <t>Capability of identification of vulnerabilities on all types of assets: systems, network components, databases, etc.</t>
  </si>
  <si>
    <t>6.15.3</t>
  </si>
  <si>
    <t>Risk identification</t>
  </si>
  <si>
    <t>Identification of the risk associated with each of these vulnerabilities</t>
  </si>
  <si>
    <t>6.15.4</t>
  </si>
  <si>
    <t>Risk acceptance</t>
  </si>
  <si>
    <t>Vulnerabilities that are not mitigated must be formally accepted and documented as such</t>
  </si>
  <si>
    <t>6.15.5</t>
  </si>
  <si>
    <t>Security baseline scanning</t>
  </si>
  <si>
    <t>Scanning of systems for compliance to a security baselines (e.g. CIS baselines)</t>
  </si>
  <si>
    <t>6.15.6</t>
  </si>
  <si>
    <t>Authenticated scanning</t>
  </si>
  <si>
    <t>Scanning of systems using credentials for higher confidence and additional vulnerabilities</t>
  </si>
  <si>
    <t>6.15.7</t>
  </si>
  <si>
    <t>Incident management integration</t>
  </si>
  <si>
    <t>Integration of the vulnerability management process with the incident management process</t>
  </si>
  <si>
    <t>6.15.8</t>
  </si>
  <si>
    <t>Integration of the vulnerability management process with the asset management process</t>
  </si>
  <si>
    <t>6.15.9</t>
  </si>
  <si>
    <t>Configuration management integration</t>
  </si>
  <si>
    <t>Integration of the vulnerability management process with the configuration management process</t>
  </si>
  <si>
    <t>6.15.10</t>
  </si>
  <si>
    <t>Patch management integration</t>
  </si>
  <si>
    <t>Integration of the vulnerability management process with the patch management process</t>
  </si>
  <si>
    <t>6.15.11</t>
  </si>
  <si>
    <t>Trend identification</t>
  </si>
  <si>
    <t>Identification of vulnerability trends across the whole population of systems</t>
  </si>
  <si>
    <t>6.15.12</t>
  </si>
  <si>
    <t>Enterprise vulnerability repository</t>
  </si>
  <si>
    <t>A repository or database that holds all vulnerability information. Can be used for analysis</t>
  </si>
  <si>
    <t>6.15.13</t>
  </si>
  <si>
    <t>Enterprise application inventory</t>
  </si>
  <si>
    <t>An inventory of all applications used in the enterprise and the vulnerability status for each of those applications</t>
  </si>
  <si>
    <t>6.15.14</t>
  </si>
  <si>
    <t>Vulnerability Management procedures</t>
  </si>
  <si>
    <t>Procedures supporting the vulnerability management process</t>
  </si>
  <si>
    <t>6.15.15</t>
  </si>
  <si>
    <t>Scanning policy tuning</t>
  </si>
  <si>
    <t>Continuous tuning of the scanning policy to include new threats and vulnerabilities</t>
  </si>
  <si>
    <t>6.15.16</t>
  </si>
  <si>
    <t>Detailed Vulnerability Reporting</t>
  </si>
  <si>
    <t>Detailed reporting of vulnerable assets and mitigation strategies</t>
  </si>
  <si>
    <t>6.15.17</t>
  </si>
  <si>
    <t>Management Reporting</t>
  </si>
  <si>
    <t>A management report that contains an overview of the vulnerability status in the organizations</t>
  </si>
  <si>
    <t>6.15.18</t>
  </si>
  <si>
    <t>Scheduled scanning</t>
  </si>
  <si>
    <t>A scheduling engine that allows for scanning at predefined times and insight into all available scans</t>
  </si>
  <si>
    <t>6.15.19</t>
  </si>
  <si>
    <t>Ad-hoc specific scanning</t>
  </si>
  <si>
    <t>e.g. capability to scan for specific vulnerabilities. May require consent and other processes to be in place</t>
  </si>
  <si>
    <t>6.15.20</t>
  </si>
  <si>
    <t>Vulnerability information gathering &amp; analysis</t>
  </si>
  <si>
    <t>Gathering &amp; analyzing information from internal and external sources, including external researchers, bulletins and other feeds</t>
  </si>
  <si>
    <t>6.16</t>
  </si>
  <si>
    <t>Aspect</t>
  </si>
  <si>
    <t>Maturity Score</t>
  </si>
  <si>
    <t>Maturity Target</t>
  </si>
  <si>
    <t>Capability score</t>
  </si>
  <si>
    <t>Capability target</t>
  </si>
  <si>
    <t>In scope?</t>
  </si>
  <si>
    <t>5. Privacy &amp; policy</t>
  </si>
  <si>
    <t>overall</t>
  </si>
  <si>
    <t>1. Log monitoring</t>
  </si>
  <si>
    <t>NIST CSF 2.0</t>
  </si>
  <si>
    <t>Function</t>
  </si>
  <si>
    <t>Category</t>
  </si>
  <si>
    <t>Govern</t>
  </si>
  <si>
    <t>Organizational Context (GV.OC)</t>
  </si>
  <si>
    <t>Risk Management Strategy (GV.RM)</t>
  </si>
  <si>
    <t>Roles, Responsibilities, and Authorities (GV.RR)</t>
  </si>
  <si>
    <t>Policy (GV.PO)</t>
  </si>
  <si>
    <t>Oversight (GV.OV)</t>
  </si>
  <si>
    <t>Cybersecurity Supply Chain Risk Management (GV.SC)</t>
  </si>
  <si>
    <t>Identify</t>
  </si>
  <si>
    <t>Asset Management (ID.AM)</t>
  </si>
  <si>
    <t>Risk Assessment (ID.RA)</t>
  </si>
  <si>
    <t>Improvement (ID.IM)</t>
  </si>
  <si>
    <t>Protect</t>
  </si>
  <si>
    <t>Identity Management, Authentication, and Access Control (PR.AA)</t>
  </si>
  <si>
    <t>Awareness and Training (PR.AT)</t>
  </si>
  <si>
    <t>Data Security (PR.DS)</t>
  </si>
  <si>
    <t xml:space="preserve"> Platform Security (PR.PS)</t>
  </si>
  <si>
    <t xml:space="preserve"> Technology Infrastructure Resilience (PR.IR)</t>
  </si>
  <si>
    <t>Detect</t>
  </si>
  <si>
    <t>Continuous Monitoring (DE.CM)</t>
  </si>
  <si>
    <t>Adverse Event Analysis (DE.AE)</t>
  </si>
  <si>
    <t>Respond</t>
  </si>
  <si>
    <t>Incident Management (RS.MA)</t>
  </si>
  <si>
    <t>Incident Analysis (RS.AN)</t>
  </si>
  <si>
    <t>Incident Response Reporting and Communication (RS.CO)</t>
  </si>
  <si>
    <t>Incident Mitigation (RS.MI)</t>
  </si>
  <si>
    <t>Recover</t>
  </si>
  <si>
    <t>Incident Recovery Plan Execution (RC.RP)</t>
  </si>
  <si>
    <t xml:space="preserve"> Incident Recovery Communication (RC.CO)</t>
  </si>
  <si>
    <t>Sharing your assessment results with SOC-CMM will help to create a global benchmark of SOC maturity and can help to identify and report on trends. This information is subsequently used to improve the SOC-CMM tools or create new resources and guidance for the SOC community to address topics that are seeing a lower maturity score. The results are also used as part of a broader benchmarking database to report on SOC maturity trends.
This sheet is filled automatically using the information provided in the SOC-CMM:
- The profile information is taken from the 'profile' section of the SOC-CMM
- The scoring information is copied from the results sheet
Follow the instructions below to share your results with SOC-CMM</t>
  </si>
  <si>
    <t>Privacy</t>
  </si>
  <si>
    <t>Shared results will be stored in the SOC-CMM database. Results are used in aagregated form and can not be traced back to individual organisations. You will not be contacted regarding your results, unless you explicitly provide your consent to do so.</t>
  </si>
  <si>
    <t>Instructions</t>
  </si>
  <si>
    <r>
      <t xml:space="preserve">Sharing the results can be done through printing this sheet as a PDF. The printing range has already been defined and contains only the table below. Simply press 'CTRL+P', print as PDF and send the PDF to </t>
    </r>
    <r>
      <rPr>
        <i/>
        <u/>
        <sz val="11"/>
        <color rgb="FF0070C0"/>
        <rFont val="Calibri"/>
        <family val="2"/>
        <scheme val="minor"/>
      </rPr>
      <t>support@soc-cmm.com</t>
    </r>
    <r>
      <rPr>
        <i/>
        <sz val="11"/>
        <color theme="1"/>
        <rFont val="Calibri"/>
        <family val="2"/>
        <scheme val="minor"/>
      </rPr>
      <t>. If there are certain pieces of information in the sheet that you do not wish to share, simply remove them from this page by going to the respective cell and pressing the delete button.</t>
    </r>
  </si>
  <si>
    <t>Assessment results</t>
  </si>
  <si>
    <t>Personal information</t>
  </si>
  <si>
    <t>May we contact you regarding your scoring?</t>
  </si>
  <si>
    <t>If yes: please provide your email address</t>
  </si>
  <si>
    <t>SOC &amp; organisational Profile</t>
  </si>
  <si>
    <t>Assessment date</t>
  </si>
  <si>
    <t>YYYY-MM-DD format</t>
  </si>
  <si>
    <t>Select assessment type</t>
  </si>
  <si>
    <t>Select assessment style</t>
  </si>
  <si>
    <t>What is your organization's size (FTE)?</t>
  </si>
  <si>
    <t>What is your organization's sector?</t>
  </si>
  <si>
    <t>What is your SOC size (FTE)?</t>
  </si>
  <si>
    <t>What region is your SOC located in?</t>
  </si>
  <si>
    <t>What is your SOC organisational model?</t>
  </si>
  <si>
    <t>What is your SOC geographical scope?</t>
  </si>
  <si>
    <t>SOC assessment scores</t>
  </si>
  <si>
    <t>Maturity score</t>
  </si>
  <si>
    <t>Maturity target</t>
  </si>
  <si>
    <t>Business drivers</t>
  </si>
  <si>
    <t>Customers customers</t>
  </si>
  <si>
    <t>Charter charter</t>
  </si>
  <si>
    <t>Governance governance</t>
  </si>
  <si>
    <t>Privacy &amp; policy</t>
  </si>
  <si>
    <t>People domain</t>
  </si>
  <si>
    <t>People &amp; team management</t>
  </si>
  <si>
    <t>Knowledge management</t>
  </si>
  <si>
    <t>Training &amp; Education</t>
  </si>
  <si>
    <t>SOC management</t>
  </si>
  <si>
    <t>Use case management</t>
  </si>
  <si>
    <t>Detection engineering &amp; validation</t>
  </si>
  <si>
    <t>Automation engineering</t>
  </si>
  <si>
    <t>Security monitoring</t>
  </si>
  <si>
    <t>Security analysis &amp; forensics</t>
  </si>
  <si>
    <t>Threat intelligence</t>
  </si>
  <si>
    <t>Vulnerability management</t>
  </si>
  <si>
    <t>1. Next steps for improvement</t>
  </si>
  <si>
    <t>Maturity improvement</t>
  </si>
  <si>
    <t>With the SOC-CMM® assessment completed, the next steps are to determine the areas to improve. This requires some analysis of the results. The results should be analyzed top-down. First, determine which domains are scoring less than the target maturity level. Then, drill down into those domains using the graphs. If a target maturity level was not used, then the domains should be chosen that underperform in comparison to the other domains. The next step is to determine which aspects of those domains yield the lowest scores.
When the domains and the respective aspects that require improvement have been identified, detailed information is required to determine the exact improvements that need to be made. The sheets for those domains provide detailed information that is required for improvement. Use the scoring mechanism as described in the 'Usage' sheet to determine which of the individual elements is negatively contributing to the overall score. Those elements are candidate for improvement. Improvement can as simple as creating and maintaining the appropriate documentation or as complex as introducing new management elements to the SOC. The SOC-CMM® assessment tool does not provide guidance on how to execute the improvement. However, it is possible to engage with 3rd parties (such as support partners to assess and increase SOC maturity).</t>
  </si>
  <si>
    <t>Capability improvement</t>
  </si>
  <si>
    <t>Capabilities apply to services and technologies and indicate how capable a service or technology is to reach it's goals. To determine which specific capabilities need to be improved, the first question to ask is: which service or technology is negatively impacted the most by lack of capabilities? That service or technology is the first candidate for improvement. 
Similar to maturity improvement, detailed information is provided in the sheets for those domains. The elements that score the lowest are the elements that need to be addressed. It is recommended to search for groups of elements that perhaps have the same underlying reason (root cause) for underscoring. This way, improvement of capabilities can be optimized. A common root cause is lack of documentation and formalization.</t>
  </si>
  <si>
    <t>Third-party assessment</t>
  </si>
  <si>
    <t>Self-assessment is a good practice for measuring and improving capability maturity in a SOC. However, self-assessment is inherently limited in objectivity due to bias. This can be both negative (underestimation) or positive (overestimation). Third-party assessment is an effective strategy to increase accuracy and objectivity of SOC-CMM® assessments. SOC-CMM® has a network of official support partners that are trained and verified for this purposes. The list of support partners can be found on the support section of the SOC-CMM® website:</t>
  </si>
  <si>
    <t>https://support.soc-cmm.com/</t>
  </si>
  <si>
    <t>Monitoring capability maturity growth</t>
  </si>
  <si>
    <t>When a second assessment is performed, the results should be compared to the previous assessment to determine the growth and evolution of the SOC. This includes both the high-level and the detailed information about the improvement. Use the result tables to determine the differences and then drill down to those specific parts of the assessment to see where actual improvement was made, and if this is in line with goals set for improvement.</t>
  </si>
  <si>
    <t>in scope</t>
  </si>
  <si>
    <t>type</t>
  </si>
  <si>
    <t>answer</t>
  </si>
  <si>
    <t>importance</t>
  </si>
  <si>
    <t>NIST mapping (CSF 2.0)</t>
  </si>
  <si>
    <t>NIST in scope (CSF 2.0)</t>
  </si>
  <si>
    <t>factor
(SUM = MIN score)</t>
  </si>
  <si>
    <t>total score</t>
  </si>
  <si>
    <t>MAX score</t>
  </si>
  <si>
    <t>final score</t>
  </si>
  <si>
    <t>remarks</t>
  </si>
  <si>
    <t>SOC-CMM - Business Domain</t>
  </si>
  <si>
    <t>B1 - Business Drivers</t>
  </si>
  <si>
    <t>B 1.1</t>
  </si>
  <si>
    <t>M</t>
  </si>
  <si>
    <t>GV.OC-04</t>
  </si>
  <si>
    <t>B 1.2</t>
  </si>
  <si>
    <t>B 1.3</t>
  </si>
  <si>
    <t>B 1.4</t>
  </si>
  <si>
    <t>B 1.5</t>
  </si>
  <si>
    <t>SUM</t>
  </si>
  <si>
    <t>B2 - Customers</t>
  </si>
  <si>
    <t>B 2.1</t>
  </si>
  <si>
    <t>GV.OC-02</t>
  </si>
  <si>
    <t>B 2.2</t>
  </si>
  <si>
    <t>not used in calculations, but to determine 2.1</t>
  </si>
  <si>
    <t>B 2.2.1</t>
  </si>
  <si>
    <t>B 2.2.2</t>
  </si>
  <si>
    <t>B 2.2.3</t>
  </si>
  <si>
    <t>B 2.2.4</t>
  </si>
  <si>
    <t>B 2.2.5</t>
  </si>
  <si>
    <t>B 2.2.6</t>
  </si>
  <si>
    <t>B 2.2.7</t>
  </si>
  <si>
    <t>B 2.2.8</t>
  </si>
  <si>
    <t>B 2.3</t>
  </si>
  <si>
    <t>B 2.4</t>
  </si>
  <si>
    <t>B 2.5</t>
  </si>
  <si>
    <t>B 2.6</t>
  </si>
  <si>
    <t>B 2.7</t>
  </si>
  <si>
    <t>B3 - SOC Charter</t>
  </si>
  <si>
    <t>B 3.1</t>
  </si>
  <si>
    <t>B 3.2</t>
  </si>
  <si>
    <t>not used in calculations, but to determine 3.1</t>
  </si>
  <si>
    <t>B 3.2.1</t>
  </si>
  <si>
    <t>B 3.2.2</t>
  </si>
  <si>
    <t>B 3.2.3</t>
  </si>
  <si>
    <t>B 3.2.4</t>
  </si>
  <si>
    <t>B 3.2.5</t>
  </si>
  <si>
    <t>B 3.2.6</t>
  </si>
  <si>
    <t>B 3.2.7</t>
  </si>
  <si>
    <t>B 3.2.8</t>
  </si>
  <si>
    <t>B 3.2.9</t>
  </si>
  <si>
    <t>B 3.2.10</t>
  </si>
  <si>
    <t>B 3.2.11</t>
  </si>
  <si>
    <t>B 3.3</t>
  </si>
  <si>
    <t>B 3.4</t>
  </si>
  <si>
    <t>B 3.5</t>
  </si>
  <si>
    <t>B4 - Governance</t>
  </si>
  <si>
    <t>B 4.1</t>
  </si>
  <si>
    <t>GV.RM-01</t>
  </si>
  <si>
    <t>B 4.2</t>
  </si>
  <si>
    <t>GV.PO-01</t>
  </si>
  <si>
    <t>B 4.3</t>
  </si>
  <si>
    <t>not used in calculations, but to determine 4.2</t>
  </si>
  <si>
    <t>B 4.3.1</t>
  </si>
  <si>
    <t>B 4.3.2</t>
  </si>
  <si>
    <t>B 4.3.3</t>
  </si>
  <si>
    <t>B 4.3.4</t>
  </si>
  <si>
    <t>B 4.3.5</t>
  </si>
  <si>
    <t>B 4.3.6</t>
  </si>
  <si>
    <t>B 4.3.7</t>
  </si>
  <si>
    <t>B 4.3.8</t>
  </si>
  <si>
    <t>B 4.3.9</t>
  </si>
  <si>
    <t>B 4.3.10</t>
  </si>
  <si>
    <t>B 4.3.11</t>
  </si>
  <si>
    <t>B 4.3.12</t>
  </si>
  <si>
    <t>B 4.3.13</t>
  </si>
  <si>
    <t>B 4.3.14</t>
  </si>
  <si>
    <t>B 4.4</t>
  </si>
  <si>
    <t>B 4.5</t>
  </si>
  <si>
    <t>B 4.5.1</t>
  </si>
  <si>
    <t>B 4.5.2</t>
  </si>
  <si>
    <t>B 4.5.3</t>
  </si>
  <si>
    <t>B 4.5.4</t>
  </si>
  <si>
    <t>B 4.5.5</t>
  </si>
  <si>
    <t>B 4.5.6</t>
  </si>
  <si>
    <t>B 4.5.7</t>
  </si>
  <si>
    <t>B 4.5.8</t>
  </si>
  <si>
    <t>B 4.8</t>
  </si>
  <si>
    <t>GV.PO-02</t>
  </si>
  <si>
    <t>B 4.9</t>
  </si>
  <si>
    <t>B 4.10</t>
  </si>
  <si>
    <t>ID.IM-01</t>
  </si>
  <si>
    <t>B 4.11</t>
  </si>
  <si>
    <t>Maturity SUM</t>
  </si>
  <si>
    <t>B5 - Privacy &amp; Policy</t>
  </si>
  <si>
    <t>B 5.6</t>
  </si>
  <si>
    <t>GV.OC-03</t>
  </si>
  <si>
    <t>B 5.7</t>
  </si>
  <si>
    <t>NIST MAPPING</t>
  </si>
  <si>
    <t>B 5.8</t>
  </si>
  <si>
    <t>B 5.9</t>
  </si>
  <si>
    <t>B 5.10</t>
  </si>
  <si>
    <t>B 5.11</t>
  </si>
  <si>
    <t>SOC-CMM - People Domain</t>
  </si>
  <si>
    <t>P1 - SOC Employees</t>
  </si>
  <si>
    <t>P 1.1</t>
  </si>
  <si>
    <t>P 1.2</t>
  </si>
  <si>
    <t>P 1.2.1</t>
  </si>
  <si>
    <t>P 1.3</t>
  </si>
  <si>
    <t>GV.RR-03</t>
  </si>
  <si>
    <t>P 1.4</t>
  </si>
  <si>
    <t>P 1.5</t>
  </si>
  <si>
    <t>P 1.6</t>
  </si>
  <si>
    <t>P 1.7</t>
  </si>
  <si>
    <t>P 1.8</t>
  </si>
  <si>
    <t>P2 - SOC Roles and Hierarchy</t>
  </si>
  <si>
    <t>P 2.1</t>
  </si>
  <si>
    <t>GV.SC-02</t>
  </si>
  <si>
    <t>GV.RR-02</t>
  </si>
  <si>
    <t>P 2.2</t>
  </si>
  <si>
    <t>Not part of scoring</t>
  </si>
  <si>
    <t>P 2.2.1</t>
  </si>
  <si>
    <t>P 2.2.2</t>
  </si>
  <si>
    <t>P 2.2.3</t>
  </si>
  <si>
    <t>P 2.2.4</t>
  </si>
  <si>
    <t>P 2.2.5</t>
  </si>
  <si>
    <t>P 2.2.6</t>
  </si>
  <si>
    <t>P 2.2.7</t>
  </si>
  <si>
    <t>P 2.2.8</t>
  </si>
  <si>
    <t>P 2.2.9</t>
  </si>
  <si>
    <t>P 2.2.10</t>
  </si>
  <si>
    <t>P 2.2.11</t>
  </si>
  <si>
    <t>P 2.2.12</t>
  </si>
  <si>
    <t>P 2.3</t>
  </si>
  <si>
    <t>P 2.4</t>
  </si>
  <si>
    <t>P 2.4.1</t>
  </si>
  <si>
    <t>P 2.5</t>
  </si>
  <si>
    <t>P 2.6</t>
  </si>
  <si>
    <t>P 2.7</t>
  </si>
  <si>
    <t>P 2.7.1</t>
  </si>
  <si>
    <t>P 2.7.2</t>
  </si>
  <si>
    <t>P 2.7.3</t>
  </si>
  <si>
    <t>P 2.7.4</t>
  </si>
  <si>
    <t>P 2.7.5</t>
  </si>
  <si>
    <t>P 2.7.6</t>
  </si>
  <si>
    <t>P 2.7.7</t>
  </si>
  <si>
    <t>P 2.7.8</t>
  </si>
  <si>
    <t>P 2.8</t>
  </si>
  <si>
    <t>P 2.9</t>
  </si>
  <si>
    <t>P 2.10</t>
  </si>
  <si>
    <t>P3 - People Management</t>
  </si>
  <si>
    <t>P 3.1</t>
  </si>
  <si>
    <t>P 3.2</t>
  </si>
  <si>
    <t>P 3.3</t>
  </si>
  <si>
    <t>P 3.4</t>
  </si>
  <si>
    <t>P 3.7</t>
  </si>
  <si>
    <t>P 3.8</t>
  </si>
  <si>
    <t>PR.AT-01</t>
  </si>
  <si>
    <t>P 3.9</t>
  </si>
  <si>
    <t>GV.RR-04</t>
  </si>
  <si>
    <t>P 3.10</t>
  </si>
  <si>
    <t>P 3.11</t>
  </si>
  <si>
    <t>P 3.12</t>
  </si>
  <si>
    <t>P4 - Knowledge Management</t>
  </si>
  <si>
    <t>P 4.1</t>
  </si>
  <si>
    <t>Removed, keep lines for backwards compatibility</t>
  </si>
  <si>
    <t>P 4.9</t>
  </si>
  <si>
    <t>P 4.10</t>
  </si>
  <si>
    <t>P5 - Training &amp; Education</t>
  </si>
  <si>
    <t>P 5.1</t>
  </si>
  <si>
    <t>PR.AT-02</t>
  </si>
  <si>
    <t>P 5.2</t>
  </si>
  <si>
    <t>P 5.2.1</t>
  </si>
  <si>
    <t>P 5.2.2</t>
  </si>
  <si>
    <t>P 5.2.3</t>
  </si>
  <si>
    <t>P 5.2.4</t>
  </si>
  <si>
    <t>P 5.2.5</t>
  </si>
  <si>
    <t>P 5.2.6</t>
  </si>
  <si>
    <t>P 5.3</t>
  </si>
  <si>
    <t>P 5.4</t>
  </si>
  <si>
    <t>P 5.4.1</t>
  </si>
  <si>
    <t>P 5.4.2</t>
  </si>
  <si>
    <t>P 5.4.3</t>
  </si>
  <si>
    <t>P 5.5</t>
  </si>
  <si>
    <t>P 5.6</t>
  </si>
  <si>
    <t>P 5.7</t>
  </si>
  <si>
    <t>P 5.8</t>
  </si>
  <si>
    <t>P 5.9</t>
  </si>
  <si>
    <t>SOC-CMM - Process Domain</t>
  </si>
  <si>
    <t>M1 - SOC Management</t>
  </si>
  <si>
    <t>M 1.1</t>
  </si>
  <si>
    <t>M 1.2</t>
  </si>
  <si>
    <t>M 1.3</t>
  </si>
  <si>
    <t>M 1.3.1</t>
  </si>
  <si>
    <t>M 1.3.2</t>
  </si>
  <si>
    <t>M 1.3.3</t>
  </si>
  <si>
    <t>M 1.3.4</t>
  </si>
  <si>
    <t>M 1.3.5</t>
  </si>
  <si>
    <t>M 1.3.6</t>
  </si>
  <si>
    <t>M 1.3.7</t>
  </si>
  <si>
    <t>M 1.3.8</t>
  </si>
  <si>
    <t>M 1.3.9</t>
  </si>
  <si>
    <t>M 1.3.10</t>
  </si>
  <si>
    <t>M 1.4</t>
  </si>
  <si>
    <t>M 1.5</t>
  </si>
  <si>
    <t>M2 - Security Operations &amp; Facilities</t>
  </si>
  <si>
    <t>M 2.1</t>
  </si>
  <si>
    <t>M 2.1.3</t>
  </si>
  <si>
    <t>ID.IM-02</t>
  </si>
  <si>
    <t>M 2.2.1</t>
  </si>
  <si>
    <t>M 2.2.2</t>
  </si>
  <si>
    <t>M 2.2.3</t>
  </si>
  <si>
    <t>M 2.2.4</t>
  </si>
  <si>
    <t>M 2.5</t>
  </si>
  <si>
    <t>M 2.5.5</t>
  </si>
  <si>
    <t>M 2.5.6</t>
  </si>
  <si>
    <t>M 2.6</t>
  </si>
  <si>
    <t>M 2.6.1</t>
  </si>
  <si>
    <t>M 2.6.2</t>
  </si>
  <si>
    <t>M3 - Reporting &amp; Communication</t>
  </si>
  <si>
    <t>M 3.1</t>
  </si>
  <si>
    <t>M 3.2</t>
  </si>
  <si>
    <t>M 3.3</t>
  </si>
  <si>
    <t>M 3.4</t>
  </si>
  <si>
    <t>M 3.5</t>
  </si>
  <si>
    <t>M 3.6</t>
  </si>
  <si>
    <t>M 3.7</t>
  </si>
  <si>
    <t>M 3.8</t>
  </si>
  <si>
    <t>M 3.9</t>
  </si>
  <si>
    <t>M 3.9.1</t>
  </si>
  <si>
    <t>M 3.9.2</t>
  </si>
  <si>
    <t>M 3.9.3</t>
  </si>
  <si>
    <t>M4 - Use Case Management</t>
  </si>
  <si>
    <t>M 4.1.1</t>
  </si>
  <si>
    <t>ID.RA-03</t>
  </si>
  <si>
    <t>ID.RA-04</t>
  </si>
  <si>
    <t>ID.RA-05</t>
  </si>
  <si>
    <t>M 4.1.2</t>
  </si>
  <si>
    <t>M 4.1.3</t>
  </si>
  <si>
    <t>M 4.1.4</t>
  </si>
  <si>
    <t>GV.RM-03</t>
  </si>
  <si>
    <t>M 4.1.5</t>
  </si>
  <si>
    <t>M 4.1.6</t>
  </si>
  <si>
    <t>M 4.1.7</t>
  </si>
  <si>
    <t>M 4.1.8</t>
  </si>
  <si>
    <t>M 4.1.9</t>
  </si>
  <si>
    <t>M 4.1.10</t>
  </si>
  <si>
    <t>M 4.1.11</t>
  </si>
  <si>
    <t>SOC-CMM - Technology Domain</t>
  </si>
  <si>
    <t>T1 - SIEM Technology</t>
  </si>
  <si>
    <t>T 1 - Scope</t>
  </si>
  <si>
    <t>T 1.1</t>
  </si>
  <si>
    <t>T 1.1.1</t>
  </si>
  <si>
    <t>T 1.1.2</t>
  </si>
  <si>
    <t>T 1.2</t>
  </si>
  <si>
    <t>T 1.2.1</t>
  </si>
  <si>
    <t>T 1.2.2</t>
  </si>
  <si>
    <t>T 1.3</t>
  </si>
  <si>
    <t>T 1.3.1</t>
  </si>
  <si>
    <t>PR.IR-04</t>
  </si>
  <si>
    <t>T 1.3.2</t>
  </si>
  <si>
    <t>T 1.3.3</t>
  </si>
  <si>
    <t>T 1.3.4</t>
  </si>
  <si>
    <t>GV.SC-04</t>
  </si>
  <si>
    <t>T 1.5</t>
  </si>
  <si>
    <t>T 1.5.1</t>
  </si>
  <si>
    <t>PR.IR-03</t>
  </si>
  <si>
    <t>T 1.5.2</t>
  </si>
  <si>
    <t>PR.DS-11</t>
  </si>
  <si>
    <t>T 1.5.3</t>
  </si>
  <si>
    <t>T 1.5.4</t>
  </si>
  <si>
    <t>ID.IM-04</t>
  </si>
  <si>
    <t>T 1.5.5</t>
  </si>
  <si>
    <t>T 1.5.6</t>
  </si>
  <si>
    <t>PR.IR-01</t>
  </si>
  <si>
    <t>T 1.6</t>
  </si>
  <si>
    <t>T 1.6.1</t>
  </si>
  <si>
    <t>PR.AA-05</t>
  </si>
  <si>
    <t>T 1.6.2</t>
  </si>
  <si>
    <t>T 1.7</t>
  </si>
  <si>
    <t>Capability SUM</t>
  </si>
  <si>
    <t>T2 - NDR Tooling</t>
  </si>
  <si>
    <t>T 2 - Scope</t>
  </si>
  <si>
    <t>T 2.1</t>
  </si>
  <si>
    <t>T 2.1.1</t>
  </si>
  <si>
    <t>T 2.1.2</t>
  </si>
  <si>
    <t>T 2.2</t>
  </si>
  <si>
    <t>T 2.2.1</t>
  </si>
  <si>
    <t>T 2.2.2</t>
  </si>
  <si>
    <t>T 2.3</t>
  </si>
  <si>
    <t>T 2.3.1</t>
  </si>
  <si>
    <t>T 2.3.2</t>
  </si>
  <si>
    <t>T 2.3.3</t>
  </si>
  <si>
    <t>T 2.3.4</t>
  </si>
  <si>
    <t>T 2.5</t>
  </si>
  <si>
    <t>T 2.5.1</t>
  </si>
  <si>
    <t>T 2.5.2</t>
  </si>
  <si>
    <t>T 2.5.3</t>
  </si>
  <si>
    <t>T 2.5.4</t>
  </si>
  <si>
    <t>T 2.5.5</t>
  </si>
  <si>
    <t>T 2.5.6</t>
  </si>
  <si>
    <t>T 2.6</t>
  </si>
  <si>
    <t>T 2.6.1</t>
  </si>
  <si>
    <t>PR.PS-04</t>
  </si>
  <si>
    <t>T 2.6.2</t>
  </si>
  <si>
    <t>T3 - Security Analytics</t>
  </si>
  <si>
    <t>T 3 - Scope</t>
  </si>
  <si>
    <t>T 3.1</t>
  </si>
  <si>
    <t>T 3.1.1</t>
  </si>
  <si>
    <t>T 3.1.2</t>
  </si>
  <si>
    <t>T 3.2</t>
  </si>
  <si>
    <t>T 3.2.1</t>
  </si>
  <si>
    <t>T 3.2.2</t>
  </si>
  <si>
    <t>T 3.3</t>
  </si>
  <si>
    <t>T 3.3.1</t>
  </si>
  <si>
    <t>T 3.3.2</t>
  </si>
  <si>
    <t>T 3.3.3</t>
  </si>
  <si>
    <t>T 3.3.4</t>
  </si>
  <si>
    <t>T 3.5</t>
  </si>
  <si>
    <t>T 3.5.1</t>
  </si>
  <si>
    <t>T 3.5.2</t>
  </si>
  <si>
    <t>T 3.5.3</t>
  </si>
  <si>
    <t>T 3.5.4</t>
  </si>
  <si>
    <t>T 3.5.5</t>
  </si>
  <si>
    <t>T 3.5.6</t>
  </si>
  <si>
    <t>T 3.6</t>
  </si>
  <si>
    <t>T 3.6.1</t>
  </si>
  <si>
    <t>T 3.6.2</t>
  </si>
  <si>
    <t>T 3.7</t>
  </si>
  <si>
    <t>T4 - Security Automation &amp; Orchestration</t>
  </si>
  <si>
    <t>T 4 - Scope</t>
  </si>
  <si>
    <t>T 4.1</t>
  </si>
  <si>
    <t>T 4.1.1</t>
  </si>
  <si>
    <t>T 4.1.2</t>
  </si>
  <si>
    <t>T 4.2</t>
  </si>
  <si>
    <t>T 4.2.1</t>
  </si>
  <si>
    <t>T 4.2.2</t>
  </si>
  <si>
    <t>T 4.3</t>
  </si>
  <si>
    <t>T 4.3.1</t>
  </si>
  <si>
    <t>T 4.3.2</t>
  </si>
  <si>
    <t>T 4.3.3</t>
  </si>
  <si>
    <t>T 4.3.4</t>
  </si>
  <si>
    <t>T 4.5</t>
  </si>
  <si>
    <t>T 4.5.1</t>
  </si>
  <si>
    <t>T 4.5.2</t>
  </si>
  <si>
    <t>T 4.5.3</t>
  </si>
  <si>
    <t>T 4.5.4</t>
  </si>
  <si>
    <t>T 4.5.5</t>
  </si>
  <si>
    <t>T 4.5.6</t>
  </si>
  <si>
    <t>T 4.6</t>
  </si>
  <si>
    <t>T 4.6.1</t>
  </si>
  <si>
    <t>T 4.6.2</t>
  </si>
  <si>
    <t>T 4.7</t>
  </si>
  <si>
    <t>T 4.7.4</t>
  </si>
  <si>
    <t>C</t>
  </si>
  <si>
    <t>T 4.7.5</t>
  </si>
  <si>
    <t>DE.AE-07</t>
  </si>
  <si>
    <t>T 4.7.6</t>
  </si>
  <si>
    <t>T 4.7.7</t>
  </si>
  <si>
    <t>T 4.7.8</t>
  </si>
  <si>
    <t>T 4.7.1</t>
  </si>
  <si>
    <t>T 4.7.9</t>
  </si>
  <si>
    <t>T 4.7.2</t>
  </si>
  <si>
    <t>T 4.7.10</t>
  </si>
  <si>
    <t>T 4.7.11</t>
  </si>
  <si>
    <t>T 4.7.13</t>
  </si>
  <si>
    <t>T 4.7.14</t>
  </si>
  <si>
    <t>T 4.7.15</t>
  </si>
  <si>
    <t>T 4.7.16</t>
  </si>
  <si>
    <t>T 4.7.3</t>
  </si>
  <si>
    <t>Renumbered, keep lines for backwards compatibility</t>
  </si>
  <si>
    <t>T 4.7.24</t>
  </si>
  <si>
    <t>SOC-CMM - Services Domain</t>
  </si>
  <si>
    <t>S1 - Security Monitoring</t>
  </si>
  <si>
    <t>S 1 - Scope</t>
  </si>
  <si>
    <t>S 1.1</t>
  </si>
  <si>
    <t>DE.CM-01</t>
  </si>
  <si>
    <t>DE.CM-02</t>
  </si>
  <si>
    <t>DE.CM-03</t>
  </si>
  <si>
    <t>DE.CM-09</t>
  </si>
  <si>
    <t>DE.CM-06</t>
  </si>
  <si>
    <t>DE.AE-03</t>
  </si>
  <si>
    <t>S 1.2</t>
  </si>
  <si>
    <t>S 1.2.1</t>
  </si>
  <si>
    <t>S 1.2.2</t>
  </si>
  <si>
    <t>S 1.2.3</t>
  </si>
  <si>
    <t>S 1.2.4</t>
  </si>
  <si>
    <t>S 1.2.5</t>
  </si>
  <si>
    <t>S 1.2.6</t>
  </si>
  <si>
    <t>S 1.2.7</t>
  </si>
  <si>
    <t>S 1.2.8</t>
  </si>
  <si>
    <t>S 1.2.9</t>
  </si>
  <si>
    <t>S 1.2.10</t>
  </si>
  <si>
    <t>S 1.2.11</t>
  </si>
  <si>
    <t>S 1.3</t>
  </si>
  <si>
    <t>S 1.4</t>
  </si>
  <si>
    <t>S 1.5</t>
  </si>
  <si>
    <t>DE.AE-06</t>
  </si>
  <si>
    <t>S 1.6</t>
  </si>
  <si>
    <t>S 1.7</t>
  </si>
  <si>
    <t>S 1.8</t>
  </si>
  <si>
    <t>S 1.9</t>
  </si>
  <si>
    <t>ID.AM-08</t>
  </si>
  <si>
    <t>S 1.10</t>
  </si>
  <si>
    <t>S 1.12</t>
  </si>
  <si>
    <t>S 1.13</t>
  </si>
  <si>
    <t>S 1.14</t>
  </si>
  <si>
    <t>S 1.15</t>
  </si>
  <si>
    <t>ID.IM-03</t>
  </si>
  <si>
    <t>S 1.16</t>
  </si>
  <si>
    <t>S 1.16.1</t>
  </si>
  <si>
    <t>DE.AE-02</t>
  </si>
  <si>
    <t>S 1.16.2</t>
  </si>
  <si>
    <t>S 1.16.3</t>
  </si>
  <si>
    <t>S 1.16.4</t>
  </si>
  <si>
    <t>S 1.16.5</t>
  </si>
  <si>
    <t>S 1.16.6</t>
  </si>
  <si>
    <t>S 1.16.7</t>
  </si>
  <si>
    <t>S 1.16.8</t>
  </si>
  <si>
    <t>S 1.16.12</t>
  </si>
  <si>
    <t>S 1.16.13</t>
  </si>
  <si>
    <t>S 1.16.14</t>
  </si>
  <si>
    <t>S 1.16.15</t>
  </si>
  <si>
    <t>S 1.16.16</t>
  </si>
  <si>
    <t>S 1.16.17</t>
  </si>
  <si>
    <t>S 1.16.18</t>
  </si>
  <si>
    <t>S 1.16.19</t>
  </si>
  <si>
    <t>S 1.16.20</t>
  </si>
  <si>
    <t>S 1.16.21</t>
  </si>
  <si>
    <t>PR.DS-01</t>
  </si>
  <si>
    <t>S 1.16.22</t>
  </si>
  <si>
    <t>S 1.16.23</t>
  </si>
  <si>
    <t>S 1.16.24</t>
  </si>
  <si>
    <t>S 1.16.9</t>
  </si>
  <si>
    <t>S 1.16.10</t>
  </si>
  <si>
    <t>S 1.16.11</t>
  </si>
  <si>
    <t>S 1.17</t>
  </si>
  <si>
    <t>S 2 - Security incident Management</t>
  </si>
  <si>
    <t>S 2 - Scope</t>
  </si>
  <si>
    <t>S 2.1</t>
  </si>
  <si>
    <t>S 2.1.1</t>
  </si>
  <si>
    <t>S 2.1.2</t>
  </si>
  <si>
    <t>S 2.2</t>
  </si>
  <si>
    <t>S 2.3</t>
  </si>
  <si>
    <t>S 2.4</t>
  </si>
  <si>
    <t>S 2.4.1</t>
  </si>
  <si>
    <t>S 2.4.2</t>
  </si>
  <si>
    <t>S 2.4.3</t>
  </si>
  <si>
    <t>S 2.4.4</t>
  </si>
  <si>
    <t>S 2.4.5</t>
  </si>
  <si>
    <t>S 2.4.6</t>
  </si>
  <si>
    <t>S 2.4.7</t>
  </si>
  <si>
    <t>S 2.4.8</t>
  </si>
  <si>
    <t>S 2.4.9</t>
  </si>
  <si>
    <t>S 2.4.10</t>
  </si>
  <si>
    <t>S 2.4.11</t>
  </si>
  <si>
    <t>S 2.5</t>
  </si>
  <si>
    <t>S 2.6</t>
  </si>
  <si>
    <t>S 2.7</t>
  </si>
  <si>
    <t>RS.CO-02</t>
  </si>
  <si>
    <t>RS.CO-03</t>
  </si>
  <si>
    <t>RS.MA-01</t>
  </si>
  <si>
    <t>S 2.8</t>
  </si>
  <si>
    <t>S 2.9</t>
  </si>
  <si>
    <t>S 2.10</t>
  </si>
  <si>
    <t>S 2.11</t>
  </si>
  <si>
    <t>RS.MI-01</t>
  </si>
  <si>
    <t>RS.MI-02</t>
  </si>
  <si>
    <t>S 2.13</t>
  </si>
  <si>
    <t>S 2.14</t>
  </si>
  <si>
    <t>S 2.15</t>
  </si>
  <si>
    <t>S 2.16</t>
  </si>
  <si>
    <t>S 2.17</t>
  </si>
  <si>
    <t>S 2.17.1</t>
  </si>
  <si>
    <t>S 2.17.2</t>
  </si>
  <si>
    <t>S 2.17.3</t>
  </si>
  <si>
    <t>RS.MA-02</t>
  </si>
  <si>
    <t>S 2.17.4</t>
  </si>
  <si>
    <t>RS.MA-04</t>
  </si>
  <si>
    <t>S 2.17.5</t>
  </si>
  <si>
    <t>RS.AN-03</t>
  </si>
  <si>
    <t>S 2.17.6</t>
  </si>
  <si>
    <t>S 2.17.7</t>
  </si>
  <si>
    <t>S 2.17.8</t>
  </si>
  <si>
    <t>S 2.17.9</t>
  </si>
  <si>
    <t>S 2.17.10</t>
  </si>
  <si>
    <t>S 2.17.11</t>
  </si>
  <si>
    <t>S 2.17.12</t>
  </si>
  <si>
    <t>S 2.17.13</t>
  </si>
  <si>
    <t>S 2.17.14</t>
  </si>
  <si>
    <t>S 2.17.15</t>
  </si>
  <si>
    <t>DE.AE-04</t>
  </si>
  <si>
    <t>S 2.17.16</t>
  </si>
  <si>
    <t>S 2.17.17</t>
  </si>
  <si>
    <t>RS.MA-03</t>
  </si>
  <si>
    <t>S 2.17.18</t>
  </si>
  <si>
    <t>S 2.17.19</t>
  </si>
  <si>
    <t>S 2.17.20</t>
  </si>
  <si>
    <t>S 2.17.21</t>
  </si>
  <si>
    <t>S 2.17.22</t>
  </si>
  <si>
    <t>S 2.17.23</t>
  </si>
  <si>
    <t>S 2.17.24</t>
  </si>
  <si>
    <t>S 2.17.25</t>
  </si>
  <si>
    <t>S 2.17.26</t>
  </si>
  <si>
    <t>S 2.17.27</t>
  </si>
  <si>
    <t>S 2.17.28</t>
  </si>
  <si>
    <t>S 2.17.29</t>
  </si>
  <si>
    <t>S 2.17.30</t>
  </si>
  <si>
    <t>S 2.17.31</t>
  </si>
  <si>
    <t>S 2.17.32</t>
  </si>
  <si>
    <t>S 2.18</t>
  </si>
  <si>
    <t>Note, maturity score can be overruled in S 2.2.2</t>
  </si>
  <si>
    <t>S 3 - Security Analysis</t>
  </si>
  <si>
    <t>S 3 - Scope</t>
  </si>
  <si>
    <t>S 3.1</t>
  </si>
  <si>
    <t>S 3.2</t>
  </si>
  <si>
    <t>S 3.2.1</t>
  </si>
  <si>
    <t>S 3.2.2</t>
  </si>
  <si>
    <t>S 3.2.3</t>
  </si>
  <si>
    <t>S 3.2.4</t>
  </si>
  <si>
    <t>S 3.2.5</t>
  </si>
  <si>
    <t>S 3.2.6</t>
  </si>
  <si>
    <t>S 3.2.7</t>
  </si>
  <si>
    <t>S 3.2.8</t>
  </si>
  <si>
    <t>S 3.2.9</t>
  </si>
  <si>
    <t>S 3.2.10</t>
  </si>
  <si>
    <t>S 3.2.11</t>
  </si>
  <si>
    <t>S 3.3</t>
  </si>
  <si>
    <t>S 3.4</t>
  </si>
  <si>
    <t>S 3.5</t>
  </si>
  <si>
    <t>S 3.6</t>
  </si>
  <si>
    <t>S 3.7</t>
  </si>
  <si>
    <t>S 3.8</t>
  </si>
  <si>
    <t>S 3.9</t>
  </si>
  <si>
    <t>S 3.10</t>
  </si>
  <si>
    <t>S 3.12</t>
  </si>
  <si>
    <t>S 3.13</t>
  </si>
  <si>
    <t>S 3.14</t>
  </si>
  <si>
    <t>S 3.15</t>
  </si>
  <si>
    <t>S 3.16</t>
  </si>
  <si>
    <t>S 3.16.1</t>
  </si>
  <si>
    <t>S 3.16.2</t>
  </si>
  <si>
    <t>S 3.16.3</t>
  </si>
  <si>
    <t>S 3.16.4</t>
  </si>
  <si>
    <t>S 3.16.5</t>
  </si>
  <si>
    <t>S 3.16.6</t>
  </si>
  <si>
    <t>S 3.16.7</t>
  </si>
  <si>
    <t>S 3.16.8</t>
  </si>
  <si>
    <t>S 3.16.9</t>
  </si>
  <si>
    <t>S 3.16.10</t>
  </si>
  <si>
    <t>S 3.16.11</t>
  </si>
  <si>
    <t>S 3.16.12</t>
  </si>
  <si>
    <t>S 3.16.13</t>
  </si>
  <si>
    <t>S 3.16.14</t>
  </si>
  <si>
    <t>S 3.16.15</t>
  </si>
  <si>
    <t>S 3.16.16</t>
  </si>
  <si>
    <t>S 3.16.17</t>
  </si>
  <si>
    <t>S 3.16.18</t>
  </si>
  <si>
    <t>S 3.16.19</t>
  </si>
  <si>
    <t>S 3.16.20</t>
  </si>
  <si>
    <t>S 3.16.21</t>
  </si>
  <si>
    <t>S 3.16.22</t>
  </si>
  <si>
    <t>S 3.16.23</t>
  </si>
  <si>
    <t>S 3.16.24</t>
  </si>
  <si>
    <t>S 3.17</t>
  </si>
  <si>
    <t>S4 - Threat Intelligence</t>
  </si>
  <si>
    <t>S 4 - Scope</t>
  </si>
  <si>
    <t>S 4.1</t>
  </si>
  <si>
    <t>S 4.2</t>
  </si>
  <si>
    <t>S 4.2.1</t>
  </si>
  <si>
    <t>S 4.2.2</t>
  </si>
  <si>
    <t>S 4.2.3</t>
  </si>
  <si>
    <t>S 4.2.4</t>
  </si>
  <si>
    <t>S 4.2.5</t>
  </si>
  <si>
    <t>S 4.2.6</t>
  </si>
  <si>
    <t>S 4.2.7</t>
  </si>
  <si>
    <t>S 4.2.8</t>
  </si>
  <si>
    <t>S 4.2.9</t>
  </si>
  <si>
    <t>S 4.2.10</t>
  </si>
  <si>
    <t>S 4.2.11</t>
  </si>
  <si>
    <t>S 4.3</t>
  </si>
  <si>
    <t>S 4.4</t>
  </si>
  <si>
    <t>S 4.5</t>
  </si>
  <si>
    <t>S 4.6</t>
  </si>
  <si>
    <t>S 4.7</t>
  </si>
  <si>
    <t>S 4.8</t>
  </si>
  <si>
    <t>S 4.9</t>
  </si>
  <si>
    <t>S 4.10</t>
  </si>
  <si>
    <t>S 4.12</t>
  </si>
  <si>
    <t>S 4.13</t>
  </si>
  <si>
    <t>S 4.14</t>
  </si>
  <si>
    <t>S 4.15</t>
  </si>
  <si>
    <t>S 4.15.7</t>
  </si>
  <si>
    <t>ID.RA-02</t>
  </si>
  <si>
    <t>S 4.15.8</t>
  </si>
  <si>
    <t>S 4.15.9</t>
  </si>
  <si>
    <t>S 4.15.10</t>
  </si>
  <si>
    <t>S 4.15.11</t>
  </si>
  <si>
    <t>S 4.15.12</t>
  </si>
  <si>
    <t>S 4.15.13</t>
  </si>
  <si>
    <t>S 4.15.14</t>
  </si>
  <si>
    <t>S 4.15.15</t>
  </si>
  <si>
    <t>S 4.15.21</t>
  </si>
  <si>
    <t>S 4.15.22</t>
  </si>
  <si>
    <t>S 4.15.23</t>
  </si>
  <si>
    <t>S 4.15.24</t>
  </si>
  <si>
    <t>S 4.15.25</t>
  </si>
  <si>
    <t>S 4.15.26</t>
  </si>
  <si>
    <t>S 4.15.27</t>
  </si>
  <si>
    <t>S 4.15.28</t>
  </si>
  <si>
    <t>S 4.15.29</t>
  </si>
  <si>
    <t>S 4.15.17</t>
  </si>
  <si>
    <t>S 4.15.18</t>
  </si>
  <si>
    <t>S 4.15.19</t>
  </si>
  <si>
    <t>S 4.15.30</t>
  </si>
  <si>
    <t>S 4.15.31</t>
  </si>
  <si>
    <t>S 4.15.32</t>
  </si>
  <si>
    <t>S 4.15.34</t>
  </si>
  <si>
    <t>S 4.15.35</t>
  </si>
  <si>
    <t>S 4.15.36</t>
  </si>
  <si>
    <t>S 4.15.37</t>
  </si>
  <si>
    <t>S 4.15.38</t>
  </si>
  <si>
    <t>S 4.16</t>
  </si>
  <si>
    <t>S5 - Hunting</t>
  </si>
  <si>
    <t>S 5 - Scope</t>
  </si>
  <si>
    <t>S 5.1</t>
  </si>
  <si>
    <t>S 5.2</t>
  </si>
  <si>
    <t>S 5.3</t>
  </si>
  <si>
    <t>S 5.3.1</t>
  </si>
  <si>
    <t>S 5.3.2</t>
  </si>
  <si>
    <t>S 5.3.3</t>
  </si>
  <si>
    <t>S 5.3.4</t>
  </si>
  <si>
    <t>S 5.3.5</t>
  </si>
  <si>
    <t>S 5.3.6</t>
  </si>
  <si>
    <t>S 5.3.7</t>
  </si>
  <si>
    <t>S 5.3.8</t>
  </si>
  <si>
    <t>S 5.3.9</t>
  </si>
  <si>
    <t>S 5.3.10</t>
  </si>
  <si>
    <t>S 5.3.11</t>
  </si>
  <si>
    <t>S 5.4</t>
  </si>
  <si>
    <t>S 5.5</t>
  </si>
  <si>
    <t>S 5.6</t>
  </si>
  <si>
    <t>S 5.7</t>
  </si>
  <si>
    <t>S 5.8</t>
  </si>
  <si>
    <t>S 5.9</t>
  </si>
  <si>
    <t>S 5.10</t>
  </si>
  <si>
    <t>S 5.11</t>
  </si>
  <si>
    <t>S 5.13</t>
  </si>
  <si>
    <t>S 5.14</t>
  </si>
  <si>
    <t>S 5.15</t>
  </si>
  <si>
    <t>S 5.16</t>
  </si>
  <si>
    <t>S 5.16.1</t>
  </si>
  <si>
    <t>S 5.16.2</t>
  </si>
  <si>
    <t>S 5.16.3</t>
  </si>
  <si>
    <t>S 5.16.4</t>
  </si>
  <si>
    <t>S 5.16.5</t>
  </si>
  <si>
    <t>S 5.16.6</t>
  </si>
  <si>
    <t>S 5.16.7</t>
  </si>
  <si>
    <t>S 5.16.8</t>
  </si>
  <si>
    <t>S 5.16.9</t>
  </si>
  <si>
    <t>S 5.16.10</t>
  </si>
  <si>
    <t>S 5.16.11</t>
  </si>
  <si>
    <t>S 5.16.12</t>
  </si>
  <si>
    <t>S 5.16.13</t>
  </si>
  <si>
    <t>S 5.16.14</t>
  </si>
  <si>
    <t>S 5.16.15</t>
  </si>
  <si>
    <t>S 5.16.16</t>
  </si>
  <si>
    <t>S 5.16.17</t>
  </si>
  <si>
    <t>S 5.16.18</t>
  </si>
  <si>
    <t>S 5.16.19</t>
  </si>
  <si>
    <t>S 5.16.20</t>
  </si>
  <si>
    <t>S 5.16.21</t>
  </si>
  <si>
    <t>S 5.17</t>
  </si>
  <si>
    <t>S6 - Vulnerability Management</t>
  </si>
  <si>
    <t>S 6 - Scope</t>
  </si>
  <si>
    <t>S 6.1</t>
  </si>
  <si>
    <t>ID.RA-01</t>
  </si>
  <si>
    <t>S 6.2</t>
  </si>
  <si>
    <t>S 6.2.1</t>
  </si>
  <si>
    <t>S 6.2.2</t>
  </si>
  <si>
    <t>S 6.2.3</t>
  </si>
  <si>
    <t>S 6.2.4</t>
  </si>
  <si>
    <t>S 6.2.5</t>
  </si>
  <si>
    <t>S 6.2.6</t>
  </si>
  <si>
    <t>S 6.2.7</t>
  </si>
  <si>
    <t>S 6.2.8</t>
  </si>
  <si>
    <t>S 6.2.9</t>
  </si>
  <si>
    <t>S 6.2.10</t>
  </si>
  <si>
    <t>S 6.2.11</t>
  </si>
  <si>
    <t>S 6.3</t>
  </si>
  <si>
    <t>S 6.4</t>
  </si>
  <si>
    <t>S 6.5</t>
  </si>
  <si>
    <t>S 6.6</t>
  </si>
  <si>
    <t>S 6.7</t>
  </si>
  <si>
    <t>S 6.8</t>
  </si>
  <si>
    <t>S 6.9</t>
  </si>
  <si>
    <t>S 6.10</t>
  </si>
  <si>
    <t>S 6.12</t>
  </si>
  <si>
    <t>S 6.13</t>
  </si>
  <si>
    <t>S 6.14</t>
  </si>
  <si>
    <t>S 6.15</t>
  </si>
  <si>
    <t>S 6.15.1</t>
  </si>
  <si>
    <t>ID.AM-01</t>
  </si>
  <si>
    <t>S 6.15.2</t>
  </si>
  <si>
    <t>S 6.15.3</t>
  </si>
  <si>
    <t>S 6.15.4</t>
  </si>
  <si>
    <t>ID.RA-06</t>
  </si>
  <si>
    <t>S 6.15.5</t>
  </si>
  <si>
    <t>S 6.15.6</t>
  </si>
  <si>
    <t>S 6.15.7</t>
  </si>
  <si>
    <t>S 6.15.8</t>
  </si>
  <si>
    <t>S 6.15.9</t>
  </si>
  <si>
    <t>S 6.15.10</t>
  </si>
  <si>
    <t>S 6.15.11</t>
  </si>
  <si>
    <t>S 6.15.12</t>
  </si>
  <si>
    <t>ID.AM-02</t>
  </si>
  <si>
    <t>S 6.15.13</t>
  </si>
  <si>
    <t>S 6.15.14</t>
  </si>
  <si>
    <t>S 6.15.15</t>
  </si>
  <si>
    <t>S 6.15.16</t>
  </si>
  <si>
    <t>S 6.15.17</t>
  </si>
  <si>
    <t>S 6.15.18</t>
  </si>
  <si>
    <t>S 6.15.19</t>
  </si>
  <si>
    <t>S 6.16</t>
  </si>
  <si>
    <t>S7 - Log Management</t>
  </si>
  <si>
    <t>S 7 - Scope</t>
  </si>
  <si>
    <t>S 7.1</t>
  </si>
  <si>
    <t>S 7.2</t>
  </si>
  <si>
    <t>S 7.2.1</t>
  </si>
  <si>
    <t>S 7.2.2</t>
  </si>
  <si>
    <t>S 7.2.3</t>
  </si>
  <si>
    <t>S 7.2.4</t>
  </si>
  <si>
    <t>S 7.2.5</t>
  </si>
  <si>
    <t>S 7.2.6</t>
  </si>
  <si>
    <t>S 7.2.7</t>
  </si>
  <si>
    <t>S 7.2.8</t>
  </si>
  <si>
    <t>S 7.2.9</t>
  </si>
  <si>
    <t>S 7.2.10</t>
  </si>
  <si>
    <t>S 7.2.11</t>
  </si>
  <si>
    <t>S 7.3</t>
  </si>
  <si>
    <t>S 7.4</t>
  </si>
  <si>
    <t>S 7.5</t>
  </si>
  <si>
    <t>S 7.6</t>
  </si>
  <si>
    <t>S 7.7</t>
  </si>
  <si>
    <t>S 7.8</t>
  </si>
  <si>
    <t>S 7.9</t>
  </si>
  <si>
    <t>S 7.10</t>
  </si>
  <si>
    <t>S 7.12</t>
  </si>
  <si>
    <t>S 7.13</t>
  </si>
  <si>
    <t>S 7.14</t>
  </si>
  <si>
    <t>S 7.15</t>
  </si>
  <si>
    <t>S 7.15.1</t>
  </si>
  <si>
    <t>S 7.15.2</t>
  </si>
  <si>
    <t>S 7.15.3</t>
  </si>
  <si>
    <t>S 7.15.4</t>
  </si>
  <si>
    <t>S 7.15.5</t>
  </si>
  <si>
    <t>S 7.15.6</t>
  </si>
  <si>
    <t>S 7.15.7</t>
  </si>
  <si>
    <t>S 7.15.8</t>
  </si>
  <si>
    <t>S 7.15.9</t>
  </si>
  <si>
    <t>PR.DS-02</t>
  </si>
  <si>
    <t>S 7.15.10</t>
  </si>
  <si>
    <t>S 7.15.11</t>
  </si>
  <si>
    <t>S 7.15.12</t>
  </si>
  <si>
    <t>S 7.15.13</t>
  </si>
  <si>
    <t>S 7.15.14</t>
  </si>
  <si>
    <t>S 7.15.15</t>
  </si>
  <si>
    <t>S 7.15.16</t>
  </si>
  <si>
    <t>S 7.15.17</t>
  </si>
  <si>
    <t>S 7.15.18</t>
  </si>
  <si>
    <t>S 7.15.19</t>
  </si>
  <si>
    <t>S 7.15.20</t>
  </si>
  <si>
    <t>S 7.16</t>
  </si>
  <si>
    <t>ALL ENTRIES BEYOND THIS POINT FOR BACKWARDS COMPATIBILITY WITH VERSION 2.0</t>
  </si>
  <si>
    <t>Additions in version 2.1</t>
  </si>
  <si>
    <t>GV.SC-07</t>
  </si>
  <si>
    <t>S 1.16.25</t>
  </si>
  <si>
    <t>S 1.16.26</t>
  </si>
  <si>
    <t>GV.SC-08</t>
  </si>
  <si>
    <t>S 2.17.33</t>
  </si>
  <si>
    <t>S 2.17.34</t>
  </si>
  <si>
    <t>S 2.17.35</t>
  </si>
  <si>
    <t>S 6.14.20</t>
  </si>
  <si>
    <t>ID.RA-08</t>
  </si>
  <si>
    <t>Additions in version 2.2</t>
  </si>
  <si>
    <t>B 5.1</t>
  </si>
  <si>
    <t>B 5.4</t>
  </si>
  <si>
    <t>B 5.5</t>
  </si>
  <si>
    <t>P 1.9</t>
  </si>
  <si>
    <t>P 1.10</t>
  </si>
  <si>
    <t>P 3.5</t>
  </si>
  <si>
    <t>P 3.6</t>
  </si>
  <si>
    <t>P 3.13</t>
  </si>
  <si>
    <t>P 3.14</t>
  </si>
  <si>
    <t>P 4.8</t>
  </si>
  <si>
    <t>M 2.1.6</t>
  </si>
  <si>
    <t>M 2.4.3</t>
  </si>
  <si>
    <t>M 2.5.2</t>
  </si>
  <si>
    <t>M 3.12.1</t>
  </si>
  <si>
    <t>M 3.12.2</t>
  </si>
  <si>
    <t>M 3.13.1</t>
  </si>
  <si>
    <t>M 3.13.2</t>
  </si>
  <si>
    <t>M 3.13.3</t>
  </si>
  <si>
    <t>M 3.13.4</t>
  </si>
  <si>
    <t>M 4.2.1</t>
  </si>
  <si>
    <t>M 4.2.2</t>
  </si>
  <si>
    <t>M 4.2.3</t>
  </si>
  <si>
    <t>M 4.2.4</t>
  </si>
  <si>
    <t>M 4.2.5</t>
  </si>
  <si>
    <t>M 4.2.6</t>
  </si>
  <si>
    <t>M 4.3.1</t>
  </si>
  <si>
    <t>M 4.3.2</t>
  </si>
  <si>
    <t>M 4.3.3</t>
  </si>
  <si>
    <t>M5 - Detection Engineering &amp; Validation</t>
  </si>
  <si>
    <t>M 5.1.1</t>
  </si>
  <si>
    <t>M 5.1.2</t>
  </si>
  <si>
    <t>M 5.1.3</t>
  </si>
  <si>
    <t>M 5.1.4</t>
  </si>
  <si>
    <t>M 5.1.5</t>
  </si>
  <si>
    <t>M 5.1.6</t>
  </si>
  <si>
    <t>M 5.1.7</t>
  </si>
  <si>
    <t>M 5.1.8</t>
  </si>
  <si>
    <t>M 5.1.9</t>
  </si>
  <si>
    <t>M 5.1.10</t>
  </si>
  <si>
    <t>M 5.2.1</t>
  </si>
  <si>
    <t>M 5.2.2</t>
  </si>
  <si>
    <t>M 5.2.3</t>
  </si>
  <si>
    <t>M 5.2.4</t>
  </si>
  <si>
    <t>M 5.2.5</t>
  </si>
  <si>
    <t>M 5.2.6</t>
  </si>
  <si>
    <t>T 1.4.1</t>
  </si>
  <si>
    <t>T 1.4.2</t>
  </si>
  <si>
    <t>T 1.4.3</t>
  </si>
  <si>
    <t>T 1.4.4</t>
  </si>
  <si>
    <t>T 1.4.5</t>
  </si>
  <si>
    <t>T 2.4.1</t>
  </si>
  <si>
    <t>T 2.4.2</t>
  </si>
  <si>
    <t>T 2.4.3</t>
  </si>
  <si>
    <t>T 2.4.4</t>
  </si>
  <si>
    <t>T 2.4.5</t>
  </si>
  <si>
    <t>T 3.4.1</t>
  </si>
  <si>
    <t>T 3.4.2</t>
  </si>
  <si>
    <t>T 3.4.3</t>
  </si>
  <si>
    <t>T 3.4.4</t>
  </si>
  <si>
    <t>T 3.4.5</t>
  </si>
  <si>
    <t>T 4.4.1</t>
  </si>
  <si>
    <t>T 4.4.2</t>
  </si>
  <si>
    <t>T 4.4.3</t>
  </si>
  <si>
    <t>T 4.4.4</t>
  </si>
  <si>
    <t>T 4.4.5</t>
  </si>
  <si>
    <t>S 1.11</t>
  </si>
  <si>
    <t>S 2.12</t>
  </si>
  <si>
    <t>S 3.11</t>
  </si>
  <si>
    <t>S 4.11</t>
  </si>
  <si>
    <t>S 5.12</t>
  </si>
  <si>
    <t>S 6.11</t>
  </si>
  <si>
    <t>S 7.11</t>
  </si>
  <si>
    <t>S 4.15.33</t>
  </si>
  <si>
    <t>S 4.15.40</t>
  </si>
  <si>
    <t>Additions in version 2.3</t>
  </si>
  <si>
    <t>B 4.7</t>
  </si>
  <si>
    <t>GV.OV-03</t>
  </si>
  <si>
    <t>B 5.2</t>
  </si>
  <si>
    <t>B 5.3.1</t>
  </si>
  <si>
    <t>B 5.3.2</t>
  </si>
  <si>
    <t>B 5.3.3</t>
  </si>
  <si>
    <t>B 5.3.4</t>
  </si>
  <si>
    <t>B 5.3.5</t>
  </si>
  <si>
    <t>B 5.3.6</t>
  </si>
  <si>
    <t>B 5.3.7</t>
  </si>
  <si>
    <t>B 5.3.8</t>
  </si>
  <si>
    <t>P 2.2.13</t>
  </si>
  <si>
    <t>P 4.2</t>
  </si>
  <si>
    <t>P 4.3.1</t>
  </si>
  <si>
    <t>P 4.3.2</t>
  </si>
  <si>
    <t>P 4.3.3</t>
  </si>
  <si>
    <t>P 4.3.4</t>
  </si>
  <si>
    <t>P 4.4</t>
  </si>
  <si>
    <t>P 4.5</t>
  </si>
  <si>
    <t>P 4.6.1</t>
  </si>
  <si>
    <t>P 4.6.2</t>
  </si>
  <si>
    <t>P 4.6.3</t>
  </si>
  <si>
    <t>P 4.7</t>
  </si>
  <si>
    <t>M 1.6</t>
  </si>
  <si>
    <t>M 1.8</t>
  </si>
  <si>
    <t>M 2.1.1</t>
  </si>
  <si>
    <t>M 2.1.2.1</t>
  </si>
  <si>
    <t>M 2.1.2.2</t>
  </si>
  <si>
    <t>M 2.1.2.3</t>
  </si>
  <si>
    <t>M 2.1.2.4</t>
  </si>
  <si>
    <t>M 2.1.2.5</t>
  </si>
  <si>
    <t>M 2.1.2.6</t>
  </si>
  <si>
    <t>M 2.1.4</t>
  </si>
  <si>
    <t>M 2.1.5</t>
  </si>
  <si>
    <t>M 3.8.1</t>
  </si>
  <si>
    <t>M 3.8.2</t>
  </si>
  <si>
    <t>M 3.8.3</t>
  </si>
  <si>
    <t>M 3.8.4</t>
  </si>
  <si>
    <t>M 3.8.5</t>
  </si>
  <si>
    <t>M 3.8.6</t>
  </si>
  <si>
    <t>M 3.8.7</t>
  </si>
  <si>
    <t>M 3.8.8</t>
  </si>
  <si>
    <t>M 3.10.1</t>
  </si>
  <si>
    <t>M 3.10.2</t>
  </si>
  <si>
    <t>M 3.10.3</t>
  </si>
  <si>
    <t>M 3.10.4</t>
  </si>
  <si>
    <t>M 3.10.5</t>
  </si>
  <si>
    <t>M 3.10.6</t>
  </si>
  <si>
    <t>M 5.2.7</t>
  </si>
  <si>
    <t>M 5.2.8</t>
  </si>
  <si>
    <t>T 1.6.3</t>
  </si>
  <si>
    <t>T 2.6.3</t>
  </si>
  <si>
    <t>T 3.6.3</t>
  </si>
  <si>
    <t>T 4.6.3</t>
  </si>
  <si>
    <t>T 1.7.1</t>
  </si>
  <si>
    <t>T 1.7.2</t>
  </si>
  <si>
    <t>T 1.7.3</t>
  </si>
  <si>
    <t>T 1.7.4</t>
  </si>
  <si>
    <t>T 1.7.5</t>
  </si>
  <si>
    <t>T 1.7.6</t>
  </si>
  <si>
    <t>T 1.7.7</t>
  </si>
  <si>
    <t>T 1.7.8</t>
  </si>
  <si>
    <t>T 1.7.9</t>
  </si>
  <si>
    <t>T 1.7.10</t>
  </si>
  <si>
    <t>T 1.7.11</t>
  </si>
  <si>
    <t>T 1.7.12</t>
  </si>
  <si>
    <t>T 1.7.13</t>
  </si>
  <si>
    <t>T 1.7.14</t>
  </si>
  <si>
    <t>T 1.7.15</t>
  </si>
  <si>
    <t>T 1.7.16</t>
  </si>
  <si>
    <t>T 1.7.17</t>
  </si>
  <si>
    <t>T 1.7.18</t>
  </si>
  <si>
    <t>T 1.7.19</t>
  </si>
  <si>
    <t>T 1.7.20</t>
  </si>
  <si>
    <t>T 1.7.21</t>
  </si>
  <si>
    <t>T 1.7.22</t>
  </si>
  <si>
    <t>T 1.7.23</t>
  </si>
  <si>
    <t>T 1.7.24</t>
  </si>
  <si>
    <t>T 1.7.25</t>
  </si>
  <si>
    <t>T 1.7.26</t>
  </si>
  <si>
    <t>T 1.7.27</t>
  </si>
  <si>
    <t>T 1.7.28</t>
  </si>
  <si>
    <t>T 1.7.29</t>
  </si>
  <si>
    <t>ID.AM-03</t>
  </si>
  <si>
    <t>T 1.7.30</t>
  </si>
  <si>
    <t>T 1.7.31</t>
  </si>
  <si>
    <t>T 1.7.32</t>
  </si>
  <si>
    <t>T 1.7.33</t>
  </si>
  <si>
    <t>T 1.7.34</t>
  </si>
  <si>
    <t>T 1.7.35</t>
  </si>
  <si>
    <t>T 1.7.36</t>
  </si>
  <si>
    <t>T 1.7.37</t>
  </si>
  <si>
    <t>T 1.7.38</t>
  </si>
  <si>
    <t>T 2.7.1</t>
  </si>
  <si>
    <t>T 2.7.2</t>
  </si>
  <si>
    <t>T 2.7.3</t>
  </si>
  <si>
    <t>T 2.7.4</t>
  </si>
  <si>
    <t>T 2.7.5</t>
  </si>
  <si>
    <t>T 2.7.6</t>
  </si>
  <si>
    <t>T 2.7.7</t>
  </si>
  <si>
    <t>T 2.7.8</t>
  </si>
  <si>
    <t>T 2.7.9</t>
  </si>
  <si>
    <t>T 2.7.10</t>
  </si>
  <si>
    <t>PR.PS-05</t>
  </si>
  <si>
    <t>T 2.7.11</t>
  </si>
  <si>
    <t>T 2.7.12</t>
  </si>
  <si>
    <t>T 2.7.13</t>
  </si>
  <si>
    <t>T 2.7.14</t>
  </si>
  <si>
    <t>T 2.7.15</t>
  </si>
  <si>
    <t>T 2.7.16</t>
  </si>
  <si>
    <t>T 2.7.17</t>
  </si>
  <si>
    <t>T 2.7.18</t>
  </si>
  <si>
    <t>T 2.7.19</t>
  </si>
  <si>
    <t>T 2.7.20</t>
  </si>
  <si>
    <t>T 2.7.21</t>
  </si>
  <si>
    <t>T 2.7.22</t>
  </si>
  <si>
    <t>T 2.7.23</t>
  </si>
  <si>
    <t>T 2.7.24</t>
  </si>
  <si>
    <t>T 2.7.25</t>
  </si>
  <si>
    <t>T 2.7.26</t>
  </si>
  <si>
    <t>T 2.7.27</t>
  </si>
  <si>
    <t>T 2.7.28</t>
  </si>
  <si>
    <t>T 2.7.29</t>
  </si>
  <si>
    <t>T 2.7.30</t>
  </si>
  <si>
    <t>T 2.7.31</t>
  </si>
  <si>
    <t>T 2.7.32</t>
  </si>
  <si>
    <t>T 2.7.33</t>
  </si>
  <si>
    <t>T 2.7.34</t>
  </si>
  <si>
    <t>T 3.7.1</t>
  </si>
  <si>
    <t>T 3.7.2</t>
  </si>
  <si>
    <t>T 3.7.3</t>
  </si>
  <si>
    <t>T 3.7.4</t>
  </si>
  <si>
    <t>T 3.7.5</t>
  </si>
  <si>
    <t>T 3.7.6</t>
  </si>
  <si>
    <t>T 3.7.7</t>
  </si>
  <si>
    <t>T 3.7.8</t>
  </si>
  <si>
    <t>T 3.7.9</t>
  </si>
  <si>
    <t>T 3.7.10</t>
  </si>
  <si>
    <t>T 3.7.11</t>
  </si>
  <si>
    <t>T 3.7.12</t>
  </si>
  <si>
    <t>T 3.7.13</t>
  </si>
  <si>
    <t>T 3.7.14</t>
  </si>
  <si>
    <t>T 3.7.15</t>
  </si>
  <si>
    <t>T 3.7.16</t>
  </si>
  <si>
    <t>T 3.7.17</t>
  </si>
  <si>
    <t>T 3.7.18</t>
  </si>
  <si>
    <t>T 3.7.19</t>
  </si>
  <si>
    <t>T 3.7.20</t>
  </si>
  <si>
    <t>T 3.7.21</t>
  </si>
  <si>
    <t>T 3.7.22</t>
  </si>
  <si>
    <t>T 3.7.23</t>
  </si>
  <si>
    <t>T 3.7.24</t>
  </si>
  <si>
    <t>T 3.7.25</t>
  </si>
  <si>
    <t>T 3.7.26</t>
  </si>
  <si>
    <t>T 3.7.27</t>
  </si>
  <si>
    <t>T 3.7.28</t>
  </si>
  <si>
    <t>T 3.7.29</t>
  </si>
  <si>
    <t>T 3.7.30</t>
  </si>
  <si>
    <t>T 3.7.31</t>
  </si>
  <si>
    <t>T 3.7.32</t>
  </si>
  <si>
    <t>T 3.7.33</t>
  </si>
  <si>
    <t>T 3.7.34</t>
  </si>
  <si>
    <t>T 3.7.35</t>
  </si>
  <si>
    <t>T 3.7.36</t>
  </si>
  <si>
    <t>T 3.7.37</t>
  </si>
  <si>
    <t>T 3.7.38</t>
  </si>
  <si>
    <t>T 3.7.39</t>
  </si>
  <si>
    <t>T 3.7.40</t>
  </si>
  <si>
    <t>T 3.7.41</t>
  </si>
  <si>
    <t>T 3.7.42</t>
  </si>
  <si>
    <t>T 3.7.43</t>
  </si>
  <si>
    <t>T 3.7.44</t>
  </si>
  <si>
    <t>T 3.7.45</t>
  </si>
  <si>
    <t>T 3.7.46</t>
  </si>
  <si>
    <t>T 3.7.47</t>
  </si>
  <si>
    <t>T 3.7.48</t>
  </si>
  <si>
    <t>T 3.7.49</t>
  </si>
  <si>
    <t>T 4.7.12</t>
  </si>
  <si>
    <t>T 4.7.17</t>
  </si>
  <si>
    <t>T 4.7.18</t>
  </si>
  <si>
    <t>T 4.7.19</t>
  </si>
  <si>
    <t>T 4.7.20</t>
  </si>
  <si>
    <t>T 4.7.21</t>
  </si>
  <si>
    <t>T 4.7.22</t>
  </si>
  <si>
    <t>T 4.7.23</t>
  </si>
  <si>
    <t>Additions in version 2.3.3</t>
  </si>
  <si>
    <t>M 1.7</t>
  </si>
  <si>
    <t>not used in calculations, but to determine 1.6</t>
  </si>
  <si>
    <t>M 1.7.1</t>
  </si>
  <si>
    <t>M 1.7.2</t>
  </si>
  <si>
    <t>M 1.7.3</t>
  </si>
  <si>
    <t>M 1.7.4</t>
  </si>
  <si>
    <t>M 1.7.5</t>
  </si>
  <si>
    <t>M 1.7.6</t>
  </si>
  <si>
    <t>M 1.7.7</t>
  </si>
  <si>
    <t>M 1.9</t>
  </si>
  <si>
    <t>not used in calculations, but to determine 1.8</t>
  </si>
  <si>
    <t>M 1.9.1</t>
  </si>
  <si>
    <t>M 1.9.2</t>
  </si>
  <si>
    <t>M 1.9.3</t>
  </si>
  <si>
    <t>M 1.9.4</t>
  </si>
  <si>
    <t>M 1.9.5</t>
  </si>
  <si>
    <t>M 1.10</t>
  </si>
  <si>
    <t>M 1.11</t>
  </si>
  <si>
    <t>M 1.11.1</t>
  </si>
  <si>
    <t>M 1.11.2</t>
  </si>
  <si>
    <t>M 1.11.3</t>
  </si>
  <si>
    <t>M 1.11.4</t>
  </si>
  <si>
    <t>M 1.11.5</t>
  </si>
  <si>
    <t>S 2.17.36</t>
  </si>
  <si>
    <t>RC.RP-03</t>
  </si>
  <si>
    <t>S 1.16.27</t>
  </si>
  <si>
    <t>RC.CM-09</t>
  </si>
  <si>
    <t>PR.PS-03</t>
  </si>
  <si>
    <t>PR.PS-02</t>
  </si>
  <si>
    <t>PR.DS-10</t>
  </si>
  <si>
    <t>RS.AN-06</t>
  </si>
  <si>
    <t>RS.AN-07</t>
  </si>
  <si>
    <t>RS.AN-08</t>
  </si>
  <si>
    <t>Additions in version 2.4</t>
  </si>
  <si>
    <t>P 1.7.8</t>
  </si>
  <si>
    <t>P 1.7.9</t>
  </si>
  <si>
    <t>P 1.9.6</t>
  </si>
  <si>
    <t>M2 - Operations &amp; facilities</t>
  </si>
  <si>
    <t>M 2.3.1</t>
  </si>
  <si>
    <t>M 2.3.2.1</t>
  </si>
  <si>
    <t>M 2.3.2.2</t>
  </si>
  <si>
    <t>M 2.3.2.3</t>
  </si>
  <si>
    <t>M 2.3.2.4</t>
  </si>
  <si>
    <t>M 2.3.2.5</t>
  </si>
  <si>
    <t>M 2.3.3</t>
  </si>
  <si>
    <t>M 2.4</t>
  </si>
  <si>
    <t>M 2.4.1.1</t>
  </si>
  <si>
    <t>M 2.4.1.2</t>
  </si>
  <si>
    <t>M 2.4.1.3</t>
  </si>
  <si>
    <t>M 2.4.1.4</t>
  </si>
  <si>
    <t>M 2.4.1.5</t>
  </si>
  <si>
    <t>M 2.4.1.6</t>
  </si>
  <si>
    <t>M 2.4.1.7</t>
  </si>
  <si>
    <t>M 2.5.1</t>
  </si>
  <si>
    <t>M 2.5.2.1</t>
  </si>
  <si>
    <t>M 2.5.2.2</t>
  </si>
  <si>
    <t>M 2.5.2.3</t>
  </si>
  <si>
    <t>M 2.5.2.4</t>
  </si>
  <si>
    <t>M 2.5.2.5</t>
  </si>
  <si>
    <t>M6 - Automation engineering</t>
  </si>
  <si>
    <t>M 6.1.1</t>
  </si>
  <si>
    <t>M 6.1.2</t>
  </si>
  <si>
    <t>M 6.1.3.1</t>
  </si>
  <si>
    <t>M 6.1.3.2</t>
  </si>
  <si>
    <t>M 6.1.3.3</t>
  </si>
  <si>
    <t>M 6.1.3.4</t>
  </si>
  <si>
    <t>M 6.1.3.5</t>
  </si>
  <si>
    <t>M 6.1.3.6</t>
  </si>
  <si>
    <t>M 6.1.3.7</t>
  </si>
  <si>
    <t>M 6.1.3.8</t>
  </si>
  <si>
    <t>M 6.1.4</t>
  </si>
  <si>
    <t>M 6.1.5</t>
  </si>
  <si>
    <t>M 6.1.6</t>
  </si>
  <si>
    <t>M 6.1.7</t>
  </si>
  <si>
    <t>M 6.1.8</t>
  </si>
  <si>
    <t>M 6.1.9</t>
  </si>
  <si>
    <t>M 6.2.1</t>
  </si>
  <si>
    <t>M 6.2.2.1</t>
  </si>
  <si>
    <t>M 6.2.2.2</t>
  </si>
  <si>
    <t>M 6.2.2.3</t>
  </si>
  <si>
    <t>M 6.2.2.4</t>
  </si>
  <si>
    <t>M 6.2.2.5</t>
  </si>
  <si>
    <t>M 6.2.2.6</t>
  </si>
  <si>
    <t>M 6.2.2.7</t>
  </si>
  <si>
    <t>M 6.2.3</t>
  </si>
  <si>
    <t>M7 - Log Management</t>
  </si>
  <si>
    <t>M 7.1</t>
  </si>
  <si>
    <t>M 7.2</t>
  </si>
  <si>
    <t>M 7.3.1</t>
  </si>
  <si>
    <t>M 7.3.2</t>
  </si>
  <si>
    <t>M 7.3.3</t>
  </si>
  <si>
    <t>M 7.3.4</t>
  </si>
  <si>
    <t>M 7.3.5</t>
  </si>
  <si>
    <t>M 7.3.6</t>
  </si>
  <si>
    <t>M 7.3.7</t>
  </si>
  <si>
    <t>M 7.3.8</t>
  </si>
  <si>
    <t>M 7.3.9</t>
  </si>
  <si>
    <t>M 7.3.10</t>
  </si>
  <si>
    <t>M 7.4</t>
  </si>
  <si>
    <t>M 7.5</t>
  </si>
  <si>
    <t>M 7.6</t>
  </si>
  <si>
    <t>M 7.7</t>
  </si>
  <si>
    <t>M 7.8</t>
  </si>
  <si>
    <t>PR.DS-03</t>
  </si>
  <si>
    <t>M 7.9</t>
  </si>
  <si>
    <t>S 4.15.1</t>
  </si>
  <si>
    <t>S 4.15.2</t>
  </si>
  <si>
    <t>S 4.15.3</t>
  </si>
  <si>
    <t>S 4.15.4</t>
  </si>
  <si>
    <t>S 4.15.5</t>
  </si>
  <si>
    <t>S 4.15.6</t>
  </si>
  <si>
    <t>S 4.15.16</t>
  </si>
  <si>
    <t>S 4.15.20</t>
  </si>
  <si>
    <t>S 4.15.39</t>
  </si>
  <si>
    <t>S 4.15.41</t>
  </si>
  <si>
    <t>S 4.15.42</t>
  </si>
  <si>
    <t>question type</t>
  </si>
  <si>
    <t>answer options</t>
  </si>
  <si>
    <t>Yes/No</t>
  </si>
  <si>
    <t>No</t>
  </si>
  <si>
    <t>Yes</t>
  </si>
  <si>
    <t>optional</t>
  </si>
  <si>
    <t>Not required</t>
  </si>
  <si>
    <t>Yes/No/Unknown</t>
  </si>
  <si>
    <t>Unknown</t>
  </si>
  <si>
    <t>Detailed</t>
  </si>
  <si>
    <t>Partially</t>
  </si>
  <si>
    <t>Averagely</t>
  </si>
  <si>
    <t>Mostly</t>
  </si>
  <si>
    <t>Fully</t>
  </si>
  <si>
    <t>Optional</t>
  </si>
  <si>
    <t>Incomplete</t>
  </si>
  <si>
    <t>Partially complete</t>
  </si>
  <si>
    <t>Averagely complete</t>
  </si>
  <si>
    <t>Mostly complete</t>
  </si>
  <si>
    <t>Fully complete</t>
  </si>
  <si>
    <t>None</t>
  </si>
  <si>
    <t>Low</t>
  </si>
  <si>
    <t>Normal</t>
  </si>
  <si>
    <t>High</t>
  </si>
  <si>
    <t>Critical</t>
  </si>
  <si>
    <t>Weighing</t>
  </si>
  <si>
    <t>x1</t>
  </si>
  <si>
    <t>x2</t>
  </si>
  <si>
    <t>x3</t>
  </si>
  <si>
    <t>x4</t>
  </si>
  <si>
    <t>x5</t>
  </si>
  <si>
    <t>Occurrence</t>
  </si>
  <si>
    <t>Never</t>
  </si>
  <si>
    <t>Sometimes</t>
  </si>
  <si>
    <t>Always</t>
  </si>
  <si>
    <t>Satisfaction</t>
  </si>
  <si>
    <t>Somewhat</t>
  </si>
  <si>
    <t>quick scan</t>
  </si>
  <si>
    <t>scoped assessment</t>
  </si>
  <si>
    <t>initial assessment (baseline)</t>
  </si>
  <si>
    <t>progress assessment</t>
  </si>
  <si>
    <t>self-assessment</t>
  </si>
  <si>
    <t>guided self-assessment</t>
  </si>
  <si>
    <t>3rd party assessment</t>
  </si>
  <si>
    <t>Business size</t>
  </si>
  <si>
    <t>1-49</t>
  </si>
  <si>
    <t>50-249</t>
  </si>
  <si>
    <t>250-999</t>
  </si>
  <si>
    <t>1.000-4.999</t>
  </si>
  <si>
    <t>5.000-9.999</t>
  </si>
  <si>
    <t>10.000-50.000</t>
  </si>
  <si>
    <t>50.000+</t>
  </si>
  <si>
    <t>Aerospace industry</t>
  </si>
  <si>
    <t>Agriculture</t>
  </si>
  <si>
    <t>Chemical / pharmaceutical</t>
  </si>
  <si>
    <t>Computer / software</t>
  </si>
  <si>
    <t>Consulting</t>
  </si>
  <si>
    <t>Defense</t>
  </si>
  <si>
    <t>Education</t>
  </si>
  <si>
    <t>Energy / Utilities</t>
  </si>
  <si>
    <t>Entertainment</t>
  </si>
  <si>
    <t>Health Care</t>
  </si>
  <si>
    <t>Food</t>
  </si>
  <si>
    <t>Finance</t>
  </si>
  <si>
    <t>Government / public sector</t>
  </si>
  <si>
    <t>Insurance</t>
  </si>
  <si>
    <t>Manufacturing</t>
  </si>
  <si>
    <t>Media</t>
  </si>
  <si>
    <t>Retail</t>
  </si>
  <si>
    <t>Service Provider</t>
  </si>
  <si>
    <t>Telecommunications</t>
  </si>
  <si>
    <t>Other</t>
  </si>
  <si>
    <t>SOC size</t>
  </si>
  <si>
    <t>1-5</t>
  </si>
  <si>
    <t>5-10</t>
  </si>
  <si>
    <t>10-50</t>
  </si>
  <si>
    <t>50-100</t>
  </si>
  <si>
    <t>100+</t>
  </si>
  <si>
    <t>Africa</t>
  </si>
  <si>
    <t>Asia</t>
  </si>
  <si>
    <t>Autralia/New Zealand</t>
  </si>
  <si>
    <t>Canada</t>
  </si>
  <si>
    <t>Europe</t>
  </si>
  <si>
    <t>South America</t>
  </si>
  <si>
    <t>North America</t>
  </si>
  <si>
    <t>Middle East</t>
  </si>
  <si>
    <t>SOC model</t>
  </si>
  <si>
    <t>Distributed SOC</t>
  </si>
  <si>
    <t>Centralised SOC</t>
  </si>
  <si>
    <t>Federated SOC</t>
  </si>
  <si>
    <t>Coordinating SOC</t>
  </si>
  <si>
    <t>Hierarchical SOC</t>
  </si>
  <si>
    <t>National SOC</t>
  </si>
  <si>
    <t>MSSP SOC</t>
  </si>
  <si>
    <t>Hybrid SOC</t>
  </si>
  <si>
    <t>SOC operations</t>
  </si>
  <si>
    <t>Regional</t>
  </si>
  <si>
    <t>National</t>
  </si>
  <si>
    <t>Continental</t>
  </si>
  <si>
    <t>Global</t>
  </si>
  <si>
    <t>NIST CSF</t>
  </si>
  <si>
    <t>2.0</t>
  </si>
  <si>
    <t>Govern (GV)</t>
  </si>
  <si>
    <t>GV.OC-01</t>
  </si>
  <si>
    <t>GV.OC-05</t>
  </si>
  <si>
    <t>GV.RM-02</t>
  </si>
  <si>
    <t>GV.RM-04</t>
  </si>
  <si>
    <t>GV.RM-05</t>
  </si>
  <si>
    <t>GV.RM-06</t>
  </si>
  <si>
    <t>GV.RM-07</t>
  </si>
  <si>
    <t>GV.RR-01</t>
  </si>
  <si>
    <t>GV.OV-01</t>
  </si>
  <si>
    <t>GV.OV-02</t>
  </si>
  <si>
    <t>GV.SC-01</t>
  </si>
  <si>
    <t>GV.SC-03</t>
  </si>
  <si>
    <t>GV.SC-05</t>
  </si>
  <si>
    <t>GV.SC-06</t>
  </si>
  <si>
    <t>GV.SC-09</t>
  </si>
  <si>
    <t>GV.SC-10</t>
  </si>
  <si>
    <t>Total</t>
  </si>
  <si>
    <t>IDENTIFY (ID)</t>
  </si>
  <si>
    <t>ID.AM-04</t>
  </si>
  <si>
    <t>ID.AM-05</t>
  </si>
  <si>
    <t>ID.AM-07</t>
  </si>
  <si>
    <t>ID.RA-07</t>
  </si>
  <si>
    <t>ID.RA-09</t>
  </si>
  <si>
    <t>ID.RA-10</t>
  </si>
  <si>
    <t>PROTECT (PR)</t>
  </si>
  <si>
    <t>PR.AA-01</t>
  </si>
  <si>
    <t>PR.AA-02</t>
  </si>
  <si>
    <t>PR.AA-03</t>
  </si>
  <si>
    <t>PR.AA-04</t>
  </si>
  <si>
    <t>PR.AA-06</t>
  </si>
  <si>
    <t>PR.PS-01</t>
  </si>
  <si>
    <t>PR.PS-06</t>
  </si>
  <si>
    <t>PR.IR-02</t>
  </si>
  <si>
    <t>DETECT (DE)</t>
  </si>
  <si>
    <t>DE.AE-08</t>
  </si>
  <si>
    <t>RESPOND (RS)</t>
  </si>
  <si>
    <t>RS.MA-05</t>
  </si>
  <si>
    <t>RECOVER (RC)</t>
  </si>
  <si>
    <t>RC.RP-01</t>
  </si>
  <si>
    <t>RC.RP-02</t>
  </si>
  <si>
    <t>RC.RP-04</t>
  </si>
  <si>
    <t>RC.RP-05</t>
  </si>
  <si>
    <t>RC.RP-06</t>
  </si>
  <si>
    <t>RC.CO-03</t>
  </si>
  <si>
    <t>RC.CO-04</t>
  </si>
  <si>
    <t>Charter document completeness</t>
  </si>
  <si>
    <t>Governance elements completeness</t>
  </si>
  <si>
    <t>Cost management elements completeness</t>
  </si>
  <si>
    <t>SOC Management elements completeness</t>
  </si>
  <si>
    <t>Role documentation completeness</t>
  </si>
  <si>
    <t>Training program completeness</t>
  </si>
  <si>
    <t>Certification program completeness</t>
  </si>
  <si>
    <t>General documentation completeness</t>
  </si>
  <si>
    <t>General Maturity indicators completeness</t>
  </si>
  <si>
    <t>Security Incident Management documentation completeness</t>
  </si>
  <si>
    <t>Security Incident Management Maturity indicators completeness</t>
  </si>
  <si>
    <t>Threat Hunting maturity indicators completeness</t>
  </si>
  <si>
    <t>SOC policy completeness</t>
  </si>
  <si>
    <t>SOC exercises completeness</t>
  </si>
  <si>
    <t>Report type completeness</t>
  </si>
  <si>
    <t>Report metrics completeness</t>
  </si>
  <si>
    <t>Skill matrix completeness</t>
  </si>
  <si>
    <t>Knowledge matrix completeness</t>
  </si>
  <si>
    <t>Continuous improvement completeness</t>
  </si>
  <si>
    <t>Quality assurance completeness</t>
  </si>
  <si>
    <t>Architecture completeness</t>
  </si>
  <si>
    <t>ITSM integration</t>
  </si>
  <si>
    <t>Physical facilities</t>
  </si>
  <si>
    <t>Shifts</t>
  </si>
  <si>
    <t>automation engineering</t>
  </si>
  <si>
    <t>Artificial intelligence</t>
  </si>
  <si>
    <t>guidance</t>
  </si>
  <si>
    <t xml:space="preserve"> </t>
  </si>
  <si>
    <t>Business drivers are unknown</t>
  </si>
  <si>
    <t>Basic awareness of business drivers</t>
  </si>
  <si>
    <t>Some business drivers have been identified</t>
  </si>
  <si>
    <t>Most business drivers have been identified</t>
  </si>
  <si>
    <t>All business drivers are well known within the SOC</t>
  </si>
  <si>
    <t>No documentation in place</t>
  </si>
  <si>
    <t>Some ad-hoc information across documents</t>
  </si>
  <si>
    <t>Basic documentation of business drivers</t>
  </si>
  <si>
    <t>Single document, full description of business drivers</t>
  </si>
  <si>
    <t>Document completed, approved and formally published</t>
  </si>
  <si>
    <t>Business drivers are not part of decision making</t>
  </si>
  <si>
    <t>Business drivers are referred to on an ad-hoc basis</t>
  </si>
  <si>
    <t>Business drivers are occasionally used in decisions</t>
  </si>
  <si>
    <t>Business drivers are used in most decisions</t>
  </si>
  <si>
    <t>Business drivers are used in all relevant decisions</t>
  </si>
  <si>
    <t>Service catalogue has not been checked for alignment</t>
  </si>
  <si>
    <t>Alignment is performed on an ad-hoc basis</t>
  </si>
  <si>
    <t>Alignment was performed but not maintained</t>
  </si>
  <si>
    <t>Alignment is performed and maintained regularly</t>
  </si>
  <si>
    <t>Every change in the catalogue is checked against drivers</t>
  </si>
  <si>
    <t>Business drivers have not been validated</t>
  </si>
  <si>
    <t>Basic awareness of SOC drivers exists among stakeholders</t>
  </si>
  <si>
    <t>Stakeholders informally informed of business drivers</t>
  </si>
  <si>
    <t>Alignment of SOC drivers with stakeholders is performed</t>
  </si>
  <si>
    <t>Business drivers are formally validated by stakeholders</t>
  </si>
  <si>
    <t>SOC customers are not known</t>
  </si>
  <si>
    <t>Basic awareness of SOC customers</t>
  </si>
  <si>
    <t>Some customers have been identified</t>
  </si>
  <si>
    <t>Customers have mostly been identified</t>
  </si>
  <si>
    <t xml:space="preserve">All customers are identified, including relevance and context </t>
  </si>
  <si>
    <t>Basic documentation of SOC customers</t>
  </si>
  <si>
    <t>Single document, full description of SOC customers</t>
  </si>
  <si>
    <t>Output is the same for all customers</t>
  </si>
  <si>
    <t>Output is somewhat contextualized</t>
  </si>
  <si>
    <t>Some customers receive differentiated output</t>
  </si>
  <si>
    <t>All important customers receive differentiated output</t>
  </si>
  <si>
    <t>All customers receive specific output based on context and type</t>
  </si>
  <si>
    <t>Contractual agreements not in place</t>
  </si>
  <si>
    <t>No contract in place, ad-hoc agreements made</t>
  </si>
  <si>
    <t>Basic contract in place, not formally signed of</t>
  </si>
  <si>
    <t>Contract signed, but not regularly reviewed</t>
  </si>
  <si>
    <t>Contract signed, approved by- and regularly reviewed with customers</t>
  </si>
  <si>
    <t>No updates sent to customers</t>
  </si>
  <si>
    <t>Ad-hoc updates sent to some customers</t>
  </si>
  <si>
    <t>Frequent updates sent to most customers</t>
  </si>
  <si>
    <t>Periodical updates sent to all customers</t>
  </si>
  <si>
    <t>Periodical updates sent and discussed with all customers</t>
  </si>
  <si>
    <t>Customer satisfaction not measured or managed</t>
  </si>
  <si>
    <t>Customer satisfaction managed in ad-hoc fashion</t>
  </si>
  <si>
    <t>Customer satisfaction metrics defined, not applied structurally</t>
  </si>
  <si>
    <t>Customer satisfaction measured structurally, not actively managed</t>
  </si>
  <si>
    <t>Customer satisfaction fully managed and improved over time</t>
  </si>
  <si>
    <t>No charter document in place</t>
  </si>
  <si>
    <t>Basic charter document created</t>
  </si>
  <si>
    <t>Single charter, full description of SOC strategic elements</t>
  </si>
  <si>
    <t>Charter completed, approved and formally published</t>
  </si>
  <si>
    <t>Charter is never updated</t>
  </si>
  <si>
    <t>Charter is updated on ad-hoc basis</t>
  </si>
  <si>
    <t>Charter is updated on major changes in business strategy</t>
  </si>
  <si>
    <t>Charter is regularly updated</t>
  </si>
  <si>
    <t>Charter periodically updated and realigned with business strategy</t>
  </si>
  <si>
    <t>Charter is not approved</t>
  </si>
  <si>
    <t>Business / CISO has basic awareness of the charter</t>
  </si>
  <si>
    <t>Business / CISO has full awareness of the charter</t>
  </si>
  <si>
    <t>Business / CISO approves of the content, but not formally</t>
  </si>
  <si>
    <t>Charter is formally approved by the business / CISO</t>
  </si>
  <si>
    <t>Stakeholders are unfamiliar with the charter</t>
  </si>
  <si>
    <t>Some stakeholders are aware of the charter, but not its contents</t>
  </si>
  <si>
    <t>Some stakeholders are aware of the charter and its contents</t>
  </si>
  <si>
    <t>All stakeholders are aware, not all stakeholders know its contents</t>
  </si>
  <si>
    <t>All Stakeholders are aware of the charter and its contents</t>
  </si>
  <si>
    <t>SOC governance process is not in place</t>
  </si>
  <si>
    <t>SOC governance is done in an ad-hoc fashion</t>
  </si>
  <si>
    <t>Several governance elements are in place, but not structurally</t>
  </si>
  <si>
    <t>Formal governance process is in place that covers most SOC aspects</t>
  </si>
  <si>
    <t>Formal governance process is in place and covers all SOC aspects</t>
  </si>
  <si>
    <t>No governance elements have been identified</t>
  </si>
  <si>
    <t>Some governance elements are identified and governed ad-hoc</t>
  </si>
  <si>
    <t>Some governance elements are identified and governed actively</t>
  </si>
  <si>
    <t>Most governance elements are identified and actively governed</t>
  </si>
  <si>
    <t>All elements are identified and actively governed</t>
  </si>
  <si>
    <t>Cost management not in place</t>
  </si>
  <si>
    <t>Costs visible, basic budget allocation in place</t>
  </si>
  <si>
    <t>Costs fully visible and mostly managed, forecasting in place</t>
  </si>
  <si>
    <t>Costs fully managed, not formally aligned with business stakeholders</t>
  </si>
  <si>
    <t>Costs fully managed and formally aligned with business stakeholders</t>
  </si>
  <si>
    <t>B 4.6</t>
  </si>
  <si>
    <t>No governance document in place</t>
  </si>
  <si>
    <t>Basic governance document created</t>
  </si>
  <si>
    <t xml:space="preserve">Single document, full description of governance elements </t>
  </si>
  <si>
    <t>Governance document completed, approved and formally published</t>
  </si>
  <si>
    <t>No governance meetings held</t>
  </si>
  <si>
    <t>Governance meetings held in an ad-hoc fashion</t>
  </si>
  <si>
    <t>Governance meetings regularly scheduled</t>
  </si>
  <si>
    <t>Governance meetings at different levels scheduled and structured</t>
  </si>
  <si>
    <t>Governance meetings at different levels scheduled, ToR formalised</t>
  </si>
  <si>
    <t>Governance process is not reviewed</t>
  </si>
  <si>
    <t>Governance process is reviewed in an ad-hoc fashion</t>
  </si>
  <si>
    <t>Process is reviewed using a structured approach in an ad-hoc fashion</t>
  </si>
  <si>
    <t>Process is regularly and informally reviewed and updated</t>
  </si>
  <si>
    <t>Process is regularly and formally reviewed and updated with findings</t>
  </si>
  <si>
    <t>Stakeholders are unfamiliar with the process</t>
  </si>
  <si>
    <t>Some stakeholders are aware of the process, but not its details</t>
  </si>
  <si>
    <t>Some stakeholders are aware of the process and its details</t>
  </si>
  <si>
    <t>All stakeholders are aware, not all stakeholders know its details</t>
  </si>
  <si>
    <t>All stakeholders are aware of the process and its details</t>
  </si>
  <si>
    <t>No assessments are performed</t>
  </si>
  <si>
    <t>The SOC is assessed in an ad-hoc fashion</t>
  </si>
  <si>
    <t>The SOC is assessed using a structured approach in an ad-hoc fashion</t>
  </si>
  <si>
    <t>The SOC is regularly and informally assessed</t>
  </si>
  <si>
    <t>The SOC is regularly and formally assessed by a third party</t>
  </si>
  <si>
    <t>No cooperation with other SOCs</t>
  </si>
  <si>
    <t>Some ad-hoc informal information exchange</t>
  </si>
  <si>
    <t>Some information exchange with external SOCs</t>
  </si>
  <si>
    <t>Information exchanged regularly, cooperation not formalized</t>
  </si>
  <si>
    <t>Continuous formalized active cooperation and information exchange</t>
  </si>
  <si>
    <t>B5 - Privacy</t>
  </si>
  <si>
    <t>No formal information security policy in place</t>
  </si>
  <si>
    <t>Information security policy in place, no mention of SOC activities</t>
  </si>
  <si>
    <t>Policy in place, SOC activities mentioned without mandate</t>
  </si>
  <si>
    <t>Policy in place, SOC activities mentioned in detail with mandate</t>
  </si>
  <si>
    <t>Policy with SOC activities and mandate in place, actively communicated</t>
  </si>
  <si>
    <t>No SOC policy in place</t>
  </si>
  <si>
    <t>Basic SOC policy document created</t>
  </si>
  <si>
    <t xml:space="preserve">Single document, full description of SOC policy elements </t>
  </si>
  <si>
    <t>SOC policy document completed, approved and formally published</t>
  </si>
  <si>
    <t>SOC not consulted or informed of policy creation or policy updates</t>
  </si>
  <si>
    <t>SOC informed of policy creation and updates only</t>
  </si>
  <si>
    <t>SOC consulted before policy creation and updates, not actively involved</t>
  </si>
  <si>
    <t>SOC consulted before policy creation and updates, performs reviews</t>
  </si>
  <si>
    <t>Full involvement of the SOC in the creation of operational security policy</t>
  </si>
  <si>
    <t>No reporting policy in place</t>
  </si>
  <si>
    <t>Policy in place, no mention of the SOC</t>
  </si>
  <si>
    <t>Policy in place, role of the SOC in security incidents mentioned</t>
  </si>
  <si>
    <t>Policy in place with all SOC activities, no central point for reporting</t>
  </si>
  <si>
    <t>Policy &amp; central point for reporting in place, SOC part of the workflow</t>
  </si>
  <si>
    <t>No policy is in place</t>
  </si>
  <si>
    <t>Information regarding privacy is scattered across documents</t>
  </si>
  <si>
    <t>A policy exists, but has not been accepted formally</t>
  </si>
  <si>
    <t>A formal policy exists, its contents are known to all employees</t>
  </si>
  <si>
    <t>A formal policy exists, its contents are accepted by all employees</t>
  </si>
  <si>
    <t>Regulations are not known and the SOC is non-compliant</t>
  </si>
  <si>
    <t>Some regulations are known and the SOC is non-compliant</t>
  </si>
  <si>
    <t>Most regulations are known and the SOC is partially compliant</t>
  </si>
  <si>
    <t>Regulations are fully known and the SOC is mostly compliant</t>
  </si>
  <si>
    <t>Regulations are fully known and the SOC is fully compliant</t>
  </si>
  <si>
    <t>There is no cooperation between the SOC and legal</t>
  </si>
  <si>
    <t>There is some ad-hoc cooperation between SOC and legal</t>
  </si>
  <si>
    <t>There is structural cooperation between SOC and legal</t>
  </si>
  <si>
    <t>Alignment exists between SOC and legal</t>
  </si>
  <si>
    <t>Full and regular alignment exists between SOC and legal</t>
  </si>
  <si>
    <t>No privacy procedures in place</t>
  </si>
  <si>
    <t>Basic privacy procedure created</t>
  </si>
  <si>
    <t>Single document, full description of privacy investigations</t>
  </si>
  <si>
    <t>Procedure completed, approved and formally published</t>
  </si>
  <si>
    <t>The SOC is unaware of any information</t>
  </si>
  <si>
    <t>The SOC is aware of such information, no formal identification</t>
  </si>
  <si>
    <t>The SOC is fully aware, some information is formally identified</t>
  </si>
  <si>
    <t>Most privacy related information is identified and documented</t>
  </si>
  <si>
    <t>All privacy related information is identified and documented</t>
  </si>
  <si>
    <t>PIAs are not conducted</t>
  </si>
  <si>
    <t>PIAs are conducted in an ad-hoc fashion</t>
  </si>
  <si>
    <t>PIAs are conducted using a structured approach in an ad-hoc fashion</t>
  </si>
  <si>
    <t>PIAs are conducted informally and regularly</t>
  </si>
  <si>
    <t>PIAs are conducted formally and regularly</t>
  </si>
  <si>
    <t>The SOC is either heavily overstaffed or understaffed</t>
  </si>
  <si>
    <t>The SOC is overstaffed or understaffed</t>
  </si>
  <si>
    <t>The SOC is somewhat overstaffed or understaffed</t>
  </si>
  <si>
    <t>The SOC mostly meets FTE requirements</t>
  </si>
  <si>
    <t>The SOC is staffed to full satisfaction in terms of FTE requirements</t>
  </si>
  <si>
    <t>There are either way too few or too many external employees</t>
  </si>
  <si>
    <t>There are too few or too many external employees</t>
  </si>
  <si>
    <t>The SOC has somewhat too many or too few external employees</t>
  </si>
  <si>
    <t>The SOC mostly meets requirements for external employee FTE count</t>
  </si>
  <si>
    <t>The external employee ratio meets all requirements</t>
  </si>
  <si>
    <t>There are too many skills only present within the external employees</t>
  </si>
  <si>
    <t>Some required skills are not present internally, and not transferred</t>
  </si>
  <si>
    <t>Some required skills are not present internally, but being transferred</t>
  </si>
  <si>
    <t>Most skills are covered with internal employees</t>
  </si>
  <si>
    <t>All required skills are covered with internal employees as well</t>
  </si>
  <si>
    <t>Not all positions filled, service delivery cannot be assured</t>
  </si>
  <si>
    <t>Sufficient positions filled to ensure service delivery</t>
  </si>
  <si>
    <t>All key positions filled</t>
  </si>
  <si>
    <t>All positions currently filled, not meeting external ration requirements</t>
  </si>
  <si>
    <t>All positions currently filled, meeting external ratio requirements</t>
  </si>
  <si>
    <t>There is no recruitment process in place</t>
  </si>
  <si>
    <t>Recruitment is performed at an ad-hoc basis</t>
  </si>
  <si>
    <t>A basic recruitment process is in place</t>
  </si>
  <si>
    <t>A full recruitment process is in place, but not performing effectively</t>
  </si>
  <si>
    <t>A full recruitment process is in place and performing effectively</t>
  </si>
  <si>
    <t>No talent acquisition process in place</t>
  </si>
  <si>
    <t>Talent acquisition is performed at an ad-hoc basis</t>
  </si>
  <si>
    <t>A basic talent acquisition process is in place</t>
  </si>
  <si>
    <t>A full acquisition process is in place, but not performing effectively</t>
  </si>
  <si>
    <t>A full acquisition process is in place and performing effectively</t>
  </si>
  <si>
    <t>KSAOs have not been created</t>
  </si>
  <si>
    <t>KSOAs are used ad-hoc in staffing activities</t>
  </si>
  <si>
    <t>A basic standardized KSAO set is created</t>
  </si>
  <si>
    <t>A full KSAO is created, but not actively used in staffing</t>
  </si>
  <si>
    <t>A full KSAO is created, regularly updated and actively used in staffing</t>
  </si>
  <si>
    <t>A safe environment is not actively created</t>
  </si>
  <si>
    <t>Basic awareness of a safe environment exists, but is not implemented</t>
  </si>
  <si>
    <t>A safe environment has been established, but not actively managed</t>
  </si>
  <si>
    <t>A safe environment has been established, and actively managed</t>
  </si>
  <si>
    <t>A safe and actively managed environment exists and is evaluated</t>
  </si>
  <si>
    <t>No roles are used in the SOC</t>
  </si>
  <si>
    <t>Some roles exist, but are not actively being used</t>
  </si>
  <si>
    <t>Some roles exist, and are actively being used</t>
  </si>
  <si>
    <t>All roles are fully in use, but not formalized</t>
  </si>
  <si>
    <t>All roles are fully in use and formalized</t>
  </si>
  <si>
    <t>No tiers exist within these roles</t>
  </si>
  <si>
    <t>Some tiers exist, but are not actively being used</t>
  </si>
  <si>
    <t>Some tiers exist, and are actively being used</t>
  </si>
  <si>
    <t>All tiers are fully in use, but not formalized</t>
  </si>
  <si>
    <t>All relevant roles are tiered and formalized</t>
  </si>
  <si>
    <t>None of the roles meets FTE requirements</t>
  </si>
  <si>
    <t>Some roles meet FTE requirements</t>
  </si>
  <si>
    <t>Vital roles meet FTE requirements</t>
  </si>
  <si>
    <t>All vital roles and most other roles meet FTE requirements</t>
  </si>
  <si>
    <t>All roles fully meet FTE requirements</t>
  </si>
  <si>
    <t>No hierarchy exists</t>
  </si>
  <si>
    <t>A basic hierarchy exists, but is not fully operational</t>
  </si>
  <si>
    <t>A basic hierarchy is in place and fully operational</t>
  </si>
  <si>
    <t>A full hierarchy is in place, but not formalized</t>
  </si>
  <si>
    <t>A full hierarchy is in place and formalized</t>
  </si>
  <si>
    <t>Basic documentation of SOC roles</t>
  </si>
  <si>
    <t>Single document, full description of SOC roles</t>
  </si>
  <si>
    <t>Responsibilities not understood</t>
  </si>
  <si>
    <t>Basic awareness of responsibilities</t>
  </si>
  <si>
    <t>Responsibilities for some roles understood and adhered to</t>
  </si>
  <si>
    <t>Responsibilities for all roles mostly understood and adhered to</t>
  </si>
  <si>
    <t>Full understanding of responsibilities formalized in training sessions</t>
  </si>
  <si>
    <t>Basic documentation of career progression for roles</t>
  </si>
  <si>
    <t>Single document, full description of career progression for roles</t>
  </si>
  <si>
    <t>Documentation is not reviewed</t>
  </si>
  <si>
    <t>Documentation is reviewed ad-hoc, not using a structured approach</t>
  </si>
  <si>
    <t>Documentation is reviewed ad-hoc, using a structured approach</t>
  </si>
  <si>
    <t>Documentation is regularly and informally reviewed and updated</t>
  </si>
  <si>
    <t>Documentation is regularly and formally reviewed and updated</t>
  </si>
  <si>
    <t>No plan exists</t>
  </si>
  <si>
    <t>A plan covering some roles is in place, but not operational</t>
  </si>
  <si>
    <t>A plan covering some roles is in place and operational</t>
  </si>
  <si>
    <t>A plan covering all roles is in place, but not formalized</t>
  </si>
  <si>
    <t>A plan covering all roles is in place and formalized</t>
  </si>
  <si>
    <t>No career progression process is in place</t>
  </si>
  <si>
    <t>A process covering some roles is in place, but not operational</t>
  </si>
  <si>
    <t>A process covering some roles is in place and operational</t>
  </si>
  <si>
    <t>A process covering all roles is in place, but not formalized</t>
  </si>
  <si>
    <t>A process covering all roles is in place and formalized</t>
  </si>
  <si>
    <t>No talent management process in place</t>
  </si>
  <si>
    <t>Talent management is performed at an ad-hoc basis</t>
  </si>
  <si>
    <t>A basic talent management process is in place</t>
  </si>
  <si>
    <t>A full process is in place, but not performing effectively</t>
  </si>
  <si>
    <t>A full talent management process is in place and performing effectively</t>
  </si>
  <si>
    <t>No diversity goals exist</t>
  </si>
  <si>
    <t>Diversity goals are recognized but not defined</t>
  </si>
  <si>
    <t>Diversity goals are defined but not formalized</t>
  </si>
  <si>
    <t>Diversity goals have been formally defined and are not met</t>
  </si>
  <si>
    <t>Diversity goals have been formally defined and are met</t>
  </si>
  <si>
    <t>Team goals are not determined</t>
  </si>
  <si>
    <t>Team goals are determined, but not formally documented</t>
  </si>
  <si>
    <t>Team goals are determined, and formally documented</t>
  </si>
  <si>
    <t>Team goals are determined and documented, but not tracked</t>
  </si>
  <si>
    <t>Team goals are determined, approved and tracked regularly</t>
  </si>
  <si>
    <t>Individual goals are not determined</t>
  </si>
  <si>
    <t>Individual goals are determined, but not formally documented</t>
  </si>
  <si>
    <t>Individual goals are determined, and formally documented</t>
  </si>
  <si>
    <t>Individual goals are determined and documented, but not tracked</t>
  </si>
  <si>
    <t>Individual goals are determined, approved and tracked regularly</t>
  </si>
  <si>
    <t>No periodic evaluation is performed</t>
  </si>
  <si>
    <t>Periodic evaluation is performed in an ad-hoc fashion</t>
  </si>
  <si>
    <t>Periodic evaluation is performed in a structured fashion</t>
  </si>
  <si>
    <t>Periodic evaluation is performed, but results are not used structurally</t>
  </si>
  <si>
    <t>Periodic evaluation is performed, results are used for personal growth</t>
  </si>
  <si>
    <t>No new hire process in place</t>
  </si>
  <si>
    <t>New hire training is done in an ad-hoc fashion</t>
  </si>
  <si>
    <t>A process is in place, but does not cover all aspects</t>
  </si>
  <si>
    <t>An informal process covering people, process and technology is in place</t>
  </si>
  <si>
    <t>A formal process covering people, process and technology is in place</t>
  </si>
  <si>
    <t>Screening not performed</t>
  </si>
  <si>
    <t>Basic screening performed in ad-hoc fashion</t>
  </si>
  <si>
    <t>Basic screening procedure in place, applied structurally</t>
  </si>
  <si>
    <t>Full screening procedure in place, applied structurally, not formalized</t>
  </si>
  <si>
    <t>Formal screening procedure and background checks applied structurally</t>
  </si>
  <si>
    <t>Employee satisfaction is not measured</t>
  </si>
  <si>
    <t>Employee satisfaction is measured in an ad-hoc fashion</t>
  </si>
  <si>
    <t>Satisfaction is usually measured, but not embedded in processes</t>
  </si>
  <si>
    <t>Employee satisfaction is measured, not used for improvement</t>
  </si>
  <si>
    <t>Employee satisfaction measured periodically and used for improvement</t>
  </si>
  <si>
    <t>1-on-1 meetings are not held within the SOC</t>
  </si>
  <si>
    <t>1-on-1 meetings are held on ad-hoc basis</t>
  </si>
  <si>
    <t xml:space="preserve">Informal 1-on-1 meetings are held periodically </t>
  </si>
  <si>
    <t>Formal 1-on-1 meetings are regularly held, results are not structured</t>
  </si>
  <si>
    <t>1-on-1 meetings are regularly held and used for coaching and growth</t>
  </si>
  <si>
    <t>No team building exercises are performed</t>
  </si>
  <si>
    <t>Exercises are performed in an ad-hoc fashion</t>
  </si>
  <si>
    <t>Exercises are usually performed, but not embedded in processes</t>
  </si>
  <si>
    <t>Exercises are regularly done, but not focused on improvement</t>
  </si>
  <si>
    <t>Exercises are regularly done and focused on improving team dynamics</t>
  </si>
  <si>
    <t>No MTS team building exercises are performed</t>
  </si>
  <si>
    <t>MTS exercises are performed in an ad-hoc fashion</t>
  </si>
  <si>
    <t>MTS exercises are usually performed, but not embedded in processes</t>
  </si>
  <si>
    <t>MTS exercises are regularly done, but not focused on improvement</t>
  </si>
  <si>
    <t>MTS exercises done regularly and focused on improving team dynamics</t>
  </si>
  <si>
    <t>Periodic evaluation is performed, results are used for team growth</t>
  </si>
  <si>
    <t>A knowledge management process is not in place</t>
  </si>
  <si>
    <t>Knowledge management is done in an ad-hoc fashion</t>
  </si>
  <si>
    <t>A basic process is in place, that covers some knowledge aspects</t>
  </si>
  <si>
    <t>An informal process is in place that covers most knowledge aspects</t>
  </si>
  <si>
    <t>A formal process is in place, covering all knowledge aspects</t>
  </si>
  <si>
    <t>A skill matrix is not in place</t>
  </si>
  <si>
    <t>A basic skill matrix is in place, but incomplete</t>
  </si>
  <si>
    <t>A complete skill matrix is in place, not approved</t>
  </si>
  <si>
    <t>A complete skill matrix is in place and approved, not regularly updated</t>
  </si>
  <si>
    <t>A complete skill matrix is in place, approved and regularly updated</t>
  </si>
  <si>
    <t>Matrix not used for improvement</t>
  </si>
  <si>
    <t>Matrix used for improvement in an ad-hoc fashion</t>
  </si>
  <si>
    <t>Matrix used to improve some personal and team results</t>
  </si>
  <si>
    <t>Matrix used to improve all personal and team results</t>
  </si>
  <si>
    <t>Matrix used to improve personal and team results, improvements tracked</t>
  </si>
  <si>
    <t>A knowledge matrix is not in place</t>
  </si>
  <si>
    <t>A basic knowledge matrix is in place, but incomplete</t>
  </si>
  <si>
    <t>A complete knowledge matrix is in place, not approved</t>
  </si>
  <si>
    <t>A complete knowledge matrix is in place and approved, not regularly updated</t>
  </si>
  <si>
    <t>A complete knowledge matrix is in place, approved and regularly updated</t>
  </si>
  <si>
    <t>Is the knowledge matrix acively used to determine training and education needs?</t>
  </si>
  <si>
    <t>Matrix not used for identification of training needs</t>
  </si>
  <si>
    <t>Matrix used for training identification in an ad-hoc fashion</t>
  </si>
  <si>
    <t>Matrix used to identify training needs, but not for all employees</t>
  </si>
  <si>
    <t>Matrix used to identify all training needs, but not tracked for execution</t>
  </si>
  <si>
    <t>Matrix structurally used to identify training needs, training tracked</t>
  </si>
  <si>
    <t>Documentation is not in place</t>
  </si>
  <si>
    <t>Documentation only covers some employees' abilities</t>
  </si>
  <si>
    <t>Documentation covers the most relevant abilities for the team</t>
  </si>
  <si>
    <t>All employee abilities documented, but is not regularly updated</t>
  </si>
  <si>
    <t>All employee abilities documented, and regularly updated</t>
  </si>
  <si>
    <t>Tooling is not in place</t>
  </si>
  <si>
    <t>Tooling is in place, but used in an ad-hoc fashion</t>
  </si>
  <si>
    <t>Tooling is in place, and used regularly</t>
  </si>
  <si>
    <t>Tooling is in place and use of the tool is embedded in processes</t>
  </si>
  <si>
    <t>Tooling is in place and optimized for knowledge management purposes</t>
  </si>
  <si>
    <t>A training program is not in place</t>
  </si>
  <si>
    <t>A training program some roles is in place, but not operational</t>
  </si>
  <si>
    <t>A training program covering some roles is in place and operational</t>
  </si>
  <si>
    <t>A training program covering all roles is in place, but not formalized</t>
  </si>
  <si>
    <t>A training program covering all roles is in place and formalized</t>
  </si>
  <si>
    <t>A certification program is not in place</t>
  </si>
  <si>
    <t>A certification program some roles is in place, but not operational</t>
  </si>
  <si>
    <t>A certification program covering some roles is in place and operational</t>
  </si>
  <si>
    <t>A certification program covering all roles is in place, but not formalized</t>
  </si>
  <si>
    <t>A certification program covering all roles is in place and formalized</t>
  </si>
  <si>
    <t>The programs are not connected</t>
  </si>
  <si>
    <t>The programs are connected in an ad-hoc fashion</t>
  </si>
  <si>
    <t>The programs are regularly used, but not embedded in processes</t>
  </si>
  <si>
    <t>The programs are mostly aligned, but not formally</t>
  </si>
  <si>
    <t>The programs are formally embedded in evaluation and progression</t>
  </si>
  <si>
    <t>No budget is allocated</t>
  </si>
  <si>
    <t>Insufficient budget is allocated for the team as a whole</t>
  </si>
  <si>
    <t>Sufficient budget is allocated for the team as a whole</t>
  </si>
  <si>
    <t>Employees have sufficient budget, not encouraged to attend training</t>
  </si>
  <si>
    <t>Employees have sufficient budget, encouraged to attend training</t>
  </si>
  <si>
    <t>No time is allocated</t>
  </si>
  <si>
    <t>Insufficient time is allocated for the team as a whole</t>
  </si>
  <si>
    <t>Sufficient time is allocated for the team as a whole</t>
  </si>
  <si>
    <t>Employees have sufficient time, but not encouraged to attend training</t>
  </si>
  <si>
    <t>Employees have sufficient time, and encouraged to attend training</t>
  </si>
  <si>
    <t>Workshops are not held</t>
  </si>
  <si>
    <t>Workshops are held in an ad-hoc fashion</t>
  </si>
  <si>
    <t>Workshops are held periodically</t>
  </si>
  <si>
    <t>Workshops are held regularly, not aligned with knowledge &amp; training</t>
  </si>
  <si>
    <t>Workshops are held regularly and aligned with knowledge &amp; training</t>
  </si>
  <si>
    <t>Programs are not reviewed</t>
  </si>
  <si>
    <t>Programs are reviewed ad-hoc, not using a structured approach</t>
  </si>
  <si>
    <t>Programs are reviewed ad-hoc, using a structured approach</t>
  </si>
  <si>
    <t>Programs are regularly and informally reviewed and updated</t>
  </si>
  <si>
    <t>Programs are regularly and formally reviewed and updated</t>
  </si>
  <si>
    <t>A SOC management process is not in place</t>
  </si>
  <si>
    <t>SOC management is done in an ad-hoc fashion</t>
  </si>
  <si>
    <t>A basic process is in place, that covers some aspects</t>
  </si>
  <si>
    <t>An informal process is in place that covers most aspects</t>
  </si>
  <si>
    <t>A formal process is in place, covering all aspects</t>
  </si>
  <si>
    <t>Basic documentation of SOC management process</t>
  </si>
  <si>
    <t>Single document, full description of SOC management process</t>
  </si>
  <si>
    <t>SOC management process is not reviewed</t>
  </si>
  <si>
    <t>SOC management process is reviewed in an ad-hoc fashion</t>
  </si>
  <si>
    <t>Have you implemented a process for continuous improvement?</t>
  </si>
  <si>
    <t>CI process not implemented</t>
  </si>
  <si>
    <t>CI conducted in an ad-hoc fashion</t>
  </si>
  <si>
    <t>CI conducted structurally, not documented</t>
  </si>
  <si>
    <t>CI conducted structurally, following a defined process</t>
  </si>
  <si>
    <t>CI conducted structurally, following an approved and measured process</t>
  </si>
  <si>
    <t>Have you implemented a process to manage SOC quality assurance?</t>
  </si>
  <si>
    <t>QA process not implemented</t>
  </si>
  <si>
    <t>QA conducted in an ad-hoc fashion</t>
  </si>
  <si>
    <t>QA conducted structurally, not documented</t>
  </si>
  <si>
    <t>QA conducted structurally, following a defined process</t>
  </si>
  <si>
    <t>QA conducted structurally, following an approved and measured process</t>
  </si>
  <si>
    <t>Architecture process not in place</t>
  </si>
  <si>
    <t>Architecture conducted in an ad-hoc fashion</t>
  </si>
  <si>
    <t>Basic documentation of SOC architecture, principles defined</t>
  </si>
  <si>
    <t>SOC architecture process completed, not used consistently decisions</t>
  </si>
  <si>
    <t>SOC architecture process approved and used actively in decision making</t>
  </si>
  <si>
    <t>No exercise plan in place</t>
  </si>
  <si>
    <t>Basic description of SOC exercises</t>
  </si>
  <si>
    <t>Single document, full description of SOC exercises</t>
  </si>
  <si>
    <t>Exercises plan completed, approved and formally published</t>
  </si>
  <si>
    <t>No security operations exercises are performed</t>
  </si>
  <si>
    <t>Exercises are performed on ad-hoc basis</t>
  </si>
  <si>
    <t>Exercises are sometimes performed in a structured manner</t>
  </si>
  <si>
    <t>Informal structured exercises are performed regularly</t>
  </si>
  <si>
    <t>Formal structured exercises are performed regularly</t>
  </si>
  <si>
    <t>Results not documented</t>
  </si>
  <si>
    <t>Results documented in a ad-hoc fashion</t>
  </si>
  <si>
    <t>Results documented in a single document</t>
  </si>
  <si>
    <t>Results documented using a defined template</t>
  </si>
  <si>
    <t>Results documented, reviewed and formally approved</t>
  </si>
  <si>
    <t>Output not used for improvement purposes</t>
  </si>
  <si>
    <t>Improvements done in an ad-hoc fashion</t>
  </si>
  <si>
    <t>Improvements determined and documented</t>
  </si>
  <si>
    <t>Improvements determined and formally approved</t>
  </si>
  <si>
    <t>Improvements determined, formally assigned, implementation tracked</t>
  </si>
  <si>
    <t>No standard operating procedures are in place</t>
  </si>
  <si>
    <t>Only vital procedures are in place</t>
  </si>
  <si>
    <t>Most procedures are in place</t>
  </si>
  <si>
    <t>All procedures are in place, not optimized through feedback</t>
  </si>
  <si>
    <t>All procedures are in place, up to date and optimized for performance</t>
  </si>
  <si>
    <t>No checklists are in place</t>
  </si>
  <si>
    <t>A basic checklist is used in an ad-hoc fashion</t>
  </si>
  <si>
    <t>Checklists are in place, but not used consistently</t>
  </si>
  <si>
    <t>Checklists are used consistently, but not formally signed off</t>
  </si>
  <si>
    <t>Checklists are used consistently and formally signed off</t>
  </si>
  <si>
    <t>Workflows are not in place</t>
  </si>
  <si>
    <t>Basic documentation of workflows</t>
  </si>
  <si>
    <t>Single document, full description of workflows</t>
  </si>
  <si>
    <t>Workflows are completed, approved and formally published</t>
  </si>
  <si>
    <t>An operational handbook is not in place</t>
  </si>
  <si>
    <t>Basic documentation of SOC tasks &amp; rules</t>
  </si>
  <si>
    <t>Single document, full description of SOC tasks &amp; rules</t>
  </si>
  <si>
    <t>Handbook is completed, approved and formally published</t>
  </si>
  <si>
    <t>M 2.2.5</t>
  </si>
  <si>
    <t>An OPSEC program is not in place</t>
  </si>
  <si>
    <t>Some ad-hoc information across documents regarding OPSEC</t>
  </si>
  <si>
    <t>Consistent OPSEC documentation, no program</t>
  </si>
  <si>
    <t>Comprehensive OPSEC program exists, not consistently enforced/maintained</t>
  </si>
  <si>
    <t>OPSEC program is formally approved, enforced and regularly maintained</t>
  </si>
  <si>
    <t>ITSM processes not integrated</t>
  </si>
  <si>
    <t>ITSM process integrations performed in an ad-hoc fashion</t>
  </si>
  <si>
    <t>ITSM process integrations in place, not structurally executed</t>
  </si>
  <si>
    <t>ITSM process integrations in place, structurally executed</t>
  </si>
  <si>
    <t>ITSM processes integrated, executed, and optimized</t>
  </si>
  <si>
    <t>ITSM processes integrations not evaluated</t>
  </si>
  <si>
    <t>ITSM process integrations evaluated in an ad-hoc fashion</t>
  </si>
  <si>
    <t>ITSM process integration evaluation in place, not structurally executed</t>
  </si>
  <si>
    <t>ITSM process integration evaluation in place, structurally executed</t>
  </si>
  <si>
    <t>ITSM processes integration evaluation in place, aligned with stakeholders</t>
  </si>
  <si>
    <t>M 2.4.1</t>
  </si>
  <si>
    <t>No dedicated physical location</t>
  </si>
  <si>
    <t>Floorplan in place, not operationalized</t>
  </si>
  <si>
    <t>SOC established on single floor, some facilities in place</t>
  </si>
  <si>
    <t>Dedicated location established, most facilities in place</t>
  </si>
  <si>
    <t>Dedicated secure location established, fully optimized for sec ops</t>
  </si>
  <si>
    <t>M 2.4.2</t>
  </si>
  <si>
    <t>Remote working not enabled</t>
  </si>
  <si>
    <t>Remote working enabled, no additional security measures for SOC</t>
  </si>
  <si>
    <t>Remote working facilitated, additional security measures taken for SOC</t>
  </si>
  <si>
    <t>Remote working facilitated, fully secured, not actively monitored</t>
  </si>
  <si>
    <t>Remote working fully facilitated: secured, monitored and controlled</t>
  </si>
  <si>
    <t>Shift schedules not in place</t>
  </si>
  <si>
    <t>Basic schedule in place, not applied structurally</t>
  </si>
  <si>
    <t>Basic schedule in place, applied structurally</t>
  </si>
  <si>
    <t>Shift schedules in place, covering most requirements</t>
  </si>
  <si>
    <t>Shift schedules in place, covering all requirements with full coverage</t>
  </si>
  <si>
    <t>Shift schedules not created with vigilance in mind</t>
  </si>
  <si>
    <t>Vigilance requirements understood, but not implemented</t>
  </si>
  <si>
    <t>Vigilance requirements implemented, but not optimized</t>
  </si>
  <si>
    <t>Shift schedule optimized for vigilance, but not regularly improved</t>
  </si>
  <si>
    <t>Shift schedule optimized for vigilance, regularly evaluated and improved</t>
  </si>
  <si>
    <t>No daily stand-up procedure in place</t>
  </si>
  <si>
    <t>Stand-up carried out in an ad-hoc fashion and not regularly</t>
  </si>
  <si>
    <t>Stand-up carried out regularly, but not in structured fashion</t>
  </si>
  <si>
    <t>Structured stand-up procedure in place, not optimized</t>
  </si>
  <si>
    <t>Stand-up procedure in place, executed daily, optimized for efficiency</t>
  </si>
  <si>
    <t>No stand-by arrangements exist</t>
  </si>
  <si>
    <t>Best-effort stand-by arrangement in place</t>
  </si>
  <si>
    <t>Stand-by arrangement in place, not supported by tooling and not tested</t>
  </si>
  <si>
    <t>Stand-by arrangements in place, supported by tooling, but not tested</t>
  </si>
  <si>
    <t>Stand-by arrangements in place, supported by tooling and tested</t>
  </si>
  <si>
    <t>No DMS in place</t>
  </si>
  <si>
    <t>Documentation centralized on file shares</t>
  </si>
  <si>
    <t>DMS in place, documentation updates not enforced</t>
  </si>
  <si>
    <t>DMS in place, documentation updates and versions enforced</t>
  </si>
  <si>
    <t>DMS in place, fully supporting SOC documentation requirements</t>
  </si>
  <si>
    <t>No knowledge &amp; collaboration platform in place</t>
  </si>
  <si>
    <t>Knowledge &amp; collaboration performed in an ad-hoc fashion</t>
  </si>
  <si>
    <t>Platform in place, not dedicated, not restricted to SOC</t>
  </si>
  <si>
    <t>Platform in place, not dedicated, restricted to SOC</t>
  </si>
  <si>
    <t>Dedicated platform, fully supporting sec ops, integrated in ITSM process</t>
  </si>
  <si>
    <t>M3 - Reporting</t>
  </si>
  <si>
    <t>No reports are provided</t>
  </si>
  <si>
    <t>Reports are provided in an ad-hoc fashion</t>
  </si>
  <si>
    <t>Reports are provided regularly, not standardized</t>
  </si>
  <si>
    <t>Reports are provided regularly and standardized using quality criteria</t>
  </si>
  <si>
    <t>Reports are provided regularly, standardized and regularly optimized</t>
  </si>
  <si>
    <t>Reports not tailored</t>
  </si>
  <si>
    <t>Only basic customizations for customers applied</t>
  </si>
  <si>
    <t>Customizations applied structurally to customer reports</t>
  </si>
  <si>
    <t>Reports fully tailored to recipients, manual customization required</t>
  </si>
  <si>
    <t>Reports fully tailored to recipients using automated templates</t>
  </si>
  <si>
    <t>Reports not approved or reviewed</t>
  </si>
  <si>
    <t>Informal report review conducted</t>
  </si>
  <si>
    <t>Structural report review conducted</t>
  </si>
  <si>
    <t>Reports regularly reviewed, not formally signed off by recipients</t>
  </si>
  <si>
    <t>Reports regularly reviewed and formally signed off by recipients</t>
  </si>
  <si>
    <t>No established reporting lines</t>
  </si>
  <si>
    <t>Reports have limited dissemination</t>
  </si>
  <si>
    <t>Reports have a standard distribution list</t>
  </si>
  <si>
    <t>Reports dissemination through standard reporting lines, not approved</t>
  </si>
  <si>
    <t>Reports dissemination through standard and approved reporting lines</t>
  </si>
  <si>
    <t>Report templates not updated</t>
  </si>
  <si>
    <t>Report templates updated in an ad-hoc fashion</t>
  </si>
  <si>
    <t>Report templates regularly revised and updated</t>
  </si>
  <si>
    <t>Report templates revised and updated using customer feedback</t>
  </si>
  <si>
    <t>Reports templates regularly updated and formally approved</t>
  </si>
  <si>
    <t>No agreements exist</t>
  </si>
  <si>
    <t>Informal agreements made, not applied structurally</t>
  </si>
  <si>
    <t>Informal agreements made, applied structurally</t>
  </si>
  <si>
    <t>Formal agreements exists, not measured</t>
  </si>
  <si>
    <t>Formal agreements exists, metrics applied to reporting</t>
  </si>
  <si>
    <t>Different reporting types not provided</t>
  </si>
  <si>
    <t>Some reporting types provided</t>
  </si>
  <si>
    <t>Most required reporting types provided</t>
  </si>
  <si>
    <t>Required reporting types provided, not regularly evaluated</t>
  </si>
  <si>
    <t>Required reporting types provided and regularly evaluated</t>
  </si>
  <si>
    <t>Different metrics types not used</t>
  </si>
  <si>
    <t>Some metric types used</t>
  </si>
  <si>
    <t>Most required metric types used</t>
  </si>
  <si>
    <t>Required metric types used, not regularly evaluated</t>
  </si>
  <si>
    <t>Required metric types used and regularly evaluated</t>
  </si>
  <si>
    <t>M 3.11.1</t>
  </si>
  <si>
    <t>Advisories not provided</t>
  </si>
  <si>
    <t>Advisories provided in an ad-hoc fashion</t>
  </si>
  <si>
    <t>Advisories provided regularly</t>
  </si>
  <si>
    <t>Advisories provided regularly, format discussed but not approved</t>
  </si>
  <si>
    <t>Advisories provided regularly and format formally approved</t>
  </si>
  <si>
    <t>M 3.11.2</t>
  </si>
  <si>
    <t>Risk &amp; impact assessment not performed</t>
  </si>
  <si>
    <t>Risk &amp; impact assessments performed in an ad-hoc fashion</t>
  </si>
  <si>
    <t>Unstructured risk &amp; impact assessments performed</t>
  </si>
  <si>
    <t>Informal structured risk &amp; impact assessment performed for advisories</t>
  </si>
  <si>
    <t>Formal risk &amp; impact assessment performed for all advisories</t>
  </si>
  <si>
    <t>M 3.11.3</t>
  </si>
  <si>
    <t>Follow-up of advisories not performed</t>
  </si>
  <si>
    <t>Follow-up of advisories performed in an ad-hoc fashion</t>
  </si>
  <si>
    <t>Follow-up performed for critical advisories</t>
  </si>
  <si>
    <t>Follow-up performed for most advisories, aligned with ITSM processes</t>
  </si>
  <si>
    <t>Follow-up performed for all advisories, aligned with ITSM processes</t>
  </si>
  <si>
    <t>E&amp;A not provided</t>
  </si>
  <si>
    <t>E&amp;A provided in an ad-hoc fashion</t>
  </si>
  <si>
    <t>E&amp;A provided in a structured manner</t>
  </si>
  <si>
    <t>E&amp;A provided through an established program</t>
  </si>
  <si>
    <t>E&amp;A provided and improved through an established program</t>
  </si>
  <si>
    <t>Efforts not measured</t>
  </si>
  <si>
    <t>Efforts measured in an ad-hoc fashion</t>
  </si>
  <si>
    <t>Efforts measured in a structured fashion, output not used in improvement</t>
  </si>
  <si>
    <t>Efforts measured in a structured fashion, output used in improvement</t>
  </si>
  <si>
    <t>Efforts continuously being measured and optimized</t>
  </si>
  <si>
    <t>No communication templates or standardization in place</t>
  </si>
  <si>
    <t>Some communication standardized, no templates</t>
  </si>
  <si>
    <t>Templates created, but not used consistently</t>
  </si>
  <si>
    <t>Communication templates used consistently, embedded in technology</t>
  </si>
  <si>
    <t>Communication templates formally approved and regularly reviewed</t>
  </si>
  <si>
    <t>Communication matrix not in place</t>
  </si>
  <si>
    <t>Communication information available across documents</t>
  </si>
  <si>
    <t>Communication information available in a single matrix</t>
  </si>
  <si>
    <t>Communication matrix formally published and known to stakeholders</t>
  </si>
  <si>
    <t>Communication matrix in place, formally published and regularly reviewed</t>
  </si>
  <si>
    <t>Communication training not available</t>
  </si>
  <si>
    <t>The need for training is identified, but no training has been selected</t>
  </si>
  <si>
    <t>Training selected and made available to SOC personnel</t>
  </si>
  <si>
    <t>Training selected and made available, actively promoted to SOC personnel</t>
  </si>
  <si>
    <t>Communication training formal part of employee onboarding and evaluation</t>
  </si>
  <si>
    <t>Communication skills not identified</t>
  </si>
  <si>
    <t>Are communication skills part of SOC role descriptions?</t>
  </si>
  <si>
    <t>Communication skills identified, but not documented</t>
  </si>
  <si>
    <t>Communication skills documented in role description</t>
  </si>
  <si>
    <t>Communication skills documented and approved, not evaluated</t>
  </si>
  <si>
    <t>Communication skills formally documented and evaluated for employees</t>
  </si>
  <si>
    <t>M 4.1</t>
  </si>
  <si>
    <t>A use case management process is not in place</t>
  </si>
  <si>
    <t>Use case management is done in an ad-hoc fashion</t>
  </si>
  <si>
    <t>Basic process in place, not applied to all phases of the use case lifecycle</t>
  </si>
  <si>
    <t>Informal process in place covering all aspects of the use case lifecycle</t>
  </si>
  <si>
    <t>Formal process in place, covering all aspects of the use case lifecycle</t>
  </si>
  <si>
    <t>M 4.2</t>
  </si>
  <si>
    <t>Basic documentation of use cases</t>
  </si>
  <si>
    <t>Single repository, full description of use cases</t>
  </si>
  <si>
    <t>Repository completed, approved and actively maintained</t>
  </si>
  <si>
    <t>M 4.3</t>
  </si>
  <si>
    <t>Use cases not approved</t>
  </si>
  <si>
    <t>Use cases not approved, but some are known to stakeholders</t>
  </si>
  <si>
    <t>Use cases not approved, all critical use cases known to stakeholders</t>
  </si>
  <si>
    <t>All important use cases approved by relevant stakeholders</t>
  </si>
  <si>
    <t>All use cases formally approved by relevant stakeholders</t>
  </si>
  <si>
    <t>M 4.4</t>
  </si>
  <si>
    <t>Use case management process not aligned</t>
  </si>
  <si>
    <t>Alignment done in an ad-hoc fashion</t>
  </si>
  <si>
    <t>Alignment done regularly, but not in a structured fashion</t>
  </si>
  <si>
    <t>Alignment done structurally and regularly with relevant processes</t>
  </si>
  <si>
    <t>Use case management process fully aligned with relevant processes</t>
  </si>
  <si>
    <t>M 4.5</t>
  </si>
  <si>
    <t>Use case not created using a standardized approach</t>
  </si>
  <si>
    <t>Use cases created in a structured but undocumented fashion</t>
  </si>
  <si>
    <t>Use cases mostly created in a structured and documented fashion</t>
  </si>
  <si>
    <t>All use cases created using a standardized but unapproved approach</t>
  </si>
  <si>
    <t>All use cases created using a standardized and approved approach</t>
  </si>
  <si>
    <t>M 4.6</t>
  </si>
  <si>
    <t>Use cases not created using a top-down approach</t>
  </si>
  <si>
    <t>Use case creation performed in an ad-hoc fashion</t>
  </si>
  <si>
    <t>Use cases created in a structured top-down way, SOC context only</t>
  </si>
  <si>
    <t>Use cases created top-down, based on risk and business context</t>
  </si>
  <si>
    <t>All use cases created top-down, full risk and business alignment</t>
  </si>
  <si>
    <t>M 4.7</t>
  </si>
  <si>
    <t>No traceability exists</t>
  </si>
  <si>
    <t>Traceability is possible for some use cases, but requires manual effort</t>
  </si>
  <si>
    <t>Traceability is possible for all use cases, but requires manual effort</t>
  </si>
  <si>
    <t>Full traceability exists in documentation, not validated by stakeholders</t>
  </si>
  <si>
    <t>Full traceability exists in documentation, validated by stakeholders</t>
  </si>
  <si>
    <t>M 4.8</t>
  </si>
  <si>
    <t>M 4.9</t>
  </si>
  <si>
    <t>No metrics applied to use cases</t>
  </si>
  <si>
    <t>Some ad-hoc measurements regarding use cases take place</t>
  </si>
  <si>
    <t>Basic quantitative metrics in place for critical use cases</t>
  </si>
  <si>
    <t>Metrics applied to all use cases, no risk-based feedback loop</t>
  </si>
  <si>
    <t>Metrics applied to all use cases, used to guide risk-based use case growth</t>
  </si>
  <si>
    <t>M 4.10</t>
  </si>
  <si>
    <t>No scoring or prioritization applied</t>
  </si>
  <si>
    <t>Scoring and prioritization applied in an ad-hoc manner</t>
  </si>
  <si>
    <t>Scoring and prioritization applied structurally to critical use cases</t>
  </si>
  <si>
    <t>Scoring and prioritization applied structurally to all use cases</t>
  </si>
  <si>
    <t>All use cases scored and prioritized, validated &amp; reviewed by stakeholders</t>
  </si>
  <si>
    <t>M 4.11</t>
  </si>
  <si>
    <t>Use cases are not reviewed</t>
  </si>
  <si>
    <t>Use cases are reviewed ad-hoc, not using a structured approach</t>
  </si>
  <si>
    <t>All critical use cases are reviewed using a structured approach</t>
  </si>
  <si>
    <t>All use cases are regularly and informally reviewed and updated</t>
  </si>
  <si>
    <t>All use cases are regularly and formally reviewed and updated</t>
  </si>
  <si>
    <t>Use cases not measured against Mitre ATT&amp;CK</t>
  </si>
  <si>
    <t>High risk use cases measured against MITRE ATT&amp;CK®</t>
  </si>
  <si>
    <t>High- and medium risk use cases measured against MITRE ATT&amp;CK®</t>
  </si>
  <si>
    <t>All use cases frequently measured, output used in improvement</t>
  </si>
  <si>
    <t>All use cases continuously measured, output used in improvement</t>
  </si>
  <si>
    <t>Are monitoring rules tagged with MITRE ATT&amp;CK® framework identifiers?</t>
  </si>
  <si>
    <t>Monitoring rules not tagged</t>
  </si>
  <si>
    <t>High risk monitoring rules tagged</t>
  </si>
  <si>
    <t>High- and medium risk monitoring rules tagged</t>
  </si>
  <si>
    <t>All monitoring rules tagged, not regularly revised</t>
  </si>
  <si>
    <t>All monitoring rules tagged and regularly revised</t>
  </si>
  <si>
    <t>Have you created a MITRE ATT&amp;CK® risk profile for your organization?</t>
  </si>
  <si>
    <t>MITRE ATT&amp;CK® profile not created</t>
  </si>
  <si>
    <t>MITRE ATT&amp;CK® analysis performed, no formal profile in place</t>
  </si>
  <si>
    <t>MITRE ATT&amp;CK® profile created, not validated or maintained</t>
  </si>
  <si>
    <t>MITRE ATT&amp;CK® profile created and validated, not regularly maintained</t>
  </si>
  <si>
    <t>Mitre ATT&amp;CK profile created, validated and regularly maintained</t>
  </si>
  <si>
    <t>Have you prioritized MITRE ATT&amp;CK® techniques for relevance?</t>
  </si>
  <si>
    <t>ATT&amp;CK® techniques not prioritized</t>
  </si>
  <si>
    <t>ATT&amp;CK® analysis performed, no formal prioritization created</t>
  </si>
  <si>
    <t>ATT&amp;CK® techniques prioritized, not validated or maintained</t>
  </si>
  <si>
    <t>ATT&amp;CK® techniques prioritized and validated, not regularly maintained</t>
  </si>
  <si>
    <t>ATT&amp;CK® techniques prioritized, validated and regularly updated</t>
  </si>
  <si>
    <t>Use case output not used in TI activities</t>
  </si>
  <si>
    <t>Use case output used in TI activities in an ad-hoc fashion</t>
  </si>
  <si>
    <t>Use case output used in TI activities for high-risk alerts</t>
  </si>
  <si>
    <t>Use case output used in TI activities for most alerts, no formal process</t>
  </si>
  <si>
    <t>Formal process in place, connecting use case output to TI activities</t>
  </si>
  <si>
    <t>TI not used in use case creation / updates</t>
  </si>
  <si>
    <t>TI used in use case creation / updates in an ad-hoc fashion</t>
  </si>
  <si>
    <t>TI used in use case creation / updates for high-risk threats</t>
  </si>
  <si>
    <t>TI used in use case creation / updates for most threats, no formal process</t>
  </si>
  <si>
    <t>Formal process in place, connecting TI activities to use cases</t>
  </si>
  <si>
    <t>Visibility requirements not determined</t>
  </si>
  <si>
    <t>Visibility requirements determined for some use cases</t>
  </si>
  <si>
    <t>Visibility requirements determined for most use cases, not documented</t>
  </si>
  <si>
    <t>Visibility requirements formally determined and documented, not reviewed</t>
  </si>
  <si>
    <t>Visibility requirements formally determined, documented and reviewed</t>
  </si>
  <si>
    <t>Visibility status not measured</t>
  </si>
  <si>
    <t>Visibility status measured in an ad-hoc fashion</t>
  </si>
  <si>
    <t>Visibility status measured, not actively used in improvement</t>
  </si>
  <si>
    <t>Visibility status measured frequently, output used in improvement</t>
  </si>
  <si>
    <t>Visibility status continuously measured, output used in improvement</t>
  </si>
  <si>
    <t>Do you map data source visibility to the MITRE ATT&amp;CK® framework?</t>
  </si>
  <si>
    <t>Data sources not mapped to MITRE ATT&amp;CK®</t>
  </si>
  <si>
    <t>Data source mapping to ATT&amp;CK® performed in an ad-hoc fashion</t>
  </si>
  <si>
    <t>Data sources mapped to ATT&amp;CK®, not actively used in improvement</t>
  </si>
  <si>
    <t>Data sources frequently mapped to ATT&amp;CK®, output used in improvement</t>
  </si>
  <si>
    <t>Data sources continuously mapped to ATT&amp;CK®, output used in improvement</t>
  </si>
  <si>
    <t>M5 - Detection Engineering</t>
  </si>
  <si>
    <t>A detection engineering process is not in place</t>
  </si>
  <si>
    <t>Detection engineering is done in an ad-hoc fashion</t>
  </si>
  <si>
    <t>Basic process in place, not applied to all use cases</t>
  </si>
  <si>
    <t>Informal process in place covering all use cases</t>
  </si>
  <si>
    <t>Formal process in place, covering all use cases</t>
  </si>
  <si>
    <t>Basic documentation of detection engineering process</t>
  </si>
  <si>
    <t>Single document, full description of detection engineering process</t>
  </si>
  <si>
    <t>No specific roles and requirements</t>
  </si>
  <si>
    <t>Requirements identified, not formalised in roles</t>
  </si>
  <si>
    <t>Requirements identified, role defined but not documented</t>
  </si>
  <si>
    <t>Requirements identified, role defined and documented</t>
  </si>
  <si>
    <t>Roles formally documented, approved and regularly revised</t>
  </si>
  <si>
    <t>No cooperation between teams</t>
  </si>
  <si>
    <t>Cooperation between teams on an ad-hoc basis</t>
  </si>
  <si>
    <t>SOC analysts are informed, no further cooperation</t>
  </si>
  <si>
    <t>SOC analysts are informed and review outcomes</t>
  </si>
  <si>
    <t>SOC analyst are actively involved in the detection engineering process</t>
  </si>
  <si>
    <t>Threat analysts are informed, no further cooperation</t>
  </si>
  <si>
    <t>Threat analysts are informed and review outcomes</t>
  </si>
  <si>
    <t>Threat analyst are actively involved in the detection engineering process</t>
  </si>
  <si>
    <t>Formal handover not in place</t>
  </si>
  <si>
    <t>Handover performed in an ad-hoc manner</t>
  </si>
  <si>
    <t>Handover performed, process not documented of formalised</t>
  </si>
  <si>
    <t>Handover performed, process documentation in place</t>
  </si>
  <si>
    <t>Formal handover procedure in place, documented and regularly evaluated</t>
  </si>
  <si>
    <t>Testing environment not in place</t>
  </si>
  <si>
    <t>Testing environment in place, not actively used for detection engineering</t>
  </si>
  <si>
    <t>Testing environment used, testing process not documented or formalised</t>
  </si>
  <si>
    <t>Testing environment used, testing process documented</t>
  </si>
  <si>
    <t>Testing environment used, process documented and regularly evaluated</t>
  </si>
  <si>
    <t>Release process not in place</t>
  </si>
  <si>
    <t>Releases performed in an ad-hoc manner</t>
  </si>
  <si>
    <t>Releases done structurally, process not documented of formalised</t>
  </si>
  <si>
    <t>Releases done structurally, process documentation in place</t>
  </si>
  <si>
    <t>Formal release procedure in place, documented and regularly evaluated</t>
  </si>
  <si>
    <t>Versioning system not in place</t>
  </si>
  <si>
    <t>Versioning system in place, not actively used</t>
  </si>
  <si>
    <t>Versioning system used for some detections</t>
  </si>
  <si>
    <t>Versioning system used for all detections, no formal commit procedure</t>
  </si>
  <si>
    <t>Versioning system used for all detections, commit procedure formalised</t>
  </si>
  <si>
    <t>Roll-back procedure not in place</t>
  </si>
  <si>
    <t>Roll-back procedure requirements understood, but not operationalized</t>
  </si>
  <si>
    <t>Roll-back capability in place, but not documented</t>
  </si>
  <si>
    <t>Roll-back capability in place and documented</t>
  </si>
  <si>
    <t>Formal roll-back capability in place, documented and regularly tested</t>
  </si>
  <si>
    <t>Do you perform adversary emulation?</t>
  </si>
  <si>
    <t>Validation activities not performed</t>
  </si>
  <si>
    <t>Validation activities performed in an ad-hoc fashion</t>
  </si>
  <si>
    <t>Validation activities performed structurally, no documented process</t>
  </si>
  <si>
    <t>Validation activities performed structurally following a documented process</t>
  </si>
  <si>
    <t>Validation activities fully aligned with TI and continuously improved</t>
  </si>
  <si>
    <t>Do you test for detection of MITRE ATT&amp;CK®techniques?</t>
  </si>
  <si>
    <t>Use case testing not in place</t>
  </si>
  <si>
    <t>Use case testing performed in ad-hoc fashion, no detection targets set</t>
  </si>
  <si>
    <t>Some use case testing performed, detection targets set, no formal process</t>
  </si>
  <si>
    <t>All use cases tested, process formalized, detection targets set</t>
  </si>
  <si>
    <t>All use cases tested, visibility and detection targets used in improvements</t>
  </si>
  <si>
    <t>Do you test uses cases not directly associated with MITRE ATT&amp;CK®?</t>
  </si>
  <si>
    <t>Response playbooks not tested</t>
  </si>
  <si>
    <t>Response playbooks tested in an ad-hoc fashion</t>
  </si>
  <si>
    <t>Some response playbooks tested, no formal process</t>
  </si>
  <si>
    <t>Response playbooks tested structurally following a documented process</t>
  </si>
  <si>
    <t>All response playbooks formally tested, output used for improvements</t>
  </si>
  <si>
    <t>Is ADT/AE fully integrated in the detection engineering release process?</t>
  </si>
  <si>
    <t>New releases do not trigger ADT/AE</t>
  </si>
  <si>
    <t>New releases trigger ADT/AE in an ad-hoc fashion</t>
  </si>
  <si>
    <t>Release process triggers ADT/AE for some use cases, not documented</t>
  </si>
  <si>
    <t>Releases process triggers ADT/AE for all use cases, documented process</t>
  </si>
  <si>
    <t>Full integration into release process, formalized and (partly) automated</t>
  </si>
  <si>
    <t>Is the outcome from the ADT/AE tests used as input into monitoring and detection engineering?</t>
  </si>
  <si>
    <t>ADT/AE outcome not used</t>
  </si>
  <si>
    <t>ADT/AE outcome used in an ad-hoc fashion</t>
  </si>
  <si>
    <t>ADT/AE outcome used, no documented process</t>
  </si>
  <si>
    <t>ADT/AE outcome used, documented process</t>
  </si>
  <si>
    <t>ADT/EA outcome used, process documented and regularly evaluated</t>
  </si>
  <si>
    <t>Do you monitor the data ingestion status for log sources?</t>
  </si>
  <si>
    <t>Data ingestion status not monitored</t>
  </si>
  <si>
    <t>Data ingestion status monitored in an ad-hoc fashion</t>
  </si>
  <si>
    <t>Data ingestion status monitored, not complete for all data source types</t>
  </si>
  <si>
    <t>Data ingestion status monitored for all log sources, failures result in alerts</t>
  </si>
  <si>
    <t>Data ingestion status monitored, following a defined resolution process</t>
  </si>
  <si>
    <t>Do you actively monitoring and improve data source coverage?</t>
  </si>
  <si>
    <t>Data source coverage not measured</t>
  </si>
  <si>
    <t>Data source coverage measured in an ad-hoc fashion</t>
  </si>
  <si>
    <t>Data source coverage measured , not complete for all data source types</t>
  </si>
  <si>
    <t>Data source coverage structurally measured and improved on</t>
  </si>
  <si>
    <t>Data source coverage structurally improved on following a defined process</t>
  </si>
  <si>
    <t>M6 - Automation Engineering</t>
  </si>
  <si>
    <t>An automation engineering process is not in place</t>
  </si>
  <si>
    <t>Automation engineering is done in an ad-hoc fashion</t>
  </si>
  <si>
    <t>Basic process in place, not applied to all task areas</t>
  </si>
  <si>
    <t>Informal process in place covering all task areas</t>
  </si>
  <si>
    <t>Formal process in place, covering all task areas</t>
  </si>
  <si>
    <t>Basic documentation of automation engineering process</t>
  </si>
  <si>
    <t>Single document, full description of automation engineering process</t>
  </si>
  <si>
    <t>No metrics in place</t>
  </si>
  <si>
    <t>Some measurements performed on ad-hoc basis</t>
  </si>
  <si>
    <t>Metrics defined, measurements not consistently performed</t>
  </si>
  <si>
    <t>Measurements continuously performed, follow-up not consistent</t>
  </si>
  <si>
    <t>Continuous measurement, connected to continuous improvement</t>
  </si>
  <si>
    <t>No automation applied to SOC use cases</t>
  </si>
  <si>
    <t>Automation applied only to selected use cases</t>
  </si>
  <si>
    <t>Most SOC use cases applied by generic automation (i.e. enrichment only)</t>
  </si>
  <si>
    <t>Most SOC use cases (80%) touched or resolved by specific automation</t>
  </si>
  <si>
    <t>All SOC use cases (+95%) touched or resolved by specific automation</t>
  </si>
  <si>
    <t>No custom automation development</t>
  </si>
  <si>
    <t>Customization of out-of-the-box automation playbooks</t>
  </si>
  <si>
    <t>Playbook development in place, limited application</t>
  </si>
  <si>
    <t>Playbooks development process formalised and consistently performed</t>
  </si>
  <si>
    <t>Full playbook development process, measured and improved</t>
  </si>
  <si>
    <t>No testing performed</t>
  </si>
  <si>
    <t>Testing performed in an ad-hoc manner</t>
  </si>
  <si>
    <t>Testing procedure defined, not applied consistently</t>
  </si>
  <si>
    <t>Testing procedure fully operational, applied consistently</t>
  </si>
  <si>
    <t>Testing procedure fully operational, documented and regularly evaluated</t>
  </si>
  <si>
    <t>No AI adoption strategy in place</t>
  </si>
  <si>
    <t>Basic documentation of AI adoption strategy</t>
  </si>
  <si>
    <t>Single document, full description of AI adoption strategy</t>
  </si>
  <si>
    <t>No internal alignment or approval</t>
  </si>
  <si>
    <t>Initial ad-hoc conversations with internal stakeholders completed</t>
  </si>
  <si>
    <t>Some alignment in place, not complete or approved</t>
  </si>
  <si>
    <t>SOC AI strategy aligned with stakeholders, not formally approved</t>
  </si>
  <si>
    <t>SOC AI strategy fully aligned with broader AI strategy, formally approved</t>
  </si>
  <si>
    <t>Log management process is not in place</t>
  </si>
  <si>
    <t>Log management is done in an ad-hoc fashion</t>
  </si>
  <si>
    <t>Log management process in place, but not applied structurally</t>
  </si>
  <si>
    <t>Log management process in place addressing most requirements</t>
  </si>
  <si>
    <t>Log management process in place, all requirements met, formally approved</t>
  </si>
  <si>
    <t>No log management elements identified</t>
  </si>
  <si>
    <t>Some elements identified, managed in ad-hoc fashion</t>
  </si>
  <si>
    <t>Most elements identified, no structured approach</t>
  </si>
  <si>
    <t>Most elements identified, no managed with a structured approach</t>
  </si>
  <si>
    <t>All elements identified, and actively managed through a defined process</t>
  </si>
  <si>
    <t>Log management requirements scattered across documents</t>
  </si>
  <si>
    <t>A formal policy exists, but is not actively enforced</t>
  </si>
  <si>
    <t>A formal policy exists, actively enforced and supported by stakeholders</t>
  </si>
  <si>
    <t>No tooling in place</t>
  </si>
  <si>
    <t>Log management implemented using a variety of tools</t>
  </si>
  <si>
    <t>Centralized tooling in place, configured for basic log management</t>
  </si>
  <si>
    <t>Centralized tooling in place, managed and meeting most requirements</t>
  </si>
  <si>
    <t>Centralized tooling in place, managed, and optimized for log management</t>
  </si>
  <si>
    <t>Regulations are not known and the process is non-compliant</t>
  </si>
  <si>
    <t>Some regulations are known and the process is non-compliant</t>
  </si>
  <si>
    <t>Most regulations are known and the process is partially compliant</t>
  </si>
  <si>
    <t>Regulations are fully known and the process is mostly compliant</t>
  </si>
  <si>
    <t>Regulations are fully known and the process is fully compliant</t>
  </si>
  <si>
    <t>Process awareness in most stakeholders, but no process alignment</t>
  </si>
  <si>
    <t>Process aligned with all relevant stakeholders, no formal approval</t>
  </si>
  <si>
    <t>Process aligned with all relevant stakeholders, formal approval in place</t>
  </si>
  <si>
    <t>No encryption performed</t>
  </si>
  <si>
    <t>Some logging encrypted at rest or in transfer</t>
  </si>
  <si>
    <t>Most logging encrypted at rest and in transfer</t>
  </si>
  <si>
    <t>All logging encrypted (rest &amp; transfer), encryption keys not formally managed</t>
  </si>
  <si>
    <t>All logging encrypted (rest &amp; transfer), encryption keys centrally managed</t>
  </si>
  <si>
    <t>Access to the system not restricted</t>
  </si>
  <si>
    <t>Basic access control in place</t>
  </si>
  <si>
    <t>Granular access rights implemented, not monitored</t>
  </si>
  <si>
    <t>Granular access rights implemented and monitored, not reviewed</t>
  </si>
  <si>
    <t>Granular access rights implemented, monitored and reviewed regularly</t>
  </si>
  <si>
    <t>T1 - Log monitoring</t>
  </si>
  <si>
    <t>Functional ownership not assigned</t>
  </si>
  <si>
    <t>Some elements of ownership identified, not described</t>
  </si>
  <si>
    <t>All elements of ownership described, not assigned</t>
  </si>
  <si>
    <t>Functional ownership fully described and assigned, not approved</t>
  </si>
  <si>
    <t>Functional ownership fully described, assigned and formally approved</t>
  </si>
  <si>
    <t>Technical ownership not assigned</t>
  </si>
  <si>
    <t>Technical ownership fully described and assigned, not approved</t>
  </si>
  <si>
    <t>Technical ownership fully described, assigned and formally approved</t>
  </si>
  <si>
    <t>Basic documentation of the log monitoring system in place</t>
  </si>
  <si>
    <t>Single document, full technical description of log monitoring system</t>
  </si>
  <si>
    <t>Single document, full functional description of log monitoring system</t>
  </si>
  <si>
    <t>No personnel for log monitoring system support</t>
  </si>
  <si>
    <t>Personnel for support available, not dedicated or sufficient</t>
  </si>
  <si>
    <t>Sufficient dedicated personnel available, not documented</t>
  </si>
  <si>
    <t>Sufficient dedicated personnel available &amp; documented, not formalized</t>
  </si>
  <si>
    <t>Sufficient dedicated personnel available, documented and formalized</t>
  </si>
  <si>
    <t>Personnel not formally trained</t>
  </si>
  <si>
    <t>Product training identified, no training currently in place</t>
  </si>
  <si>
    <t>Individual training, not part of the training program</t>
  </si>
  <si>
    <t>Training part of training program, all key personnel trained</t>
  </si>
  <si>
    <t>All personnel formally trained</t>
  </si>
  <si>
    <t>Personnel not formally certified</t>
  </si>
  <si>
    <t>Product certification identified, no certification currently in place</t>
  </si>
  <si>
    <t>Individual certification, not part of the certification program</t>
  </si>
  <si>
    <t>Certification part of certification program, all key personnel certified</t>
  </si>
  <si>
    <t>All personnel formally certified</t>
  </si>
  <si>
    <t>Support contract not in place</t>
  </si>
  <si>
    <t>Basic support contract in place, not covering SOC requirements</t>
  </si>
  <si>
    <t>Support contract in place, covering basic SOC requirements</t>
  </si>
  <si>
    <t>Support contract in place, covering most SOC requirements</t>
  </si>
  <si>
    <t>Support contract in place, covering all SOC requirements</t>
  </si>
  <si>
    <t>System maintenance not performed</t>
  </si>
  <si>
    <t>System maintenance done in an ad-hoc fashion</t>
  </si>
  <si>
    <t>System maintenance done structurally, not following procedures</t>
  </si>
  <si>
    <t>System maintenance done structurally, following procedures</t>
  </si>
  <si>
    <t>Maintenance executed following approved procedures, regularly reviewed</t>
  </si>
  <si>
    <t>Remote maintenance not managed</t>
  </si>
  <si>
    <t>Remote maintenance done in an ad-hoc fashion</t>
  </si>
  <si>
    <t>Remote maintenance controlled, not documented</t>
  </si>
  <si>
    <t>Remote maintenance controlled, in a documented process</t>
  </si>
  <si>
    <t>Remote maintenance controlled &amp; monitored, formally documented</t>
  </si>
  <si>
    <t>Is maintenance executed through the change management process?</t>
  </si>
  <si>
    <t>Maintenance performed without changes</t>
  </si>
  <si>
    <t>Some maintenance executed through change management</t>
  </si>
  <si>
    <t>All major maintenance executed through change management</t>
  </si>
  <si>
    <t>All maintenance executed through changes, no formal approval</t>
  </si>
  <si>
    <t>All maintenance executed through changes, with formal approval</t>
  </si>
  <si>
    <t>Have maintenance windows been established?</t>
  </si>
  <si>
    <t>Maintenance windows not established</t>
  </si>
  <si>
    <t>Maintenance windows used sometimes</t>
  </si>
  <si>
    <t>Maintenance windows established, not formally approved</t>
  </si>
  <si>
    <t>Maintenance windows established and formally approved</t>
  </si>
  <si>
    <t>Established, formally approved &amp; aligned with change management</t>
  </si>
  <si>
    <t>Maintenance not performed using authorized &amp; trusted tooling</t>
  </si>
  <si>
    <t>Standardized tooling set used for most maintenance</t>
  </si>
  <si>
    <t>Standardized tooling set used for all maintenance, not formally authorized</t>
  </si>
  <si>
    <t>authorized tooling used, updated before maintenance</t>
  </si>
  <si>
    <t>authorized &amp; updated tooling used, regularly evaluated</t>
  </si>
  <si>
    <t>HA not in place</t>
  </si>
  <si>
    <t>HA requirements identified, not implemented</t>
  </si>
  <si>
    <t>Manual actions required for achieving redundancy</t>
  </si>
  <si>
    <t>Fully automated HA in place, not aligned with business continuity plans</t>
  </si>
  <si>
    <t>Fully automated HA in place, aligned with business continuity plans</t>
  </si>
  <si>
    <t>Data backup or replication not in place</t>
  </si>
  <si>
    <t>Data backed up in ad-hoc fashion</t>
  </si>
  <si>
    <t>Weekly backup routine in place</t>
  </si>
  <si>
    <t>Daily backup routine in place</t>
  </si>
  <si>
    <t>Real-time replication of data implemented</t>
  </si>
  <si>
    <t>Configuration backup or replication not in place</t>
  </si>
  <si>
    <t>Configuration backed up in ad-hoc fashion</t>
  </si>
  <si>
    <t>Configuration backed up manually after each change</t>
  </si>
  <si>
    <t>Real-time replication of configuration implemented</t>
  </si>
  <si>
    <t>DR plan not in place</t>
  </si>
  <si>
    <t>DR requirements identified, plan not yet in place</t>
  </si>
  <si>
    <t>Basic DR plan in place</t>
  </si>
  <si>
    <t>Full DR plan in place, not approved by business continuity stakeholders</t>
  </si>
  <si>
    <t>Full DR plan in place, approved by business continuity stakeholders</t>
  </si>
  <si>
    <t>DR plan not tested</t>
  </si>
  <si>
    <t>DR plan tested on ad-hoc basis</t>
  </si>
  <si>
    <t>DR plan tested, but not formally</t>
  </si>
  <si>
    <t>DR plan regularly and fully tested, results not formally published</t>
  </si>
  <si>
    <t>DR plan regularly tested, results formally published and followed up</t>
  </si>
  <si>
    <t>Test environment not in place, testing not performed</t>
  </si>
  <si>
    <t>Test environment not in place, testing performed in ad-hoc fashion</t>
  </si>
  <si>
    <t>Separate test environment in place, not used structurally</t>
  </si>
  <si>
    <t>Separate test environment with informal procedures in place</t>
  </si>
  <si>
    <t>Separate test environment with formal procedures in place</t>
  </si>
  <si>
    <t>Granular access rights implemented and monitored, not audited</t>
  </si>
  <si>
    <t>Granular access rights implemented, monitored and subjected to audit</t>
  </si>
  <si>
    <t>Review of access rights not performed</t>
  </si>
  <si>
    <t>Review of access rights performed in ad-hoc fashion</t>
  </si>
  <si>
    <t>Access right review documented, but not executed structurally</t>
  </si>
  <si>
    <t>Access rights reviewed periodically and structurally</t>
  </si>
  <si>
    <t>Access rights reviewed periodically and after each change in employees</t>
  </si>
  <si>
    <t>Break glass procedure and account not in place</t>
  </si>
  <si>
    <t>Break glass account in place, no defined procedure</t>
  </si>
  <si>
    <t>Break glass account and defined procedure in place</t>
  </si>
  <si>
    <t>Break glass account and defined procedure in place, formally approved</t>
  </si>
  <si>
    <t>Break glass account and procedure in place, approved &amp; regularly tested</t>
  </si>
  <si>
    <t>T2 - Network monitoring</t>
  </si>
  <si>
    <t>Basic documentation of the network monitoring system in place</t>
  </si>
  <si>
    <t>Single document, full technical description of network mnonitoring system</t>
  </si>
  <si>
    <t>Single document, full functional description of network monitoring system</t>
  </si>
  <si>
    <t>No personnel to support the network monitoring system</t>
  </si>
  <si>
    <t>Basic documentation of the analytics system in place</t>
  </si>
  <si>
    <t>Single document, full technical description of analytics system</t>
  </si>
  <si>
    <t>Single document, full functional description of analytics system</t>
  </si>
  <si>
    <t>No personnel for analytics support</t>
  </si>
  <si>
    <t>Authorized tooling used, updated before maintenance</t>
  </si>
  <si>
    <t>Authorized &amp; updated tooling used, regularly evaluated</t>
  </si>
  <si>
    <t>No personnel for security automation &amp; orchestration support</t>
  </si>
  <si>
    <t>T 5.4.1</t>
  </si>
  <si>
    <t>T 5.4.2</t>
  </si>
  <si>
    <t>T 5.4.3</t>
  </si>
  <si>
    <t>T 5.4.4</t>
  </si>
  <si>
    <t>T 5.4.5</t>
  </si>
  <si>
    <t>Access to the security automation system not restricted</t>
  </si>
  <si>
    <t>No automation in playbooks</t>
  </si>
  <si>
    <t>Enrichment playbooks only</t>
  </si>
  <si>
    <t>Automation of triage activity</t>
  </si>
  <si>
    <t>Automation used as decision support for remediation activities</t>
  </si>
  <si>
    <t>fully automated playbooks where possible</t>
  </si>
  <si>
    <t>Not required for security operations</t>
  </si>
  <si>
    <t>Basic documentation of service in place</t>
  </si>
  <si>
    <t>Single document, full description of service</t>
  </si>
  <si>
    <t>Service not measured for quality</t>
  </si>
  <si>
    <t>Metrics defined, applied in an ad-hoc fashion</t>
  </si>
  <si>
    <t>Metrics defined, applied in a structured but informal fashion</t>
  </si>
  <si>
    <t>Metrics formalized and used in regular reports</t>
  </si>
  <si>
    <t>Formal and approved metrics in place, feedback used for improvement</t>
  </si>
  <si>
    <t>Service not measured</t>
  </si>
  <si>
    <t>SLA defined, measured in an ad-hoc fashion</t>
  </si>
  <si>
    <t>SLA defined, measured periodically but not reported</t>
  </si>
  <si>
    <t>SLA compliance reported periodically, not discussed with customers</t>
  </si>
  <si>
    <t>SLA compliance discussed with customers regularly for improvement</t>
  </si>
  <si>
    <t>No updates sent to customers/stakeholders</t>
  </si>
  <si>
    <t>Ad-hoc updates sent to some customers/stakeholders</t>
  </si>
  <si>
    <t>Frequent updates sent to most customers/stakeholders</t>
  </si>
  <si>
    <t>Periodical updates sent to all customers/stakeholders</t>
  </si>
  <si>
    <t>Periodical updates sent and discussed with all customers/stakeholders</t>
  </si>
  <si>
    <t>No personnel allocated</t>
  </si>
  <si>
    <t>Personnel allocated, but not sufficient for required service delivery</t>
  </si>
  <si>
    <t>Personnel allocated, not dedicated for this service</t>
  </si>
  <si>
    <t>Sufficient dedicated personnel available, not fully trained and capable</t>
  </si>
  <si>
    <t>Sufficient dedicated personnel available, trained and fully capable</t>
  </si>
  <si>
    <t>Process not aligned</t>
  </si>
  <si>
    <t>Alignment done structurally &amp; regularly with most relevant processes</t>
  </si>
  <si>
    <t>Alignment done structurally &amp; regularly with all relevant processes</t>
  </si>
  <si>
    <t>No such process in place</t>
  </si>
  <si>
    <t>Continuity requirements identified, process not yet in place</t>
  </si>
  <si>
    <t>Basic service continuity process in place</t>
  </si>
  <si>
    <t>Full process in place, not approved by relevant stakeholders</t>
  </si>
  <si>
    <t>Full process in place, formally approved by relevant stakeholders</t>
  </si>
  <si>
    <t>No procedures in place</t>
  </si>
  <si>
    <t>Basic procedures in place, used in an ad-hoc fashion</t>
  </si>
  <si>
    <t>All procedures in place, operational but not used structurally</t>
  </si>
  <si>
    <t>Procedures in place, operational and used structurally</t>
  </si>
  <si>
    <t>Procedures in place, formally published and regularly reviewed</t>
  </si>
  <si>
    <t>Full procedures in place, operational but not used structurally</t>
  </si>
  <si>
    <t>Best practices not applied</t>
  </si>
  <si>
    <t>Best practices identified, but not applied</t>
  </si>
  <si>
    <t>Best practices applied, but not structurally</t>
  </si>
  <si>
    <t>Best practices applied to service architecture and service delivery</t>
  </si>
  <si>
    <t>Best practices applied and adherence checked regularly</t>
  </si>
  <si>
    <t>Use cases not used</t>
  </si>
  <si>
    <t>Use cases undocumented and used in an ad-hoc fashion</t>
  </si>
  <si>
    <t>Use cases documented and applied structurally</t>
  </si>
  <si>
    <t>Use cases embedded in the security monitoring processes</t>
  </si>
  <si>
    <t>Use cases fully embedded, tuning and Life Cycle Management applied</t>
  </si>
  <si>
    <t>Service performance not measured</t>
  </si>
  <si>
    <t>Goals set for service performance, measured ad-hoc</t>
  </si>
  <si>
    <t>Goals set for service performance, measured structurally but informally</t>
  </si>
  <si>
    <t>Goals set for service performance, measured structurally and formally</t>
  </si>
  <si>
    <t>Continuous measurement to determine progress &amp; adjust process</t>
  </si>
  <si>
    <t>Improvement not done</t>
  </si>
  <si>
    <t>Goals defined, but not pursued</t>
  </si>
  <si>
    <t>Goals defined and pursued structurally, but not formalized</t>
  </si>
  <si>
    <t>Goals formally defined and pursued structurally and periodically</t>
  </si>
  <si>
    <t>Continuous improvement based on targets and feedback loops</t>
  </si>
  <si>
    <t>Standard not adopted</t>
  </si>
  <si>
    <t>Awareness of standards, used in ad-hoc fashion</t>
  </si>
  <si>
    <t>Standard used structurally as reference during incident response</t>
  </si>
  <si>
    <t>Many elements adopted, not fully aligned</t>
  </si>
  <si>
    <t>Standard fully adopted, process set up and executed using standard</t>
  </si>
  <si>
    <t>No mandate</t>
  </si>
  <si>
    <t>Mandate requested in ad-hoc fashion during incident response</t>
  </si>
  <si>
    <t>Mandate informally given, not supported by all stakeholders</t>
  </si>
  <si>
    <t>Mandate given and supported by all stakeholders, not formalized</t>
  </si>
  <si>
    <t>Full mandate, formally documented, approved and published</t>
  </si>
  <si>
    <t>No workflows or scenarios in place</t>
  </si>
  <si>
    <t>Basic workflows in place, not covering all incident types</t>
  </si>
  <si>
    <t>Workflows created for all incident types, not formalized</t>
  </si>
  <si>
    <t>Formal workflows created, approved &amp; published for all incident types</t>
  </si>
  <si>
    <t>Procedures in place, formally published and fully operationalized</t>
  </si>
  <si>
    <t>Formal workflows created, approved and published for all incident types</t>
  </si>
  <si>
    <t>Methodology not adopted</t>
  </si>
  <si>
    <t>Awareness of methodologies, used in ad-hoc fashion</t>
  </si>
  <si>
    <t>Methodologies used structurally as reference during hunting activities</t>
  </si>
  <si>
    <t>Methodology fully adopted, process set up and executed accordingly</t>
  </si>
  <si>
    <t>Generic capability guidance</t>
  </si>
  <si>
    <t>Not in place</t>
  </si>
  <si>
    <t>Partially implemented, incomplete</t>
  </si>
  <si>
    <t>Averagely implemented, partially documented</t>
  </si>
  <si>
    <t>Mostly implemented, documented and approved</t>
  </si>
  <si>
    <t>Fully implemented, documented, approved, actively improved</t>
  </si>
  <si>
    <t>Not required for SOC operations</t>
  </si>
  <si>
    <t>Monitoring capability guidance</t>
  </si>
  <si>
    <t>Log sources connected, basic monitoring</t>
  </si>
  <si>
    <t>Specific use cases defined and operationalised</t>
  </si>
  <si>
    <t>Use cases, playbooks and procedures defined and implemented</t>
  </si>
  <si>
    <t>Fully implemented, performance measured and improved</t>
  </si>
  <si>
    <t>score matrix 1 - criticallity versus occurrence</t>
  </si>
  <si>
    <t>never</t>
  </si>
  <si>
    <t>sometimes</t>
  </si>
  <si>
    <t>mostly</t>
  </si>
  <si>
    <t>always</t>
  </si>
  <si>
    <t>none</t>
  </si>
  <si>
    <t>low</t>
  </si>
  <si>
    <t>normal</t>
  </si>
  <si>
    <t>high</t>
  </si>
  <si>
    <t>critical</t>
  </si>
  <si>
    <t>score matrix 2 - criticallity versus completeness</t>
  </si>
  <si>
    <t>incomplete</t>
  </si>
  <si>
    <t>partially</t>
  </si>
  <si>
    <t>fully</t>
  </si>
  <si>
    <t>score matrix 3 - criticallity versus existence</t>
  </si>
  <si>
    <t>no</t>
  </si>
  <si>
    <t>yes</t>
  </si>
  <si>
    <t>score matrix 4 - scoring factors for criticallity</t>
  </si>
  <si>
    <t>factor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</si>
</sst>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30">
    <font>
      <sz val="11"/>
      <color theme="1"/>
      <name val="Calibri"/>
      <family val="2"/>
      <scheme val="minor"/>
    </font>
    <font>
      <b/>
      <sz val="11"/>
      <color theme="1"/>
      <name val="Calibri"/>
      <family val="2"/>
      <scheme val="minor"/>
    </font>
    <font>
      <b/>
      <sz val="36"/>
      <color theme="1"/>
      <name val="Calibri"/>
      <family val="2"/>
      <scheme val="minor"/>
    </font>
    <font>
      <i/>
      <sz val="11"/>
      <color theme="1"/>
      <name val="Calibri"/>
      <family val="2"/>
      <scheme val="minor"/>
    </font>
    <font>
      <b/>
      <i/>
      <sz val="11"/>
      <color theme="1"/>
      <name val="Calibri"/>
      <family val="2"/>
      <scheme val="minor"/>
    </font>
    <font>
      <sz val="11"/>
      <name val="Calibri"/>
      <family val="2"/>
      <scheme val="minor"/>
    </font>
    <font>
      <sz val="11"/>
      <color theme="1"/>
      <name val="Calibri"/>
      <family val="2"/>
    </font>
    <font>
      <b/>
      <sz val="36"/>
      <color rgb="FF000000"/>
      <name val="Calibri"/>
      <family val="2"/>
    </font>
    <font>
      <sz val="12"/>
      <color rgb="FF000000"/>
      <name val="Calibri"/>
      <family val="2"/>
    </font>
    <font>
      <b/>
      <sz val="11"/>
      <color rgb="FF000000"/>
      <name val="Calibri"/>
      <family val="2"/>
    </font>
    <font>
      <sz val="10"/>
      <color theme="1"/>
      <name val="Calibri"/>
      <family val="2"/>
      <scheme val="minor"/>
    </font>
    <font>
      <b/>
      <sz val="11"/>
      <color theme="0"/>
      <name val="Calibri"/>
      <family val="2"/>
      <scheme val="minor"/>
    </font>
    <font>
      <sz val="11"/>
      <color rgb="FF000000"/>
      <name val="Calibri"/>
      <family val="2"/>
    </font>
    <font>
      <b/>
      <sz val="36"/>
      <color theme="0"/>
      <name val="Calibri"/>
      <family val="2"/>
    </font>
    <font>
      <b/>
      <sz val="14"/>
      <color theme="0"/>
      <name val="Calibri"/>
      <family val="2"/>
    </font>
    <font>
      <u/>
      <sz val="11"/>
      <color theme="10"/>
      <name val="Calibri"/>
      <family val="2"/>
      <scheme val="minor"/>
    </font>
    <font>
      <b/>
      <sz val="14"/>
      <color theme="0"/>
      <name val="Calibri"/>
      <family val="2"/>
      <scheme val="minor"/>
    </font>
    <font>
      <b/>
      <i/>
      <sz val="11"/>
      <color rgb="FF0070C0"/>
      <name val="Calibri"/>
      <family val="2"/>
      <scheme val="minor"/>
    </font>
    <font>
      <b/>
      <sz val="11"/>
      <color theme="1"/>
      <name val="Calibri"/>
      <family val="2"/>
    </font>
    <font>
      <b/>
      <i/>
      <sz val="11"/>
      <color theme="1"/>
      <name val="Calibri"/>
      <family val="2"/>
    </font>
    <font>
      <b/>
      <sz val="10"/>
      <color theme="1"/>
      <name val="Calibri"/>
      <family val="2"/>
      <scheme val="minor"/>
    </font>
    <font>
      <vertAlign val="superscript"/>
      <sz val="11"/>
      <color theme="1"/>
      <name val="Calibri"/>
      <family val="2"/>
      <scheme val="minor"/>
    </font>
    <font>
      <b/>
      <sz val="20"/>
      <color theme="1"/>
      <name val="Calibri"/>
      <family val="2"/>
      <scheme val="minor"/>
    </font>
    <font>
      <i/>
      <vertAlign val="superscript"/>
      <sz val="11"/>
      <color theme="1"/>
      <name val="Calibri"/>
      <family val="2"/>
      <scheme val="minor"/>
    </font>
    <font>
      <sz val="8"/>
      <name val="Calibri"/>
      <family val="2"/>
      <scheme val="minor"/>
    </font>
    <font>
      <u/>
      <sz val="11"/>
      <color theme="1"/>
      <name val="Calibri"/>
      <family val="2"/>
      <scheme val="minor"/>
    </font>
    <font>
      <sz val="11"/>
      <color theme="0"/>
      <name val="Calibri"/>
      <family val="2"/>
      <scheme val="minor"/>
    </font>
    <font>
      <i/>
      <u/>
      <sz val="11"/>
      <color rgb="FF0070C0"/>
      <name val="Calibri"/>
      <family val="2"/>
      <scheme val="minor"/>
    </font>
    <font>
      <sz val="11"/>
      <color indexed="8"/>
      <name val="Calibri"/>
      <family val="2"/>
      <scheme val="minor"/>
    </font>
    <font>
      <b/>
      <sz val="24"/>
      <color theme="0"/>
      <name val="Calibri"/>
      <family val="2"/>
      <scheme val="minor"/>
    </font>
  </fonts>
  <fills count="26">
    <fill>
      <patternFill patternType="none"/>
    </fill>
    <fill>
      <patternFill patternType="gray125"/>
    </fill>
    <fill>
      <patternFill patternType="solid">
        <fgColor theme="4" tint="0.79998168889431442"/>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538DD5"/>
        <bgColor rgb="FF000000"/>
      </patternFill>
    </fill>
    <fill>
      <patternFill patternType="solid">
        <fgColor rgb="FFC5D9F1"/>
        <bgColor rgb="FF000000"/>
      </patternFill>
    </fill>
    <fill>
      <patternFill patternType="solid">
        <fgColor theme="3" tint="0.79998168889431442"/>
        <bgColor rgb="FF000000"/>
      </patternFill>
    </fill>
    <fill>
      <patternFill patternType="solid">
        <fgColor theme="4" tint="0.79998168889431442"/>
        <bgColor rgb="FF000000"/>
      </patternFill>
    </fill>
    <fill>
      <patternFill patternType="solid">
        <fgColor theme="6" tint="0.39997558519241921"/>
        <bgColor rgb="FF000000"/>
      </patternFill>
    </fill>
    <fill>
      <patternFill patternType="solid">
        <fgColor theme="0"/>
        <bgColor rgb="FF000000"/>
      </patternFill>
    </fill>
    <fill>
      <patternFill patternType="solid">
        <fgColor theme="0"/>
        <bgColor indexed="64"/>
      </patternFill>
    </fill>
    <fill>
      <patternFill patternType="solid">
        <fgColor rgb="FFFFFF00"/>
        <bgColor indexed="64"/>
      </patternFill>
    </fill>
    <fill>
      <patternFill patternType="solid">
        <fgColor rgb="FF002060"/>
        <bgColor rgb="FF000000"/>
      </patternFill>
    </fill>
    <fill>
      <patternFill patternType="solid">
        <fgColor theme="3" tint="-0.499984740745262"/>
        <bgColor indexed="64"/>
      </patternFill>
    </fill>
    <fill>
      <patternFill patternType="solid">
        <fgColor rgb="FF002060"/>
        <bgColor indexed="64"/>
      </patternFill>
    </fill>
    <fill>
      <patternFill patternType="solid">
        <fgColor rgb="FF538DD5"/>
        <bgColor indexed="64"/>
      </patternFill>
    </fill>
    <fill>
      <patternFill patternType="solid">
        <fgColor rgb="FFC5D9F1"/>
        <bgColor indexed="64"/>
      </patternFill>
    </fill>
    <fill>
      <patternFill patternType="solid">
        <fgColor rgb="FFF9F49D"/>
        <bgColor indexed="64"/>
      </patternFill>
    </fill>
    <fill>
      <patternFill patternType="solid">
        <fgColor rgb="FF4BB2E0"/>
        <bgColor indexed="64"/>
      </patternFill>
    </fill>
    <fill>
      <patternFill patternType="solid">
        <fgColor rgb="FF9292EA"/>
        <bgColor indexed="64"/>
      </patternFill>
    </fill>
    <fill>
      <patternFill patternType="solid">
        <fgColor rgb="FFFAB746"/>
        <bgColor indexed="64"/>
      </patternFill>
    </fill>
    <fill>
      <patternFill patternType="solid">
        <fgColor rgb="FFF97367"/>
        <bgColor indexed="64"/>
      </patternFill>
    </fill>
    <fill>
      <patternFill patternType="solid">
        <fgColor rgb="FF7DF49F"/>
        <bgColor indexed="64"/>
      </patternFill>
    </fill>
    <fill>
      <patternFill patternType="solid">
        <fgColor theme="8" tint="0.39997558519241921"/>
        <bgColor indexed="64"/>
      </patternFill>
    </fill>
  </fills>
  <borders count="13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dotted">
        <color indexed="64"/>
      </left>
      <right style="dotted">
        <color indexed="64"/>
      </right>
      <top style="dotted">
        <color indexed="64"/>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style="dotted">
        <color indexed="64"/>
      </right>
      <top/>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bottom/>
      <diagonal/>
    </border>
    <border>
      <left style="dotted">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bottom style="dotted">
        <color indexed="64"/>
      </bottom>
      <diagonal/>
    </border>
    <border>
      <left/>
      <right/>
      <top/>
      <bottom style="dotted">
        <color indexed="64"/>
      </bottom>
      <diagonal/>
    </border>
    <border>
      <left/>
      <right style="medium">
        <color indexed="64"/>
      </right>
      <top style="dotted">
        <color indexed="64"/>
      </top>
      <bottom style="dotted">
        <color indexed="64"/>
      </bottom>
      <diagonal/>
    </border>
    <border>
      <left style="dotted">
        <color indexed="64"/>
      </left>
      <right/>
      <top/>
      <bottom/>
      <diagonal/>
    </border>
    <border>
      <left style="dotted">
        <color indexed="64"/>
      </left>
      <right style="dotted">
        <color indexed="64"/>
      </right>
      <top/>
      <bottom style="dotted">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medium">
        <color indexed="64"/>
      </right>
      <top/>
      <bottom style="dotted">
        <color indexed="64"/>
      </bottom>
      <diagonal/>
    </border>
    <border>
      <left style="medium">
        <color indexed="64"/>
      </left>
      <right/>
      <top/>
      <bottom style="dotted">
        <color indexed="64"/>
      </bottom>
      <diagonal/>
    </border>
    <border>
      <left style="dotted">
        <color indexed="64"/>
      </left>
      <right style="medium">
        <color indexed="64"/>
      </right>
      <top/>
      <bottom style="dotted">
        <color indexed="64"/>
      </bottom>
      <diagonal/>
    </border>
    <border>
      <left style="dotted">
        <color indexed="64"/>
      </left>
      <right/>
      <top/>
      <bottom style="thin">
        <color indexed="64"/>
      </bottom>
      <diagonal/>
    </border>
    <border>
      <left style="dotted">
        <color indexed="64"/>
      </left>
      <right/>
      <top/>
      <bottom style="dotted">
        <color indexed="64"/>
      </bottom>
      <diagonal/>
    </border>
    <border>
      <left style="dotted">
        <color indexed="64"/>
      </left>
      <right/>
      <top style="thin">
        <color indexed="64"/>
      </top>
      <bottom/>
      <diagonal/>
    </border>
    <border>
      <left/>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bottom style="dotted">
        <color indexed="64"/>
      </bottom>
      <diagonal/>
    </border>
    <border>
      <left/>
      <right style="dotted">
        <color indexed="64"/>
      </right>
      <top/>
      <bottom style="thin">
        <color indexed="64"/>
      </bottom>
      <diagonal/>
    </border>
    <border>
      <left/>
      <right style="dotted">
        <color indexed="64"/>
      </right>
      <top/>
      <bottom/>
      <diagonal/>
    </border>
    <border>
      <left style="dotted">
        <color indexed="64"/>
      </left>
      <right/>
      <top style="medium">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dotted">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dotted">
        <color indexed="64"/>
      </right>
      <top style="medium">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right/>
      <top style="dotted">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dotted">
        <color indexed="64"/>
      </bottom>
      <diagonal/>
    </border>
    <border>
      <left style="thin">
        <color indexed="64"/>
      </left>
      <right/>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diagonal/>
    </border>
    <border>
      <left style="thin">
        <color indexed="64"/>
      </left>
      <right/>
      <top style="dotted">
        <color indexed="64"/>
      </top>
      <bottom/>
      <diagonal/>
    </border>
    <border>
      <left/>
      <right style="medium">
        <color indexed="64"/>
      </right>
      <top style="dotted">
        <color indexed="64"/>
      </top>
      <bottom/>
      <diagonal/>
    </border>
    <border>
      <left style="medium">
        <color indexed="64"/>
      </left>
      <right style="thin">
        <color indexed="64"/>
      </right>
      <top style="dotted">
        <color indexed="64"/>
      </top>
      <bottom/>
      <diagonal/>
    </border>
    <border>
      <left/>
      <right style="thin">
        <color indexed="64"/>
      </right>
      <top style="dotted">
        <color indexed="64"/>
      </top>
      <bottom style="dotted">
        <color indexed="64"/>
      </bottom>
      <diagonal/>
    </border>
    <border>
      <left/>
      <right style="thin">
        <color indexed="64"/>
      </right>
      <top/>
      <bottom style="dotted">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right style="thin">
        <color indexed="64"/>
      </right>
      <top style="dotted">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dotted">
        <color indexed="64"/>
      </left>
      <right/>
      <top style="medium">
        <color indexed="64"/>
      </top>
      <bottom/>
      <diagonal/>
    </border>
    <border>
      <left style="thin">
        <color indexed="64"/>
      </left>
      <right style="dotted">
        <color indexed="64"/>
      </right>
      <top style="thin">
        <color indexed="64"/>
      </top>
      <bottom/>
      <diagonal/>
    </border>
    <border>
      <left/>
      <right style="medium">
        <color indexed="64"/>
      </right>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top style="medium">
        <color indexed="64"/>
      </top>
      <bottom style="dotted">
        <color indexed="64"/>
      </bottom>
      <diagonal/>
    </border>
    <border>
      <left/>
      <right style="dotted">
        <color indexed="64"/>
      </right>
      <top style="thin">
        <color indexed="64"/>
      </top>
      <bottom/>
      <diagonal/>
    </border>
    <border>
      <left style="dotted">
        <color indexed="64"/>
      </left>
      <right style="dotted">
        <color indexed="64"/>
      </right>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
      <left style="thin">
        <color indexed="64"/>
      </left>
      <right style="medium">
        <color indexed="64"/>
      </right>
      <top style="thin">
        <color indexed="64"/>
      </top>
      <bottom style="dotted">
        <color indexed="64"/>
      </bottom>
      <diagonal/>
    </border>
    <border>
      <left/>
      <right style="thin">
        <color indexed="64"/>
      </right>
      <top style="medium">
        <color indexed="64"/>
      </top>
      <bottom style="dotted">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style="dotted">
        <color indexed="64"/>
      </bottom>
      <diagonal/>
    </border>
    <border>
      <left style="dotted">
        <color indexed="64"/>
      </left>
      <right/>
      <top/>
      <bottom style="medium">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thin">
        <color indexed="64"/>
      </bottom>
      <diagonal/>
    </border>
  </borders>
  <cellStyleXfs count="3">
    <xf numFmtId="0" fontId="0" fillId="0" borderId="0"/>
    <xf numFmtId="0" fontId="15" fillId="0" borderId="0" applyNumberFormat="0" applyFill="0" applyBorder="0" applyAlignment="0" applyProtection="0"/>
    <xf numFmtId="0" fontId="28" fillId="0" borderId="0"/>
  </cellStyleXfs>
  <cellXfs count="1038">
    <xf numFmtId="0" fontId="0" fillId="0" borderId="0" xfId="0"/>
    <xf numFmtId="0" fontId="0" fillId="0" borderId="0" xfId="0" applyAlignment="1">
      <alignment horizontal="center"/>
    </xf>
    <xf numFmtId="0" fontId="0" fillId="0" borderId="0" xfId="0" applyAlignment="1">
      <alignment vertical="center"/>
    </xf>
    <xf numFmtId="0" fontId="0" fillId="3" borderId="0" xfId="0" applyFill="1" applyAlignment="1">
      <alignment vertical="center"/>
    </xf>
    <xf numFmtId="0" fontId="1" fillId="3" borderId="5" xfId="0" applyFont="1" applyFill="1" applyBorder="1" applyAlignment="1">
      <alignment vertical="center"/>
    </xf>
    <xf numFmtId="0" fontId="0" fillId="3" borderId="0" xfId="0" applyFill="1"/>
    <xf numFmtId="0" fontId="0" fillId="3" borderId="5" xfId="0" applyFill="1" applyBorder="1" applyAlignment="1">
      <alignment vertical="center"/>
    </xf>
    <xf numFmtId="0" fontId="3" fillId="3" borderId="0" xfId="0" applyFont="1" applyFill="1" applyAlignment="1">
      <alignment vertical="center"/>
    </xf>
    <xf numFmtId="0" fontId="0" fillId="3" borderId="0" xfId="0" applyFill="1" applyAlignment="1">
      <alignment horizontal="center" vertical="center"/>
    </xf>
    <xf numFmtId="0" fontId="0" fillId="3" borderId="5" xfId="0" applyFill="1" applyBorder="1"/>
    <xf numFmtId="0" fontId="0" fillId="3" borderId="7" xfId="0" applyFill="1" applyBorder="1"/>
    <xf numFmtId="0" fontId="0" fillId="3" borderId="8" xfId="0" applyFill="1" applyBorder="1"/>
    <xf numFmtId="0" fontId="0" fillId="3" borderId="0" xfId="0" applyFill="1" applyAlignment="1">
      <alignment horizontal="left" vertical="center"/>
    </xf>
    <xf numFmtId="0" fontId="0" fillId="3" borderId="6" xfId="0" applyFill="1" applyBorder="1" applyAlignment="1">
      <alignment vertical="center"/>
    </xf>
    <xf numFmtId="0" fontId="0" fillId="3" borderId="6" xfId="0" applyFill="1" applyBorder="1"/>
    <xf numFmtId="0" fontId="0" fillId="3" borderId="9" xfId="0" applyFill="1" applyBorder="1"/>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4" fillId="0" borderId="0" xfId="0" applyFont="1"/>
    <xf numFmtId="0" fontId="4" fillId="0" borderId="37" xfId="0" applyFont="1" applyBorder="1"/>
    <xf numFmtId="0" fontId="0" fillId="3" borderId="0" xfId="0" applyFill="1" applyAlignment="1">
      <alignment vertical="top"/>
    </xf>
    <xf numFmtId="0" fontId="0" fillId="0" borderId="18" xfId="0" applyBorder="1"/>
    <xf numFmtId="0" fontId="4" fillId="0" borderId="23" xfId="0" applyFont="1" applyBorder="1"/>
    <xf numFmtId="0" fontId="0" fillId="0" borderId="25" xfId="0" applyBorder="1"/>
    <xf numFmtId="0" fontId="0" fillId="0" borderId="33" xfId="0" applyBorder="1"/>
    <xf numFmtId="0" fontId="0" fillId="0" borderId="34" xfId="0" applyBorder="1"/>
    <xf numFmtId="0" fontId="4" fillId="0" borderId="32" xfId="0" applyFont="1" applyBorder="1"/>
    <xf numFmtId="0" fontId="0" fillId="3" borderId="2" xfId="0" applyFill="1" applyBorder="1"/>
    <xf numFmtId="0" fontId="0" fillId="3" borderId="3" xfId="0" applyFill="1" applyBorder="1"/>
    <xf numFmtId="0" fontId="0" fillId="3" borderId="4" xfId="0" applyFill="1" applyBorder="1"/>
    <xf numFmtId="0" fontId="0" fillId="3" borderId="8" xfId="0" applyFill="1" applyBorder="1" applyAlignment="1">
      <alignment horizontal="left" vertical="center"/>
    </xf>
    <xf numFmtId="0" fontId="0" fillId="0" borderId="0" xfId="0" applyAlignment="1">
      <alignment horizontal="left" vertical="center"/>
    </xf>
    <xf numFmtId="0" fontId="4" fillId="3" borderId="37" xfId="0" applyFont="1" applyFill="1" applyBorder="1"/>
    <xf numFmtId="0" fontId="4" fillId="3" borderId="28" xfId="0" applyFont="1" applyFill="1" applyBorder="1"/>
    <xf numFmtId="0" fontId="1" fillId="3" borderId="18" xfId="0" applyFont="1" applyFill="1" applyBorder="1"/>
    <xf numFmtId="0" fontId="1" fillId="3" borderId="23" xfId="0" applyFont="1" applyFill="1" applyBorder="1"/>
    <xf numFmtId="0" fontId="0" fillId="3" borderId="18" xfId="0" applyFill="1" applyBorder="1"/>
    <xf numFmtId="0" fontId="0" fillId="3" borderId="34" xfId="0" applyFill="1" applyBorder="1"/>
    <xf numFmtId="0" fontId="0" fillId="3" borderId="32" xfId="0" applyFill="1" applyBorder="1"/>
    <xf numFmtId="0" fontId="4" fillId="3" borderId="32" xfId="0" applyFont="1" applyFill="1" applyBorder="1"/>
    <xf numFmtId="0" fontId="4" fillId="3" borderId="0" xfId="0" applyFont="1" applyFill="1"/>
    <xf numFmtId="0" fontId="0" fillId="3" borderId="23" xfId="0" applyFill="1" applyBorder="1"/>
    <xf numFmtId="0" fontId="4" fillId="3" borderId="23" xfId="0" applyFont="1" applyFill="1" applyBorder="1"/>
    <xf numFmtId="0" fontId="0" fillId="3" borderId="28" xfId="0" applyFill="1" applyBorder="1"/>
    <xf numFmtId="0" fontId="1" fillId="3" borderId="18" xfId="0" applyFont="1" applyFill="1" applyBorder="1" applyAlignment="1">
      <alignment horizontal="center" wrapText="1"/>
    </xf>
    <xf numFmtId="0" fontId="1" fillId="3" borderId="23" xfId="0" applyFont="1" applyFill="1" applyBorder="1" applyAlignment="1">
      <alignment horizontal="center" wrapText="1"/>
    </xf>
    <xf numFmtId="0" fontId="4" fillId="3" borderId="47" xfId="0" applyFont="1" applyFill="1" applyBorder="1"/>
    <xf numFmtId="0" fontId="0" fillId="3" borderId="48" xfId="0" applyFill="1" applyBorder="1"/>
    <xf numFmtId="0" fontId="1" fillId="0" borderId="18" xfId="0" applyFont="1" applyBorder="1"/>
    <xf numFmtId="0" fontId="4" fillId="3" borderId="52" xfId="0" applyFont="1" applyFill="1" applyBorder="1"/>
    <xf numFmtId="0" fontId="1" fillId="0" borderId="22" xfId="0" applyFont="1" applyBorder="1" applyAlignment="1">
      <alignment horizontal="left"/>
    </xf>
    <xf numFmtId="0" fontId="3" fillId="3" borderId="0" xfId="0" applyFont="1" applyFill="1" applyAlignment="1">
      <alignment horizontal="left" vertical="center"/>
    </xf>
    <xf numFmtId="0" fontId="1" fillId="0" borderId="22" xfId="0" applyFont="1" applyBorder="1"/>
    <xf numFmtId="0" fontId="1" fillId="0" borderId="24" xfId="0" applyFont="1" applyBorder="1"/>
    <xf numFmtId="0" fontId="0" fillId="0" borderId="26" xfId="0" applyBorder="1"/>
    <xf numFmtId="0" fontId="0" fillId="0" borderId="35" xfId="0" applyBorder="1"/>
    <xf numFmtId="0" fontId="4" fillId="0" borderId="38" xfId="0" applyFont="1" applyBorder="1"/>
    <xf numFmtId="0" fontId="0" fillId="0" borderId="32" xfId="0" applyBorder="1"/>
    <xf numFmtId="0" fontId="0" fillId="0" borderId="24" xfId="0" applyBorder="1"/>
    <xf numFmtId="0" fontId="0" fillId="0" borderId="38" xfId="0" applyBorder="1"/>
    <xf numFmtId="0" fontId="0" fillId="0" borderId="40" xfId="0" applyBorder="1"/>
    <xf numFmtId="0" fontId="0" fillId="0" borderId="29" xfId="0" applyBorder="1"/>
    <xf numFmtId="0" fontId="0" fillId="0" borderId="46" xfId="0" applyBorder="1"/>
    <xf numFmtId="0" fontId="0" fillId="0" borderId="53" xfId="0" applyBorder="1"/>
    <xf numFmtId="0" fontId="1" fillId="0" borderId="23" xfId="0" applyFont="1" applyBorder="1"/>
    <xf numFmtId="0" fontId="0" fillId="0" borderId="23" xfId="0" applyBorder="1"/>
    <xf numFmtId="0" fontId="0" fillId="0" borderId="28" xfId="0" applyBorder="1"/>
    <xf numFmtId="0" fontId="4" fillId="0" borderId="28" xfId="0" applyFont="1" applyBorder="1"/>
    <xf numFmtId="0" fontId="4" fillId="0" borderId="36" xfId="0" applyFont="1" applyBorder="1"/>
    <xf numFmtId="0" fontId="4" fillId="0" borderId="39" xfId="0" applyFont="1" applyBorder="1"/>
    <xf numFmtId="0" fontId="4" fillId="0" borderId="22" xfId="0" applyFont="1" applyBorder="1"/>
    <xf numFmtId="0" fontId="0" fillId="0" borderId="25" xfId="0" applyBorder="1" applyAlignment="1">
      <alignment horizontal="left"/>
    </xf>
    <xf numFmtId="0" fontId="0" fillId="0" borderId="25" xfId="0" applyBorder="1" applyAlignment="1">
      <alignment horizontal="left" vertical="center"/>
    </xf>
    <xf numFmtId="0" fontId="4" fillId="0" borderId="27" xfId="0" applyFont="1" applyBorder="1"/>
    <xf numFmtId="0" fontId="1" fillId="0" borderId="22" xfId="0" applyFont="1" applyBorder="1" applyAlignment="1">
      <alignment vertical="center"/>
    </xf>
    <xf numFmtId="0" fontId="0" fillId="0" borderId="39" xfId="0" applyBorder="1" applyAlignment="1">
      <alignment horizontal="left"/>
    </xf>
    <xf numFmtId="0" fontId="0" fillId="0" borderId="44" xfId="0" applyBorder="1" applyAlignment="1">
      <alignment horizontal="left"/>
    </xf>
    <xf numFmtId="0" fontId="0" fillId="0" borderId="0" xfId="0" applyAlignment="1">
      <alignment horizontal="left"/>
    </xf>
    <xf numFmtId="0" fontId="0" fillId="0" borderId="33" xfId="0" applyBorder="1" applyAlignment="1">
      <alignment horizontal="left"/>
    </xf>
    <xf numFmtId="0" fontId="4" fillId="0" borderId="51" xfId="0" applyFont="1" applyBorder="1"/>
    <xf numFmtId="0" fontId="0" fillId="0" borderId="39" xfId="0" applyBorder="1" applyAlignment="1">
      <alignment horizontal="left" vertical="center"/>
    </xf>
    <xf numFmtId="0" fontId="0" fillId="2" borderId="0" xfId="0" applyFill="1" applyAlignment="1">
      <alignment vertical="center"/>
    </xf>
    <xf numFmtId="0" fontId="0" fillId="2" borderId="0" xfId="0" applyFill="1" applyAlignment="1">
      <alignment horizontal="center" vertical="center"/>
    </xf>
    <xf numFmtId="0" fontId="0" fillId="2" borderId="0" xfId="0" applyFill="1"/>
    <xf numFmtId="0" fontId="0" fillId="2" borderId="6" xfId="0" applyFill="1" applyBorder="1" applyAlignment="1">
      <alignment horizontal="left" vertical="center"/>
    </xf>
    <xf numFmtId="0" fontId="4" fillId="2" borderId="0" xfId="0" applyFont="1" applyFill="1" applyAlignment="1">
      <alignment vertical="center"/>
    </xf>
    <xf numFmtId="0" fontId="3" fillId="2" borderId="0" xfId="0" applyFont="1" applyFill="1" applyAlignment="1">
      <alignment vertical="center"/>
    </xf>
    <xf numFmtId="0" fontId="0" fillId="2" borderId="0" xfId="0" applyFill="1" applyAlignment="1">
      <alignment horizontal="center" vertical="top"/>
    </xf>
    <xf numFmtId="0" fontId="0" fillId="2" borderId="0" xfId="0" applyFill="1" applyAlignment="1">
      <alignment vertical="top"/>
    </xf>
    <xf numFmtId="0" fontId="0" fillId="0" borderId="56" xfId="0" applyBorder="1"/>
    <xf numFmtId="0" fontId="0" fillId="2" borderId="6" xfId="0" applyFill="1" applyBorder="1" applyAlignment="1">
      <alignment vertical="center"/>
    </xf>
    <xf numFmtId="0" fontId="0" fillId="2" borderId="14" xfId="0" applyFill="1" applyBorder="1" applyAlignment="1">
      <alignment vertical="center"/>
    </xf>
    <xf numFmtId="0" fontId="0" fillId="2" borderId="14" xfId="0" applyFill="1" applyBorder="1"/>
    <xf numFmtId="0" fontId="0" fillId="2" borderId="0" xfId="0" applyFill="1" applyAlignment="1">
      <alignment horizontal="left" vertical="center"/>
    </xf>
    <xf numFmtId="0" fontId="4" fillId="2" borderId="0" xfId="0" applyFont="1" applyFill="1" applyAlignment="1">
      <alignment horizontal="left" vertical="center"/>
    </xf>
    <xf numFmtId="0" fontId="0" fillId="2" borderId="5" xfId="0" applyFill="1" applyBorder="1" applyAlignment="1">
      <alignment vertical="center"/>
    </xf>
    <xf numFmtId="0" fontId="0" fillId="2" borderId="5" xfId="0" applyFill="1" applyBorder="1"/>
    <xf numFmtId="0" fontId="0" fillId="2" borderId="5" xfId="0" applyFill="1" applyBorder="1" applyAlignment="1">
      <alignment horizontal="left" vertical="center"/>
    </xf>
    <xf numFmtId="0" fontId="0" fillId="3" borderId="0" xfId="0" applyFill="1" applyAlignment="1">
      <alignment horizontal="right" vertical="center"/>
    </xf>
    <xf numFmtId="0" fontId="0" fillId="0" borderId="0" xfId="0" applyAlignment="1">
      <alignment horizontal="center" vertical="center"/>
    </xf>
    <xf numFmtId="0" fontId="1" fillId="3" borderId="0" xfId="0" applyFont="1" applyFill="1" applyAlignment="1">
      <alignment horizontal="left" vertical="center"/>
    </xf>
    <xf numFmtId="0" fontId="1" fillId="3" borderId="0" xfId="0" applyFont="1" applyFill="1" applyAlignment="1">
      <alignment vertical="center"/>
    </xf>
    <xf numFmtId="0" fontId="1" fillId="3" borderId="2" xfId="0" applyFont="1" applyFill="1" applyBorder="1" applyAlignment="1">
      <alignment horizontal="center" vertical="center"/>
    </xf>
    <xf numFmtId="0" fontId="1" fillId="3" borderId="6" xfId="0" applyFont="1" applyFill="1" applyBorder="1"/>
    <xf numFmtId="0" fontId="0" fillId="2" borderId="6" xfId="0" applyFill="1" applyBorder="1"/>
    <xf numFmtId="0" fontId="1" fillId="3" borderId="55" xfId="0" applyFont="1" applyFill="1" applyBorder="1" applyAlignment="1">
      <alignment vertical="center"/>
    </xf>
    <xf numFmtId="0" fontId="1" fillId="3" borderId="45" xfId="0" applyFont="1" applyFill="1" applyBorder="1" applyAlignment="1">
      <alignment vertical="center"/>
    </xf>
    <xf numFmtId="0" fontId="0" fillId="3" borderId="45" xfId="0" applyFill="1" applyBorder="1" applyAlignment="1">
      <alignment vertical="center"/>
    </xf>
    <xf numFmtId="0" fontId="1" fillId="3" borderId="58" xfId="0" applyFont="1" applyFill="1" applyBorder="1" applyAlignment="1">
      <alignment vertical="center"/>
    </xf>
    <xf numFmtId="0" fontId="0" fillId="3" borderId="47" xfId="0" applyFill="1" applyBorder="1"/>
    <xf numFmtId="0" fontId="0" fillId="2" borderId="47" xfId="0" applyFill="1" applyBorder="1"/>
    <xf numFmtId="0" fontId="0" fillId="2" borderId="57" xfId="0" applyFill="1" applyBorder="1"/>
    <xf numFmtId="0" fontId="0" fillId="3" borderId="47" xfId="0" applyFill="1" applyBorder="1" applyAlignment="1">
      <alignment vertical="center"/>
    </xf>
    <xf numFmtId="0" fontId="0" fillId="3" borderId="57" xfId="0" applyFill="1" applyBorder="1"/>
    <xf numFmtId="0" fontId="1" fillId="3" borderId="58" xfId="0" applyFont="1" applyFill="1" applyBorder="1" applyAlignment="1">
      <alignment horizontal="left" vertical="center"/>
    </xf>
    <xf numFmtId="0" fontId="0" fillId="3" borderId="47" xfId="0" applyFill="1" applyBorder="1" applyAlignment="1">
      <alignment horizontal="left" vertical="center"/>
    </xf>
    <xf numFmtId="0" fontId="4" fillId="2" borderId="47" xfId="0" applyFont="1" applyFill="1" applyBorder="1" applyAlignment="1">
      <alignment horizontal="left" vertical="center"/>
    </xf>
    <xf numFmtId="0" fontId="0" fillId="2" borderId="47" xfId="0" applyFill="1" applyBorder="1" applyAlignment="1">
      <alignment horizontal="left" vertical="center"/>
    </xf>
    <xf numFmtId="0" fontId="0" fillId="2" borderId="47" xfId="0" applyFill="1" applyBorder="1" applyAlignment="1">
      <alignment horizontal="left" vertical="top"/>
    </xf>
    <xf numFmtId="0" fontId="0" fillId="2" borderId="57" xfId="0" applyFill="1" applyBorder="1" applyAlignment="1">
      <alignment horizontal="left" vertical="center"/>
    </xf>
    <xf numFmtId="0" fontId="0" fillId="3" borderId="57" xfId="0" applyFill="1" applyBorder="1" applyAlignment="1">
      <alignment horizontal="left" vertical="center"/>
    </xf>
    <xf numFmtId="0" fontId="0" fillId="5" borderId="1" xfId="0" applyFill="1" applyBorder="1" applyAlignment="1">
      <alignment vertical="center"/>
    </xf>
    <xf numFmtId="0" fontId="1" fillId="3" borderId="6" xfId="0" applyFont="1" applyFill="1" applyBorder="1" applyAlignment="1">
      <alignment vertical="center"/>
    </xf>
    <xf numFmtId="0" fontId="1" fillId="3" borderId="45" xfId="0" applyFont="1" applyFill="1" applyBorder="1" applyAlignment="1">
      <alignment horizontal="left" vertical="center"/>
    </xf>
    <xf numFmtId="0" fontId="0" fillId="2" borderId="47" xfId="0" applyFill="1" applyBorder="1" applyAlignment="1">
      <alignment vertical="center"/>
    </xf>
    <xf numFmtId="0" fontId="0" fillId="2" borderId="57" xfId="0" applyFill="1" applyBorder="1" applyAlignment="1">
      <alignment vertical="center"/>
    </xf>
    <xf numFmtId="0" fontId="0" fillId="3" borderId="47" xfId="0" applyFill="1" applyBorder="1" applyAlignment="1">
      <alignment vertical="center" wrapText="1"/>
    </xf>
    <xf numFmtId="0" fontId="1" fillId="3" borderId="45" xfId="0" applyFont="1" applyFill="1" applyBorder="1" applyAlignment="1">
      <alignment horizontal="center" vertical="center"/>
    </xf>
    <xf numFmtId="0" fontId="5" fillId="5" borderId="1" xfId="0" applyFont="1" applyFill="1" applyBorder="1" applyAlignment="1">
      <alignment horizontal="left" vertical="center"/>
    </xf>
    <xf numFmtId="0" fontId="4" fillId="0" borderId="2" xfId="0" applyFont="1" applyBorder="1"/>
    <xf numFmtId="0" fontId="0" fillId="0" borderId="4" xfId="0" applyBorder="1"/>
    <xf numFmtId="0" fontId="4" fillId="3" borderId="18" xfId="0" applyFont="1" applyFill="1" applyBorder="1"/>
    <xf numFmtId="0" fontId="6" fillId="7" borderId="0" xfId="0" applyFont="1" applyFill="1" applyAlignment="1">
      <alignment horizontal="right" vertical="center"/>
    </xf>
    <xf numFmtId="0" fontId="8" fillId="7" borderId="0" xfId="0" applyFont="1" applyFill="1" applyAlignment="1">
      <alignment vertical="center"/>
    </xf>
    <xf numFmtId="0" fontId="9" fillId="7" borderId="0" xfId="0" applyFont="1" applyFill="1" applyAlignment="1">
      <alignment vertical="center"/>
    </xf>
    <xf numFmtId="0" fontId="6" fillId="7" borderId="0" xfId="0" applyFont="1" applyFill="1" applyAlignment="1">
      <alignment vertical="center"/>
    </xf>
    <xf numFmtId="0" fontId="0" fillId="8" borderId="47" xfId="0" applyFill="1" applyBorder="1"/>
    <xf numFmtId="0" fontId="0" fillId="9" borderId="47" xfId="0" applyFill="1" applyBorder="1"/>
    <xf numFmtId="0" fontId="1" fillId="9" borderId="47" xfId="0" applyFont="1" applyFill="1" applyBorder="1"/>
    <xf numFmtId="0" fontId="0" fillId="8" borderId="57" xfId="0" applyFill="1" applyBorder="1"/>
    <xf numFmtId="0" fontId="0" fillId="8" borderId="0" xfId="0" applyFill="1"/>
    <xf numFmtId="0" fontId="0" fillId="9" borderId="0" xfId="0" applyFill="1"/>
    <xf numFmtId="0" fontId="1" fillId="9" borderId="0" xfId="0" applyFont="1" applyFill="1"/>
    <xf numFmtId="0" fontId="0" fillId="8" borderId="14" xfId="0" applyFill="1" applyBorder="1"/>
    <xf numFmtId="0" fontId="0" fillId="8" borderId="59" xfId="0" applyFill="1" applyBorder="1"/>
    <xf numFmtId="0" fontId="1" fillId="8" borderId="47" xfId="0" applyFont="1" applyFill="1" applyBorder="1"/>
    <xf numFmtId="0" fontId="0" fillId="9" borderId="57" xfId="0" applyFill="1" applyBorder="1"/>
    <xf numFmtId="0" fontId="0" fillId="8" borderId="60" xfId="0" applyFill="1" applyBorder="1"/>
    <xf numFmtId="0" fontId="0" fillId="8" borderId="61" xfId="0" applyFill="1" applyBorder="1"/>
    <xf numFmtId="0" fontId="0" fillId="9" borderId="14" xfId="0" applyFill="1" applyBorder="1"/>
    <xf numFmtId="0" fontId="4" fillId="8" borderId="60" xfId="0" applyFont="1" applyFill="1" applyBorder="1"/>
    <xf numFmtId="0" fontId="4" fillId="8" borderId="14" xfId="0" applyFont="1" applyFill="1" applyBorder="1"/>
    <xf numFmtId="0" fontId="7" fillId="8" borderId="2" xfId="0" applyFont="1" applyFill="1" applyBorder="1" applyAlignment="1">
      <alignment horizontal="center" vertical="center"/>
    </xf>
    <xf numFmtId="0" fontId="7" fillId="8" borderId="3" xfId="0" applyFont="1" applyFill="1" applyBorder="1" applyAlignment="1">
      <alignment horizontal="center" vertical="center"/>
    </xf>
    <xf numFmtId="0" fontId="7" fillId="8" borderId="4" xfId="0" applyFont="1" applyFill="1" applyBorder="1" applyAlignment="1">
      <alignment horizontal="center" vertical="center"/>
    </xf>
    <xf numFmtId="0" fontId="0" fillId="8" borderId="6" xfId="0" applyFill="1" applyBorder="1"/>
    <xf numFmtId="0" fontId="0" fillId="8" borderId="5" xfId="0" applyFill="1" applyBorder="1"/>
    <xf numFmtId="0" fontId="0" fillId="9" borderId="5" xfId="0" applyFill="1" applyBorder="1"/>
    <xf numFmtId="0" fontId="0" fillId="9" borderId="6" xfId="0" applyFill="1" applyBorder="1"/>
    <xf numFmtId="0" fontId="4" fillId="8" borderId="0" xfId="0" applyFont="1" applyFill="1"/>
    <xf numFmtId="0" fontId="0" fillId="2" borderId="47" xfId="0" applyFill="1" applyBorder="1" applyAlignment="1">
      <alignment horizontal="left" vertical="center" wrapText="1"/>
    </xf>
    <xf numFmtId="0" fontId="0" fillId="12" borderId="1" xfId="0" applyFill="1" applyBorder="1" applyAlignment="1">
      <alignment horizontal="left" vertical="center"/>
    </xf>
    <xf numFmtId="0" fontId="0" fillId="8" borderId="0" xfId="0" applyFill="1" applyAlignment="1">
      <alignment vertical="center"/>
    </xf>
    <xf numFmtId="0" fontId="0" fillId="9" borderId="0" xfId="0" applyFill="1" applyAlignment="1">
      <alignment vertical="center"/>
    </xf>
    <xf numFmtId="0" fontId="3" fillId="9" borderId="0" xfId="0" applyFont="1" applyFill="1" applyAlignment="1">
      <alignment vertical="center"/>
    </xf>
    <xf numFmtId="0" fontId="0" fillId="9" borderId="14" xfId="0" applyFill="1" applyBorder="1" applyAlignment="1">
      <alignment vertical="center"/>
    </xf>
    <xf numFmtId="0" fontId="0" fillId="9" borderId="0" xfId="0" applyFill="1" applyAlignment="1">
      <alignment horizontal="center" vertical="center"/>
    </xf>
    <xf numFmtId="0" fontId="4" fillId="9" borderId="0" xfId="0" applyFont="1" applyFill="1" applyAlignment="1">
      <alignment vertical="center"/>
    </xf>
    <xf numFmtId="0" fontId="3" fillId="8" borderId="0" xfId="0" applyFont="1" applyFill="1" applyAlignment="1">
      <alignment vertical="center"/>
    </xf>
    <xf numFmtId="0" fontId="0" fillId="8" borderId="0" xfId="0" applyFill="1" applyAlignment="1">
      <alignment horizontal="center" vertical="center"/>
    </xf>
    <xf numFmtId="0" fontId="0" fillId="8" borderId="14" xfId="0" applyFill="1" applyBorder="1" applyAlignment="1">
      <alignment vertical="center"/>
    </xf>
    <xf numFmtId="0" fontId="4" fillId="8" borderId="0" xfId="0" applyFont="1" applyFill="1" applyAlignment="1">
      <alignment vertical="center"/>
    </xf>
    <xf numFmtId="0" fontId="0" fillId="9" borderId="0" xfId="0" applyFill="1" applyAlignment="1">
      <alignment horizontal="right" vertical="center"/>
    </xf>
    <xf numFmtId="0" fontId="1" fillId="8" borderId="45" xfId="0" applyFont="1" applyFill="1" applyBorder="1" applyAlignment="1">
      <alignment vertical="center"/>
    </xf>
    <xf numFmtId="0" fontId="0" fillId="8" borderId="0" xfId="0" applyFill="1" applyAlignment="1">
      <alignment horizontal="left" vertical="center"/>
    </xf>
    <xf numFmtId="0" fontId="1" fillId="8" borderId="55" xfId="0" applyFont="1" applyFill="1" applyBorder="1" applyAlignment="1">
      <alignment vertical="center"/>
    </xf>
    <xf numFmtId="0" fontId="1" fillId="8" borderId="58" xfId="0" applyFont="1" applyFill="1" applyBorder="1" applyAlignment="1">
      <alignment vertical="center"/>
    </xf>
    <xf numFmtId="0" fontId="1" fillId="8" borderId="58" xfId="0" applyFont="1" applyFill="1" applyBorder="1" applyAlignment="1">
      <alignment horizontal="left" vertical="center"/>
    </xf>
    <xf numFmtId="0" fontId="0" fillId="8" borderId="61" xfId="0" applyFill="1" applyBorder="1" applyAlignment="1">
      <alignment horizontal="left" vertical="center"/>
    </xf>
    <xf numFmtId="0" fontId="0" fillId="8" borderId="47" xfId="0" applyFill="1" applyBorder="1" applyAlignment="1">
      <alignment horizontal="left" vertical="center"/>
    </xf>
    <xf numFmtId="0" fontId="0" fillId="3" borderId="58" xfId="0" applyFill="1" applyBorder="1"/>
    <xf numFmtId="0" fontId="1" fillId="3" borderId="62" xfId="0" applyFont="1" applyFill="1" applyBorder="1" applyAlignment="1">
      <alignment vertical="center"/>
    </xf>
    <xf numFmtId="0" fontId="0" fillId="0" borderId="51" xfId="0" applyBorder="1"/>
    <xf numFmtId="0" fontId="0" fillId="0" borderId="52" xfId="0" applyBorder="1"/>
    <xf numFmtId="0" fontId="0" fillId="3" borderId="52" xfId="0" applyFill="1" applyBorder="1"/>
    <xf numFmtId="0" fontId="0" fillId="0" borderId="27" xfId="0" applyBorder="1"/>
    <xf numFmtId="0" fontId="1" fillId="0" borderId="34" xfId="0" applyFont="1" applyBorder="1"/>
    <xf numFmtId="0" fontId="1" fillId="0" borderId="44" xfId="0" applyFont="1" applyBorder="1"/>
    <xf numFmtId="0" fontId="1" fillId="0" borderId="48" xfId="0" applyFont="1" applyBorder="1"/>
    <xf numFmtId="0" fontId="0" fillId="3" borderId="59" xfId="0" applyFill="1" applyBorder="1" applyAlignment="1">
      <alignment vertical="center"/>
    </xf>
    <xf numFmtId="0" fontId="1" fillId="3" borderId="62" xfId="0" applyFont="1" applyFill="1" applyBorder="1"/>
    <xf numFmtId="0" fontId="0" fillId="3" borderId="64" xfId="0" applyFill="1" applyBorder="1"/>
    <xf numFmtId="0" fontId="0" fillId="2" borderId="64" xfId="0" applyFill="1" applyBorder="1"/>
    <xf numFmtId="0" fontId="0" fillId="2" borderId="63" xfId="0" applyFill="1" applyBorder="1"/>
    <xf numFmtId="0" fontId="0" fillId="3" borderId="64" xfId="0" applyFill="1" applyBorder="1" applyAlignment="1">
      <alignment vertical="center"/>
    </xf>
    <xf numFmtId="0" fontId="0" fillId="3" borderId="63" xfId="0" applyFill="1" applyBorder="1"/>
    <xf numFmtId="0" fontId="2" fillId="3" borderId="3" xfId="0" applyFont="1" applyFill="1" applyBorder="1" applyAlignment="1">
      <alignment horizontal="left" vertical="center"/>
    </xf>
    <xf numFmtId="0" fontId="0" fillId="2" borderId="14" xfId="0" applyFill="1" applyBorder="1" applyAlignment="1">
      <alignment horizontal="left" vertical="center"/>
    </xf>
    <xf numFmtId="0" fontId="0" fillId="2" borderId="64" xfId="0" applyFill="1" applyBorder="1" applyAlignment="1">
      <alignment vertical="center"/>
    </xf>
    <xf numFmtId="0" fontId="0" fillId="3" borderId="62" xfId="0" applyFill="1" applyBorder="1" applyAlignment="1">
      <alignment vertical="center"/>
    </xf>
    <xf numFmtId="0" fontId="0" fillId="2" borderId="63" xfId="0" applyFill="1" applyBorder="1" applyAlignment="1">
      <alignment vertical="center"/>
    </xf>
    <xf numFmtId="0" fontId="10" fillId="3" borderId="0" xfId="0" applyFont="1" applyFill="1" applyAlignment="1">
      <alignment vertical="center"/>
    </xf>
    <xf numFmtId="0" fontId="10" fillId="3" borderId="45" xfId="0" applyFont="1" applyFill="1" applyBorder="1" applyAlignment="1">
      <alignment vertical="center"/>
    </xf>
    <xf numFmtId="0" fontId="1" fillId="3" borderId="65" xfId="0" applyFont="1" applyFill="1" applyBorder="1"/>
    <xf numFmtId="0" fontId="0" fillId="3" borderId="66" xfId="0" applyFill="1" applyBorder="1"/>
    <xf numFmtId="0" fontId="0" fillId="3" borderId="30" xfId="0" applyFill="1" applyBorder="1"/>
    <xf numFmtId="0" fontId="0" fillId="3" borderId="67" xfId="0" applyFill="1" applyBorder="1"/>
    <xf numFmtId="0" fontId="0" fillId="3" borderId="65" xfId="0" applyFill="1" applyBorder="1"/>
    <xf numFmtId="0" fontId="4" fillId="3" borderId="65" xfId="0" applyFont="1" applyFill="1" applyBorder="1"/>
    <xf numFmtId="0" fontId="4" fillId="3" borderId="67" xfId="0" applyFont="1" applyFill="1" applyBorder="1"/>
    <xf numFmtId="0" fontId="0" fillId="3" borderId="68" xfId="0" applyFill="1" applyBorder="1"/>
    <xf numFmtId="0" fontId="1" fillId="4" borderId="67" xfId="0" applyFont="1" applyFill="1" applyBorder="1" applyAlignment="1">
      <alignment vertical="center"/>
    </xf>
    <xf numFmtId="0" fontId="1" fillId="4" borderId="69" xfId="0" applyFont="1" applyFill="1" applyBorder="1" applyAlignment="1">
      <alignment vertical="center"/>
    </xf>
    <xf numFmtId="0" fontId="1" fillId="4" borderId="70" xfId="0" applyFont="1" applyFill="1" applyBorder="1" applyAlignment="1">
      <alignment vertical="center"/>
    </xf>
    <xf numFmtId="0" fontId="1" fillId="4" borderId="41" xfId="0" applyFont="1" applyFill="1" applyBorder="1"/>
    <xf numFmtId="0" fontId="1" fillId="4" borderId="42" xfId="0" applyFont="1" applyFill="1" applyBorder="1"/>
    <xf numFmtId="0" fontId="1" fillId="4" borderId="43" xfId="0" applyFont="1" applyFill="1" applyBorder="1"/>
    <xf numFmtId="0" fontId="0" fillId="0" borderId="84" xfId="0" applyBorder="1"/>
    <xf numFmtId="0" fontId="0" fillId="0" borderId="85"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54" xfId="0" applyBorder="1"/>
    <xf numFmtId="0" fontId="4" fillId="3" borderId="80" xfId="0" applyFont="1" applyFill="1" applyBorder="1"/>
    <xf numFmtId="0" fontId="4" fillId="3" borderId="79" xfId="0" applyFont="1" applyFill="1" applyBorder="1"/>
    <xf numFmtId="0" fontId="4" fillId="3" borderId="43" xfId="0" applyFont="1" applyFill="1" applyBorder="1"/>
    <xf numFmtId="0" fontId="4" fillId="3" borderId="78" xfId="0" applyFont="1" applyFill="1" applyBorder="1" applyAlignment="1">
      <alignment horizontal="right"/>
    </xf>
    <xf numFmtId="0" fontId="0" fillId="0" borderId="86" xfId="0" applyBorder="1"/>
    <xf numFmtId="0" fontId="0" fillId="0" borderId="93" xfId="0" applyBorder="1"/>
    <xf numFmtId="0" fontId="0" fillId="0" borderId="94" xfId="0" applyBorder="1"/>
    <xf numFmtId="0" fontId="0" fillId="0" borderId="49" xfId="0" applyBorder="1"/>
    <xf numFmtId="0" fontId="0" fillId="0" borderId="16" xfId="0" applyBorder="1"/>
    <xf numFmtId="0" fontId="0" fillId="0" borderId="6" xfId="0" applyBorder="1"/>
    <xf numFmtId="0" fontId="0" fillId="0" borderId="95" xfId="0" applyBorder="1"/>
    <xf numFmtId="0" fontId="4" fillId="3" borderId="43" xfId="0" applyFont="1" applyFill="1" applyBorder="1" applyAlignment="1">
      <alignment horizontal="left" vertical="top" wrapText="1"/>
    </xf>
    <xf numFmtId="0" fontId="4" fillId="3" borderId="19" xfId="0" applyFont="1" applyFill="1" applyBorder="1"/>
    <xf numFmtId="0" fontId="4" fillId="3" borderId="1" xfId="0" applyFont="1" applyFill="1" applyBorder="1"/>
    <xf numFmtId="0" fontId="4" fillId="3" borderId="98" xfId="0" applyFont="1" applyFill="1" applyBorder="1"/>
    <xf numFmtId="0" fontId="4" fillId="3" borderId="99" xfId="0" applyFont="1" applyFill="1" applyBorder="1" applyAlignment="1">
      <alignment horizontal="right"/>
    </xf>
    <xf numFmtId="0" fontId="4" fillId="3" borderId="98" xfId="0" applyFont="1" applyFill="1" applyBorder="1" applyAlignment="1">
      <alignment horizontal="left" vertical="top" wrapText="1"/>
    </xf>
    <xf numFmtId="0" fontId="4" fillId="3" borderId="102" xfId="0" applyFont="1" applyFill="1" applyBorder="1" applyAlignment="1">
      <alignment horizontal="left" vertical="top" wrapText="1"/>
    </xf>
    <xf numFmtId="1" fontId="0" fillId="0" borderId="95" xfId="0" applyNumberFormat="1" applyBorder="1" applyAlignment="1">
      <alignment horizontal="right" vertical="top" wrapText="1"/>
    </xf>
    <xf numFmtId="1" fontId="4" fillId="3" borderId="99" xfId="0" applyNumberFormat="1" applyFont="1" applyFill="1" applyBorder="1" applyAlignment="1">
      <alignment horizontal="right" vertical="top" wrapText="1"/>
    </xf>
    <xf numFmtId="0" fontId="4" fillId="3" borderId="99" xfId="0" applyFont="1" applyFill="1" applyBorder="1" applyAlignment="1">
      <alignment horizontal="right" vertical="top" wrapText="1"/>
    </xf>
    <xf numFmtId="0" fontId="0" fillId="0" borderId="91" xfId="0" applyBorder="1" applyAlignment="1">
      <alignment horizontal="left" vertical="top" wrapText="1"/>
    </xf>
    <xf numFmtId="0" fontId="0" fillId="0" borderId="46" xfId="0" applyBorder="1" applyAlignment="1">
      <alignment horizontal="left" vertical="top" wrapText="1"/>
    </xf>
    <xf numFmtId="0" fontId="0" fillId="0" borderId="94" xfId="0" applyBorder="1" applyAlignment="1">
      <alignment horizontal="left" vertical="top" wrapText="1"/>
    </xf>
    <xf numFmtId="0" fontId="0" fillId="0" borderId="54" xfId="0" applyBorder="1" applyAlignment="1">
      <alignment horizontal="left" vertical="top" wrapText="1"/>
    </xf>
    <xf numFmtId="0" fontId="4" fillId="3" borderId="105" xfId="0" applyFont="1" applyFill="1" applyBorder="1" applyAlignment="1">
      <alignment horizontal="left" vertical="top" wrapText="1"/>
    </xf>
    <xf numFmtId="0" fontId="4" fillId="3" borderId="78" xfId="0" applyFont="1" applyFill="1" applyBorder="1" applyAlignment="1">
      <alignment horizontal="right" vertical="top" wrapText="1"/>
    </xf>
    <xf numFmtId="0" fontId="0" fillId="5" borderId="18" xfId="0" applyFill="1" applyBorder="1"/>
    <xf numFmtId="0" fontId="0" fillId="5" borderId="66" xfId="0" applyFill="1" applyBorder="1"/>
    <xf numFmtId="0" fontId="1" fillId="4" borderId="42" xfId="0" applyFont="1" applyFill="1" applyBorder="1" applyAlignment="1">
      <alignment horizontal="center"/>
    </xf>
    <xf numFmtId="0" fontId="0" fillId="0" borderId="1" xfId="0" applyBorder="1" applyAlignment="1">
      <alignment horizontal="left" vertical="top" wrapText="1"/>
    </xf>
    <xf numFmtId="0" fontId="0" fillId="0" borderId="72" xfId="0" applyBorder="1" applyAlignment="1">
      <alignment horizontal="right"/>
    </xf>
    <xf numFmtId="0" fontId="1" fillId="0" borderId="18" xfId="0" applyFont="1" applyBorder="1" applyAlignment="1">
      <alignment horizontal="right"/>
    </xf>
    <xf numFmtId="0" fontId="1" fillId="4" borderId="69" xfId="0" applyFont="1" applyFill="1" applyBorder="1" applyAlignment="1">
      <alignment horizontal="right"/>
    </xf>
    <xf numFmtId="0" fontId="1" fillId="0" borderId="71" xfId="0" applyFont="1" applyBorder="1" applyAlignment="1">
      <alignment horizontal="right"/>
    </xf>
    <xf numFmtId="0" fontId="0" fillId="0" borderId="31" xfId="0" applyBorder="1" applyAlignment="1">
      <alignment horizontal="right"/>
    </xf>
    <xf numFmtId="0" fontId="4" fillId="0" borderId="73" xfId="0" applyFont="1" applyBorder="1" applyAlignment="1">
      <alignment horizontal="right"/>
    </xf>
    <xf numFmtId="0" fontId="0" fillId="0" borderId="32" xfId="0" applyBorder="1" applyAlignment="1">
      <alignment horizontal="right"/>
    </xf>
    <xf numFmtId="0" fontId="0" fillId="0" borderId="70" xfId="0" applyBorder="1" applyAlignment="1">
      <alignment horizontal="right"/>
    </xf>
    <xf numFmtId="0" fontId="0" fillId="0" borderId="74" xfId="0" applyBorder="1" applyAlignment="1">
      <alignment horizontal="right"/>
    </xf>
    <xf numFmtId="0" fontId="4" fillId="0" borderId="64" xfId="0" applyFont="1" applyBorder="1" applyAlignment="1">
      <alignment horizontal="right"/>
    </xf>
    <xf numFmtId="0" fontId="0" fillId="0" borderId="18" xfId="0" applyBorder="1" applyAlignment="1">
      <alignment horizontal="right"/>
    </xf>
    <xf numFmtId="0" fontId="1" fillId="4" borderId="42" xfId="0" applyFont="1" applyFill="1" applyBorder="1" applyAlignment="1">
      <alignment horizontal="right"/>
    </xf>
    <xf numFmtId="0" fontId="0" fillId="0" borderId="64" xfId="0" applyBorder="1" applyAlignment="1">
      <alignment horizontal="right"/>
    </xf>
    <xf numFmtId="0" fontId="0" fillId="0" borderId="0" xfId="0" applyAlignment="1">
      <alignment horizontal="right"/>
    </xf>
    <xf numFmtId="0" fontId="4" fillId="0" borderId="0" xfId="0" applyFont="1" applyAlignment="1">
      <alignment horizontal="right"/>
    </xf>
    <xf numFmtId="0" fontId="4" fillId="0" borderId="71" xfId="0" applyFont="1" applyBorder="1" applyAlignment="1">
      <alignment horizontal="right"/>
    </xf>
    <xf numFmtId="0" fontId="4" fillId="0" borderId="23" xfId="0" applyFont="1" applyBorder="1" applyAlignment="1">
      <alignment horizontal="right"/>
    </xf>
    <xf numFmtId="0" fontId="4" fillId="0" borderId="70" xfId="0" applyFont="1" applyBorder="1" applyAlignment="1">
      <alignment horizontal="right"/>
    </xf>
    <xf numFmtId="0" fontId="4" fillId="0" borderId="74" xfId="0" applyFont="1" applyBorder="1" applyAlignment="1">
      <alignment horizontal="right"/>
    </xf>
    <xf numFmtId="0" fontId="1" fillId="0" borderId="18" xfId="0" applyFont="1" applyBorder="1" applyAlignment="1">
      <alignment horizontal="center"/>
    </xf>
    <xf numFmtId="0" fontId="1" fillId="4" borderId="69" xfId="0" applyFont="1" applyFill="1" applyBorder="1" applyAlignment="1">
      <alignment horizontal="center" vertical="center"/>
    </xf>
    <xf numFmtId="0" fontId="1" fillId="0" borderId="71" xfId="0" applyFont="1" applyBorder="1" applyAlignment="1">
      <alignment horizontal="center"/>
    </xf>
    <xf numFmtId="0" fontId="0" fillId="0" borderId="72" xfId="0" applyBorder="1" applyAlignment="1">
      <alignment horizontal="center"/>
    </xf>
    <xf numFmtId="0" fontId="0" fillId="0" borderId="31" xfId="0" applyBorder="1" applyAlignment="1">
      <alignment horizontal="center"/>
    </xf>
    <xf numFmtId="0" fontId="4" fillId="0" borderId="73" xfId="0" applyFont="1" applyBorder="1" applyAlignment="1">
      <alignment horizontal="center"/>
    </xf>
    <xf numFmtId="0" fontId="0" fillId="0" borderId="32" xfId="0" applyBorder="1" applyAlignment="1">
      <alignment horizontal="center"/>
    </xf>
    <xf numFmtId="0" fontId="0" fillId="0" borderId="70" xfId="0" applyBorder="1" applyAlignment="1">
      <alignment horizontal="center"/>
    </xf>
    <xf numFmtId="0" fontId="0" fillId="0" borderId="74" xfId="0" applyBorder="1" applyAlignment="1">
      <alignment horizontal="center"/>
    </xf>
    <xf numFmtId="0" fontId="4" fillId="0" borderId="64" xfId="0" applyFont="1" applyBorder="1" applyAlignment="1">
      <alignment horizontal="center"/>
    </xf>
    <xf numFmtId="0" fontId="0" fillId="0" borderId="18" xfId="0" applyBorder="1" applyAlignment="1">
      <alignment horizontal="center"/>
    </xf>
    <xf numFmtId="0" fontId="0" fillId="0" borderId="64" xfId="0" applyBorder="1" applyAlignment="1">
      <alignment horizontal="center"/>
    </xf>
    <xf numFmtId="0" fontId="4" fillId="0" borderId="0" xfId="0" applyFont="1" applyAlignment="1">
      <alignment horizontal="center"/>
    </xf>
    <xf numFmtId="0" fontId="4" fillId="0" borderId="71" xfId="0" applyFont="1" applyBorder="1" applyAlignment="1">
      <alignment horizontal="center"/>
    </xf>
    <xf numFmtId="0" fontId="4" fillId="0" borderId="23" xfId="0" applyFont="1" applyBorder="1" applyAlignment="1">
      <alignment horizontal="center"/>
    </xf>
    <xf numFmtId="0" fontId="0" fillId="0" borderId="72" xfId="0" applyBorder="1" applyAlignment="1">
      <alignment horizontal="center" vertical="center"/>
    </xf>
    <xf numFmtId="0" fontId="4" fillId="0" borderId="70" xfId="0" applyFont="1" applyBorder="1" applyAlignment="1">
      <alignment horizontal="center"/>
    </xf>
    <xf numFmtId="0" fontId="1" fillId="0" borderId="71" xfId="0" applyFont="1" applyBorder="1" applyAlignment="1">
      <alignment horizontal="center" vertical="center"/>
    </xf>
    <xf numFmtId="0" fontId="4" fillId="0" borderId="74" xfId="0" applyFont="1" applyBorder="1" applyAlignment="1">
      <alignment horizontal="center"/>
    </xf>
    <xf numFmtId="0" fontId="0" fillId="0" borderId="64" xfId="0" applyBorder="1" applyAlignment="1">
      <alignment horizontal="center" vertical="center"/>
    </xf>
    <xf numFmtId="0" fontId="3" fillId="3" borderId="64" xfId="0" applyFont="1" applyFill="1" applyBorder="1" applyAlignment="1">
      <alignment vertical="center"/>
    </xf>
    <xf numFmtId="0" fontId="4" fillId="0" borderId="18" xfId="0" applyFont="1" applyBorder="1" applyAlignment="1">
      <alignment horizontal="right"/>
    </xf>
    <xf numFmtId="0" fontId="4" fillId="0" borderId="18" xfId="0" applyFont="1" applyBorder="1" applyAlignment="1">
      <alignment horizontal="center"/>
    </xf>
    <xf numFmtId="0" fontId="4" fillId="0" borderId="18" xfId="0" applyFont="1" applyBorder="1"/>
    <xf numFmtId="0" fontId="0" fillId="0" borderId="47" xfId="0" applyBorder="1"/>
    <xf numFmtId="0" fontId="10" fillId="3" borderId="47" xfId="0" applyFont="1" applyFill="1" applyBorder="1" applyAlignment="1">
      <alignment vertical="center"/>
    </xf>
    <xf numFmtId="0" fontId="0" fillId="0" borderId="28" xfId="0" applyBorder="1" applyAlignment="1">
      <alignment horizontal="center"/>
    </xf>
    <xf numFmtId="0" fontId="1" fillId="8" borderId="45" xfId="0" applyFont="1" applyFill="1" applyBorder="1" applyAlignment="1">
      <alignment horizontal="left" vertical="center"/>
    </xf>
    <xf numFmtId="0" fontId="0" fillId="8" borderId="14" xfId="0" applyFill="1" applyBorder="1" applyAlignment="1">
      <alignment horizontal="left" vertical="center"/>
    </xf>
    <xf numFmtId="0" fontId="0" fillId="8" borderId="47" xfId="0" applyFill="1" applyBorder="1" applyAlignment="1">
      <alignment vertical="center"/>
    </xf>
    <xf numFmtId="0" fontId="0" fillId="9" borderId="47" xfId="0" applyFill="1" applyBorder="1" applyAlignment="1">
      <alignment vertical="center"/>
    </xf>
    <xf numFmtId="0" fontId="0" fillId="9" borderId="57" xfId="0" applyFill="1" applyBorder="1" applyAlignment="1">
      <alignment vertical="center"/>
    </xf>
    <xf numFmtId="0" fontId="1" fillId="9" borderId="47" xfId="0" applyFont="1" applyFill="1" applyBorder="1" applyAlignment="1">
      <alignment vertical="center"/>
    </xf>
    <xf numFmtId="0" fontId="0" fillId="8" borderId="57" xfId="0" applyFill="1" applyBorder="1" applyAlignment="1">
      <alignment vertical="center"/>
    </xf>
    <xf numFmtId="0" fontId="0" fillId="8" borderId="61" xfId="0" applyFill="1" applyBorder="1" applyAlignment="1">
      <alignment vertical="center"/>
    </xf>
    <xf numFmtId="0" fontId="0" fillId="10" borderId="50" xfId="0" applyFill="1" applyBorder="1" applyAlignment="1">
      <alignment vertical="center"/>
    </xf>
    <xf numFmtId="0" fontId="0" fillId="10" borderId="49" xfId="0" applyFill="1" applyBorder="1" applyAlignment="1">
      <alignment vertical="center"/>
    </xf>
    <xf numFmtId="0" fontId="0" fillId="11" borderId="1" xfId="0" applyFill="1" applyBorder="1" applyAlignment="1">
      <alignment vertical="center"/>
    </xf>
    <xf numFmtId="0" fontId="0" fillId="0" borderId="27" xfId="0" applyBorder="1" applyAlignment="1">
      <alignment horizontal="left"/>
    </xf>
    <xf numFmtId="0" fontId="7" fillId="6" borderId="4" xfId="0" applyFont="1" applyFill="1" applyBorder="1" applyAlignment="1">
      <alignment vertical="center"/>
    </xf>
    <xf numFmtId="0" fontId="7" fillId="6" borderId="5" xfId="0" applyFont="1" applyFill="1" applyBorder="1" applyAlignment="1">
      <alignment vertical="center"/>
    </xf>
    <xf numFmtId="0" fontId="7" fillId="6" borderId="0" xfId="0" applyFont="1" applyFill="1" applyAlignment="1">
      <alignment vertical="center"/>
    </xf>
    <xf numFmtId="0" fontId="7" fillId="6" borderId="6" xfId="0" applyFont="1" applyFill="1" applyBorder="1" applyAlignment="1">
      <alignment vertical="center"/>
    </xf>
    <xf numFmtId="0" fontId="7" fillId="6" borderId="7" xfId="0" applyFont="1" applyFill="1" applyBorder="1" applyAlignment="1">
      <alignment vertical="center"/>
    </xf>
    <xf numFmtId="0" fontId="7" fillId="6" borderId="8" xfId="0" applyFont="1" applyFill="1" applyBorder="1" applyAlignment="1">
      <alignment vertical="center"/>
    </xf>
    <xf numFmtId="0" fontId="7" fillId="6" borderId="9" xfId="0" applyFont="1" applyFill="1" applyBorder="1" applyAlignment="1">
      <alignment vertical="center"/>
    </xf>
    <xf numFmtId="0" fontId="0" fillId="4" borderId="0" xfId="0" applyFill="1"/>
    <xf numFmtId="0" fontId="1" fillId="8" borderId="0" xfId="0" applyFont="1" applyFill="1" applyAlignment="1">
      <alignment vertical="center"/>
    </xf>
    <xf numFmtId="0" fontId="13" fillId="6" borderId="0" xfId="0" applyFont="1" applyFill="1" applyAlignment="1">
      <alignment vertical="center"/>
    </xf>
    <xf numFmtId="0" fontId="13" fillId="6" borderId="45" xfId="0" applyFont="1" applyFill="1" applyBorder="1" applyAlignment="1">
      <alignment vertical="center"/>
    </xf>
    <xf numFmtId="0" fontId="14" fillId="6" borderId="0" xfId="0" applyFont="1" applyFill="1" applyAlignment="1">
      <alignment vertical="center"/>
    </xf>
    <xf numFmtId="0" fontId="14" fillId="6" borderId="75" xfId="0" applyFont="1" applyFill="1" applyBorder="1" applyAlignment="1">
      <alignment vertical="center"/>
    </xf>
    <xf numFmtId="0" fontId="2" fillId="4" borderId="2" xfId="0" applyFont="1" applyFill="1" applyBorder="1" applyAlignment="1">
      <alignment vertical="center"/>
    </xf>
    <xf numFmtId="0" fontId="2" fillId="4" borderId="3" xfId="0" applyFont="1" applyFill="1" applyBorder="1" applyAlignment="1">
      <alignment vertical="center"/>
    </xf>
    <xf numFmtId="0" fontId="2" fillId="4" borderId="4" xfId="0" applyFont="1" applyFill="1" applyBorder="1" applyAlignment="1">
      <alignment vertical="center"/>
    </xf>
    <xf numFmtId="0" fontId="2" fillId="4" borderId="5" xfId="0" applyFont="1" applyFill="1" applyBorder="1" applyAlignment="1">
      <alignment vertical="center"/>
    </xf>
    <xf numFmtId="0" fontId="2" fillId="4" borderId="0" xfId="0" applyFont="1" applyFill="1" applyAlignment="1">
      <alignment vertical="center"/>
    </xf>
    <xf numFmtId="0" fontId="2" fillId="4" borderId="6" xfId="0" applyFont="1" applyFill="1" applyBorder="1" applyAlignment="1">
      <alignment vertical="center"/>
    </xf>
    <xf numFmtId="0" fontId="2" fillId="4" borderId="7" xfId="0" applyFont="1" applyFill="1" applyBorder="1" applyAlignment="1">
      <alignment vertical="center"/>
    </xf>
    <xf numFmtId="0" fontId="2" fillId="4" borderId="8" xfId="0" applyFont="1" applyFill="1" applyBorder="1" applyAlignment="1">
      <alignment vertical="center"/>
    </xf>
    <xf numFmtId="0" fontId="2" fillId="4" borderId="9" xfId="0" applyFont="1" applyFill="1" applyBorder="1" applyAlignment="1">
      <alignment vertical="center"/>
    </xf>
    <xf numFmtId="0" fontId="2" fillId="4" borderId="45" xfId="0" applyFont="1" applyFill="1" applyBorder="1" applyAlignment="1">
      <alignment vertical="center"/>
    </xf>
    <xf numFmtId="0" fontId="2" fillId="4" borderId="54" xfId="0" applyFont="1" applyFill="1" applyBorder="1" applyAlignment="1">
      <alignment vertical="center"/>
    </xf>
    <xf numFmtId="0" fontId="14" fillId="6" borderId="47" xfId="0" applyFont="1" applyFill="1" applyBorder="1" applyAlignment="1">
      <alignment vertical="center"/>
    </xf>
    <xf numFmtId="0" fontId="13" fillId="6" borderId="3" xfId="0" applyFont="1" applyFill="1" applyBorder="1" applyAlignment="1">
      <alignment vertical="center"/>
    </xf>
    <xf numFmtId="0" fontId="0" fillId="2" borderId="14" xfId="0" applyFill="1" applyBorder="1" applyAlignment="1">
      <alignment horizontal="center" vertical="center"/>
    </xf>
    <xf numFmtId="0" fontId="0" fillId="3" borderId="75" xfId="0" applyFill="1" applyBorder="1" applyAlignment="1">
      <alignment vertical="center"/>
    </xf>
    <xf numFmtId="0" fontId="2" fillId="3" borderId="5" xfId="0" applyFont="1" applyFill="1" applyBorder="1" applyAlignment="1">
      <alignment vertical="center"/>
    </xf>
    <xf numFmtId="0" fontId="2" fillId="3" borderId="0" xfId="0" applyFont="1" applyFill="1" applyAlignment="1">
      <alignment vertical="center"/>
    </xf>
    <xf numFmtId="0" fontId="2" fillId="3" borderId="6" xfId="0" applyFont="1" applyFill="1" applyBorder="1" applyAlignment="1">
      <alignment vertical="center"/>
    </xf>
    <xf numFmtId="0" fontId="13" fillId="8" borderId="0" xfId="0" applyFont="1" applyFill="1" applyAlignment="1">
      <alignment vertical="center"/>
    </xf>
    <xf numFmtId="0" fontId="3" fillId="3" borderId="0" xfId="0" applyFont="1" applyFill="1" applyAlignment="1">
      <alignment horizontal="right" vertical="center"/>
    </xf>
    <xf numFmtId="0" fontId="0" fillId="3" borderId="75" xfId="0" applyFill="1" applyBorder="1"/>
    <xf numFmtId="0" fontId="3" fillId="3" borderId="45" xfId="0" applyFont="1" applyFill="1" applyBorder="1" applyAlignment="1">
      <alignment horizontal="right" vertical="center"/>
    </xf>
    <xf numFmtId="0" fontId="0" fillId="3" borderId="45" xfId="0" applyFill="1" applyBorder="1"/>
    <xf numFmtId="0" fontId="1" fillId="3" borderId="0" xfId="0" applyFont="1" applyFill="1" applyAlignment="1">
      <alignment horizontal="center" vertical="center"/>
    </xf>
    <xf numFmtId="0" fontId="3" fillId="3" borderId="0" xfId="0" applyFont="1" applyFill="1" applyAlignment="1">
      <alignment vertical="top"/>
    </xf>
    <xf numFmtId="0" fontId="3" fillId="3" borderId="45" xfId="0" applyFont="1" applyFill="1" applyBorder="1" applyAlignment="1">
      <alignment vertical="center"/>
    </xf>
    <xf numFmtId="0" fontId="13" fillId="8" borderId="45" xfId="0" applyFont="1" applyFill="1" applyBorder="1" applyAlignment="1">
      <alignment vertical="center"/>
    </xf>
    <xf numFmtId="0" fontId="0" fillId="3" borderId="45" xfId="0" applyFill="1" applyBorder="1" applyAlignment="1">
      <alignment horizontal="right" vertical="center"/>
    </xf>
    <xf numFmtId="0" fontId="3" fillId="3" borderId="6" xfId="0" applyFont="1" applyFill="1" applyBorder="1" applyAlignment="1">
      <alignment vertical="center"/>
    </xf>
    <xf numFmtId="0" fontId="0" fillId="3" borderId="97" xfId="0" applyFill="1" applyBorder="1" applyAlignment="1">
      <alignment horizontal="right" vertical="center"/>
    </xf>
    <xf numFmtId="0" fontId="3" fillId="3" borderId="97" xfId="0" applyFont="1" applyFill="1" applyBorder="1" applyAlignment="1">
      <alignment horizontal="right" vertical="center"/>
    </xf>
    <xf numFmtId="0" fontId="3" fillId="3" borderId="45" xfId="0" applyFont="1" applyFill="1" applyBorder="1" applyAlignment="1">
      <alignment horizontal="left" vertical="center"/>
    </xf>
    <xf numFmtId="0" fontId="0" fillId="3" borderId="97" xfId="0" applyFill="1" applyBorder="1" applyAlignment="1">
      <alignment horizontal="left" vertical="center"/>
    </xf>
    <xf numFmtId="0" fontId="3" fillId="3" borderId="3" xfId="0" applyFont="1" applyFill="1" applyBorder="1"/>
    <xf numFmtId="0" fontId="1" fillId="3" borderId="45" xfId="0" applyFont="1" applyFill="1" applyBorder="1" applyAlignment="1">
      <alignment horizontal="right" vertical="center"/>
    </xf>
    <xf numFmtId="0" fontId="0" fillId="3" borderId="45" xfId="0" applyFill="1" applyBorder="1" applyAlignment="1">
      <alignment horizontal="center" vertical="center"/>
    </xf>
    <xf numFmtId="0" fontId="0" fillId="3" borderId="45" xfId="0" applyFill="1" applyBorder="1" applyAlignment="1">
      <alignment horizontal="left" vertical="center"/>
    </xf>
    <xf numFmtId="0" fontId="0" fillId="3" borderId="90" xfId="0" applyFill="1" applyBorder="1" applyAlignment="1">
      <alignment vertical="center"/>
    </xf>
    <xf numFmtId="0" fontId="0" fillId="3" borderId="68" xfId="0" applyFill="1" applyBorder="1" applyAlignment="1">
      <alignment vertical="center"/>
    </xf>
    <xf numFmtId="0" fontId="10" fillId="3" borderId="68" xfId="0" applyFont="1" applyFill="1" applyBorder="1" applyAlignment="1">
      <alignment vertical="center"/>
    </xf>
    <xf numFmtId="0" fontId="13" fillId="8" borderId="62" xfId="0" applyFont="1" applyFill="1" applyBorder="1" applyAlignment="1">
      <alignment vertical="center"/>
    </xf>
    <xf numFmtId="0" fontId="0" fillId="3" borderId="64" xfId="0" applyFill="1" applyBorder="1" applyAlignment="1">
      <alignment horizontal="right" vertical="center"/>
    </xf>
    <xf numFmtId="0" fontId="0" fillId="3" borderId="62" xfId="0" applyFill="1" applyBorder="1" applyAlignment="1">
      <alignment horizontal="right" vertical="center"/>
    </xf>
    <xf numFmtId="0" fontId="3" fillId="3" borderId="0" xfId="0" applyFont="1" applyFill="1" applyAlignment="1">
      <alignment vertical="top" wrapText="1"/>
    </xf>
    <xf numFmtId="0" fontId="3" fillId="3" borderId="45" xfId="0" applyFont="1" applyFill="1" applyBorder="1" applyAlignment="1">
      <alignment vertical="top" wrapText="1"/>
    </xf>
    <xf numFmtId="0" fontId="0" fillId="3" borderId="68" xfId="0" applyFill="1" applyBorder="1" applyAlignment="1">
      <alignment horizontal="right" vertical="center"/>
    </xf>
    <xf numFmtId="0" fontId="10" fillId="3" borderId="75" xfId="0" applyFont="1" applyFill="1" applyBorder="1" applyAlignment="1">
      <alignment vertical="center"/>
    </xf>
    <xf numFmtId="0" fontId="3" fillId="3" borderId="68" xfId="0" applyFont="1" applyFill="1" applyBorder="1" applyAlignment="1">
      <alignment horizontal="right" vertical="center"/>
    </xf>
    <xf numFmtId="0" fontId="1" fillId="3" borderId="68" xfId="0" applyFont="1" applyFill="1" applyBorder="1" applyAlignment="1">
      <alignment vertical="center"/>
    </xf>
    <xf numFmtId="0" fontId="0" fillId="3" borderId="68" xfId="0" applyFill="1" applyBorder="1" applyAlignment="1">
      <alignment horizontal="left" vertical="center"/>
    </xf>
    <xf numFmtId="0" fontId="0" fillId="3" borderId="75" xfId="0" applyFill="1" applyBorder="1" applyAlignment="1">
      <alignment horizontal="left" vertical="center"/>
    </xf>
    <xf numFmtId="0" fontId="1" fillId="8" borderId="0" xfId="0" applyFont="1" applyFill="1"/>
    <xf numFmtId="0" fontId="0" fillId="8" borderId="59" xfId="0" applyFill="1" applyBorder="1" applyAlignment="1">
      <alignment vertical="center"/>
    </xf>
    <xf numFmtId="0" fontId="10" fillId="8" borderId="47" xfId="0" applyFont="1" applyFill="1" applyBorder="1" applyAlignment="1">
      <alignment horizontal="left" vertical="center"/>
    </xf>
    <xf numFmtId="0" fontId="10" fillId="8" borderId="57" xfId="0" applyFont="1" applyFill="1" applyBorder="1" applyAlignment="1">
      <alignment horizontal="left" vertical="center"/>
    </xf>
    <xf numFmtId="0" fontId="3" fillId="8" borderId="0" xfId="0" applyFont="1" applyFill="1"/>
    <xf numFmtId="0" fontId="14" fillId="6" borderId="0" xfId="0" applyFont="1" applyFill="1" applyAlignment="1">
      <alignment horizontal="left" vertical="center"/>
    </xf>
    <xf numFmtId="0" fontId="0" fillId="4" borderId="64" xfId="0" applyFill="1" applyBorder="1"/>
    <xf numFmtId="0" fontId="7" fillId="6" borderId="39" xfId="0" applyFont="1" applyFill="1" applyBorder="1" applyAlignment="1">
      <alignment vertical="center"/>
    </xf>
    <xf numFmtId="0" fontId="0" fillId="10" borderId="1" xfId="0" applyFill="1" applyBorder="1" applyAlignment="1">
      <alignment vertical="center"/>
    </xf>
    <xf numFmtId="0" fontId="1" fillId="8" borderId="62" xfId="0" applyFont="1" applyFill="1" applyBorder="1" applyAlignment="1">
      <alignment vertical="center"/>
    </xf>
    <xf numFmtId="0" fontId="7" fillId="6" borderId="0" xfId="0" applyFont="1" applyFill="1" applyAlignment="1">
      <alignment horizontal="left" vertical="center"/>
    </xf>
    <xf numFmtId="0" fontId="0" fillId="8" borderId="108" xfId="0" applyFill="1" applyBorder="1"/>
    <xf numFmtId="0" fontId="0" fillId="8" borderId="45" xfId="0" applyFill="1" applyBorder="1"/>
    <xf numFmtId="0" fontId="0" fillId="8" borderId="47" xfId="0" applyFill="1" applyBorder="1" applyAlignment="1">
      <alignment horizontal="center" vertical="center"/>
    </xf>
    <xf numFmtId="0" fontId="0" fillId="8" borderId="58" xfId="0" applyFill="1" applyBorder="1" applyAlignment="1">
      <alignment horizontal="center" vertical="center"/>
    </xf>
    <xf numFmtId="0" fontId="0" fillId="8" borderId="58" xfId="0" applyFill="1" applyBorder="1" applyAlignment="1">
      <alignment vertical="center"/>
    </xf>
    <xf numFmtId="0" fontId="4" fillId="8" borderId="47" xfId="0" applyFont="1" applyFill="1" applyBorder="1" applyAlignment="1">
      <alignment vertical="center"/>
    </xf>
    <xf numFmtId="0" fontId="0" fillId="8" borderId="58" xfId="0" applyFill="1" applyBorder="1"/>
    <xf numFmtId="0" fontId="12" fillId="7" borderId="47" xfId="0" applyFont="1" applyFill="1" applyBorder="1" applyAlignment="1">
      <alignment vertical="center"/>
    </xf>
    <xf numFmtId="0" fontId="6" fillId="7" borderId="47" xfId="0" applyFont="1" applyFill="1" applyBorder="1" applyAlignment="1">
      <alignment vertical="center"/>
    </xf>
    <xf numFmtId="0" fontId="6" fillId="7" borderId="58" xfId="0" applyFont="1" applyFill="1" applyBorder="1" applyAlignment="1">
      <alignment vertical="center"/>
    </xf>
    <xf numFmtId="0" fontId="12" fillId="7" borderId="47" xfId="0" applyFont="1" applyFill="1" applyBorder="1" applyAlignment="1">
      <alignment horizontal="left" vertical="center"/>
    </xf>
    <xf numFmtId="0" fontId="8" fillId="7" borderId="58" xfId="0" applyFont="1" applyFill="1" applyBorder="1" applyAlignment="1">
      <alignment vertical="center"/>
    </xf>
    <xf numFmtId="0" fontId="8" fillId="7" borderId="58" xfId="0" applyFont="1" applyFill="1" applyBorder="1" applyAlignment="1">
      <alignment vertical="center" wrapText="1"/>
    </xf>
    <xf numFmtId="0" fontId="1" fillId="8" borderId="0" xfId="0" applyFont="1" applyFill="1" applyAlignment="1">
      <alignment horizontal="left" vertical="center"/>
    </xf>
    <xf numFmtId="0" fontId="0" fillId="11" borderId="2" xfId="0" applyFill="1" applyBorder="1" applyAlignment="1">
      <alignment horizontal="left" vertical="center"/>
    </xf>
    <xf numFmtId="0" fontId="0" fillId="11" borderId="4" xfId="0" applyFill="1" applyBorder="1" applyAlignment="1">
      <alignment vertical="center"/>
    </xf>
    <xf numFmtId="0" fontId="0" fillId="11" borderId="5" xfId="0" applyFill="1" applyBorder="1" applyAlignment="1">
      <alignment horizontal="left" vertical="center"/>
    </xf>
    <xf numFmtId="0" fontId="0" fillId="11" borderId="6" xfId="0" applyFill="1" applyBorder="1" applyAlignment="1">
      <alignment vertical="center"/>
    </xf>
    <xf numFmtId="0" fontId="0" fillId="11" borderId="7" xfId="0" applyFill="1" applyBorder="1" applyAlignment="1">
      <alignment horizontal="left" vertical="center"/>
    </xf>
    <xf numFmtId="0" fontId="0" fillId="11" borderId="9" xfId="0" applyFill="1" applyBorder="1" applyAlignment="1">
      <alignment vertical="center"/>
    </xf>
    <xf numFmtId="0" fontId="10" fillId="9" borderId="47" xfId="0" applyFont="1" applyFill="1" applyBorder="1" applyAlignment="1">
      <alignment horizontal="left" vertical="center"/>
    </xf>
    <xf numFmtId="0" fontId="10" fillId="9" borderId="57" xfId="0" applyFont="1" applyFill="1" applyBorder="1" applyAlignment="1">
      <alignment horizontal="left" vertical="center"/>
    </xf>
    <xf numFmtId="0" fontId="20" fillId="9" borderId="47" xfId="0" applyFont="1" applyFill="1" applyBorder="1" applyAlignment="1">
      <alignment horizontal="left" vertical="center"/>
    </xf>
    <xf numFmtId="0" fontId="0" fillId="8" borderId="47" xfId="0" quotePrefix="1" applyFill="1" applyBorder="1" applyAlignment="1">
      <alignment vertical="center"/>
    </xf>
    <xf numFmtId="0" fontId="10" fillId="8" borderId="61" xfId="0" applyFont="1" applyFill="1" applyBorder="1" applyAlignment="1">
      <alignment horizontal="left" vertical="center"/>
    </xf>
    <xf numFmtId="0" fontId="1" fillId="3" borderId="0" xfId="0" applyFont="1" applyFill="1" applyAlignment="1">
      <alignment vertical="top"/>
    </xf>
    <xf numFmtId="0" fontId="0" fillId="3" borderId="75" xfId="0" applyFill="1" applyBorder="1" applyAlignment="1">
      <alignment vertical="top"/>
    </xf>
    <xf numFmtId="0" fontId="0" fillId="3" borderId="66" xfId="0" applyFill="1" applyBorder="1" applyAlignment="1">
      <alignment vertical="center"/>
    </xf>
    <xf numFmtId="0" fontId="0" fillId="3" borderId="66" xfId="0" applyFill="1" applyBorder="1" applyAlignment="1">
      <alignment horizontal="right" vertical="center"/>
    </xf>
    <xf numFmtId="0" fontId="0" fillId="3" borderId="66" xfId="0" applyFill="1" applyBorder="1" applyAlignment="1">
      <alignment horizontal="center" vertical="center"/>
    </xf>
    <xf numFmtId="0" fontId="0" fillId="3" borderId="68" xfId="0" applyFill="1" applyBorder="1" applyAlignment="1">
      <alignment horizontal="center" vertical="center"/>
    </xf>
    <xf numFmtId="0" fontId="1" fillId="3" borderId="66" xfId="0" applyFont="1" applyFill="1" applyBorder="1" applyAlignment="1">
      <alignment vertical="center"/>
    </xf>
    <xf numFmtId="0" fontId="14" fillId="8" borderId="66" xfId="0" applyFont="1" applyFill="1" applyBorder="1" applyAlignment="1">
      <alignment horizontal="left" vertical="center"/>
    </xf>
    <xf numFmtId="0" fontId="14" fillId="8" borderId="68" xfId="0" applyFont="1" applyFill="1" applyBorder="1" applyAlignment="1">
      <alignment horizontal="left" vertical="center"/>
    </xf>
    <xf numFmtId="0" fontId="14" fillId="8" borderId="72" xfId="0" applyFont="1" applyFill="1" applyBorder="1" applyAlignment="1">
      <alignment horizontal="left" vertical="center"/>
    </xf>
    <xf numFmtId="0" fontId="0" fillId="3" borderId="68" xfId="0" applyFill="1" applyBorder="1" applyAlignment="1">
      <alignment vertical="top"/>
    </xf>
    <xf numFmtId="0" fontId="0" fillId="5" borderId="72" xfId="0" applyFill="1" applyBorder="1" applyAlignment="1">
      <alignment horizontal="right"/>
    </xf>
    <xf numFmtId="0" fontId="0" fillId="0" borderId="92" xfId="0" applyBorder="1"/>
    <xf numFmtId="0" fontId="1" fillId="3" borderId="18" xfId="0" applyFont="1" applyFill="1" applyBorder="1" applyAlignment="1">
      <alignment wrapText="1"/>
    </xf>
    <xf numFmtId="0" fontId="0" fillId="5" borderId="25" xfId="0" applyFill="1" applyBorder="1" applyAlignment="1">
      <alignment horizontal="left" vertical="center"/>
    </xf>
    <xf numFmtId="0" fontId="0" fillId="5" borderId="72" xfId="0" applyFill="1" applyBorder="1" applyAlignment="1">
      <alignment horizontal="center" vertical="center"/>
    </xf>
    <xf numFmtId="0" fontId="0" fillId="5" borderId="26" xfId="0" applyFill="1" applyBorder="1"/>
    <xf numFmtId="0" fontId="0" fillId="8" borderId="75" xfId="0" applyFill="1" applyBorder="1" applyAlignment="1">
      <alignment vertical="center"/>
    </xf>
    <xf numFmtId="0" fontId="4" fillId="8" borderId="64" xfId="0" applyFont="1" applyFill="1" applyBorder="1" applyAlignment="1">
      <alignment vertical="center"/>
    </xf>
    <xf numFmtId="0" fontId="1" fillId="3" borderId="47" xfId="0" applyFont="1" applyFill="1" applyBorder="1" applyAlignment="1">
      <alignment vertical="center"/>
    </xf>
    <xf numFmtId="0" fontId="6" fillId="7" borderId="14" xfId="0" applyFont="1" applyFill="1" applyBorder="1" applyAlignment="1">
      <alignment vertical="center"/>
    </xf>
    <xf numFmtId="0" fontId="0" fillId="8" borderId="14" xfId="0" applyFill="1" applyBorder="1" applyAlignment="1">
      <alignment horizontal="center" vertical="center"/>
    </xf>
    <xf numFmtId="0" fontId="6" fillId="7" borderId="57" xfId="0" applyFont="1" applyFill="1" applyBorder="1" applyAlignment="1">
      <alignment vertical="center"/>
    </xf>
    <xf numFmtId="0" fontId="18" fillId="7" borderId="14" xfId="0" applyFont="1" applyFill="1" applyBorder="1" applyAlignment="1">
      <alignment horizontal="center" vertical="center"/>
    </xf>
    <xf numFmtId="0" fontId="19" fillId="7" borderId="57" xfId="0" applyFont="1" applyFill="1" applyBorder="1" applyAlignment="1">
      <alignment vertical="center"/>
    </xf>
    <xf numFmtId="0" fontId="1" fillId="8" borderId="14" xfId="0" applyFont="1" applyFill="1" applyBorder="1" applyAlignment="1">
      <alignment horizontal="center" vertical="center"/>
    </xf>
    <xf numFmtId="0" fontId="4" fillId="8" borderId="57" xfId="0" applyFont="1" applyFill="1" applyBorder="1" applyAlignment="1">
      <alignment vertical="center"/>
    </xf>
    <xf numFmtId="0" fontId="1" fillId="8" borderId="20" xfId="0" applyFont="1" applyFill="1" applyBorder="1" applyAlignment="1">
      <alignment horizontal="center" vertical="center"/>
    </xf>
    <xf numFmtId="0" fontId="4" fillId="8" borderId="110" xfId="0" applyFont="1" applyFill="1" applyBorder="1" applyAlignment="1">
      <alignment vertical="center"/>
    </xf>
    <xf numFmtId="0" fontId="0" fillId="8" borderId="20" xfId="0" applyFill="1" applyBorder="1" applyAlignment="1">
      <alignment vertical="center"/>
    </xf>
    <xf numFmtId="0" fontId="0" fillId="8" borderId="20" xfId="0" applyFill="1" applyBorder="1" applyAlignment="1">
      <alignment horizontal="left" vertical="center"/>
    </xf>
    <xf numFmtId="0" fontId="0" fillId="15" borderId="0" xfId="0" applyFill="1"/>
    <xf numFmtId="0" fontId="0" fillId="15" borderId="6" xfId="0" applyFill="1" applyBorder="1"/>
    <xf numFmtId="0" fontId="0" fillId="4" borderId="0" xfId="0" applyFill="1" applyAlignment="1">
      <alignment vertical="center"/>
    </xf>
    <xf numFmtId="0" fontId="1" fillId="8" borderId="47" xfId="0" applyFont="1" applyFill="1" applyBorder="1" applyAlignment="1">
      <alignment horizontal="left" vertical="center"/>
    </xf>
    <xf numFmtId="0" fontId="0" fillId="3" borderId="112" xfId="0" applyFill="1" applyBorder="1"/>
    <xf numFmtId="0" fontId="1" fillId="3" borderId="75" xfId="0" applyFont="1" applyFill="1" applyBorder="1" applyAlignment="1">
      <alignment horizontal="left" vertical="top"/>
    </xf>
    <xf numFmtId="0" fontId="3" fillId="3" borderId="68" xfId="0" applyFont="1" applyFill="1" applyBorder="1" applyAlignment="1">
      <alignment horizontal="left" vertical="top"/>
    </xf>
    <xf numFmtId="0" fontId="1" fillId="3" borderId="68" xfId="0" applyFont="1" applyFill="1" applyBorder="1" applyAlignment="1">
      <alignment horizontal="left" vertical="center"/>
    </xf>
    <xf numFmtId="0" fontId="0" fillId="3" borderId="63" xfId="0" applyFill="1" applyBorder="1" applyAlignment="1">
      <alignment vertical="center"/>
    </xf>
    <xf numFmtId="0" fontId="0" fillId="3" borderId="113" xfId="0" applyFill="1" applyBorder="1" applyAlignment="1">
      <alignment vertical="center"/>
    </xf>
    <xf numFmtId="0" fontId="0" fillId="3" borderId="113" xfId="0" applyFill="1" applyBorder="1" applyAlignment="1">
      <alignment horizontal="right" vertical="center"/>
    </xf>
    <xf numFmtId="0" fontId="0" fillId="0" borderId="72" xfId="0" applyBorder="1"/>
    <xf numFmtId="0" fontId="15" fillId="3" borderId="0" xfId="1" applyFill="1" applyBorder="1" applyAlignment="1">
      <alignment vertical="top"/>
    </xf>
    <xf numFmtId="0" fontId="0" fillId="3" borderId="0" xfId="0" applyFill="1" applyAlignment="1">
      <alignment horizontal="left" vertical="top" wrapText="1"/>
    </xf>
    <xf numFmtId="0" fontId="1" fillId="0" borderId="41" xfId="0" applyFont="1" applyBorder="1" applyAlignment="1">
      <alignment horizontal="left" vertical="center"/>
    </xf>
    <xf numFmtId="0" fontId="0" fillId="0" borderId="42" xfId="0" applyBorder="1"/>
    <xf numFmtId="0" fontId="0" fillId="0" borderId="43" xfId="0" applyBorder="1"/>
    <xf numFmtId="0" fontId="0" fillId="5" borderId="50" xfId="0" applyFill="1" applyBorder="1" applyAlignment="1">
      <alignment vertical="center"/>
    </xf>
    <xf numFmtId="0" fontId="4" fillId="2" borderId="14" xfId="0" applyFont="1" applyFill="1" applyBorder="1" applyAlignment="1">
      <alignment vertical="center"/>
    </xf>
    <xf numFmtId="0" fontId="4" fillId="2" borderId="47" xfId="0" applyFont="1" applyFill="1" applyBorder="1" applyAlignment="1">
      <alignment vertical="center"/>
    </xf>
    <xf numFmtId="0" fontId="4" fillId="2" borderId="57" xfId="0" applyFont="1" applyFill="1" applyBorder="1" applyAlignment="1">
      <alignment vertical="center"/>
    </xf>
    <xf numFmtId="0" fontId="3" fillId="2" borderId="47" xfId="0" applyFont="1" applyFill="1" applyBorder="1" applyAlignment="1">
      <alignment horizontal="left" vertical="center"/>
    </xf>
    <xf numFmtId="0" fontId="3" fillId="3" borderId="47" xfId="0" applyFont="1" applyFill="1" applyBorder="1" applyAlignment="1">
      <alignment horizontal="right" vertical="center"/>
    </xf>
    <xf numFmtId="0" fontId="3" fillId="3" borderId="64" xfId="0" applyFont="1" applyFill="1" applyBorder="1" applyAlignment="1">
      <alignment horizontal="right" vertical="center"/>
    </xf>
    <xf numFmtId="0" fontId="0" fillId="8" borderId="64" xfId="0" applyFill="1" applyBorder="1" applyAlignment="1">
      <alignment vertical="center"/>
    </xf>
    <xf numFmtId="0" fontId="0" fillId="8" borderId="63" xfId="0" applyFill="1" applyBorder="1" applyAlignment="1">
      <alignment vertical="center"/>
    </xf>
    <xf numFmtId="0" fontId="0" fillId="8" borderId="31" xfId="0" applyFill="1" applyBorder="1" applyAlignment="1">
      <alignment vertical="center"/>
    </xf>
    <xf numFmtId="0" fontId="4" fillId="8" borderId="14" xfId="0" applyFont="1" applyFill="1" applyBorder="1" applyAlignment="1">
      <alignment vertical="center"/>
    </xf>
    <xf numFmtId="0" fontId="0" fillId="0" borderId="109" xfId="0" applyBorder="1" applyAlignment="1">
      <alignment horizontal="left" vertical="top" wrapText="1"/>
    </xf>
    <xf numFmtId="0" fontId="0" fillId="0" borderId="13" xfId="0" applyBorder="1"/>
    <xf numFmtId="0" fontId="0" fillId="0" borderId="50" xfId="0" applyBorder="1"/>
    <xf numFmtId="0" fontId="0" fillId="0" borderId="109" xfId="0" applyBorder="1"/>
    <xf numFmtId="0" fontId="1" fillId="3" borderId="90" xfId="0" applyFont="1" applyFill="1" applyBorder="1" applyAlignment="1">
      <alignment vertical="center"/>
    </xf>
    <xf numFmtId="0" fontId="4" fillId="3" borderId="19" xfId="0" applyFont="1" applyFill="1" applyBorder="1" applyAlignment="1">
      <alignment horizontal="right"/>
    </xf>
    <xf numFmtId="0" fontId="4" fillId="3" borderId="21" xfId="0" applyFont="1" applyFill="1" applyBorder="1"/>
    <xf numFmtId="0" fontId="15" fillId="3" borderId="0" xfId="1" applyFill="1" applyBorder="1"/>
    <xf numFmtId="0" fontId="15" fillId="3" borderId="0" xfId="1" applyFill="1" applyBorder="1" applyAlignment="1">
      <alignment vertical="top" wrapText="1"/>
    </xf>
    <xf numFmtId="0" fontId="4" fillId="3" borderId="45" xfId="0" applyFont="1" applyFill="1" applyBorder="1" applyAlignment="1">
      <alignment vertical="center"/>
    </xf>
    <xf numFmtId="0" fontId="1" fillId="3" borderId="47" xfId="0" applyFont="1" applyFill="1" applyBorder="1" applyAlignment="1">
      <alignment horizontal="left" vertical="center"/>
    </xf>
    <xf numFmtId="0" fontId="15" fillId="3" borderId="0" xfId="1" applyFill="1" applyBorder="1" applyAlignment="1">
      <alignment vertical="center"/>
    </xf>
    <xf numFmtId="0" fontId="3" fillId="8" borderId="0" xfId="0" applyFont="1" applyFill="1" applyAlignment="1">
      <alignment horizontal="left" vertical="center"/>
    </xf>
    <xf numFmtId="0" fontId="0" fillId="3" borderId="106" xfId="0" applyFill="1" applyBorder="1"/>
    <xf numFmtId="0" fontId="0" fillId="3" borderId="14" xfId="0" applyFill="1" applyBorder="1"/>
    <xf numFmtId="0" fontId="0" fillId="3" borderId="109" xfId="0" applyFill="1" applyBorder="1"/>
    <xf numFmtId="0" fontId="0" fillId="13" borderId="25" xfId="0" applyFill="1" applyBorder="1" applyAlignment="1">
      <alignment horizontal="left" vertical="center"/>
    </xf>
    <xf numFmtId="0" fontId="0" fillId="13" borderId="72" xfId="0" applyFill="1" applyBorder="1" applyAlignment="1">
      <alignment horizontal="right"/>
    </xf>
    <xf numFmtId="0" fontId="0" fillId="13" borderId="72" xfId="0" applyFill="1" applyBorder="1" applyAlignment="1">
      <alignment horizontal="center" vertical="center"/>
    </xf>
    <xf numFmtId="0" fontId="0" fillId="13" borderId="18" xfId="0" applyFill="1" applyBorder="1"/>
    <xf numFmtId="0" fontId="0" fillId="13" borderId="66" xfId="0" applyFill="1" applyBorder="1"/>
    <xf numFmtId="0" fontId="0" fillId="13" borderId="26" xfId="0" applyFill="1" applyBorder="1"/>
    <xf numFmtId="0" fontId="0" fillId="13" borderId="18" xfId="0" applyFill="1" applyBorder="1" applyAlignment="1">
      <alignment horizontal="center"/>
    </xf>
    <xf numFmtId="0" fontId="4" fillId="13" borderId="18" xfId="0" applyFont="1" applyFill="1" applyBorder="1"/>
    <xf numFmtId="0" fontId="1" fillId="3" borderId="8" xfId="0" applyFont="1" applyFill="1" applyBorder="1" applyAlignment="1">
      <alignment horizontal="left" vertical="center"/>
    </xf>
    <xf numFmtId="0" fontId="1" fillId="3" borderId="8" xfId="0" applyFont="1" applyFill="1" applyBorder="1" applyAlignment="1">
      <alignment horizontal="right" vertical="center"/>
    </xf>
    <xf numFmtId="0" fontId="0" fillId="0" borderId="44" xfId="0" applyBorder="1"/>
    <xf numFmtId="0" fontId="0" fillId="0" borderId="48" xfId="0" applyBorder="1"/>
    <xf numFmtId="0" fontId="0" fillId="13" borderId="25" xfId="0" applyFill="1" applyBorder="1"/>
    <xf numFmtId="0" fontId="0" fillId="13" borderId="72" xfId="0" applyFill="1" applyBorder="1" applyAlignment="1">
      <alignment horizontal="center"/>
    </xf>
    <xf numFmtId="0" fontId="0" fillId="0" borderId="31" xfId="0" applyBorder="1"/>
    <xf numFmtId="0" fontId="0" fillId="0" borderId="34" xfId="0" applyBorder="1" applyAlignment="1">
      <alignment horizontal="right"/>
    </xf>
    <xf numFmtId="0" fontId="0" fillId="0" borderId="34" xfId="0" applyBorder="1" applyAlignment="1">
      <alignment horizontal="center"/>
    </xf>
    <xf numFmtId="0" fontId="0" fillId="0" borderId="48" xfId="0" applyBorder="1" applyAlignment="1">
      <alignment horizontal="right"/>
    </xf>
    <xf numFmtId="0" fontId="0" fillId="0" borderId="48" xfId="0" applyBorder="1" applyAlignment="1">
      <alignment horizontal="center"/>
    </xf>
    <xf numFmtId="0" fontId="1" fillId="0" borderId="36" xfId="0" applyFont="1" applyBorder="1"/>
    <xf numFmtId="0" fontId="0" fillId="0" borderId="37" xfId="0" applyBorder="1" applyAlignment="1">
      <alignment horizontal="right"/>
    </xf>
    <xf numFmtId="0" fontId="0" fillId="0" borderId="37" xfId="0" applyBorder="1" applyAlignment="1">
      <alignment horizontal="center"/>
    </xf>
    <xf numFmtId="0" fontId="0" fillId="0" borderId="37" xfId="0" applyBorder="1"/>
    <xf numFmtId="0" fontId="0" fillId="3" borderId="37" xfId="0" applyFill="1" applyBorder="1"/>
    <xf numFmtId="0" fontId="0" fillId="0" borderId="39" xfId="0" applyBorder="1"/>
    <xf numFmtId="0" fontId="1" fillId="0" borderId="0" xfId="0" applyFont="1"/>
    <xf numFmtId="0" fontId="20" fillId="8" borderId="47" xfId="0" applyFont="1" applyFill="1" applyBorder="1" applyAlignment="1">
      <alignment horizontal="left" vertical="center"/>
    </xf>
    <xf numFmtId="0" fontId="10" fillId="8" borderId="57" xfId="0" applyFont="1" applyFill="1" applyBorder="1" applyAlignment="1">
      <alignment vertical="center"/>
    </xf>
    <xf numFmtId="0" fontId="0" fillId="0" borderId="3" xfId="0" applyBorder="1"/>
    <xf numFmtId="0" fontId="0" fillId="0" borderId="5" xfId="0" applyBorder="1"/>
    <xf numFmtId="0" fontId="1" fillId="0" borderId="2" xfId="0" applyFont="1" applyBorder="1"/>
    <xf numFmtId="0" fontId="4" fillId="0" borderId="3" xfId="0" applyFont="1" applyBorder="1" applyAlignment="1">
      <alignment horizontal="right"/>
    </xf>
    <xf numFmtId="0" fontId="4" fillId="0" borderId="3" xfId="0" applyFont="1" applyBorder="1" applyAlignment="1">
      <alignment horizontal="center"/>
    </xf>
    <xf numFmtId="0" fontId="4" fillId="0" borderId="3" xfId="0" applyFont="1" applyBorder="1"/>
    <xf numFmtId="0" fontId="4" fillId="3" borderId="3" xfId="0" applyFont="1" applyFill="1" applyBorder="1"/>
    <xf numFmtId="0" fontId="0" fillId="0" borderId="23" xfId="0" applyBorder="1" applyAlignment="1">
      <alignment horizontal="right"/>
    </xf>
    <xf numFmtId="0" fontId="0" fillId="0" borderId="23" xfId="0" applyBorder="1" applyAlignment="1">
      <alignment horizontal="center"/>
    </xf>
    <xf numFmtId="0" fontId="0" fillId="0" borderId="28" xfId="0" applyBorder="1" applyAlignment="1">
      <alignment horizontal="right"/>
    </xf>
    <xf numFmtId="0" fontId="0" fillId="0" borderId="82" xfId="0" applyBorder="1" applyAlignment="1">
      <alignment horizontal="right"/>
    </xf>
    <xf numFmtId="0" fontId="0" fillId="0" borderId="82" xfId="0" applyBorder="1" applyAlignment="1">
      <alignment horizontal="center"/>
    </xf>
    <xf numFmtId="0" fontId="0" fillId="0" borderId="82" xfId="0" applyBorder="1"/>
    <xf numFmtId="0" fontId="0" fillId="5" borderId="27" xfId="0" applyFill="1" applyBorder="1" applyAlignment="1">
      <alignment horizontal="left" vertical="center"/>
    </xf>
    <xf numFmtId="0" fontId="0" fillId="5" borderId="70" xfId="0" applyFill="1" applyBorder="1" applyAlignment="1">
      <alignment horizontal="right"/>
    </xf>
    <xf numFmtId="0" fontId="0" fillId="5" borderId="70" xfId="0" applyFill="1" applyBorder="1" applyAlignment="1">
      <alignment horizontal="center" vertical="center"/>
    </xf>
    <xf numFmtId="0" fontId="0" fillId="5" borderId="28" xfId="0" applyFill="1" applyBorder="1"/>
    <xf numFmtId="0" fontId="0" fillId="5" borderId="67" xfId="0" applyFill="1" applyBorder="1"/>
    <xf numFmtId="0" fontId="0" fillId="5" borderId="29" xfId="0" applyFill="1" applyBorder="1"/>
    <xf numFmtId="49" fontId="0" fillId="0" borderId="0" xfId="0" applyNumberFormat="1"/>
    <xf numFmtId="0" fontId="0" fillId="8" borderId="8" xfId="0" applyFill="1" applyBorder="1" applyAlignment="1">
      <alignment vertical="top"/>
    </xf>
    <xf numFmtId="0" fontId="0" fillId="8" borderId="9" xfId="0" applyFill="1" applyBorder="1"/>
    <xf numFmtId="0" fontId="3" fillId="3" borderId="75" xfId="0" applyFont="1" applyFill="1" applyBorder="1" applyAlignment="1">
      <alignment vertical="top"/>
    </xf>
    <xf numFmtId="0" fontId="3" fillId="3" borderId="14" xfId="0" applyFont="1" applyFill="1" applyBorder="1" applyAlignment="1">
      <alignment vertical="top"/>
    </xf>
    <xf numFmtId="0" fontId="4" fillId="3" borderId="0" xfId="0" applyFont="1" applyFill="1" applyAlignment="1">
      <alignment vertical="top"/>
    </xf>
    <xf numFmtId="0" fontId="4" fillId="3" borderId="75" xfId="0" applyFont="1" applyFill="1" applyBorder="1" applyAlignment="1">
      <alignment vertical="top"/>
    </xf>
    <xf numFmtId="0" fontId="1" fillId="8" borderId="47" xfId="0" applyFont="1" applyFill="1" applyBorder="1" applyAlignment="1">
      <alignment vertical="center"/>
    </xf>
    <xf numFmtId="0" fontId="12" fillId="7" borderId="57" xfId="0" applyFont="1" applyFill="1" applyBorder="1" applyAlignment="1">
      <alignment vertical="center"/>
    </xf>
    <xf numFmtId="0" fontId="25" fillId="0" borderId="0" xfId="0" applyFont="1"/>
    <xf numFmtId="0" fontId="0" fillId="2" borderId="5" xfId="0" applyFill="1" applyBorder="1" applyAlignment="1">
      <alignment horizontal="center" vertical="center"/>
    </xf>
    <xf numFmtId="0" fontId="3" fillId="2" borderId="0" xfId="0" applyFont="1" applyFill="1" applyAlignment="1">
      <alignment horizontal="left" vertical="center"/>
    </xf>
    <xf numFmtId="0" fontId="0" fillId="2" borderId="0" xfId="0" applyFill="1" applyAlignment="1">
      <alignment horizontal="right" vertical="center"/>
    </xf>
    <xf numFmtId="0" fontId="5" fillId="5" borderId="50" xfId="0" applyFont="1" applyFill="1" applyBorder="1" applyAlignment="1">
      <alignment horizontal="left" vertical="center"/>
    </xf>
    <xf numFmtId="0" fontId="3" fillId="2" borderId="14" xfId="0" applyFont="1" applyFill="1" applyBorder="1" applyAlignment="1">
      <alignment vertical="center"/>
    </xf>
    <xf numFmtId="0" fontId="4" fillId="0" borderId="44" xfId="0" applyFont="1" applyBorder="1"/>
    <xf numFmtId="0" fontId="1" fillId="8" borderId="5" xfId="0" applyFont="1" applyFill="1" applyBorder="1" applyAlignment="1">
      <alignment vertical="center"/>
    </xf>
    <xf numFmtId="0" fontId="11" fillId="16" borderId="41" xfId="0" applyFont="1" applyFill="1" applyBorder="1"/>
    <xf numFmtId="0" fontId="26" fillId="16" borderId="37" xfId="0" applyFont="1" applyFill="1" applyBorder="1" applyAlignment="1">
      <alignment horizontal="right"/>
    </xf>
    <xf numFmtId="0" fontId="26" fillId="16" borderId="37" xfId="0" applyFont="1" applyFill="1" applyBorder="1" applyAlignment="1">
      <alignment horizontal="center"/>
    </xf>
    <xf numFmtId="0" fontId="26" fillId="16" borderId="37" xfId="0" applyFont="1" applyFill="1" applyBorder="1"/>
    <xf numFmtId="0" fontId="26" fillId="16" borderId="43" xfId="0" applyFont="1" applyFill="1" applyBorder="1"/>
    <xf numFmtId="0" fontId="10" fillId="8" borderId="114" xfId="0" applyFont="1" applyFill="1" applyBorder="1" applyAlignment="1">
      <alignment horizontal="left" vertical="center"/>
    </xf>
    <xf numFmtId="0" fontId="3" fillId="3" borderId="47" xfId="0" applyFont="1" applyFill="1" applyBorder="1" applyAlignment="1">
      <alignment vertical="center"/>
    </xf>
    <xf numFmtId="0" fontId="0" fillId="8" borderId="57" xfId="0" applyFill="1" applyBorder="1" applyAlignment="1">
      <alignment horizontal="left" vertical="center"/>
    </xf>
    <xf numFmtId="0" fontId="1" fillId="8" borderId="60" xfId="0" applyFont="1" applyFill="1" applyBorder="1" applyAlignment="1">
      <alignment vertical="center"/>
    </xf>
    <xf numFmtId="0" fontId="1" fillId="8" borderId="61" xfId="0" applyFont="1" applyFill="1" applyBorder="1" applyAlignment="1">
      <alignment vertical="center"/>
    </xf>
    <xf numFmtId="0" fontId="1" fillId="8" borderId="61" xfId="0" applyFont="1" applyFill="1" applyBorder="1" applyAlignment="1">
      <alignment horizontal="left" vertical="center"/>
    </xf>
    <xf numFmtId="0" fontId="4" fillId="8" borderId="14" xfId="0" applyFont="1" applyFill="1" applyBorder="1" applyAlignment="1">
      <alignment horizontal="center"/>
    </xf>
    <xf numFmtId="0" fontId="0" fillId="8" borderId="47" xfId="0" quotePrefix="1" applyFill="1" applyBorder="1" applyAlignment="1">
      <alignment horizontal="left" vertical="center"/>
    </xf>
    <xf numFmtId="0" fontId="0" fillId="8" borderId="0" xfId="0" quotePrefix="1" applyFill="1" applyAlignment="1">
      <alignment horizontal="left" vertical="center"/>
    </xf>
    <xf numFmtId="0" fontId="15" fillId="3" borderId="0" xfId="1" quotePrefix="1" applyFill="1" applyAlignment="1">
      <alignment vertical="top"/>
    </xf>
    <xf numFmtId="0" fontId="0" fillId="3" borderId="0" xfId="0" quotePrefix="1" applyFill="1" applyAlignment="1">
      <alignment vertical="top"/>
    </xf>
    <xf numFmtId="0" fontId="15" fillId="3" borderId="0" xfId="1" applyFill="1" applyAlignment="1">
      <alignment vertical="top"/>
    </xf>
    <xf numFmtId="0" fontId="1" fillId="9" borderId="0" xfId="0" applyFont="1" applyFill="1" applyAlignment="1">
      <alignment vertical="center"/>
    </xf>
    <xf numFmtId="0" fontId="5" fillId="3" borderId="0" xfId="0" applyFont="1" applyFill="1"/>
    <xf numFmtId="0" fontId="15" fillId="3" borderId="0" xfId="1" applyFill="1"/>
    <xf numFmtId="0" fontId="0" fillId="17" borderId="0" xfId="0" applyFill="1"/>
    <xf numFmtId="0" fontId="2" fillId="17" borderId="5" xfId="0" applyFont="1" applyFill="1" applyBorder="1" applyAlignment="1">
      <alignment vertical="center"/>
    </xf>
    <xf numFmtId="0" fontId="0" fillId="17" borderId="6" xfId="0" applyFill="1" applyBorder="1"/>
    <xf numFmtId="0" fontId="0" fillId="18" borderId="45" xfId="0" applyFill="1" applyBorder="1" applyAlignment="1">
      <alignment vertical="center"/>
    </xf>
    <xf numFmtId="0" fontId="1" fillId="18" borderId="45" xfId="0" applyFont="1" applyFill="1" applyBorder="1" applyAlignment="1">
      <alignment horizontal="left" vertical="center"/>
    </xf>
    <xf numFmtId="0" fontId="0" fillId="18" borderId="0" xfId="0" applyFill="1"/>
    <xf numFmtId="0" fontId="0" fillId="18" borderId="0" xfId="0" applyFill="1" applyAlignment="1">
      <alignment vertical="center"/>
    </xf>
    <xf numFmtId="0" fontId="10" fillId="18" borderId="0" xfId="0" applyFont="1" applyFill="1" applyAlignment="1">
      <alignment vertical="center"/>
    </xf>
    <xf numFmtId="0" fontId="0" fillId="18" borderId="6" xfId="0" applyFill="1" applyBorder="1" applyAlignment="1">
      <alignment vertical="center"/>
    </xf>
    <xf numFmtId="0" fontId="0" fillId="18" borderId="55" xfId="0" applyFill="1" applyBorder="1" applyAlignment="1">
      <alignment vertical="center"/>
    </xf>
    <xf numFmtId="0" fontId="3" fillId="18" borderId="45" xfId="0" applyFont="1" applyFill="1" applyBorder="1" applyAlignment="1">
      <alignment horizontal="left" vertical="center"/>
    </xf>
    <xf numFmtId="0" fontId="0" fillId="18" borderId="45" xfId="0" applyFill="1" applyBorder="1" applyAlignment="1">
      <alignment horizontal="right" vertical="center"/>
    </xf>
    <xf numFmtId="0" fontId="10" fillId="18" borderId="45" xfId="0" applyFont="1" applyFill="1" applyBorder="1" applyAlignment="1">
      <alignment vertical="center"/>
    </xf>
    <xf numFmtId="0" fontId="10" fillId="18" borderId="68" xfId="0" applyFont="1" applyFill="1" applyBorder="1" applyAlignment="1">
      <alignment vertical="center"/>
    </xf>
    <xf numFmtId="0" fontId="0" fillId="18" borderId="68" xfId="0" applyFill="1" applyBorder="1" applyAlignment="1">
      <alignment vertical="center"/>
    </xf>
    <xf numFmtId="0" fontId="0" fillId="18" borderId="5" xfId="0" applyFill="1" applyBorder="1"/>
    <xf numFmtId="0" fontId="3" fillId="18" borderId="0" xfId="0" applyFont="1" applyFill="1" applyAlignment="1">
      <alignment vertical="center"/>
    </xf>
    <xf numFmtId="0" fontId="0" fillId="18" borderId="6" xfId="0" applyFill="1" applyBorder="1"/>
    <xf numFmtId="0" fontId="0" fillId="18" borderId="55" xfId="0" applyFill="1" applyBorder="1"/>
    <xf numFmtId="0" fontId="0" fillId="18" borderId="45" xfId="0" applyFill="1" applyBorder="1"/>
    <xf numFmtId="0" fontId="0" fillId="18" borderId="7" xfId="0" applyFill="1" applyBorder="1"/>
    <xf numFmtId="0" fontId="3" fillId="18" borderId="8" xfId="0" applyFont="1" applyFill="1" applyBorder="1" applyAlignment="1">
      <alignment vertical="center"/>
    </xf>
    <xf numFmtId="0" fontId="0" fillId="18" borderId="8" xfId="0" applyFill="1" applyBorder="1"/>
    <xf numFmtId="0" fontId="0" fillId="18" borderId="9" xfId="0" applyFill="1" applyBorder="1"/>
    <xf numFmtId="0" fontId="0" fillId="18" borderId="41" xfId="0" applyFill="1" applyBorder="1" applyAlignment="1">
      <alignment vertical="center"/>
    </xf>
    <xf numFmtId="0" fontId="22" fillId="18" borderId="42" xfId="0" applyFont="1" applyFill="1" applyBorder="1" applyAlignment="1">
      <alignment horizontal="left" vertical="center"/>
    </xf>
    <xf numFmtId="0" fontId="0" fillId="18" borderId="42" xfId="0" applyFill="1" applyBorder="1" applyAlignment="1">
      <alignment vertical="center"/>
    </xf>
    <xf numFmtId="0" fontId="0" fillId="18" borderId="42" xfId="0" applyFill="1" applyBorder="1" applyAlignment="1">
      <alignment horizontal="right" vertical="center"/>
    </xf>
    <xf numFmtId="0" fontId="0" fillId="18" borderId="43" xfId="0" applyFill="1" applyBorder="1" applyAlignment="1">
      <alignment vertical="center"/>
    </xf>
    <xf numFmtId="0" fontId="1" fillId="18" borderId="0" xfId="0" applyFont="1" applyFill="1" applyAlignment="1">
      <alignment vertical="center"/>
    </xf>
    <xf numFmtId="0" fontId="0" fillId="3" borderId="0" xfId="0" applyFill="1" applyAlignment="1">
      <alignment vertical="top" wrapText="1"/>
    </xf>
    <xf numFmtId="0" fontId="0" fillId="3" borderId="0" xfId="0" applyFill="1" applyAlignment="1">
      <alignment horizontal="left" vertical="center" wrapText="1"/>
    </xf>
    <xf numFmtId="0" fontId="13" fillId="6" borderId="0" xfId="0" applyFont="1" applyFill="1" applyAlignment="1">
      <alignment horizontal="left" vertical="center"/>
    </xf>
    <xf numFmtId="0" fontId="0" fillId="12" borderId="10" xfId="0" applyFill="1" applyBorder="1" applyAlignment="1">
      <alignment horizontal="right" vertical="center" wrapText="1"/>
    </xf>
    <xf numFmtId="0" fontId="0" fillId="12" borderId="11" xfId="0" applyFill="1" applyBorder="1" applyAlignment="1">
      <alignment horizontal="left" vertical="center" wrapText="1"/>
    </xf>
    <xf numFmtId="0" fontId="0" fillId="12" borderId="16" xfId="0" applyFill="1" applyBorder="1" applyAlignment="1">
      <alignment horizontal="right" vertical="center" wrapText="1"/>
    </xf>
    <xf numFmtId="0" fontId="0" fillId="12" borderId="0" xfId="0" applyFill="1" applyAlignment="1">
      <alignment horizontal="left" vertical="center" wrapText="1"/>
    </xf>
    <xf numFmtId="0" fontId="0" fillId="12" borderId="13" xfId="0" applyFill="1" applyBorder="1" applyAlignment="1">
      <alignment horizontal="right" vertical="center" wrapText="1"/>
    </xf>
    <xf numFmtId="0" fontId="0" fillId="12" borderId="14" xfId="0" applyFill="1" applyBorder="1" applyAlignment="1">
      <alignment horizontal="left" vertical="center" wrapText="1"/>
    </xf>
    <xf numFmtId="0" fontId="0" fillId="12" borderId="11" xfId="0" applyFill="1" applyBorder="1" applyAlignment="1">
      <alignment horizontal="right" vertical="center" wrapText="1"/>
    </xf>
    <xf numFmtId="0" fontId="0" fillId="12" borderId="0" xfId="0" applyFill="1" applyAlignment="1">
      <alignment horizontal="right" vertical="center" wrapText="1"/>
    </xf>
    <xf numFmtId="0" fontId="0" fillId="12" borderId="14" xfId="0" applyFill="1" applyBorder="1" applyAlignment="1">
      <alignment horizontal="right" vertical="center" wrapText="1"/>
    </xf>
    <xf numFmtId="0" fontId="0" fillId="12" borderId="11" xfId="0" applyFill="1" applyBorder="1" applyAlignment="1">
      <alignment vertical="center" wrapText="1"/>
    </xf>
    <xf numFmtId="0" fontId="0" fillId="12" borderId="11" xfId="0" applyFill="1" applyBorder="1" applyAlignment="1">
      <alignment horizontal="center" vertical="top" wrapText="1"/>
    </xf>
    <xf numFmtId="0" fontId="0" fillId="12" borderId="14" xfId="0" applyFill="1" applyBorder="1" applyAlignment="1">
      <alignment horizontal="center" vertical="top" wrapText="1"/>
    </xf>
    <xf numFmtId="0" fontId="0" fillId="12" borderId="10" xfId="0" applyFill="1" applyBorder="1" applyAlignment="1">
      <alignment horizontal="right" vertical="center"/>
    </xf>
    <xf numFmtId="0" fontId="0" fillId="12" borderId="11" xfId="0" applyFill="1" applyBorder="1" applyAlignment="1">
      <alignment horizontal="left" vertical="center"/>
    </xf>
    <xf numFmtId="0" fontId="0" fillId="12" borderId="16" xfId="0" applyFill="1" applyBorder="1" applyAlignment="1">
      <alignment horizontal="right" vertical="center"/>
    </xf>
    <xf numFmtId="0" fontId="0" fillId="12" borderId="0" xfId="0" applyFill="1" applyAlignment="1">
      <alignment horizontal="left" vertical="center"/>
    </xf>
    <xf numFmtId="0" fontId="0" fillId="12" borderId="13" xfId="0" applyFill="1" applyBorder="1" applyAlignment="1">
      <alignment horizontal="right" vertical="center"/>
    </xf>
    <xf numFmtId="0" fontId="0" fillId="12" borderId="14" xfId="0" applyFill="1" applyBorder="1" applyAlignment="1">
      <alignment horizontal="left" vertical="center"/>
    </xf>
    <xf numFmtId="0" fontId="10" fillId="2" borderId="47" xfId="0" applyFont="1" applyFill="1" applyBorder="1" applyAlignment="1">
      <alignment vertical="center"/>
    </xf>
    <xf numFmtId="0" fontId="0" fillId="0" borderId="17" xfId="0" applyBorder="1" applyAlignment="1">
      <alignment horizontal="left" vertical="top" wrapText="1"/>
    </xf>
    <xf numFmtId="0" fontId="0" fillId="12" borderId="20" xfId="0" applyFill="1" applyBorder="1" applyAlignment="1">
      <alignment horizontal="right" vertical="center"/>
    </xf>
    <xf numFmtId="0" fontId="0" fillId="12" borderId="21" xfId="0" applyFill="1" applyBorder="1" applyAlignment="1">
      <alignment horizontal="right" vertical="center"/>
    </xf>
    <xf numFmtId="0" fontId="15" fillId="3" borderId="0" xfId="1" applyFill="1" applyAlignment="1">
      <alignment vertical="center"/>
    </xf>
    <xf numFmtId="0" fontId="15" fillId="3" borderId="0" xfId="1" quotePrefix="1" applyFill="1" applyAlignment="1">
      <alignment horizontal="left" vertical="center"/>
    </xf>
    <xf numFmtId="0" fontId="0" fillId="12" borderId="50" xfId="0" applyFill="1" applyBorder="1" applyAlignment="1">
      <alignment horizontal="right" vertical="center" wrapText="1"/>
    </xf>
    <xf numFmtId="0" fontId="4" fillId="3" borderId="68" xfId="0" applyFont="1" applyFill="1" applyBorder="1" applyAlignment="1">
      <alignment vertical="top"/>
    </xf>
    <xf numFmtId="0" fontId="3" fillId="3" borderId="68" xfId="0" applyFont="1" applyFill="1" applyBorder="1" applyAlignment="1">
      <alignment vertical="top"/>
    </xf>
    <xf numFmtId="0" fontId="1" fillId="3" borderId="68" xfId="0" applyFont="1" applyFill="1" applyBorder="1" applyAlignment="1">
      <alignment vertical="top"/>
    </xf>
    <xf numFmtId="0" fontId="0" fillId="0" borderId="100" xfId="0" applyBorder="1"/>
    <xf numFmtId="0" fontId="0" fillId="0" borderId="27" xfId="0" applyBorder="1" applyAlignment="1">
      <alignment horizontal="left" vertical="center"/>
    </xf>
    <xf numFmtId="0" fontId="0" fillId="18" borderId="5" xfId="0" applyFill="1" applyBorder="1" applyAlignment="1">
      <alignment vertical="center"/>
    </xf>
    <xf numFmtId="0" fontId="0" fillId="18" borderId="64" xfId="0" applyFill="1" applyBorder="1" applyAlignment="1">
      <alignment horizontal="right" vertical="center"/>
    </xf>
    <xf numFmtId="0" fontId="0" fillId="18" borderId="58" xfId="0" applyFill="1" applyBorder="1" applyAlignment="1">
      <alignment vertical="center"/>
    </xf>
    <xf numFmtId="0" fontId="0" fillId="18" borderId="47" xfId="0" applyFill="1" applyBorder="1" applyAlignment="1">
      <alignment vertical="center"/>
    </xf>
    <xf numFmtId="0" fontId="0" fillId="18" borderId="19" xfId="0" applyFill="1" applyBorder="1" applyAlignment="1">
      <alignment horizontal="left" vertical="center"/>
    </xf>
    <xf numFmtId="0" fontId="0" fillId="18" borderId="20" xfId="0" applyFill="1" applyBorder="1" applyAlignment="1">
      <alignment vertical="center"/>
    </xf>
    <xf numFmtId="0" fontId="0" fillId="18" borderId="20" xfId="0" applyFill="1" applyBorder="1" applyAlignment="1">
      <alignment horizontal="right" vertical="center"/>
    </xf>
    <xf numFmtId="0" fontId="0" fillId="12" borderId="118" xfId="0" applyFill="1" applyBorder="1" applyAlignment="1">
      <alignment vertical="center"/>
    </xf>
    <xf numFmtId="0" fontId="0" fillId="18" borderId="19" xfId="0" applyFill="1" applyBorder="1" applyAlignment="1">
      <alignment vertical="center"/>
    </xf>
    <xf numFmtId="164" fontId="0" fillId="12" borderId="118" xfId="0" applyNumberFormat="1" applyFill="1" applyBorder="1" applyAlignment="1">
      <alignment horizontal="right" vertical="center"/>
    </xf>
    <xf numFmtId="0" fontId="0" fillId="12" borderId="118" xfId="0" applyFill="1" applyBorder="1" applyAlignment="1">
      <alignment horizontal="right" vertical="center"/>
    </xf>
    <xf numFmtId="1" fontId="0" fillId="12" borderId="118" xfId="0" applyNumberFormat="1" applyFill="1" applyBorder="1" applyAlignment="1">
      <alignment horizontal="right" vertical="center"/>
    </xf>
    <xf numFmtId="0" fontId="1" fillId="18" borderId="47" xfId="0" applyFont="1" applyFill="1" applyBorder="1" applyAlignment="1">
      <alignment horizontal="right" vertical="center"/>
    </xf>
    <xf numFmtId="0" fontId="1" fillId="18" borderId="19" xfId="0" applyFont="1" applyFill="1" applyBorder="1" applyAlignment="1">
      <alignment vertical="center"/>
    </xf>
    <xf numFmtId="0" fontId="0" fillId="12" borderId="58" xfId="0" applyFill="1" applyBorder="1" applyAlignment="1">
      <alignment horizontal="right" vertical="center"/>
    </xf>
    <xf numFmtId="0" fontId="0" fillId="18" borderId="66" xfId="0" applyFill="1" applyBorder="1" applyAlignment="1">
      <alignment vertical="center"/>
    </xf>
    <xf numFmtId="0" fontId="0" fillId="18" borderId="30" xfId="0" applyFill="1" applyBorder="1" applyAlignment="1">
      <alignment vertical="center"/>
    </xf>
    <xf numFmtId="0" fontId="0" fillId="18" borderId="75" xfId="0" applyFill="1" applyBorder="1" applyAlignment="1">
      <alignment vertical="center"/>
    </xf>
    <xf numFmtId="0" fontId="0" fillId="12" borderId="47" xfId="0" applyFill="1" applyBorder="1" applyAlignment="1">
      <alignment horizontal="right" vertical="center"/>
    </xf>
    <xf numFmtId="0" fontId="3" fillId="18" borderId="119" xfId="0" applyFont="1" applyFill="1" applyBorder="1" applyAlignment="1">
      <alignment vertical="center"/>
    </xf>
    <xf numFmtId="0" fontId="3" fillId="18" borderId="32" xfId="0" applyFont="1" applyFill="1" applyBorder="1" applyAlignment="1">
      <alignment vertical="center"/>
    </xf>
    <xf numFmtId="0" fontId="3" fillId="18" borderId="114" xfId="0" applyFont="1" applyFill="1" applyBorder="1" applyAlignment="1">
      <alignment vertical="center"/>
    </xf>
    <xf numFmtId="0" fontId="1" fillId="18" borderId="64" xfId="0" applyFont="1" applyFill="1" applyBorder="1" applyAlignment="1">
      <alignment horizontal="right" vertical="center"/>
    </xf>
    <xf numFmtId="0" fontId="0" fillId="18" borderId="64" xfId="0" applyFill="1" applyBorder="1" applyAlignment="1">
      <alignment vertical="center"/>
    </xf>
    <xf numFmtId="0" fontId="0" fillId="18" borderId="32" xfId="0" applyFill="1" applyBorder="1" applyAlignment="1">
      <alignment vertical="center"/>
    </xf>
    <xf numFmtId="0" fontId="1" fillId="18" borderId="32" xfId="0" applyFont="1" applyFill="1" applyBorder="1" applyAlignment="1">
      <alignment horizontal="right" vertical="center"/>
    </xf>
    <xf numFmtId="0" fontId="0" fillId="12" borderId="111" xfId="0" applyFill="1" applyBorder="1" applyAlignment="1">
      <alignment horizontal="right" vertical="center"/>
    </xf>
    <xf numFmtId="0" fontId="0" fillId="12" borderId="120" xfId="0" applyFill="1" applyBorder="1" applyAlignment="1">
      <alignment horizontal="right" vertical="center"/>
    </xf>
    <xf numFmtId="0" fontId="0" fillId="12" borderId="45" xfId="0" applyFill="1" applyBorder="1" applyAlignment="1">
      <alignment horizontal="right" vertical="center"/>
    </xf>
    <xf numFmtId="0" fontId="0" fillId="0" borderId="6" xfId="0" applyBorder="1" applyAlignment="1">
      <alignment horizontal="left" vertical="top" wrapText="1"/>
    </xf>
    <xf numFmtId="0" fontId="4" fillId="3" borderId="104" xfId="0" applyFont="1" applyFill="1" applyBorder="1" applyAlignment="1">
      <alignment horizontal="right"/>
    </xf>
    <xf numFmtId="0" fontId="0" fillId="0" borderId="121" xfId="0" applyBorder="1"/>
    <xf numFmtId="0" fontId="4" fillId="3" borderId="21" xfId="0" applyFont="1" applyFill="1" applyBorder="1" applyAlignment="1">
      <alignment horizontal="left" vertical="top" wrapText="1"/>
    </xf>
    <xf numFmtId="0" fontId="1" fillId="11" borderId="2" xfId="0" applyFont="1" applyFill="1" applyBorder="1" applyAlignment="1">
      <alignment horizontal="left" vertical="center"/>
    </xf>
    <xf numFmtId="0" fontId="1" fillId="11" borderId="4" xfId="0" applyFont="1" applyFill="1" applyBorder="1" applyAlignment="1">
      <alignment vertical="center"/>
    </xf>
    <xf numFmtId="0" fontId="1" fillId="11" borderId="5" xfId="0" applyFont="1" applyFill="1" applyBorder="1" applyAlignment="1">
      <alignment horizontal="left" vertical="center"/>
    </xf>
    <xf numFmtId="0" fontId="1" fillId="11" borderId="6" xfId="0" applyFont="1" applyFill="1" applyBorder="1" applyAlignment="1">
      <alignment vertical="center"/>
    </xf>
    <xf numFmtId="0" fontId="22" fillId="0" borderId="10" xfId="0" applyFont="1" applyBorder="1"/>
    <xf numFmtId="0" fontId="0" fillId="0" borderId="11" xfId="0" applyBorder="1" applyAlignment="1">
      <alignment horizontal="right"/>
    </xf>
    <xf numFmtId="0" fontId="0" fillId="0" borderId="11" xfId="0" applyBorder="1" applyAlignment="1">
      <alignment horizontal="center"/>
    </xf>
    <xf numFmtId="0" fontId="0" fillId="0" borderId="11" xfId="0" applyBorder="1"/>
    <xf numFmtId="0" fontId="0" fillId="0" borderId="12" xfId="0" applyBorder="1"/>
    <xf numFmtId="0" fontId="0" fillId="5" borderId="44" xfId="0" applyFill="1" applyBorder="1" applyAlignment="1">
      <alignment horizontal="left"/>
    </xf>
    <xf numFmtId="0" fontId="0" fillId="5" borderId="62" xfId="0" applyFill="1" applyBorder="1" applyAlignment="1">
      <alignment horizontal="right"/>
    </xf>
    <xf numFmtId="0" fontId="0" fillId="5" borderId="62" xfId="0" applyFill="1" applyBorder="1" applyAlignment="1">
      <alignment horizontal="center"/>
    </xf>
    <xf numFmtId="0" fontId="0" fillId="5" borderId="48" xfId="0" applyFill="1" applyBorder="1"/>
    <xf numFmtId="0" fontId="0" fillId="5" borderId="58" xfId="0" applyFill="1" applyBorder="1"/>
    <xf numFmtId="0" fontId="0" fillId="5" borderId="56" xfId="0" applyFill="1" applyBorder="1"/>
    <xf numFmtId="0" fontId="26" fillId="16" borderId="42" xfId="0" applyFont="1" applyFill="1" applyBorder="1" applyAlignment="1">
      <alignment horizontal="right"/>
    </xf>
    <xf numFmtId="0" fontId="26" fillId="16" borderId="42" xfId="0" applyFont="1" applyFill="1" applyBorder="1" applyAlignment="1">
      <alignment horizontal="center"/>
    </xf>
    <xf numFmtId="0" fontId="26" fillId="16" borderId="42" xfId="0" applyFont="1" applyFill="1" applyBorder="1"/>
    <xf numFmtId="0" fontId="28" fillId="19" borderId="18" xfId="2" applyFill="1" applyBorder="1" applyAlignment="1">
      <alignment horizontal="left" vertical="top" wrapText="1"/>
    </xf>
    <xf numFmtId="0" fontId="28" fillId="20" borderId="18" xfId="2" applyFill="1" applyBorder="1" applyAlignment="1">
      <alignment horizontal="left" vertical="top" wrapText="1"/>
    </xf>
    <xf numFmtId="0" fontId="28" fillId="21" borderId="18" xfId="2" applyFill="1" applyBorder="1" applyAlignment="1">
      <alignment horizontal="left" vertical="top" wrapText="1"/>
    </xf>
    <xf numFmtId="0" fontId="28" fillId="22" borderId="18" xfId="2" applyFill="1" applyBorder="1" applyAlignment="1">
      <alignment horizontal="left" vertical="top" wrapText="1"/>
    </xf>
    <xf numFmtId="0" fontId="28" fillId="23" borderId="18" xfId="2" applyFill="1" applyBorder="1" applyAlignment="1">
      <alignment horizontal="left" vertical="top" wrapText="1"/>
    </xf>
    <xf numFmtId="0" fontId="28" fillId="24" borderId="18" xfId="2" applyFill="1" applyBorder="1" applyAlignment="1">
      <alignment horizontal="left" vertical="top" wrapText="1"/>
    </xf>
    <xf numFmtId="0" fontId="28" fillId="22" borderId="34" xfId="2" applyFill="1" applyBorder="1" applyAlignment="1">
      <alignment horizontal="left" vertical="top" wrapText="1"/>
    </xf>
    <xf numFmtId="0" fontId="28" fillId="23" borderId="48" xfId="2" applyFill="1" applyBorder="1" applyAlignment="1">
      <alignment horizontal="left" vertical="top" wrapText="1"/>
    </xf>
    <xf numFmtId="0" fontId="28" fillId="22" borderId="22" xfId="2" applyFill="1" applyBorder="1" applyAlignment="1">
      <alignment horizontal="left" vertical="top" wrapText="1"/>
    </xf>
    <xf numFmtId="0" fontId="28" fillId="22" borderId="23" xfId="2" applyFill="1" applyBorder="1" applyAlignment="1">
      <alignment horizontal="left" vertical="top" wrapText="1"/>
    </xf>
    <xf numFmtId="0" fontId="28" fillId="24" borderId="34" xfId="2" applyFill="1" applyBorder="1" applyAlignment="1">
      <alignment horizontal="left" vertical="top" wrapText="1"/>
    </xf>
    <xf numFmtId="0" fontId="28" fillId="23" borderId="34" xfId="2" applyFill="1" applyBorder="1" applyAlignment="1">
      <alignment horizontal="left" vertical="top" wrapText="1"/>
    </xf>
    <xf numFmtId="0" fontId="28" fillId="24" borderId="48" xfId="2" applyFill="1" applyBorder="1" applyAlignment="1">
      <alignment horizontal="left" vertical="top" wrapText="1"/>
    </xf>
    <xf numFmtId="0" fontId="28" fillId="21" borderId="34" xfId="2" applyFill="1" applyBorder="1" applyAlignment="1">
      <alignment horizontal="left" vertical="top" wrapText="1"/>
    </xf>
    <xf numFmtId="0" fontId="28" fillId="22" borderId="48" xfId="2" applyFill="1" applyBorder="1" applyAlignment="1">
      <alignment horizontal="left" vertical="top" wrapText="1"/>
    </xf>
    <xf numFmtId="0" fontId="28" fillId="21" borderId="48" xfId="2" applyFill="1" applyBorder="1" applyAlignment="1">
      <alignment horizontal="left" vertical="top" wrapText="1"/>
    </xf>
    <xf numFmtId="0" fontId="28" fillId="20" borderId="34" xfId="2" applyFill="1" applyBorder="1" applyAlignment="1">
      <alignment horizontal="left" vertical="top" wrapText="1"/>
    </xf>
    <xf numFmtId="0" fontId="28" fillId="20" borderId="22" xfId="2" applyFill="1" applyBorder="1" applyAlignment="1">
      <alignment horizontal="left" vertical="top" wrapText="1"/>
    </xf>
    <xf numFmtId="0" fontId="28" fillId="20" borderId="23" xfId="2" applyFill="1" applyBorder="1" applyAlignment="1">
      <alignment horizontal="left" vertical="top" wrapText="1"/>
    </xf>
    <xf numFmtId="0" fontId="28" fillId="19" borderId="34" xfId="2" applyFill="1" applyBorder="1" applyAlignment="1">
      <alignment horizontal="left" vertical="top" wrapText="1"/>
    </xf>
    <xf numFmtId="0" fontId="28" fillId="20" borderId="48" xfId="2" applyFill="1" applyBorder="1" applyAlignment="1">
      <alignment horizontal="left" vertical="top" wrapText="1"/>
    </xf>
    <xf numFmtId="0" fontId="28" fillId="19" borderId="22" xfId="2" applyFill="1" applyBorder="1" applyAlignment="1">
      <alignment horizontal="left" vertical="top" wrapText="1"/>
    </xf>
    <xf numFmtId="0" fontId="28" fillId="19" borderId="23" xfId="2" applyFill="1" applyBorder="1" applyAlignment="1">
      <alignment horizontal="left" vertical="top" wrapText="1"/>
    </xf>
    <xf numFmtId="0" fontId="4" fillId="3" borderId="20" xfId="0" applyFont="1" applyFill="1" applyBorder="1" applyAlignment="1">
      <alignment horizontal="right"/>
    </xf>
    <xf numFmtId="0" fontId="28" fillId="19" borderId="48" xfId="2" applyFill="1" applyBorder="1" applyAlignment="1">
      <alignment horizontal="left" vertical="top" wrapText="1"/>
    </xf>
    <xf numFmtId="1" fontId="4" fillId="3" borderId="21" xfId="0" applyNumberFormat="1" applyFont="1" applyFill="1" applyBorder="1" applyAlignment="1">
      <alignment horizontal="right" vertical="top" wrapText="1"/>
    </xf>
    <xf numFmtId="0" fontId="4" fillId="3" borderId="21" xfId="0" applyFont="1" applyFill="1" applyBorder="1" applyAlignment="1">
      <alignment horizontal="right" vertical="top" wrapText="1"/>
    </xf>
    <xf numFmtId="0" fontId="4" fillId="3" borderId="19" xfId="0" applyFont="1" applyFill="1" applyBorder="1" applyAlignment="1">
      <alignment horizontal="left" vertical="top" wrapText="1"/>
    </xf>
    <xf numFmtId="0" fontId="4" fillId="3" borderId="20" xfId="0" applyFont="1" applyFill="1" applyBorder="1" applyAlignment="1">
      <alignment horizontal="left" vertical="top" wrapText="1"/>
    </xf>
    <xf numFmtId="1" fontId="0" fillId="0" borderId="101" xfId="0" applyNumberFormat="1" applyBorder="1" applyAlignment="1">
      <alignment horizontal="right" vertical="top" wrapText="1"/>
    </xf>
    <xf numFmtId="0" fontId="28" fillId="20" borderId="25" xfId="2" applyFill="1" applyBorder="1" applyAlignment="1">
      <alignment horizontal="left" vertical="top" wrapText="1"/>
    </xf>
    <xf numFmtId="0" fontId="28" fillId="20" borderId="33" xfId="2" applyFill="1" applyBorder="1" applyAlignment="1">
      <alignment horizontal="left" vertical="top" wrapText="1"/>
    </xf>
    <xf numFmtId="0" fontId="4" fillId="3" borderId="104" xfId="0" applyFont="1" applyFill="1" applyBorder="1" applyAlignment="1">
      <alignment horizontal="left" vertical="top" wrapText="1"/>
    </xf>
    <xf numFmtId="0" fontId="28" fillId="20" borderId="44" xfId="2" applyFill="1" applyBorder="1" applyAlignment="1">
      <alignment horizontal="left" vertical="top" wrapText="1"/>
    </xf>
    <xf numFmtId="0" fontId="4" fillId="3" borderId="42" xfId="0" applyFont="1" applyFill="1" applyBorder="1" applyAlignment="1">
      <alignment horizontal="left" vertical="top" wrapText="1"/>
    </xf>
    <xf numFmtId="0" fontId="0" fillId="0" borderId="97" xfId="0" applyBorder="1" applyAlignment="1">
      <alignment horizontal="left" vertical="top" wrapText="1"/>
    </xf>
    <xf numFmtId="0" fontId="0" fillId="0" borderId="96" xfId="0" applyBorder="1" applyAlignment="1">
      <alignment horizontal="left" vertical="top" wrapText="1"/>
    </xf>
    <xf numFmtId="0" fontId="0" fillId="0" borderId="101" xfId="0" applyBorder="1" applyAlignment="1">
      <alignment horizontal="left" vertical="top" wrapText="1"/>
    </xf>
    <xf numFmtId="0" fontId="0" fillId="0" borderId="97" xfId="0" applyBorder="1"/>
    <xf numFmtId="0" fontId="0" fillId="0" borderId="96" xfId="0" applyBorder="1"/>
    <xf numFmtId="0" fontId="0" fillId="0" borderId="101" xfId="0" applyBorder="1"/>
    <xf numFmtId="1" fontId="0" fillId="0" borderId="17" xfId="0" applyNumberFormat="1" applyBorder="1" applyAlignment="1">
      <alignment horizontal="right" vertical="top" wrapText="1"/>
    </xf>
    <xf numFmtId="0" fontId="4" fillId="3" borderId="8" xfId="0" applyFont="1" applyFill="1" applyBorder="1" applyAlignment="1">
      <alignment horizontal="left" vertical="top" wrapText="1"/>
    </xf>
    <xf numFmtId="0" fontId="4" fillId="3" borderId="9" xfId="0" applyFont="1" applyFill="1" applyBorder="1" applyAlignment="1">
      <alignment horizontal="left" vertical="top" wrapText="1"/>
    </xf>
    <xf numFmtId="0" fontId="4" fillId="3" borderId="125" xfId="0" applyFont="1" applyFill="1" applyBorder="1" applyAlignment="1">
      <alignment horizontal="right" vertical="top" wrapText="1"/>
    </xf>
    <xf numFmtId="0" fontId="4" fillId="3" borderId="126" xfId="0" applyFont="1" applyFill="1" applyBorder="1"/>
    <xf numFmtId="0" fontId="4" fillId="3" borderId="127" xfId="0" applyFont="1" applyFill="1" applyBorder="1"/>
    <xf numFmtId="0" fontId="4" fillId="3" borderId="9" xfId="0" applyFont="1" applyFill="1" applyBorder="1"/>
    <xf numFmtId="0" fontId="4" fillId="3" borderId="125" xfId="0" applyFont="1" applyFill="1" applyBorder="1" applyAlignment="1">
      <alignment horizontal="right"/>
    </xf>
    <xf numFmtId="0" fontId="0" fillId="0" borderId="17" xfId="0" applyBorder="1"/>
    <xf numFmtId="0" fontId="4" fillId="3" borderId="124" xfId="0" applyFont="1" applyFill="1" applyBorder="1" applyAlignment="1">
      <alignment horizontal="right" vertical="top" wrapText="1"/>
    </xf>
    <xf numFmtId="0" fontId="0" fillId="0" borderId="122" xfId="0" applyBorder="1"/>
    <xf numFmtId="1" fontId="0" fillId="0" borderId="76" xfId="0" applyNumberFormat="1" applyBorder="1" applyAlignment="1">
      <alignment horizontal="right" vertical="top" wrapText="1"/>
    </xf>
    <xf numFmtId="0" fontId="0" fillId="0" borderId="128" xfId="0" applyBorder="1"/>
    <xf numFmtId="0" fontId="0" fillId="0" borderId="76" xfId="0" applyBorder="1"/>
    <xf numFmtId="0" fontId="0" fillId="0" borderId="77" xfId="0" applyBorder="1"/>
    <xf numFmtId="0" fontId="28" fillId="19" borderId="25" xfId="2" applyFill="1" applyBorder="1" applyAlignment="1">
      <alignment horizontal="left" vertical="top" wrapText="1"/>
    </xf>
    <xf numFmtId="0" fontId="28" fillId="19" borderId="33" xfId="2" applyFill="1" applyBorder="1" applyAlignment="1">
      <alignment horizontal="left" vertical="top" wrapText="1"/>
    </xf>
    <xf numFmtId="0" fontId="28" fillId="19" borderId="44" xfId="2" applyFill="1" applyBorder="1" applyAlignment="1">
      <alignment horizontal="left" vertical="top" wrapText="1"/>
    </xf>
    <xf numFmtId="0" fontId="4" fillId="3" borderId="7" xfId="0" applyFont="1" applyFill="1" applyBorder="1" applyAlignment="1">
      <alignment horizontal="left" vertical="top" wrapText="1"/>
    </xf>
    <xf numFmtId="0" fontId="0" fillId="0" borderId="122" xfId="0" applyBorder="1" applyAlignment="1">
      <alignment horizontal="left" vertical="top" wrapText="1"/>
    </xf>
    <xf numFmtId="0" fontId="0" fillId="0" borderId="129" xfId="0" applyBorder="1"/>
    <xf numFmtId="1" fontId="0" fillId="0" borderId="123" xfId="0" applyNumberFormat="1" applyBorder="1" applyAlignment="1">
      <alignment horizontal="right" vertical="top" wrapText="1"/>
    </xf>
    <xf numFmtId="0" fontId="28" fillId="22" borderId="25" xfId="2" applyFill="1" applyBorder="1" applyAlignment="1">
      <alignment horizontal="left" vertical="top" wrapText="1"/>
    </xf>
    <xf numFmtId="0" fontId="28" fillId="22" borderId="33" xfId="2" applyFill="1" applyBorder="1" applyAlignment="1">
      <alignment horizontal="left" vertical="top" wrapText="1"/>
    </xf>
    <xf numFmtId="0" fontId="28" fillId="22" borderId="44" xfId="2" applyFill="1" applyBorder="1" applyAlignment="1">
      <alignment horizontal="left" vertical="top" wrapText="1"/>
    </xf>
    <xf numFmtId="0" fontId="0" fillId="18" borderId="2" xfId="0" applyFill="1" applyBorder="1" applyAlignment="1">
      <alignment vertical="center"/>
    </xf>
    <xf numFmtId="0" fontId="1" fillId="18" borderId="3" xfId="0" applyFont="1" applyFill="1" applyBorder="1" applyAlignment="1">
      <alignment horizontal="left" vertical="center"/>
    </xf>
    <xf numFmtId="0" fontId="0" fillId="18" borderId="3" xfId="0" applyFill="1" applyBorder="1" applyAlignment="1">
      <alignment vertical="center"/>
    </xf>
    <xf numFmtId="0" fontId="0" fillId="18" borderId="3" xfId="0" applyFill="1" applyBorder="1" applyAlignment="1">
      <alignment horizontal="right" vertical="center"/>
    </xf>
    <xf numFmtId="0" fontId="0" fillId="18" borderId="107" xfId="0" applyFill="1" applyBorder="1" applyAlignment="1">
      <alignment vertical="center"/>
    </xf>
    <xf numFmtId="0" fontId="0" fillId="18" borderId="4" xfId="0" applyFill="1" applyBorder="1" applyAlignment="1">
      <alignment vertical="center"/>
    </xf>
    <xf numFmtId="49" fontId="0" fillId="3" borderId="0" xfId="0" applyNumberFormat="1" applyFill="1" applyAlignment="1">
      <alignment horizontal="left" vertical="center"/>
    </xf>
    <xf numFmtId="49" fontId="15" fillId="3" borderId="0" xfId="1" applyNumberFormat="1" applyFill="1" applyAlignment="1">
      <alignment horizontal="left" vertical="center"/>
    </xf>
    <xf numFmtId="0" fontId="0" fillId="2" borderId="64" xfId="0" applyFill="1" applyBorder="1" applyAlignment="1">
      <alignment horizontal="center" vertical="center"/>
    </xf>
    <xf numFmtId="0" fontId="4" fillId="3" borderId="0" xfId="0" applyFont="1" applyFill="1" applyAlignment="1">
      <alignment horizontal="left" vertical="center"/>
    </xf>
    <xf numFmtId="0" fontId="4" fillId="3" borderId="0" xfId="0" applyFont="1" applyFill="1" applyAlignment="1">
      <alignment vertical="center"/>
    </xf>
    <xf numFmtId="0" fontId="3" fillId="2" borderId="14" xfId="0" applyFont="1" applyFill="1" applyBorder="1" applyAlignment="1">
      <alignment horizontal="left" vertical="center"/>
    </xf>
    <xf numFmtId="0" fontId="0" fillId="2" borderId="63" xfId="0" applyFill="1" applyBorder="1" applyAlignment="1">
      <alignment horizontal="center" vertical="center"/>
    </xf>
    <xf numFmtId="0" fontId="14" fillId="6" borderId="47" xfId="0" applyFont="1" applyFill="1" applyBorder="1" applyAlignment="1">
      <alignment horizontal="left" vertical="center"/>
    </xf>
    <xf numFmtId="0" fontId="14" fillId="6" borderId="75" xfId="0" applyFont="1" applyFill="1" applyBorder="1" applyAlignment="1">
      <alignment horizontal="left" vertical="center"/>
    </xf>
    <xf numFmtId="0" fontId="0" fillId="12" borderId="17" xfId="0" applyFill="1" applyBorder="1" applyAlignment="1">
      <alignment horizontal="left" vertical="center" wrapText="1"/>
    </xf>
    <xf numFmtId="0" fontId="0" fillId="3" borderId="0" xfId="0" quotePrefix="1" applyFill="1" applyAlignment="1">
      <alignment vertical="top" wrapText="1"/>
    </xf>
    <xf numFmtId="0" fontId="15" fillId="3" borderId="0" xfId="1" applyFill="1" applyBorder="1" applyAlignment="1">
      <alignment horizontal="left" vertical="center" wrapText="1"/>
    </xf>
    <xf numFmtId="0" fontId="0" fillId="12" borderId="17" xfId="0" applyFill="1" applyBorder="1" applyAlignment="1">
      <alignment horizontal="center" vertical="top" wrapText="1"/>
    </xf>
    <xf numFmtId="0" fontId="0" fillId="12" borderId="10" xfId="0" applyFill="1" applyBorder="1" applyAlignment="1">
      <alignment horizontal="right" vertical="top" wrapText="1"/>
    </xf>
    <xf numFmtId="0" fontId="0" fillId="12" borderId="16" xfId="0" applyFill="1" applyBorder="1" applyAlignment="1">
      <alignment horizontal="right" vertical="top" wrapText="1"/>
    </xf>
    <xf numFmtId="0" fontId="0" fillId="12" borderId="75" xfId="0" applyFill="1" applyBorder="1" applyAlignment="1">
      <alignment horizontal="left" vertical="center" wrapText="1"/>
    </xf>
    <xf numFmtId="0" fontId="0" fillId="12" borderId="101" xfId="0" applyFill="1" applyBorder="1" applyAlignment="1">
      <alignment horizontal="left" vertical="center" wrapText="1"/>
    </xf>
    <xf numFmtId="0" fontId="0" fillId="12" borderId="45" xfId="0" applyFill="1" applyBorder="1" applyAlignment="1">
      <alignment horizontal="left" vertical="center" wrapText="1"/>
    </xf>
    <xf numFmtId="0" fontId="0" fillId="12" borderId="97" xfId="0" applyFill="1" applyBorder="1" applyAlignment="1">
      <alignment horizontal="left" vertical="center" wrapText="1"/>
    </xf>
    <xf numFmtId="0" fontId="1" fillId="25" borderId="0" xfId="0" applyFont="1" applyFill="1"/>
    <xf numFmtId="0" fontId="0" fillId="25" borderId="0" xfId="0" applyFill="1" applyAlignment="1">
      <alignment horizontal="right"/>
    </xf>
    <xf numFmtId="0" fontId="0" fillId="25" borderId="0" xfId="0" applyFill="1" applyAlignment="1">
      <alignment horizontal="center"/>
    </xf>
    <xf numFmtId="0" fontId="0" fillId="25" borderId="0" xfId="0" applyFill="1"/>
    <xf numFmtId="0" fontId="11" fillId="16" borderId="2" xfId="0" applyFont="1" applyFill="1" applyBorder="1"/>
    <xf numFmtId="0" fontId="26" fillId="16" borderId="82" xfId="0" applyFont="1" applyFill="1" applyBorder="1" applyAlignment="1">
      <alignment horizontal="right"/>
    </xf>
    <xf numFmtId="0" fontId="26" fillId="16" borderId="82" xfId="0" applyFont="1" applyFill="1" applyBorder="1" applyAlignment="1">
      <alignment horizontal="center"/>
    </xf>
    <xf numFmtId="0" fontId="26" fillId="16" borderId="82" xfId="0" applyFont="1" applyFill="1" applyBorder="1"/>
    <xf numFmtId="0" fontId="26" fillId="16" borderId="4" xfId="0" applyFont="1" applyFill="1" applyBorder="1"/>
    <xf numFmtId="0" fontId="1" fillId="25" borderId="18" xfId="0" applyFont="1" applyFill="1" applyBorder="1"/>
    <xf numFmtId="0" fontId="0" fillId="25" borderId="18" xfId="0" applyFill="1" applyBorder="1" applyAlignment="1">
      <alignment horizontal="right"/>
    </xf>
    <xf numFmtId="0" fontId="0" fillId="25" borderId="18" xfId="0" applyFill="1" applyBorder="1" applyAlignment="1">
      <alignment horizontal="center"/>
    </xf>
    <xf numFmtId="0" fontId="0" fillId="25" borderId="18" xfId="0" applyFill="1" applyBorder="1"/>
    <xf numFmtId="0" fontId="0" fillId="0" borderId="64" xfId="0" applyBorder="1"/>
    <xf numFmtId="0" fontId="1" fillId="18" borderId="0" xfId="0" applyFont="1" applyFill="1" applyAlignment="1">
      <alignment horizontal="left" vertical="center"/>
    </xf>
    <xf numFmtId="0" fontId="0" fillId="18" borderId="0" xfId="0" applyFill="1" applyAlignment="1">
      <alignment horizontal="right" vertical="center"/>
    </xf>
    <xf numFmtId="0" fontId="0" fillId="12" borderId="0" xfId="0" applyFill="1" applyAlignment="1">
      <alignment horizontal="right" vertical="center"/>
    </xf>
    <xf numFmtId="0" fontId="0" fillId="18" borderId="7" xfId="0" applyFill="1" applyBorder="1" applyAlignment="1">
      <alignment vertical="center"/>
    </xf>
    <xf numFmtId="0" fontId="0" fillId="18" borderId="8" xfId="0" applyFill="1" applyBorder="1" applyAlignment="1">
      <alignment vertical="center"/>
    </xf>
    <xf numFmtId="0" fontId="0" fillId="18" borderId="67" xfId="0" applyFill="1" applyBorder="1" applyAlignment="1">
      <alignment vertical="center"/>
    </xf>
    <xf numFmtId="0" fontId="0" fillId="18" borderId="69" xfId="0" applyFill="1" applyBorder="1" applyAlignment="1">
      <alignment vertical="center"/>
    </xf>
    <xf numFmtId="0" fontId="0" fillId="12" borderId="130" xfId="0" applyFill="1" applyBorder="1" applyAlignment="1">
      <alignment horizontal="right" vertical="center"/>
    </xf>
    <xf numFmtId="0" fontId="3" fillId="18" borderId="52" xfId="0" applyFont="1" applyFill="1" applyBorder="1" applyAlignment="1">
      <alignment vertical="center"/>
    </xf>
    <xf numFmtId="0" fontId="0" fillId="18" borderId="52" xfId="0" applyFill="1" applyBorder="1" applyAlignment="1">
      <alignment vertical="center"/>
    </xf>
    <xf numFmtId="0" fontId="0" fillId="18" borderId="74" xfId="0" applyFill="1" applyBorder="1" applyAlignment="1">
      <alignment horizontal="right" vertical="center"/>
    </xf>
    <xf numFmtId="0" fontId="0" fillId="18" borderId="9" xfId="0" applyFill="1" applyBorder="1" applyAlignment="1">
      <alignment vertical="center"/>
    </xf>
    <xf numFmtId="0" fontId="0" fillId="12" borderId="75" xfId="0" applyFill="1" applyBorder="1" applyAlignment="1">
      <alignment horizontal="left" vertical="center"/>
    </xf>
    <xf numFmtId="0" fontId="0" fillId="12" borderId="101" xfId="0" applyFill="1" applyBorder="1" applyAlignment="1">
      <alignment horizontal="left" vertical="center"/>
    </xf>
    <xf numFmtId="0" fontId="3" fillId="8" borderId="0" xfId="0" applyFont="1" applyFill="1" applyAlignment="1">
      <alignment horizontal="center" vertical="center"/>
    </xf>
    <xf numFmtId="0" fontId="0" fillId="0" borderId="62" xfId="0" applyBorder="1" applyAlignment="1">
      <alignment horizontal="right"/>
    </xf>
    <xf numFmtId="0" fontId="0" fillId="0" borderId="62" xfId="0" applyBorder="1" applyAlignment="1">
      <alignment horizontal="center"/>
    </xf>
    <xf numFmtId="0" fontId="3" fillId="3" borderId="45" xfId="0" applyFont="1" applyFill="1" applyBorder="1" applyAlignment="1">
      <alignment horizontal="left" vertical="top" wrapText="1"/>
    </xf>
    <xf numFmtId="0" fontId="0" fillId="12" borderId="0" xfId="0" applyFill="1" applyAlignment="1">
      <alignment horizontal="center" vertical="top" wrapText="1"/>
    </xf>
    <xf numFmtId="0" fontId="0" fillId="12" borderId="13" xfId="0" applyFill="1" applyBorder="1" applyAlignment="1">
      <alignment horizontal="right" vertical="top" wrapText="1"/>
    </xf>
    <xf numFmtId="0" fontId="0" fillId="5" borderId="66" xfId="0" applyFill="1" applyBorder="1" applyAlignment="1">
      <alignment horizontal="center"/>
    </xf>
    <xf numFmtId="0" fontId="3" fillId="3" borderId="0" xfId="0" applyFont="1" applyFill="1" applyAlignment="1">
      <alignment horizontal="left" vertical="top" wrapText="1"/>
    </xf>
    <xf numFmtId="0" fontId="13" fillId="8" borderId="64" xfId="0" applyFont="1" applyFill="1" applyBorder="1" applyAlignment="1">
      <alignment vertical="center"/>
    </xf>
    <xf numFmtId="0" fontId="0" fillId="18" borderId="131" xfId="0" applyFill="1" applyBorder="1" applyAlignment="1">
      <alignment vertical="center"/>
    </xf>
    <xf numFmtId="0" fontId="0" fillId="18" borderId="72" xfId="0" applyFill="1" applyBorder="1" applyAlignment="1">
      <alignment vertical="center"/>
    </xf>
    <xf numFmtId="0" fontId="0" fillId="18" borderId="132" xfId="0" applyFill="1" applyBorder="1" applyAlignment="1">
      <alignment vertical="center"/>
    </xf>
    <xf numFmtId="0" fontId="1" fillId="3" borderId="48" xfId="0" applyFont="1" applyFill="1" applyBorder="1" applyAlignment="1">
      <alignment horizontal="left" vertical="center"/>
    </xf>
    <xf numFmtId="0" fontId="10" fillId="3" borderId="32" xfId="0" applyFont="1" applyFill="1" applyBorder="1" applyAlignment="1">
      <alignment horizontal="left" vertical="center"/>
    </xf>
    <xf numFmtId="0" fontId="0" fillId="3" borderId="32" xfId="0" applyFill="1" applyBorder="1" applyAlignment="1">
      <alignment horizontal="left" vertical="center"/>
    </xf>
    <xf numFmtId="0" fontId="0" fillId="3" borderId="114" xfId="0" applyFill="1" applyBorder="1" applyAlignment="1">
      <alignment horizontal="left" vertical="center"/>
    </xf>
    <xf numFmtId="0" fontId="0" fillId="2" borderId="32" xfId="0" applyFill="1" applyBorder="1" applyAlignment="1">
      <alignment horizontal="left" vertical="center"/>
    </xf>
    <xf numFmtId="0" fontId="0" fillId="2" borderId="114" xfId="0" applyFill="1" applyBorder="1" applyAlignment="1">
      <alignment horizontal="left" vertical="center"/>
    </xf>
    <xf numFmtId="0" fontId="10" fillId="3" borderId="32" xfId="0" applyFont="1" applyFill="1" applyBorder="1" applyAlignment="1">
      <alignment vertical="center"/>
    </xf>
    <xf numFmtId="0" fontId="10" fillId="2" borderId="32" xfId="0" applyFont="1" applyFill="1" applyBorder="1" applyAlignment="1">
      <alignment vertical="center"/>
    </xf>
    <xf numFmtId="0" fontId="10" fillId="2" borderId="114" xfId="0" applyFont="1" applyFill="1" applyBorder="1" applyAlignment="1">
      <alignment vertical="center"/>
    </xf>
    <xf numFmtId="0" fontId="0" fillId="3" borderId="114" xfId="0" applyFill="1" applyBorder="1"/>
    <xf numFmtId="0" fontId="1" fillId="3" borderId="48" xfId="0" applyFont="1" applyFill="1" applyBorder="1" applyAlignment="1">
      <alignment vertical="center"/>
    </xf>
    <xf numFmtId="0" fontId="1" fillId="3" borderId="58" xfId="0" applyFont="1" applyFill="1" applyBorder="1" applyAlignment="1">
      <alignment horizontal="right" vertical="center"/>
    </xf>
    <xf numFmtId="0" fontId="1" fillId="3" borderId="62" xfId="0" applyFont="1" applyFill="1" applyBorder="1" applyAlignment="1">
      <alignment horizontal="right" vertical="center"/>
    </xf>
    <xf numFmtId="0" fontId="3" fillId="3" borderId="47" xfId="0" applyFont="1" applyFill="1" applyBorder="1" applyAlignment="1">
      <alignment horizontal="right" vertical="center"/>
    </xf>
    <xf numFmtId="0" fontId="3" fillId="3" borderId="64" xfId="0" applyFont="1" applyFill="1" applyBorder="1" applyAlignment="1">
      <alignment horizontal="right" vertical="center"/>
    </xf>
    <xf numFmtId="0" fontId="3" fillId="3" borderId="30" xfId="0" applyFont="1" applyFill="1" applyBorder="1" applyAlignment="1">
      <alignment horizontal="right" vertical="center"/>
    </xf>
    <xf numFmtId="0" fontId="3" fillId="3" borderId="31" xfId="0" applyFont="1" applyFill="1" applyBorder="1" applyAlignment="1">
      <alignment horizontal="right" vertical="center"/>
    </xf>
    <xf numFmtId="0" fontId="14" fillId="6" borderId="47" xfId="0" applyFont="1" applyFill="1" applyBorder="1" applyAlignment="1">
      <alignment horizontal="left" vertical="center"/>
    </xf>
    <xf numFmtId="0" fontId="14" fillId="6" borderId="0" xfId="0" applyFont="1" applyFill="1" applyAlignment="1">
      <alignment horizontal="left" vertical="center"/>
    </xf>
    <xf numFmtId="0" fontId="14" fillId="6" borderId="64" xfId="0" applyFont="1" applyFill="1" applyBorder="1" applyAlignment="1">
      <alignment horizontal="left" vertical="center"/>
    </xf>
    <xf numFmtId="0" fontId="13" fillId="6" borderId="3" xfId="0" applyFont="1" applyFill="1" applyBorder="1" applyAlignment="1">
      <alignment horizontal="center" vertical="center"/>
    </xf>
    <xf numFmtId="0" fontId="13" fillId="6" borderId="45" xfId="0" applyFont="1" applyFill="1" applyBorder="1" applyAlignment="1">
      <alignment horizontal="center" vertical="center"/>
    </xf>
    <xf numFmtId="0" fontId="14" fillId="14" borderId="66" xfId="0" applyFont="1" applyFill="1" applyBorder="1" applyAlignment="1">
      <alignment horizontal="left" vertical="center"/>
    </xf>
    <xf numFmtId="0" fontId="14" fillId="14" borderId="68" xfId="0" applyFont="1" applyFill="1" applyBorder="1" applyAlignment="1">
      <alignment horizontal="left" vertical="center"/>
    </xf>
    <xf numFmtId="0" fontId="14" fillId="14" borderId="72" xfId="0" applyFont="1" applyFill="1" applyBorder="1" applyAlignment="1">
      <alignment horizontal="left" vertical="center"/>
    </xf>
    <xf numFmtId="0" fontId="14" fillId="6" borderId="47" xfId="0" applyFont="1" applyFill="1" applyBorder="1" applyAlignment="1">
      <alignment vertical="center"/>
    </xf>
    <xf numFmtId="0" fontId="14" fillId="6" borderId="0" xfId="0" applyFont="1" applyFill="1" applyAlignment="1">
      <alignment vertical="center"/>
    </xf>
    <xf numFmtId="0" fontId="13" fillId="6" borderId="107" xfId="0" applyFont="1" applyFill="1" applyBorder="1" applyAlignment="1">
      <alignment horizontal="left" vertical="center"/>
    </xf>
    <xf numFmtId="0" fontId="13" fillId="6" borderId="3" xfId="0" applyFont="1" applyFill="1" applyBorder="1" applyAlignment="1">
      <alignment horizontal="left" vertical="center"/>
    </xf>
    <xf numFmtId="0" fontId="13" fillId="6" borderId="58" xfId="0" applyFont="1" applyFill="1" applyBorder="1" applyAlignment="1">
      <alignment horizontal="left" vertical="center"/>
    </xf>
    <xf numFmtId="0" fontId="13" fillId="6" borderId="45" xfId="0" applyFont="1" applyFill="1" applyBorder="1" applyAlignment="1">
      <alignment horizontal="left" vertical="center"/>
    </xf>
    <xf numFmtId="0" fontId="14" fillId="6" borderId="30" xfId="0" applyFont="1" applyFill="1" applyBorder="1" applyAlignment="1">
      <alignment horizontal="left" vertical="center"/>
    </xf>
    <xf numFmtId="0" fontId="14" fillId="6" borderId="75" xfId="0" applyFont="1" applyFill="1" applyBorder="1" applyAlignment="1">
      <alignment horizontal="left" vertical="center"/>
    </xf>
    <xf numFmtId="0" fontId="14" fillId="6" borderId="31" xfId="0" applyFont="1" applyFill="1" applyBorder="1" applyAlignment="1">
      <alignment horizontal="left" vertical="center"/>
    </xf>
    <xf numFmtId="0" fontId="1" fillId="3" borderId="8" xfId="0" applyFont="1" applyFill="1" applyBorder="1" applyAlignment="1">
      <alignment horizontal="right" vertical="center"/>
    </xf>
    <xf numFmtId="0" fontId="0" fillId="3" borderId="75" xfId="0" applyFill="1" applyBorder="1" applyAlignment="1">
      <alignment vertical="top" wrapText="1"/>
    </xf>
    <xf numFmtId="0" fontId="0" fillId="3" borderId="0" xfId="0" applyFill="1" applyAlignment="1">
      <alignment vertical="top" wrapText="1"/>
    </xf>
    <xf numFmtId="0" fontId="0" fillId="3" borderId="45" xfId="0" applyFill="1" applyBorder="1" applyAlignment="1">
      <alignment vertical="top" wrapText="1"/>
    </xf>
    <xf numFmtId="0" fontId="0" fillId="3" borderId="75" xfId="0" applyFill="1" applyBorder="1" applyAlignment="1">
      <alignment horizontal="left" vertical="top" wrapText="1"/>
    </xf>
    <xf numFmtId="0" fontId="0" fillId="3" borderId="0" xfId="0" applyFill="1" applyAlignment="1">
      <alignment horizontal="left" vertical="top" wrapText="1"/>
    </xf>
    <xf numFmtId="0" fontId="0" fillId="3" borderId="45" xfId="0" applyFill="1" applyBorder="1" applyAlignment="1">
      <alignment horizontal="left" vertical="top" wrapText="1"/>
    </xf>
    <xf numFmtId="0" fontId="0" fillId="3" borderId="75" xfId="0" applyFill="1" applyBorder="1" applyAlignment="1">
      <alignment horizontal="left" vertical="top"/>
    </xf>
    <xf numFmtId="0" fontId="0" fillId="3" borderId="0" xfId="0" applyFill="1" applyAlignment="1">
      <alignment horizontal="left" vertical="top"/>
    </xf>
    <xf numFmtId="0" fontId="0" fillId="3" borderId="45" xfId="0" applyFill="1" applyBorder="1" applyAlignment="1">
      <alignment horizontal="left" vertical="top"/>
    </xf>
    <xf numFmtId="0" fontId="3" fillId="3" borderId="0" xfId="0" applyFont="1" applyFill="1" applyAlignment="1">
      <alignment vertical="top" wrapText="1"/>
    </xf>
    <xf numFmtId="0" fontId="0" fillId="3" borderId="0" xfId="0" applyFill="1" applyAlignment="1">
      <alignment vertical="center"/>
    </xf>
    <xf numFmtId="0" fontId="15" fillId="3" borderId="0" xfId="1" applyFill="1" applyBorder="1" applyAlignment="1">
      <alignment vertical="center"/>
    </xf>
    <xf numFmtId="49" fontId="0" fillId="3" borderId="0" xfId="0" applyNumberFormat="1" applyFill="1" applyAlignment="1">
      <alignment horizontal="left" vertical="center"/>
    </xf>
    <xf numFmtId="0" fontId="3" fillId="3" borderId="75" xfId="0" applyFont="1" applyFill="1" applyBorder="1" applyAlignment="1">
      <alignment vertical="center" wrapText="1"/>
    </xf>
    <xf numFmtId="0" fontId="3" fillId="3" borderId="75" xfId="0" applyFont="1" applyFill="1" applyBorder="1" applyAlignment="1">
      <alignment vertical="center"/>
    </xf>
    <xf numFmtId="0" fontId="3" fillId="3" borderId="0" xfId="0" applyFont="1" applyFill="1" applyAlignment="1">
      <alignment vertical="center"/>
    </xf>
    <xf numFmtId="0" fontId="3" fillId="3" borderId="45" xfId="0" applyFont="1" applyFill="1" applyBorder="1" applyAlignment="1">
      <alignment vertical="center"/>
    </xf>
    <xf numFmtId="0" fontId="3" fillId="3" borderId="75" xfId="0" applyFont="1" applyFill="1" applyBorder="1" applyAlignment="1">
      <alignment horizontal="left" vertical="top" wrapText="1"/>
    </xf>
    <xf numFmtId="0" fontId="3" fillId="3" borderId="75" xfId="0" applyFont="1" applyFill="1" applyBorder="1" applyAlignment="1">
      <alignment horizontal="left" vertical="top"/>
    </xf>
    <xf numFmtId="0" fontId="3" fillId="3" borderId="0" xfId="0" applyFont="1" applyFill="1" applyAlignment="1">
      <alignment horizontal="left" vertical="top"/>
    </xf>
    <xf numFmtId="0" fontId="3" fillId="3" borderId="45" xfId="0" applyFont="1" applyFill="1" applyBorder="1" applyAlignment="1">
      <alignment horizontal="left" vertical="top"/>
    </xf>
    <xf numFmtId="49" fontId="15" fillId="3" borderId="47" xfId="1" applyNumberFormat="1" applyFill="1" applyBorder="1" applyAlignment="1">
      <alignment horizontal="left" vertical="center"/>
    </xf>
    <xf numFmtId="49" fontId="15" fillId="3" borderId="0" xfId="1" applyNumberFormat="1" applyFill="1" applyBorder="1" applyAlignment="1">
      <alignment horizontal="left" vertical="center"/>
    </xf>
    <xf numFmtId="0" fontId="13" fillId="6" borderId="0" xfId="0" applyFont="1" applyFill="1" applyAlignment="1">
      <alignment horizontal="center" vertical="center"/>
    </xf>
    <xf numFmtId="0" fontId="3" fillId="3" borderId="75" xfId="0" applyFont="1" applyFill="1" applyBorder="1" applyAlignment="1">
      <alignment vertical="top" wrapText="1"/>
    </xf>
    <xf numFmtId="0" fontId="3" fillId="3" borderId="14" xfId="0" applyFont="1" applyFill="1" applyBorder="1" applyAlignment="1">
      <alignment vertical="top" wrapText="1"/>
    </xf>
    <xf numFmtId="0" fontId="3" fillId="3" borderId="45" xfId="0" applyFont="1" applyFill="1" applyBorder="1" applyAlignment="1">
      <alignment vertical="top" wrapText="1"/>
    </xf>
    <xf numFmtId="0" fontId="3" fillId="3" borderId="0" xfId="0" applyFont="1" applyFill="1" applyAlignment="1">
      <alignment horizontal="left" vertical="top" wrapText="1"/>
    </xf>
    <xf numFmtId="0" fontId="3" fillId="3" borderId="45" xfId="0" applyFont="1" applyFill="1" applyBorder="1" applyAlignment="1">
      <alignment horizontal="left" vertical="top" wrapText="1"/>
    </xf>
    <xf numFmtId="0" fontId="0" fillId="2" borderId="19" xfId="0" applyFill="1" applyBorder="1" applyAlignment="1">
      <alignment horizontal="right" vertical="center"/>
    </xf>
    <xf numFmtId="0" fontId="0" fillId="2" borderId="20" xfId="0" applyFill="1" applyBorder="1" applyAlignment="1">
      <alignment horizontal="right" vertical="center"/>
    </xf>
    <xf numFmtId="0" fontId="0" fillId="2" borderId="21" xfId="0" applyFill="1" applyBorder="1" applyAlignment="1">
      <alignment horizontal="right" vertical="center"/>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6" xfId="0" applyBorder="1" applyAlignment="1">
      <alignment horizontal="left" vertical="top" wrapText="1"/>
    </xf>
    <xf numFmtId="0" fontId="0" fillId="0" borderId="0" xfId="0" applyAlignment="1">
      <alignment horizontal="left" vertical="top" wrapText="1"/>
    </xf>
    <xf numFmtId="0" fontId="0" fillId="0" borderId="17"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0" fillId="0" borderId="19" xfId="0" applyBorder="1" applyAlignment="1">
      <alignment horizontal="right" vertical="center"/>
    </xf>
    <xf numFmtId="0" fontId="0" fillId="0" borderId="20" xfId="0" applyBorder="1" applyAlignment="1">
      <alignment horizontal="right" vertical="center"/>
    </xf>
    <xf numFmtId="0" fontId="0" fillId="0" borderId="21" xfId="0" applyBorder="1" applyAlignment="1">
      <alignment horizontal="right" vertical="center"/>
    </xf>
    <xf numFmtId="0" fontId="0" fillId="12" borderId="19" xfId="0" applyFill="1" applyBorder="1" applyAlignment="1">
      <alignment horizontal="right" vertical="center"/>
    </xf>
    <xf numFmtId="0" fontId="0" fillId="12" borderId="20" xfId="0" applyFill="1" applyBorder="1" applyAlignment="1">
      <alignment horizontal="right" vertical="center"/>
    </xf>
    <xf numFmtId="0" fontId="0" fillId="12" borderId="21" xfId="0" applyFill="1" applyBorder="1" applyAlignment="1">
      <alignment horizontal="right" vertical="center"/>
    </xf>
    <xf numFmtId="0" fontId="0" fillId="0" borderId="13" xfId="0" applyBorder="1" applyAlignment="1">
      <alignment horizontal="right" vertical="center"/>
    </xf>
    <xf numFmtId="0" fontId="0" fillId="0" borderId="14" xfId="0" applyBorder="1" applyAlignment="1">
      <alignment horizontal="right" vertical="center"/>
    </xf>
    <xf numFmtId="0" fontId="0" fillId="0" borderId="15" xfId="0" applyBorder="1" applyAlignment="1">
      <alignment horizontal="right" vertical="center"/>
    </xf>
    <xf numFmtId="0" fontId="3" fillId="3" borderId="17" xfId="0" applyFont="1" applyFill="1" applyBorder="1" applyAlignment="1">
      <alignment horizontal="left" vertical="top" wrapText="1"/>
    </xf>
    <xf numFmtId="0" fontId="0" fillId="0" borderId="10" xfId="0" applyBorder="1" applyAlignment="1">
      <alignment horizontal="right" vertical="top" wrapText="1"/>
    </xf>
    <xf numFmtId="0" fontId="0" fillId="0" borderId="11" xfId="0" applyBorder="1" applyAlignment="1">
      <alignment horizontal="right" vertical="top" wrapText="1"/>
    </xf>
    <xf numFmtId="0" fontId="0" fillId="0" borderId="12" xfId="0" applyBorder="1" applyAlignment="1">
      <alignment horizontal="right" vertical="top" wrapText="1"/>
    </xf>
    <xf numFmtId="0" fontId="0" fillId="0" borderId="16" xfId="0" applyBorder="1" applyAlignment="1">
      <alignment horizontal="right" vertical="top" wrapText="1"/>
    </xf>
    <xf numFmtId="0" fontId="0" fillId="0" borderId="0" xfId="0" applyAlignment="1">
      <alignment horizontal="right" vertical="top" wrapText="1"/>
    </xf>
    <xf numFmtId="0" fontId="0" fillId="0" borderId="17" xfId="0" applyBorder="1" applyAlignment="1">
      <alignment horizontal="right" vertical="top" wrapText="1"/>
    </xf>
    <xf numFmtId="0" fontId="0" fillId="0" borderId="13" xfId="0" applyBorder="1" applyAlignment="1">
      <alignment horizontal="right" vertical="top" wrapText="1"/>
    </xf>
    <xf numFmtId="0" fontId="0" fillId="0" borderId="14" xfId="0" applyBorder="1" applyAlignment="1">
      <alignment horizontal="right" vertical="top" wrapText="1"/>
    </xf>
    <xf numFmtId="0" fontId="0" fillId="0" borderId="15" xfId="0" applyBorder="1" applyAlignment="1">
      <alignment horizontal="right" vertical="top" wrapText="1"/>
    </xf>
    <xf numFmtId="14" fontId="0" fillId="0" borderId="19" xfId="0" applyNumberFormat="1" applyBorder="1" applyAlignment="1">
      <alignment horizontal="right" vertical="top" wrapText="1"/>
    </xf>
    <xf numFmtId="14" fontId="0" fillId="0" borderId="20" xfId="0" applyNumberFormat="1" applyBorder="1" applyAlignment="1">
      <alignment horizontal="right" vertical="top" wrapText="1"/>
    </xf>
    <xf numFmtId="14" fontId="0" fillId="0" borderId="21" xfId="0" applyNumberFormat="1" applyBorder="1" applyAlignment="1">
      <alignment horizontal="right" vertical="top" wrapText="1"/>
    </xf>
    <xf numFmtId="0" fontId="0" fillId="0" borderId="19" xfId="0" applyBorder="1" applyAlignment="1">
      <alignment horizontal="right" vertical="top" wrapText="1"/>
    </xf>
    <xf numFmtId="0" fontId="0" fillId="0" borderId="20" xfId="0" applyBorder="1" applyAlignment="1">
      <alignment horizontal="right" vertical="top" wrapText="1"/>
    </xf>
    <xf numFmtId="0" fontId="0" fillId="0" borderId="21" xfId="0" applyBorder="1" applyAlignment="1">
      <alignment horizontal="right" vertical="top" wrapText="1"/>
    </xf>
    <xf numFmtId="0" fontId="0" fillId="12" borderId="11" xfId="0" applyFill="1" applyBorder="1" applyAlignment="1">
      <alignment horizontal="left" vertical="center" wrapText="1"/>
    </xf>
    <xf numFmtId="0" fontId="0" fillId="12" borderId="12" xfId="0" applyFill="1" applyBorder="1" applyAlignment="1">
      <alignment horizontal="left" vertical="center" wrapText="1"/>
    </xf>
    <xf numFmtId="0" fontId="0" fillId="12" borderId="75" xfId="0" applyFill="1" applyBorder="1" applyAlignment="1">
      <alignment horizontal="left" vertical="center" wrapText="1"/>
    </xf>
    <xf numFmtId="0" fontId="0" fillId="12" borderId="101" xfId="0" applyFill="1" applyBorder="1" applyAlignment="1">
      <alignment horizontal="left" vertical="center" wrapText="1"/>
    </xf>
    <xf numFmtId="0" fontId="0" fillId="12" borderId="68" xfId="0" applyFill="1" applyBorder="1" applyAlignment="1">
      <alignment horizontal="left" vertical="center" wrapText="1"/>
    </xf>
    <xf numFmtId="0" fontId="0" fillId="12" borderId="96" xfId="0" applyFill="1" applyBorder="1" applyAlignment="1">
      <alignment horizontal="left" vertical="center" wrapText="1"/>
    </xf>
    <xf numFmtId="0" fontId="0" fillId="12" borderId="14" xfId="0" applyFill="1" applyBorder="1" applyAlignment="1">
      <alignment horizontal="left" vertical="center" wrapText="1"/>
    </xf>
    <xf numFmtId="0" fontId="0" fillId="12" borderId="15" xfId="0" applyFill="1" applyBorder="1" applyAlignment="1">
      <alignment horizontal="left" vertical="center" wrapText="1"/>
    </xf>
    <xf numFmtId="0" fontId="0" fillId="12" borderId="0" xfId="0" applyFill="1" applyAlignment="1">
      <alignment horizontal="left" vertical="center" wrapText="1"/>
    </xf>
    <xf numFmtId="0" fontId="0" fillId="12" borderId="17" xfId="0" applyFill="1" applyBorder="1" applyAlignment="1">
      <alignment horizontal="left" vertical="center" wrapText="1"/>
    </xf>
    <xf numFmtId="0" fontId="0" fillId="12" borderId="60" xfId="0" applyFill="1" applyBorder="1" applyAlignment="1">
      <alignment horizontal="left" vertical="center" wrapText="1"/>
    </xf>
    <xf numFmtId="0" fontId="0" fillId="12" borderId="117" xfId="0" applyFill="1" applyBorder="1" applyAlignment="1">
      <alignment horizontal="left" vertical="center" wrapText="1"/>
    </xf>
    <xf numFmtId="0" fontId="0" fillId="12" borderId="116" xfId="0" applyFill="1" applyBorder="1" applyAlignment="1">
      <alignment horizontal="left" vertical="center" wrapText="1"/>
    </xf>
    <xf numFmtId="0" fontId="0" fillId="12" borderId="115" xfId="0" applyFill="1" applyBorder="1" applyAlignment="1">
      <alignment horizontal="left" vertical="center" wrapText="1"/>
    </xf>
    <xf numFmtId="0" fontId="0" fillId="12" borderId="11" xfId="0" applyFill="1" applyBorder="1" applyAlignment="1">
      <alignment vertical="center" wrapText="1"/>
    </xf>
    <xf numFmtId="0" fontId="0" fillId="12" borderId="12" xfId="0" applyFill="1" applyBorder="1" applyAlignment="1">
      <alignment vertical="center" wrapText="1"/>
    </xf>
    <xf numFmtId="0" fontId="0" fillId="12" borderId="45" xfId="0" applyFill="1" applyBorder="1" applyAlignment="1">
      <alignment horizontal="left" vertical="center" wrapText="1"/>
    </xf>
    <xf numFmtId="0" fontId="0" fillId="12" borderId="97" xfId="0" applyFill="1" applyBorder="1" applyAlignment="1">
      <alignment horizontal="left" vertical="center" wrapText="1"/>
    </xf>
    <xf numFmtId="0" fontId="1" fillId="3" borderId="0" xfId="0" applyFont="1" applyFill="1" applyAlignment="1">
      <alignment vertical="top" wrapText="1"/>
    </xf>
    <xf numFmtId="0" fontId="0" fillId="12" borderId="75" xfId="0" applyFill="1" applyBorder="1" applyAlignment="1">
      <alignment horizontal="center" vertical="top" wrapText="1"/>
    </xf>
    <xf numFmtId="0" fontId="0" fillId="12" borderId="101" xfId="0" applyFill="1" applyBorder="1" applyAlignment="1">
      <alignment horizontal="center" vertical="top" wrapText="1"/>
    </xf>
    <xf numFmtId="0" fontId="0" fillId="12" borderId="68" xfId="0" applyFill="1" applyBorder="1" applyAlignment="1">
      <alignment horizontal="center" vertical="top" wrapText="1"/>
    </xf>
    <xf numFmtId="0" fontId="0" fillId="12" borderId="96" xfId="0" applyFill="1" applyBorder="1" applyAlignment="1">
      <alignment horizontal="center" vertical="top" wrapText="1"/>
    </xf>
    <xf numFmtId="0" fontId="0" fillId="12" borderId="11" xfId="0" applyFill="1" applyBorder="1" applyAlignment="1">
      <alignment horizontal="center" vertical="top" wrapText="1"/>
    </xf>
    <xf numFmtId="0" fontId="0" fillId="12" borderId="12" xfId="0" applyFill="1" applyBorder="1" applyAlignment="1">
      <alignment horizontal="center" vertical="top" wrapText="1"/>
    </xf>
    <xf numFmtId="0" fontId="0" fillId="12" borderId="14" xfId="0" applyFill="1" applyBorder="1" applyAlignment="1">
      <alignment horizontal="center" vertical="top" wrapText="1"/>
    </xf>
    <xf numFmtId="0" fontId="0" fillId="12" borderId="15" xfId="0" applyFill="1" applyBorder="1" applyAlignment="1">
      <alignment horizontal="center" vertical="top" wrapText="1"/>
    </xf>
    <xf numFmtId="0" fontId="0" fillId="3" borderId="0" xfId="0" applyFill="1" applyAlignment="1">
      <alignment horizontal="left" vertical="center" wrapText="1"/>
    </xf>
    <xf numFmtId="0" fontId="15" fillId="3" borderId="0" xfId="1" quotePrefix="1" applyFill="1" applyBorder="1" applyAlignment="1">
      <alignment horizontal="left" vertical="center" wrapText="1"/>
    </xf>
    <xf numFmtId="0" fontId="0" fillId="3" borderId="0" xfId="0" quotePrefix="1" applyFill="1" applyAlignment="1">
      <alignment horizontal="left" vertical="center" wrapText="1"/>
    </xf>
    <xf numFmtId="0" fontId="15" fillId="3" borderId="0" xfId="1" applyFill="1" applyBorder="1" applyAlignment="1">
      <alignment vertical="top" wrapText="1"/>
    </xf>
    <xf numFmtId="0" fontId="0" fillId="3" borderId="0" xfId="0" quotePrefix="1" applyFill="1" applyAlignment="1">
      <alignment vertical="top" wrapText="1"/>
    </xf>
    <xf numFmtId="0" fontId="15" fillId="3" borderId="0" xfId="1" applyFill="1" applyBorder="1" applyAlignment="1">
      <alignment horizontal="left" vertical="center" wrapText="1"/>
    </xf>
    <xf numFmtId="0" fontId="0" fillId="12" borderId="0" xfId="0" applyFill="1" applyAlignment="1">
      <alignment horizontal="center" vertical="top" wrapText="1"/>
    </xf>
    <xf numFmtId="0" fontId="0" fillId="12" borderId="17" xfId="0" applyFill="1" applyBorder="1" applyAlignment="1">
      <alignment horizontal="center" vertical="top" wrapText="1"/>
    </xf>
    <xf numFmtId="0" fontId="3" fillId="3" borderId="0" xfId="0" applyFont="1" applyFill="1" applyAlignment="1">
      <alignment horizontal="left" vertical="center" wrapText="1"/>
    </xf>
    <xf numFmtId="0" fontId="0" fillId="3" borderId="0" xfId="0" quotePrefix="1" applyFill="1" applyAlignment="1">
      <alignment vertical="top"/>
    </xf>
    <xf numFmtId="0" fontId="15" fillId="3" borderId="0" xfId="1" quotePrefix="1" applyFill="1" applyAlignment="1">
      <alignment vertical="top"/>
    </xf>
    <xf numFmtId="0" fontId="14" fillId="6" borderId="66" xfId="0" applyFont="1" applyFill="1" applyBorder="1" applyAlignment="1">
      <alignment horizontal="left" vertical="center"/>
    </xf>
    <xf numFmtId="0" fontId="14" fillId="6" borderId="68" xfId="0" applyFont="1" applyFill="1" applyBorder="1" applyAlignment="1">
      <alignment horizontal="left" vertical="center"/>
    </xf>
    <xf numFmtId="0" fontId="1" fillId="3" borderId="0" xfId="0" quotePrefix="1" applyFont="1" applyFill="1" applyAlignment="1">
      <alignment vertical="top" wrapText="1"/>
    </xf>
    <xf numFmtId="0" fontId="15" fillId="3" borderId="17" xfId="1" quotePrefix="1" applyFill="1" applyBorder="1" applyAlignment="1">
      <alignment vertical="top"/>
    </xf>
    <xf numFmtId="0" fontId="0" fillId="12" borderId="68" xfId="0" applyFill="1" applyBorder="1" applyAlignment="1">
      <alignment horizontal="left" vertical="center"/>
    </xf>
    <xf numFmtId="0" fontId="0" fillId="12" borderId="96" xfId="0" applyFill="1" applyBorder="1" applyAlignment="1">
      <alignment horizontal="left" vertical="center"/>
    </xf>
    <xf numFmtId="0" fontId="0" fillId="12" borderId="11" xfId="0" applyFill="1" applyBorder="1" applyAlignment="1">
      <alignment horizontal="left" vertical="center"/>
    </xf>
    <xf numFmtId="0" fontId="0" fillId="12" borderId="12" xfId="0" applyFill="1" applyBorder="1" applyAlignment="1">
      <alignment horizontal="left" vertical="center"/>
    </xf>
    <xf numFmtId="0" fontId="0" fillId="12" borderId="0" xfId="0" applyFill="1" applyAlignment="1">
      <alignment horizontal="left" vertical="center"/>
    </xf>
    <xf numFmtId="0" fontId="0" fillId="12" borderId="17" xfId="0" applyFill="1" applyBorder="1" applyAlignment="1">
      <alignment horizontal="left" vertical="center"/>
    </xf>
    <xf numFmtId="0" fontId="13" fillId="6" borderId="47" xfId="0" applyFont="1" applyFill="1" applyBorder="1" applyAlignment="1">
      <alignment horizontal="left" vertical="center"/>
    </xf>
    <xf numFmtId="0" fontId="13" fillId="6" borderId="0" xfId="0" applyFont="1" applyFill="1" applyAlignment="1">
      <alignment horizontal="left" vertical="center"/>
    </xf>
    <xf numFmtId="0" fontId="14" fillId="6" borderId="30" xfId="0" applyFont="1" applyFill="1" applyBorder="1" applyAlignment="1">
      <alignment vertical="center"/>
    </xf>
    <xf numFmtId="0" fontId="14" fillId="6" borderId="75" xfId="0" applyFont="1" applyFill="1" applyBorder="1" applyAlignment="1">
      <alignment vertical="center"/>
    </xf>
    <xf numFmtId="0" fontId="0" fillId="12" borderId="75" xfId="0" applyFill="1" applyBorder="1" applyAlignment="1">
      <alignment horizontal="left" vertical="center"/>
    </xf>
    <xf numFmtId="0" fontId="0" fillId="12" borderId="101" xfId="0" applyFill="1" applyBorder="1" applyAlignment="1">
      <alignment horizontal="left" vertical="center"/>
    </xf>
    <xf numFmtId="0" fontId="0" fillId="12" borderId="14" xfId="0" applyFill="1" applyBorder="1" applyAlignment="1">
      <alignment horizontal="left" vertical="center"/>
    </xf>
    <xf numFmtId="0" fontId="0" fillId="12" borderId="15" xfId="0" applyFill="1" applyBorder="1" applyAlignment="1">
      <alignment horizontal="left" vertical="center"/>
    </xf>
    <xf numFmtId="0" fontId="0" fillId="12" borderId="60" xfId="0" applyFill="1" applyBorder="1" applyAlignment="1">
      <alignment horizontal="left" vertical="center"/>
    </xf>
    <xf numFmtId="0" fontId="0" fillId="12" borderId="117" xfId="0" applyFill="1" applyBorder="1" applyAlignment="1">
      <alignment horizontal="left" vertical="center"/>
    </xf>
    <xf numFmtId="0" fontId="14" fillId="6" borderId="64" xfId="0" applyFont="1" applyFill="1" applyBorder="1" applyAlignment="1">
      <alignment vertical="center"/>
    </xf>
    <xf numFmtId="0" fontId="16" fillId="6" borderId="47" xfId="1" applyFont="1" applyFill="1" applyBorder="1" applyAlignment="1">
      <alignment vertical="center"/>
    </xf>
    <xf numFmtId="0" fontId="16" fillId="6" borderId="0" xfId="1" applyFont="1" applyFill="1" applyBorder="1" applyAlignment="1">
      <alignment vertical="center"/>
    </xf>
    <xf numFmtId="0" fontId="16" fillId="6" borderId="64" xfId="1" applyFont="1" applyFill="1" applyBorder="1" applyAlignment="1">
      <alignment vertical="center"/>
    </xf>
    <xf numFmtId="0" fontId="0" fillId="8" borderId="47" xfId="0" applyFill="1" applyBorder="1" applyAlignment="1">
      <alignment vertical="center"/>
    </xf>
    <xf numFmtId="0" fontId="0" fillId="8" borderId="64" xfId="0" applyFill="1" applyBorder="1" applyAlignment="1">
      <alignment vertical="center"/>
    </xf>
    <xf numFmtId="0" fontId="0" fillId="8" borderId="0" xfId="0" applyFill="1" applyAlignment="1">
      <alignment vertical="center"/>
    </xf>
    <xf numFmtId="0" fontId="0" fillId="8" borderId="30" xfId="0" applyFill="1" applyBorder="1" applyAlignment="1">
      <alignment vertical="center"/>
    </xf>
    <xf numFmtId="0" fontId="0" fillId="8" borderId="75" xfId="0" applyFill="1" applyBorder="1" applyAlignment="1">
      <alignment vertical="center"/>
    </xf>
    <xf numFmtId="0" fontId="0" fillId="8" borderId="31" xfId="0" applyFill="1" applyBorder="1" applyAlignment="1">
      <alignment vertical="center"/>
    </xf>
    <xf numFmtId="0" fontId="0" fillId="3" borderId="0" xfId="0" applyFill="1" applyAlignment="1">
      <alignment vertical="top"/>
    </xf>
    <xf numFmtId="0" fontId="4" fillId="8" borderId="57" xfId="0" applyFont="1" applyFill="1" applyBorder="1" applyAlignment="1">
      <alignment vertical="center"/>
    </xf>
    <xf numFmtId="0" fontId="4" fillId="8" borderId="63" xfId="0" applyFont="1" applyFill="1" applyBorder="1" applyAlignment="1">
      <alignment vertical="center"/>
    </xf>
    <xf numFmtId="0" fontId="0" fillId="8" borderId="57" xfId="0" applyFill="1" applyBorder="1" applyAlignment="1">
      <alignment vertical="center"/>
    </xf>
    <xf numFmtId="0" fontId="0" fillId="8" borderId="63" xfId="0" applyFill="1" applyBorder="1" applyAlignment="1">
      <alignment vertical="center"/>
    </xf>
    <xf numFmtId="0" fontId="4" fillId="8" borderId="110" xfId="0" applyFont="1" applyFill="1" applyBorder="1" applyAlignment="1">
      <alignment vertical="center"/>
    </xf>
    <xf numFmtId="0" fontId="4" fillId="8" borderId="111" xfId="0" applyFont="1" applyFill="1" applyBorder="1" applyAlignment="1">
      <alignment vertical="center"/>
    </xf>
    <xf numFmtId="0" fontId="4" fillId="8" borderId="57" xfId="0" applyFont="1" applyFill="1" applyBorder="1" applyAlignment="1">
      <alignment horizontal="right" vertical="center"/>
    </xf>
    <xf numFmtId="0" fontId="4" fillId="8" borderId="63" xfId="0" applyFont="1" applyFill="1" applyBorder="1" applyAlignment="1">
      <alignment horizontal="right" vertical="center"/>
    </xf>
    <xf numFmtId="0" fontId="0" fillId="8" borderId="14" xfId="0" applyFill="1" applyBorder="1" applyAlignment="1">
      <alignment vertical="center"/>
    </xf>
    <xf numFmtId="0" fontId="0" fillId="3" borderId="47" xfId="0" applyFill="1" applyBorder="1" applyAlignment="1">
      <alignment vertical="center"/>
    </xf>
    <xf numFmtId="0" fontId="0" fillId="3" borderId="64" xfId="0" applyFill="1" applyBorder="1" applyAlignment="1">
      <alignment vertical="center"/>
    </xf>
    <xf numFmtId="0" fontId="4" fillId="8" borderId="110" xfId="0" applyFont="1" applyFill="1" applyBorder="1" applyAlignment="1">
      <alignment horizontal="right" vertical="center"/>
    </xf>
    <xf numFmtId="0" fontId="4" fillId="8" borderId="111" xfId="0" applyFont="1" applyFill="1" applyBorder="1" applyAlignment="1">
      <alignment horizontal="right" vertical="center"/>
    </xf>
    <xf numFmtId="0" fontId="0" fillId="8" borderId="30" xfId="0" applyFill="1" applyBorder="1" applyAlignment="1">
      <alignment horizontal="right" vertical="center"/>
    </xf>
    <xf numFmtId="0" fontId="0" fillId="8" borderId="31" xfId="0" applyFill="1" applyBorder="1" applyAlignment="1">
      <alignment horizontal="right" vertical="center"/>
    </xf>
    <xf numFmtId="0" fontId="0" fillId="8" borderId="47" xfId="0" applyFill="1" applyBorder="1" applyAlignment="1">
      <alignment horizontal="right" vertical="center"/>
    </xf>
    <xf numFmtId="0" fontId="0" fillId="8" borderId="64" xfId="0" applyFill="1" applyBorder="1" applyAlignment="1">
      <alignment horizontal="right" vertical="center"/>
    </xf>
    <xf numFmtId="0" fontId="0" fillId="8" borderId="57" xfId="0" applyFill="1" applyBorder="1" applyAlignment="1">
      <alignment horizontal="right" vertical="center"/>
    </xf>
    <xf numFmtId="0" fontId="0" fillId="8" borderId="63" xfId="0" applyFill="1" applyBorder="1" applyAlignment="1">
      <alignment horizontal="right" vertical="center"/>
    </xf>
    <xf numFmtId="0" fontId="4" fillId="8" borderId="47" xfId="0" applyFont="1" applyFill="1" applyBorder="1" applyAlignment="1">
      <alignment horizontal="right" vertical="center"/>
    </xf>
    <xf numFmtId="0" fontId="4" fillId="8" borderId="0" xfId="0" applyFont="1" applyFill="1" applyAlignment="1">
      <alignment horizontal="right" vertical="center"/>
    </xf>
    <xf numFmtId="0" fontId="0" fillId="8" borderId="0" xfId="0" applyFill="1" applyAlignment="1">
      <alignment horizontal="right" vertical="center"/>
    </xf>
    <xf numFmtId="0" fontId="4" fillId="8" borderId="0" xfId="0" applyFont="1" applyFill="1" applyAlignment="1">
      <alignment vertical="center"/>
    </xf>
    <xf numFmtId="0" fontId="4" fillId="8" borderId="14" xfId="0" applyFont="1" applyFill="1" applyBorder="1" applyAlignment="1">
      <alignment vertical="center"/>
    </xf>
    <xf numFmtId="0" fontId="0" fillId="8" borderId="59" xfId="0" applyFill="1" applyBorder="1" applyAlignment="1">
      <alignment horizontal="right" vertical="center"/>
    </xf>
    <xf numFmtId="0" fontId="0" fillId="8" borderId="113" xfId="0" applyFill="1" applyBorder="1" applyAlignment="1">
      <alignment horizontal="right" vertical="center"/>
    </xf>
    <xf numFmtId="0" fontId="3" fillId="18" borderId="0" xfId="0" applyFont="1" applyFill="1" applyAlignment="1">
      <alignment vertical="center" wrapText="1"/>
    </xf>
    <xf numFmtId="0" fontId="3" fillId="18" borderId="45" xfId="0" applyFont="1" applyFill="1" applyBorder="1" applyAlignment="1">
      <alignment vertical="center" wrapText="1"/>
    </xf>
    <xf numFmtId="0" fontId="3" fillId="18" borderId="0" xfId="0" quotePrefix="1" applyFont="1" applyFill="1" applyAlignment="1">
      <alignment vertical="center" wrapText="1"/>
    </xf>
    <xf numFmtId="0" fontId="3" fillId="18" borderId="0" xfId="0" applyFont="1" applyFill="1" applyAlignment="1">
      <alignment vertical="center"/>
    </xf>
    <xf numFmtId="0" fontId="3" fillId="18" borderId="45" xfId="0" applyFont="1" applyFill="1" applyBorder="1" applyAlignment="1">
      <alignment vertical="center"/>
    </xf>
    <xf numFmtId="0" fontId="3" fillId="18" borderId="75" xfId="0" applyFont="1" applyFill="1" applyBorder="1" applyAlignment="1">
      <alignment vertical="center" wrapText="1"/>
    </xf>
    <xf numFmtId="0" fontId="3" fillId="18" borderId="75" xfId="0" applyFont="1" applyFill="1" applyBorder="1" applyAlignment="1">
      <alignment vertical="center"/>
    </xf>
    <xf numFmtId="0" fontId="15" fillId="3" borderId="0" xfId="1" applyFill="1" applyBorder="1" applyAlignment="1">
      <alignment horizontal="left" vertical="top" wrapText="1"/>
    </xf>
    <xf numFmtId="0" fontId="1" fillId="3" borderId="81" xfId="0" applyFont="1" applyFill="1" applyBorder="1" applyAlignment="1">
      <alignment horizontal="center"/>
    </xf>
    <xf numFmtId="0" fontId="1" fillId="3" borderId="82" xfId="0" applyFont="1" applyFill="1" applyBorder="1" applyAlignment="1">
      <alignment horizontal="center"/>
    </xf>
    <xf numFmtId="0" fontId="1" fillId="3" borderId="83" xfId="0" applyFont="1" applyFill="1" applyBorder="1" applyAlignment="1">
      <alignment horizontal="center"/>
    </xf>
    <xf numFmtId="0" fontId="1" fillId="3" borderId="76" xfId="0" applyFont="1" applyFill="1" applyBorder="1" applyAlignment="1">
      <alignment horizontal="center"/>
    </xf>
    <xf numFmtId="0" fontId="1" fillId="3" borderId="77" xfId="0" applyFont="1" applyFill="1" applyBorder="1" applyAlignment="1">
      <alignment horizontal="center"/>
    </xf>
    <xf numFmtId="0" fontId="1" fillId="3" borderId="103" xfId="0" applyFont="1" applyFill="1" applyBorder="1" applyAlignment="1">
      <alignment horizontal="center"/>
    </xf>
    <xf numFmtId="0" fontId="29" fillId="16" borderId="3" xfId="0" applyFont="1" applyFill="1" applyBorder="1" applyAlignment="1">
      <alignment horizontal="left" vertical="center" wrapText="1"/>
    </xf>
    <xf numFmtId="0" fontId="29" fillId="16" borderId="4" xfId="0" applyFont="1" applyFill="1" applyBorder="1" applyAlignment="1">
      <alignment horizontal="left" vertical="center" wrapText="1"/>
    </xf>
    <xf numFmtId="0" fontId="29" fillId="16" borderId="0" xfId="0" applyFont="1" applyFill="1" applyAlignment="1">
      <alignment horizontal="left" vertical="center" wrapText="1"/>
    </xf>
    <xf numFmtId="0" fontId="29" fillId="16" borderId="6" xfId="0" applyFont="1" applyFill="1" applyBorder="1" applyAlignment="1">
      <alignment horizontal="left" vertical="center" wrapText="1"/>
    </xf>
    <xf numFmtId="0" fontId="1" fillId="4" borderId="41" xfId="0" applyFont="1" applyFill="1" applyBorder="1" applyAlignment="1">
      <alignment horizontal="center" vertical="center"/>
    </xf>
    <xf numFmtId="0" fontId="1" fillId="4" borderId="42" xfId="0" applyFont="1" applyFill="1" applyBorder="1" applyAlignment="1">
      <alignment horizontal="center" vertical="center"/>
    </xf>
    <xf numFmtId="0" fontId="1" fillId="4" borderId="43" xfId="0" applyFont="1" applyFill="1" applyBorder="1" applyAlignment="1">
      <alignment horizontal="center" vertical="center"/>
    </xf>
    <xf numFmtId="0" fontId="1" fillId="4" borderId="41" xfId="0" applyFont="1" applyFill="1" applyBorder="1" applyAlignment="1">
      <alignment horizontal="center"/>
    </xf>
    <xf numFmtId="0" fontId="1" fillId="4" borderId="42" xfId="0" applyFont="1" applyFill="1" applyBorder="1" applyAlignment="1">
      <alignment horizontal="center"/>
    </xf>
  </cellXfs>
  <cellStyles count="3">
    <cellStyle name="Hiperpovezava" xfId="1" builtinId="8"/>
    <cellStyle name="Navadno" xfId="0" builtinId="0"/>
    <cellStyle name="Standaard 2" xfId="2" xr:uid="{9FE2101F-2259-451A-A66A-9A71A6CE19C1}"/>
  </cellStyles>
  <dxfs count="37">
    <dxf>
      <fill>
        <patternFill>
          <bgColor rgb="FF92D050"/>
        </patternFill>
      </fill>
    </dxf>
    <dxf>
      <fill>
        <patternFill>
          <bgColor theme="5"/>
        </patternFill>
      </fill>
    </dxf>
    <dxf>
      <fill>
        <patternFill>
          <bgColor rgb="FF92D050"/>
        </patternFill>
      </fill>
    </dxf>
    <dxf>
      <fill>
        <patternFill>
          <bgColor theme="5"/>
        </patternFill>
      </fill>
    </dxf>
    <dxf>
      <fill>
        <patternFill>
          <bgColor rgb="FF92D050"/>
        </patternFill>
      </fill>
    </dxf>
    <dxf>
      <fill>
        <patternFill>
          <bgColor theme="5"/>
        </patternFill>
      </fill>
    </dxf>
    <dxf>
      <fill>
        <patternFill>
          <bgColor rgb="FF92D050"/>
        </patternFill>
      </fill>
    </dxf>
    <dxf>
      <fill>
        <patternFill>
          <bgColor theme="5"/>
        </patternFill>
      </fill>
    </dxf>
    <dxf>
      <fill>
        <patternFill>
          <bgColor rgb="FF92D050"/>
        </patternFill>
      </fill>
    </dxf>
    <dxf>
      <fill>
        <patternFill>
          <bgColor theme="5"/>
        </patternFill>
      </fill>
    </dxf>
    <dxf>
      <fill>
        <patternFill>
          <bgColor theme="5"/>
        </patternFill>
      </fill>
    </dxf>
    <dxf>
      <fill>
        <patternFill>
          <bgColor theme="5"/>
        </patternFill>
      </fill>
    </dxf>
    <dxf>
      <fill>
        <patternFill>
          <bgColor rgb="FF92D050"/>
        </patternFill>
      </fill>
    </dxf>
    <dxf>
      <fill>
        <patternFill>
          <bgColor rgb="FF92D05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
      <font>
        <strike/>
      </font>
      <fill>
        <patternFill>
          <bgColor rgb="FFFFC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tx>
            <c:v>Maturity score</c:v>
          </c:tx>
          <c:marker>
            <c:symbol val="none"/>
          </c:marker>
          <c:cat>
            <c:strRef>
              <c:f>('Results - OVR'!$D$15,'Results - OVR'!$D$21,'Results - OVR'!$D$29,'Results - OVR'!$D$34,'Results - OVR'!$D$41)</c:f>
              <c:strCache>
                <c:ptCount val="5"/>
                <c:pt idx="0">
                  <c:v>Business</c:v>
                </c:pt>
                <c:pt idx="1">
                  <c:v>People</c:v>
                </c:pt>
                <c:pt idx="2">
                  <c:v>Process</c:v>
                </c:pt>
                <c:pt idx="3">
                  <c:v>Technology</c:v>
                </c:pt>
                <c:pt idx="4">
                  <c:v>Services</c:v>
                </c:pt>
              </c:strCache>
            </c:strRef>
          </c:cat>
          <c:val>
            <c:numRef>
              <c:f>('Results - OVR'!$H$15,'Results - OVR'!$H$21,'Results - OVR'!$H$29,'Results - OVR'!$H$34,'Results - OVR'!$H$41)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618F-4DE6-B04A-D85B32A63CE7}"/>
            </c:ext>
          </c:extLst>
        </c:ser>
        <c:ser>
          <c:idx val="2"/>
          <c:order val="1"/>
          <c:tx>
            <c:v>Target maturity score</c:v>
          </c:tx>
          <c:spPr>
            <a:ln>
              <a:solidFill>
                <a:schemeClr val="accent2"/>
              </a:solidFill>
            </a:ln>
          </c:spPr>
          <c:marker>
            <c:symbol val="none"/>
          </c:marker>
          <c:cat>
            <c:strRef>
              <c:f>('Results - OVR'!$D$15,'Results - OVR'!$D$21,'Results - OVR'!$D$29,'Results - OVR'!$D$34,'Results - OVR'!$D$41)</c:f>
              <c:strCache>
                <c:ptCount val="5"/>
                <c:pt idx="0">
                  <c:v>Business</c:v>
                </c:pt>
                <c:pt idx="1">
                  <c:v>People</c:v>
                </c:pt>
                <c:pt idx="2">
                  <c:v>Process</c:v>
                </c:pt>
                <c:pt idx="3">
                  <c:v>Technology</c:v>
                </c:pt>
                <c:pt idx="4">
                  <c:v>Services</c:v>
                </c:pt>
              </c:strCache>
            </c:strRef>
          </c:cat>
          <c:val>
            <c:numRef>
              <c:f>('Results - OVR'!$J$15,'Results - OVR'!$J$21,'Results - OVR'!$J$29,'Results - OVR'!$J$34,'Results - OVR'!$J$41)</c:f>
              <c:numCache>
                <c:formatCode>General</c:formatCode>
                <c:ptCount val="5"/>
                <c:pt idx="0">
                  <c:v>3</c:v>
                </c:pt>
                <c:pt idx="1">
                  <c:v>3</c:v>
                </c:pt>
                <c:pt idx="2">
                  <c:v>3</c:v>
                </c:pt>
                <c:pt idx="3">
                  <c:v>3</c:v>
                </c:pt>
                <c:pt idx="4">
                  <c:v>3</c:v>
                </c:pt>
              </c:numCache>
            </c:numRef>
          </c:val>
          <c:extLst>
            <c:ext xmlns:c16="http://schemas.microsoft.com/office/drawing/2014/chart" uri="{C3380CC4-5D6E-409C-BE32-E72D297353CC}">
              <c16:uniqueId val="{00000001-618F-4DE6-B04A-D85B32A63CE7}"/>
            </c:ext>
          </c:extLst>
        </c:ser>
        <c:dLbls>
          <c:showLegendKey val="0"/>
          <c:showVal val="0"/>
          <c:showCatName val="0"/>
          <c:showSerName val="0"/>
          <c:showPercent val="0"/>
          <c:showBubbleSize val="0"/>
        </c:dLbls>
        <c:axId val="78632064"/>
        <c:axId val="78633600"/>
      </c:radarChart>
      <c:catAx>
        <c:axId val="78632064"/>
        <c:scaling>
          <c:orientation val="minMax"/>
        </c:scaling>
        <c:delete val="0"/>
        <c:axPos val="b"/>
        <c:majorGridlines/>
        <c:numFmt formatCode="General" sourceLinked="0"/>
        <c:majorTickMark val="out"/>
        <c:minorTickMark val="none"/>
        <c:tickLblPos val="nextTo"/>
        <c:crossAx val="78633600"/>
        <c:crosses val="autoZero"/>
        <c:auto val="1"/>
        <c:lblAlgn val="ctr"/>
        <c:lblOffset val="100"/>
        <c:noMultiLvlLbl val="0"/>
      </c:catAx>
      <c:valAx>
        <c:axId val="78633600"/>
        <c:scaling>
          <c:orientation val="minMax"/>
          <c:max val="5"/>
          <c:min val="0"/>
        </c:scaling>
        <c:delete val="0"/>
        <c:axPos val="l"/>
        <c:majorGridlines/>
        <c:numFmt formatCode="General" sourceLinked="1"/>
        <c:majorTickMark val="cross"/>
        <c:minorTickMark val="none"/>
        <c:tickLblPos val="nextTo"/>
        <c:crossAx val="78632064"/>
        <c:crosses val="autoZero"/>
        <c:crossBetween val="between"/>
        <c:majorUnit val="1"/>
      </c:valAx>
    </c:plotArea>
    <c:legend>
      <c:legendPos val="b"/>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Capability score</c:v>
          </c:tx>
          <c:spPr>
            <a:solidFill>
              <a:schemeClr val="accent4"/>
            </a:solidFill>
          </c:spPr>
          <c:invertIfNegative val="0"/>
          <c:cat>
            <c:strRef>
              <c:f>('Results - OVR'!$D$34,'Results - OVR'!$D$41)</c:f>
              <c:strCache>
                <c:ptCount val="2"/>
                <c:pt idx="0">
                  <c:v>Technology</c:v>
                </c:pt>
                <c:pt idx="1">
                  <c:v>Services</c:v>
                </c:pt>
              </c:strCache>
            </c:strRef>
          </c:cat>
          <c:val>
            <c:numRef>
              <c:f>('Results - OVR'!$L$34,'Results - OVR'!$L$41)</c:f>
              <c:numCache>
                <c:formatCode>General</c:formatCode>
                <c:ptCount val="2"/>
                <c:pt idx="0">
                  <c:v>0</c:v>
                </c:pt>
                <c:pt idx="1">
                  <c:v>0</c:v>
                </c:pt>
              </c:numCache>
            </c:numRef>
          </c:val>
          <c:extLst>
            <c:ext xmlns:c16="http://schemas.microsoft.com/office/drawing/2014/chart" uri="{C3380CC4-5D6E-409C-BE32-E72D297353CC}">
              <c16:uniqueId val="{00000000-4E57-4618-B176-3E321FAEA92D}"/>
            </c:ext>
          </c:extLst>
        </c:ser>
        <c:ser>
          <c:idx val="2"/>
          <c:order val="1"/>
          <c:tx>
            <c:v>Target capability score</c:v>
          </c:tx>
          <c:spPr>
            <a:solidFill>
              <a:schemeClr val="accent2"/>
            </a:solidFill>
          </c:spPr>
          <c:invertIfNegative val="0"/>
          <c:cat>
            <c:strRef>
              <c:f>('Results - OVR'!$D$34,'Results - OVR'!$D$41)</c:f>
              <c:strCache>
                <c:ptCount val="2"/>
                <c:pt idx="0">
                  <c:v>Technology</c:v>
                </c:pt>
                <c:pt idx="1">
                  <c:v>Services</c:v>
                </c:pt>
              </c:strCache>
            </c:strRef>
          </c:cat>
          <c:val>
            <c:numRef>
              <c:f>('Results - OVR'!$N$34,'Results - OVR'!$N$41)</c:f>
              <c:numCache>
                <c:formatCode>General</c:formatCode>
                <c:ptCount val="2"/>
                <c:pt idx="0">
                  <c:v>2</c:v>
                </c:pt>
                <c:pt idx="1">
                  <c:v>2</c:v>
                </c:pt>
              </c:numCache>
            </c:numRef>
          </c:val>
          <c:extLst>
            <c:ext xmlns:c16="http://schemas.microsoft.com/office/drawing/2014/chart" uri="{C3380CC4-5D6E-409C-BE32-E72D297353CC}">
              <c16:uniqueId val="{00000001-4E57-4618-B176-3E321FAEA92D}"/>
            </c:ext>
          </c:extLst>
        </c:ser>
        <c:dLbls>
          <c:showLegendKey val="0"/>
          <c:showVal val="0"/>
          <c:showCatName val="0"/>
          <c:showSerName val="0"/>
          <c:showPercent val="0"/>
          <c:showBubbleSize val="0"/>
        </c:dLbls>
        <c:gapWidth val="150"/>
        <c:axId val="118786688"/>
        <c:axId val="119735040"/>
      </c:barChart>
      <c:catAx>
        <c:axId val="118786688"/>
        <c:scaling>
          <c:orientation val="minMax"/>
        </c:scaling>
        <c:delete val="0"/>
        <c:axPos val="b"/>
        <c:numFmt formatCode="General" sourceLinked="0"/>
        <c:majorTickMark val="out"/>
        <c:minorTickMark val="none"/>
        <c:tickLblPos val="nextTo"/>
        <c:crossAx val="119735040"/>
        <c:crosses val="autoZero"/>
        <c:auto val="1"/>
        <c:lblAlgn val="ctr"/>
        <c:lblOffset val="100"/>
        <c:noMultiLvlLbl val="0"/>
      </c:catAx>
      <c:valAx>
        <c:axId val="119735040"/>
        <c:scaling>
          <c:orientation val="minMax"/>
          <c:max val="3"/>
          <c:min val="0"/>
        </c:scaling>
        <c:delete val="0"/>
        <c:axPos val="l"/>
        <c:majorGridlines/>
        <c:numFmt formatCode="General" sourceLinked="1"/>
        <c:majorTickMark val="out"/>
        <c:minorTickMark val="none"/>
        <c:tickLblPos val="nextTo"/>
        <c:crossAx val="118786688"/>
        <c:crosses val="autoZero"/>
        <c:crossBetween val="between"/>
        <c:majorUnit val="0.5"/>
      </c:valAx>
      <c:spPr>
        <a:noFill/>
      </c:spPr>
    </c:plotArea>
    <c:legend>
      <c:legendPos val="b"/>
      <c:overlay val="0"/>
    </c:legend>
    <c:plotVisOnly val="1"/>
    <c:dispBlanksAs val="gap"/>
    <c:showDLblsOverMax val="0"/>
  </c:chart>
  <c:spPr>
    <a:noFill/>
    <a:ln>
      <a:solidFill>
        <a:sysClr val="windowText" lastClr="000000"/>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tx>
            <c:v>Maturity</c:v>
          </c:tx>
          <c:marker>
            <c:symbol val="none"/>
          </c:marker>
          <c:cat>
            <c:strRef>
              <c:f>('Results - OVR'!$D$10:$D$14,'Results - OVR'!$D$16:$D$20,'Results - OVR'!$D$22:$D$26,'Results - OVR'!$D$30:$D$33,'Results - OVR'!$D$35:$D$40)</c:f>
              <c:strCache>
                <c:ptCount val="25"/>
                <c:pt idx="0">
                  <c:v>1. Business Drivers</c:v>
                </c:pt>
                <c:pt idx="1">
                  <c:v>2. Customers &amp; Stakeholders</c:v>
                </c:pt>
                <c:pt idx="2">
                  <c:v>3. Charter</c:v>
                </c:pt>
                <c:pt idx="3">
                  <c:v>4. Governance</c:v>
                </c:pt>
                <c:pt idx="4">
                  <c:v>5. Privacy &amp; policy</c:v>
                </c:pt>
                <c:pt idx="5">
                  <c:v>1. Employees</c:v>
                </c:pt>
                <c:pt idx="6">
                  <c:v>2. Roles and Hierarchy</c:v>
                </c:pt>
                <c:pt idx="7">
                  <c:v>3. People Management</c:v>
                </c:pt>
                <c:pt idx="8">
                  <c:v>4. Knowledge Management</c:v>
                </c:pt>
                <c:pt idx="9">
                  <c:v>5. Training &amp; Education</c:v>
                </c:pt>
                <c:pt idx="10">
                  <c:v>1. SOC Management</c:v>
                </c:pt>
                <c:pt idx="11">
                  <c:v>2. Operations &amp; Facilities</c:v>
                </c:pt>
                <c:pt idx="12">
                  <c:v>3. Reporting &amp; Communication</c:v>
                </c:pt>
                <c:pt idx="13">
                  <c:v>4. Use Case Management</c:v>
                </c:pt>
                <c:pt idx="14">
                  <c:v>5. Detection Engineering &amp; Validation</c:v>
                </c:pt>
                <c:pt idx="15">
                  <c:v>1. Log monitoring</c:v>
                </c:pt>
                <c:pt idx="16">
                  <c:v>2. Network Monitoring</c:v>
                </c:pt>
                <c:pt idx="17">
                  <c:v>3. Endpoint Monitoring</c:v>
                </c:pt>
                <c:pt idx="18">
                  <c:v>4. SecOps Automation</c:v>
                </c:pt>
                <c:pt idx="19">
                  <c:v>1. Security Monitoring</c:v>
                </c:pt>
                <c:pt idx="20">
                  <c:v>2. Security Incident Management</c:v>
                </c:pt>
                <c:pt idx="21">
                  <c:v>3. Forensic Analysis</c:v>
                </c:pt>
                <c:pt idx="22">
                  <c:v>4. Cyber Threat Intelligence</c:v>
                </c:pt>
                <c:pt idx="23">
                  <c:v>5. Threat Hunting</c:v>
                </c:pt>
                <c:pt idx="24">
                  <c:v>6. Vulnerability Management</c:v>
                </c:pt>
              </c:strCache>
            </c:strRef>
          </c:cat>
          <c:val>
            <c:numRef>
              <c:f>('Results - OVR'!$H$10:$H$14,'Results - OVR'!$H$16:$H$20,'Results - OVR'!$H$22:$H$26,'Results - OVR'!$H$30:$H$33,'Results - OVR'!$H$35:$H$40)</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E43-4E32-B9FC-5B03BB935A2E}"/>
            </c:ext>
          </c:extLst>
        </c:ser>
        <c:ser>
          <c:idx val="2"/>
          <c:order val="1"/>
          <c:tx>
            <c:v>Capability</c:v>
          </c:tx>
          <c:spPr>
            <a:ln>
              <a:solidFill>
                <a:schemeClr val="accent4"/>
              </a:solidFill>
            </a:ln>
          </c:spPr>
          <c:marker>
            <c:symbol val="none"/>
          </c:marker>
          <c:cat>
            <c:strRef>
              <c:f>('Results - OVR'!$D$10:$D$14,'Results - OVR'!$D$16:$D$20,'Results - OVR'!$D$22:$D$26,'Results - OVR'!$D$30:$D$33,'Results - OVR'!$D$35:$D$40)</c:f>
              <c:strCache>
                <c:ptCount val="25"/>
                <c:pt idx="0">
                  <c:v>1. Business Drivers</c:v>
                </c:pt>
                <c:pt idx="1">
                  <c:v>2. Customers &amp; Stakeholders</c:v>
                </c:pt>
                <c:pt idx="2">
                  <c:v>3. Charter</c:v>
                </c:pt>
                <c:pt idx="3">
                  <c:v>4. Governance</c:v>
                </c:pt>
                <c:pt idx="4">
                  <c:v>5. Privacy &amp; policy</c:v>
                </c:pt>
                <c:pt idx="5">
                  <c:v>1. Employees</c:v>
                </c:pt>
                <c:pt idx="6">
                  <c:v>2. Roles and Hierarchy</c:v>
                </c:pt>
                <c:pt idx="7">
                  <c:v>3. People Management</c:v>
                </c:pt>
                <c:pt idx="8">
                  <c:v>4. Knowledge Management</c:v>
                </c:pt>
                <c:pt idx="9">
                  <c:v>5. Training &amp; Education</c:v>
                </c:pt>
                <c:pt idx="10">
                  <c:v>1. SOC Management</c:v>
                </c:pt>
                <c:pt idx="11">
                  <c:v>2. Operations &amp; Facilities</c:v>
                </c:pt>
                <c:pt idx="12">
                  <c:v>3. Reporting &amp; Communication</c:v>
                </c:pt>
                <c:pt idx="13">
                  <c:v>4. Use Case Management</c:v>
                </c:pt>
                <c:pt idx="14">
                  <c:v>5. Detection Engineering &amp; Validation</c:v>
                </c:pt>
                <c:pt idx="15">
                  <c:v>1. Log monitoring</c:v>
                </c:pt>
                <c:pt idx="16">
                  <c:v>2. Network Monitoring</c:v>
                </c:pt>
                <c:pt idx="17">
                  <c:v>3. Endpoint Monitoring</c:v>
                </c:pt>
                <c:pt idx="18">
                  <c:v>4. SecOps Automation</c:v>
                </c:pt>
                <c:pt idx="19">
                  <c:v>1. Security Monitoring</c:v>
                </c:pt>
                <c:pt idx="20">
                  <c:v>2. Security Incident Management</c:v>
                </c:pt>
                <c:pt idx="21">
                  <c:v>3. Forensic Analysis</c:v>
                </c:pt>
                <c:pt idx="22">
                  <c:v>4. Cyber Threat Intelligence</c:v>
                </c:pt>
                <c:pt idx="23">
                  <c:v>5. Threat Hunting</c:v>
                </c:pt>
                <c:pt idx="24">
                  <c:v>6. Vulnerability Management</c:v>
                </c:pt>
              </c:strCache>
            </c:strRef>
          </c:cat>
          <c:val>
            <c:numRef>
              <c:f>('Results - OVR'!$L$10:$L$14,'Results - OVR'!$L$16:$L$20,'Results - OVR'!$L$22:$L$26,'Results - OVR'!$L$30:$L$33,'Results - OVR'!$L$35:$L$40)</c:f>
              <c:numCache>
                <c:formatCode>General</c:formatCode>
                <c:ptCount val="25"/>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1-2E43-4E32-B9FC-5B03BB935A2E}"/>
            </c:ext>
          </c:extLst>
        </c:ser>
        <c:dLbls>
          <c:showLegendKey val="0"/>
          <c:showVal val="0"/>
          <c:showCatName val="0"/>
          <c:showSerName val="0"/>
          <c:showPercent val="0"/>
          <c:showBubbleSize val="0"/>
        </c:dLbls>
        <c:axId val="84231296"/>
        <c:axId val="84232832"/>
      </c:radarChart>
      <c:catAx>
        <c:axId val="84231296"/>
        <c:scaling>
          <c:orientation val="minMax"/>
        </c:scaling>
        <c:delete val="0"/>
        <c:axPos val="b"/>
        <c:majorGridlines/>
        <c:numFmt formatCode="General" sourceLinked="0"/>
        <c:majorTickMark val="out"/>
        <c:minorTickMark val="none"/>
        <c:tickLblPos val="nextTo"/>
        <c:crossAx val="84232832"/>
        <c:crosses val="autoZero"/>
        <c:auto val="1"/>
        <c:lblAlgn val="ctr"/>
        <c:lblOffset val="100"/>
        <c:noMultiLvlLbl val="0"/>
      </c:catAx>
      <c:valAx>
        <c:axId val="84232832"/>
        <c:scaling>
          <c:orientation val="minMax"/>
          <c:max val="5"/>
          <c:min val="0"/>
        </c:scaling>
        <c:delete val="0"/>
        <c:axPos val="l"/>
        <c:majorGridlines/>
        <c:numFmt formatCode="General" sourceLinked="1"/>
        <c:majorTickMark val="cross"/>
        <c:minorTickMark val="none"/>
        <c:tickLblPos val="nextTo"/>
        <c:crossAx val="84231296"/>
        <c:crosses val="autoZero"/>
        <c:crossBetween val="between"/>
        <c:majorUnit val="0.5"/>
      </c:valAx>
    </c:plotArea>
    <c:legend>
      <c:legendPos val="r"/>
      <c:overlay val="0"/>
    </c:legend>
    <c:plotVisOnly val="1"/>
    <c:dispBlanksAs val="gap"/>
    <c:showDLblsOverMax val="0"/>
  </c:chart>
  <c:spPr>
    <a:noFill/>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v>Maturity score</c:v>
          </c:tx>
          <c:marker>
            <c:symbol val="none"/>
          </c:marker>
          <c:cat>
            <c:strRef>
              <c:f>('Results - CSF2'!$D$16,'Results - CSF2'!$D$20,'Results - CSF2'!$D$26,'Results - CSF2'!$D$29,'Results - CSF2'!$D$34,'Results - CSF2'!$D$37)</c:f>
              <c:strCache>
                <c:ptCount val="6"/>
                <c:pt idx="0">
                  <c:v>Govern</c:v>
                </c:pt>
                <c:pt idx="1">
                  <c:v>Identify</c:v>
                </c:pt>
                <c:pt idx="2">
                  <c:v>Protect</c:v>
                </c:pt>
                <c:pt idx="3">
                  <c:v>Detect</c:v>
                </c:pt>
                <c:pt idx="4">
                  <c:v>Respond</c:v>
                </c:pt>
                <c:pt idx="5">
                  <c:v>Recover</c:v>
                </c:pt>
              </c:strCache>
            </c:strRef>
          </c:cat>
          <c:val>
            <c:numRef>
              <c:f>('Results - CSF2'!$J$16,'Results - CSF2'!$J$20,'Results - CSF2'!$J$26,'Results - CSF2'!$J$29,'Results - CSF2'!$J$34,'Results - CSF2'!$J$37)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DB53-411E-9412-5341551EC41B}"/>
            </c:ext>
          </c:extLst>
        </c:ser>
        <c:dLbls>
          <c:showLegendKey val="0"/>
          <c:showVal val="0"/>
          <c:showCatName val="0"/>
          <c:showSerName val="0"/>
          <c:showPercent val="0"/>
          <c:showBubbleSize val="0"/>
        </c:dLbls>
        <c:axId val="76124928"/>
        <c:axId val="76126464"/>
      </c:radarChart>
      <c:catAx>
        <c:axId val="76124928"/>
        <c:scaling>
          <c:orientation val="minMax"/>
        </c:scaling>
        <c:delete val="0"/>
        <c:axPos val="b"/>
        <c:majorGridlines/>
        <c:numFmt formatCode="General" sourceLinked="0"/>
        <c:majorTickMark val="out"/>
        <c:minorTickMark val="none"/>
        <c:tickLblPos val="nextTo"/>
        <c:crossAx val="76126464"/>
        <c:crosses val="autoZero"/>
        <c:auto val="1"/>
        <c:lblAlgn val="ctr"/>
        <c:lblOffset val="100"/>
        <c:noMultiLvlLbl val="0"/>
      </c:catAx>
      <c:valAx>
        <c:axId val="76126464"/>
        <c:scaling>
          <c:orientation val="minMax"/>
          <c:max val="5"/>
          <c:min val="0"/>
        </c:scaling>
        <c:delete val="0"/>
        <c:axPos val="l"/>
        <c:majorGridlines/>
        <c:numFmt formatCode="General" sourceLinked="1"/>
        <c:majorTickMark val="cross"/>
        <c:minorTickMark val="none"/>
        <c:tickLblPos val="nextTo"/>
        <c:crossAx val="76124928"/>
        <c:crosses val="autoZero"/>
        <c:crossBetween val="between"/>
        <c:majorUnit val="1"/>
      </c:valAx>
    </c:plotArea>
    <c:legend>
      <c:legendPos val="b"/>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Capability score</c:v>
          </c:tx>
          <c:spPr>
            <a:solidFill>
              <a:schemeClr val="accent3"/>
            </a:solidFill>
          </c:spPr>
          <c:invertIfNegative val="0"/>
          <c:cat>
            <c:strRef>
              <c:f>('Results - CSF2'!$D$16,'Results - CSF2'!$D$20,'Results - CSF2'!$D$26,'Results - CSF2'!$D$29,'Results - CSF2'!$D$34,'Results - CSF2'!$D$37)</c:f>
              <c:strCache>
                <c:ptCount val="6"/>
                <c:pt idx="0">
                  <c:v>Govern</c:v>
                </c:pt>
                <c:pt idx="1">
                  <c:v>Identify</c:v>
                </c:pt>
                <c:pt idx="2">
                  <c:v>Protect</c:v>
                </c:pt>
                <c:pt idx="3">
                  <c:v>Detect</c:v>
                </c:pt>
                <c:pt idx="4">
                  <c:v>Respond</c:v>
                </c:pt>
                <c:pt idx="5">
                  <c:v>Recover</c:v>
                </c:pt>
              </c:strCache>
            </c:strRef>
          </c:cat>
          <c:val>
            <c:numRef>
              <c:f>('Results - CSF2'!$L$16,'Results - CSF2'!$L$20,'Results - CSF2'!$L$26,'Results - CSF2'!$L$29,'Results - CSF2'!$L$34,'Results - CSF2'!$L$37)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2F6-4459-8A08-AA37956B7544}"/>
            </c:ext>
          </c:extLst>
        </c:ser>
        <c:dLbls>
          <c:showLegendKey val="0"/>
          <c:showVal val="0"/>
          <c:showCatName val="0"/>
          <c:showSerName val="0"/>
          <c:showPercent val="0"/>
          <c:showBubbleSize val="0"/>
        </c:dLbls>
        <c:gapWidth val="150"/>
        <c:axId val="84310272"/>
        <c:axId val="84320256"/>
      </c:barChart>
      <c:catAx>
        <c:axId val="84310272"/>
        <c:scaling>
          <c:orientation val="minMax"/>
        </c:scaling>
        <c:delete val="0"/>
        <c:axPos val="b"/>
        <c:numFmt formatCode="General" sourceLinked="0"/>
        <c:majorTickMark val="out"/>
        <c:minorTickMark val="none"/>
        <c:tickLblPos val="nextTo"/>
        <c:crossAx val="84320256"/>
        <c:crosses val="autoZero"/>
        <c:auto val="1"/>
        <c:lblAlgn val="ctr"/>
        <c:lblOffset val="100"/>
        <c:noMultiLvlLbl val="0"/>
      </c:catAx>
      <c:valAx>
        <c:axId val="84320256"/>
        <c:scaling>
          <c:orientation val="minMax"/>
          <c:max val="3"/>
          <c:min val="0"/>
        </c:scaling>
        <c:delete val="0"/>
        <c:axPos val="l"/>
        <c:majorGridlines/>
        <c:numFmt formatCode="General" sourceLinked="1"/>
        <c:majorTickMark val="out"/>
        <c:minorTickMark val="none"/>
        <c:tickLblPos val="nextTo"/>
        <c:crossAx val="84310272"/>
        <c:crosses val="autoZero"/>
        <c:crossBetween val="between"/>
        <c:majorUnit val="0.5"/>
      </c:valAx>
    </c:plotArea>
    <c:legend>
      <c:legendPos val="b"/>
      <c:overlay val="0"/>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tx>
            <c:v>Maturity</c:v>
          </c:tx>
          <c:marker>
            <c:symbol val="none"/>
          </c:marker>
          <c:cat>
            <c:strRef>
              <c:f>('Results - CSF2'!$D$10:$D$15,'Results - CSF2'!$D$17:$D$19,'Results - CSF2'!$D$21:$D$25,'Results - CSF2'!$D$27:$D$28,'Results - CSF2'!$D$30:$D$33,'Results - CSF2'!$D$35:$D$36)</c:f>
              <c:strCache>
                <c:ptCount val="22"/>
                <c:pt idx="0">
                  <c:v>Organizational Context (GV.OC)</c:v>
                </c:pt>
                <c:pt idx="1">
                  <c:v>Risk Management Strategy (GV.RM)</c:v>
                </c:pt>
                <c:pt idx="2">
                  <c:v>Roles, Responsibilities, and Authorities (GV.RR)</c:v>
                </c:pt>
                <c:pt idx="3">
                  <c:v>Policy (GV.PO)</c:v>
                </c:pt>
                <c:pt idx="4">
                  <c:v>Oversight (GV.OV)</c:v>
                </c:pt>
                <c:pt idx="5">
                  <c:v>Cybersecurity Supply Chain Risk Management (GV.SC)</c:v>
                </c:pt>
                <c:pt idx="6">
                  <c:v>Asset Management (ID.AM)</c:v>
                </c:pt>
                <c:pt idx="7">
                  <c:v>Risk Assessment (ID.RA)</c:v>
                </c:pt>
                <c:pt idx="8">
                  <c:v>Improvement (ID.IM)</c:v>
                </c:pt>
                <c:pt idx="9">
                  <c:v>Identity Management, Authentication, and Access Control (PR.AA)</c:v>
                </c:pt>
                <c:pt idx="10">
                  <c:v>Awareness and Training (PR.AT)</c:v>
                </c:pt>
                <c:pt idx="11">
                  <c:v>Data Security (PR.DS)</c:v>
                </c:pt>
                <c:pt idx="12">
                  <c:v> Platform Security (PR.PS)</c:v>
                </c:pt>
                <c:pt idx="13">
                  <c:v> Technology Infrastructure Resilience (PR.IR)</c:v>
                </c:pt>
                <c:pt idx="14">
                  <c:v>Continuous Monitoring (DE.CM)</c:v>
                </c:pt>
                <c:pt idx="15">
                  <c:v>Adverse Event Analysis (DE.AE)</c:v>
                </c:pt>
                <c:pt idx="16">
                  <c:v>Incident Management (RS.MA)</c:v>
                </c:pt>
                <c:pt idx="17">
                  <c:v>Incident Analysis (RS.AN)</c:v>
                </c:pt>
                <c:pt idx="18">
                  <c:v>Incident Response Reporting and Communication (RS.CO)</c:v>
                </c:pt>
                <c:pt idx="19">
                  <c:v>Incident Mitigation (RS.MI)</c:v>
                </c:pt>
                <c:pt idx="20">
                  <c:v>Incident Recovery Plan Execution (RC.RP)</c:v>
                </c:pt>
                <c:pt idx="21">
                  <c:v> Incident Recovery Communication (RC.CO)</c:v>
                </c:pt>
              </c:strCache>
            </c:strRef>
          </c:cat>
          <c:val>
            <c:numRef>
              <c:f>('Results - CSF2'!$J$10:$J$15,'Results - CSF2'!$J$17:$J$19,'Results - CSF2'!$J$21:$J$25,'Results - CSF2'!$J$27:$J$28,'Results - CSF2'!$J$30:$J$33,'Results - CSF2'!$J$35:$J$36)</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AD3E-4E96-8EC8-8739AC478721}"/>
            </c:ext>
          </c:extLst>
        </c:ser>
        <c:ser>
          <c:idx val="2"/>
          <c:order val="1"/>
          <c:tx>
            <c:v>Capability</c:v>
          </c:tx>
          <c:spPr>
            <a:ln>
              <a:solidFill>
                <a:schemeClr val="accent3"/>
              </a:solidFill>
            </a:ln>
          </c:spPr>
          <c:marker>
            <c:symbol val="none"/>
          </c:marker>
          <c:cat>
            <c:strRef>
              <c:f>('Results - CSF2'!$D$10:$D$15,'Results - CSF2'!$D$17:$D$19,'Results - CSF2'!$D$21:$D$25,'Results - CSF2'!$D$27:$D$28,'Results - CSF2'!$D$30:$D$33,'Results - CSF2'!$D$35:$D$36)</c:f>
              <c:strCache>
                <c:ptCount val="22"/>
                <c:pt idx="0">
                  <c:v>Organizational Context (GV.OC)</c:v>
                </c:pt>
                <c:pt idx="1">
                  <c:v>Risk Management Strategy (GV.RM)</c:v>
                </c:pt>
                <c:pt idx="2">
                  <c:v>Roles, Responsibilities, and Authorities (GV.RR)</c:v>
                </c:pt>
                <c:pt idx="3">
                  <c:v>Policy (GV.PO)</c:v>
                </c:pt>
                <c:pt idx="4">
                  <c:v>Oversight (GV.OV)</c:v>
                </c:pt>
                <c:pt idx="5">
                  <c:v>Cybersecurity Supply Chain Risk Management (GV.SC)</c:v>
                </c:pt>
                <c:pt idx="6">
                  <c:v>Asset Management (ID.AM)</c:v>
                </c:pt>
                <c:pt idx="7">
                  <c:v>Risk Assessment (ID.RA)</c:v>
                </c:pt>
                <c:pt idx="8">
                  <c:v>Improvement (ID.IM)</c:v>
                </c:pt>
                <c:pt idx="9">
                  <c:v>Identity Management, Authentication, and Access Control (PR.AA)</c:v>
                </c:pt>
                <c:pt idx="10">
                  <c:v>Awareness and Training (PR.AT)</c:v>
                </c:pt>
                <c:pt idx="11">
                  <c:v>Data Security (PR.DS)</c:v>
                </c:pt>
                <c:pt idx="12">
                  <c:v> Platform Security (PR.PS)</c:v>
                </c:pt>
                <c:pt idx="13">
                  <c:v> Technology Infrastructure Resilience (PR.IR)</c:v>
                </c:pt>
                <c:pt idx="14">
                  <c:v>Continuous Monitoring (DE.CM)</c:v>
                </c:pt>
                <c:pt idx="15">
                  <c:v>Adverse Event Analysis (DE.AE)</c:v>
                </c:pt>
                <c:pt idx="16">
                  <c:v>Incident Management (RS.MA)</c:v>
                </c:pt>
                <c:pt idx="17">
                  <c:v>Incident Analysis (RS.AN)</c:v>
                </c:pt>
                <c:pt idx="18">
                  <c:v>Incident Response Reporting and Communication (RS.CO)</c:v>
                </c:pt>
                <c:pt idx="19">
                  <c:v>Incident Mitigation (RS.MI)</c:v>
                </c:pt>
                <c:pt idx="20">
                  <c:v>Incident Recovery Plan Execution (RC.RP)</c:v>
                </c:pt>
                <c:pt idx="21">
                  <c:v> Incident Recovery Communication (RC.CO)</c:v>
                </c:pt>
              </c:strCache>
            </c:strRef>
          </c:cat>
          <c:val>
            <c:numRef>
              <c:f>('Results - CSF2'!$L$10:$L$15,'Results - CSF2'!$L$17:$L$19,'Results - CSF2'!$L$21:$L$25,'Results - CSF2'!$L$27:$L$28,'Results - CSF2'!$L$30:$L$33,'Results - CSF2'!$L$35:$L$36)</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AD3E-4E96-8EC8-8739AC478721}"/>
            </c:ext>
          </c:extLst>
        </c:ser>
        <c:dLbls>
          <c:showLegendKey val="0"/>
          <c:showVal val="0"/>
          <c:showCatName val="0"/>
          <c:showSerName val="0"/>
          <c:showPercent val="0"/>
          <c:showBubbleSize val="0"/>
        </c:dLbls>
        <c:axId val="90260608"/>
        <c:axId val="90262144"/>
      </c:radarChart>
      <c:catAx>
        <c:axId val="90260608"/>
        <c:scaling>
          <c:orientation val="minMax"/>
        </c:scaling>
        <c:delete val="0"/>
        <c:axPos val="b"/>
        <c:majorGridlines/>
        <c:numFmt formatCode="General" sourceLinked="0"/>
        <c:majorTickMark val="out"/>
        <c:minorTickMark val="none"/>
        <c:tickLblPos val="nextTo"/>
        <c:crossAx val="90262144"/>
        <c:crosses val="autoZero"/>
        <c:auto val="1"/>
        <c:lblAlgn val="ctr"/>
        <c:lblOffset val="100"/>
        <c:noMultiLvlLbl val="0"/>
      </c:catAx>
      <c:valAx>
        <c:axId val="90262144"/>
        <c:scaling>
          <c:orientation val="minMax"/>
          <c:max val="5"/>
          <c:min val="0"/>
        </c:scaling>
        <c:delete val="0"/>
        <c:axPos val="l"/>
        <c:majorGridlines/>
        <c:numFmt formatCode="General" sourceLinked="1"/>
        <c:majorTickMark val="cross"/>
        <c:minorTickMark val="none"/>
        <c:tickLblPos val="nextTo"/>
        <c:crossAx val="90260608"/>
        <c:crosses val="autoZero"/>
        <c:crossBetween val="between"/>
        <c:majorUnit val="0.5"/>
      </c:valAx>
    </c:plotArea>
    <c:legend>
      <c:legendPos val="r"/>
      <c:layout>
        <c:manualLayout>
          <c:xMode val="edge"/>
          <c:yMode val="edge"/>
          <c:x val="0.91377449979506176"/>
          <c:y val="0.3516943715368912"/>
          <c:w val="7.9434329333107914E-2"/>
          <c:h val="6.869102900598964E-2"/>
        </c:manualLayout>
      </c:layout>
      <c:overlay val="0"/>
    </c:legend>
    <c:plotVisOnly val="1"/>
    <c:dispBlanksAs val="gap"/>
    <c:showDLblsOverMax val="0"/>
  </c:chart>
  <c:spPr>
    <a:noFill/>
    <a:ln>
      <a:noFill/>
    </a:ln>
  </c:spPr>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Drop" dropStyle="combo" dx="16" fmlaLink="_Output!$D$477" fmlaRange="_Input!$C$3:$C$4" noThreeD="1" sel="2" val="0"/>
</file>

<file path=xl/ctrlProps/ctrlProp10.xml><?xml version="1.0" encoding="utf-8"?>
<formControlPr xmlns="http://schemas.microsoft.com/office/spreadsheetml/2009/9/main" objectType="Drop" dropStyle="combo" dx="16" fmlaLink="_Output!$D$601" fmlaRange="_Input!$C$3:$C$4" noThreeD="1" sel="2" val="0"/>
</file>

<file path=xl/ctrlProps/ctrlProp100.xml><?xml version="1.0" encoding="utf-8"?>
<formControlPr xmlns="http://schemas.microsoft.com/office/spreadsheetml/2009/9/main" objectType="Drop" dropStyle="combo" dx="16" fmlaLink="_Output!$D$995" fmlaRange="_Input!$C$45:$C$49" noThreeD="1" sel="0" val="0"/>
</file>

<file path=xl/ctrlProps/ctrlProp101.xml><?xml version="1.0" encoding="utf-8"?>
<formControlPr xmlns="http://schemas.microsoft.com/office/spreadsheetml/2009/9/main" objectType="Drop" dropStyle="combo" dx="16" fmlaLink="_Output!$D$996" fmlaRange="_Input!$C$45:$C$49" noThreeD="1" sel="0" val="0"/>
</file>

<file path=xl/ctrlProps/ctrlProp102.xml><?xml version="1.0" encoding="utf-8"?>
<formControlPr xmlns="http://schemas.microsoft.com/office/spreadsheetml/2009/9/main" objectType="Drop" dropStyle="combo" dx="16" fmlaLink="_Output!$D$111" fmlaRange="_Input!$C$3:$C$4" noThreeD="1" sel="1" val="0"/>
</file>

<file path=xl/ctrlProps/ctrlProp103.xml><?xml version="1.0" encoding="utf-8"?>
<formControlPr xmlns="http://schemas.microsoft.com/office/spreadsheetml/2009/9/main" objectType="Drop" dropStyle="combo" dx="16" fmlaLink="_Output!$D$112" fmlaRange="_Input!$C$3:$C$4" noThreeD="1" sel="1" val="0"/>
</file>

<file path=xl/ctrlProps/ctrlProp104.xml><?xml version="1.0" encoding="utf-8"?>
<formControlPr xmlns="http://schemas.microsoft.com/office/spreadsheetml/2009/9/main" objectType="Drop" dropStyle="combo" dx="16" fmlaLink="_Output!$D$113" fmlaRange="_Input!$C$3:$C$4" noThreeD="1" sel="1" val="0"/>
</file>

<file path=xl/ctrlProps/ctrlProp105.xml><?xml version="1.0" encoding="utf-8"?>
<formControlPr xmlns="http://schemas.microsoft.com/office/spreadsheetml/2009/9/main" objectType="Drop" dropStyle="combo" dx="16" fmlaLink="_Output!$D$114" fmlaRange="_Input!$C$3:$C$4" noThreeD="1" sel="1" val="0"/>
</file>

<file path=xl/ctrlProps/ctrlProp106.xml><?xml version="1.0" encoding="utf-8"?>
<formControlPr xmlns="http://schemas.microsoft.com/office/spreadsheetml/2009/9/main" objectType="Drop" dropStyle="combo" dx="16" fmlaLink="_Output!$D$115" fmlaRange="_Input!$C$3:$C$4" noThreeD="1" sel="1" val="0"/>
</file>

<file path=xl/ctrlProps/ctrlProp107.xml><?xml version="1.0" encoding="utf-8"?>
<formControlPr xmlns="http://schemas.microsoft.com/office/spreadsheetml/2009/9/main" objectType="Drop" dropStyle="combo" dx="16" fmlaLink="_Output!$D$116" fmlaRange="_Input!$C$3:$C$4" noThreeD="1" sel="1" val="0"/>
</file>

<file path=xl/ctrlProps/ctrlProp108.xml><?xml version="1.0" encoding="utf-8"?>
<formControlPr xmlns="http://schemas.microsoft.com/office/spreadsheetml/2009/9/main" objectType="Drop" dropStyle="combo" dx="16" fmlaLink="_Output!$D$117" fmlaRange="_Input!$C$3:$C$4" noThreeD="1" sel="1" val="0"/>
</file>

<file path=xl/ctrlProps/ctrlProp109.xml><?xml version="1.0" encoding="utf-8"?>
<formControlPr xmlns="http://schemas.microsoft.com/office/spreadsheetml/2009/9/main" objectType="Drop" dropStyle="combo" dx="16" fmlaLink="_Output!$D$118" fmlaRange="_Input!$C$3:$C$4" noThreeD="1" sel="1" val="0"/>
</file>

<file path=xl/ctrlProps/ctrlProp11.xml><?xml version="1.0" encoding="utf-8"?>
<formControlPr xmlns="http://schemas.microsoft.com/office/spreadsheetml/2009/9/main" objectType="Drop" dropStyle="combo" dx="16" fmlaLink="_Output!$D$4" fmlaRange="_Input!$C$13:$C$17" noThreeD="1" sel="0" val="0"/>
</file>

<file path=xl/ctrlProps/ctrlProp110.xml><?xml version="1.0" encoding="utf-8"?>
<formControlPr xmlns="http://schemas.microsoft.com/office/spreadsheetml/2009/9/main" objectType="Drop" dropStyle="combo" dx="16" fmlaLink="_Output!$D$119" fmlaRange="_Input!$C$3:$C$4" noThreeD="1" sel="1" val="0"/>
</file>

<file path=xl/ctrlProps/ctrlProp111.xml><?xml version="1.0" encoding="utf-8"?>
<formControlPr xmlns="http://schemas.microsoft.com/office/spreadsheetml/2009/9/main" objectType="Drop" dropStyle="combo" dx="16" fmlaLink="_Output!$D$120" fmlaRange="_Input!$C$3:$C$4" noThreeD="1" sel="1" val="0"/>
</file>

<file path=xl/ctrlProps/ctrlProp112.xml><?xml version="1.0" encoding="utf-8"?>
<formControlPr xmlns="http://schemas.microsoft.com/office/spreadsheetml/2009/9/main" objectType="Drop" dropStyle="combo" dx="16" fmlaLink="_Output!$D$121" fmlaRange="_Input!$C$3:$C$4" noThreeD="1" sel="1" val="0"/>
</file>

<file path=xl/ctrlProps/ctrlProp113.xml><?xml version="1.0" encoding="utf-8"?>
<formControlPr xmlns="http://schemas.microsoft.com/office/spreadsheetml/2009/9/main" objectType="Drop" dropStyle="combo" dx="16" fmlaLink="_Output!$D$125" fmlaRange="_Input!$C$13:$C$17" noThreeD="1" sel="0" val="0"/>
</file>

<file path=xl/ctrlProps/ctrlProp114.xml><?xml version="1.0" encoding="utf-8"?>
<formControlPr xmlns="http://schemas.microsoft.com/office/spreadsheetml/2009/9/main" objectType="Drop" dropStyle="combo" dx="16" fmlaLink="_Output!$D$123" fmlaRange="_Input!$C$13:$C$17" noThreeD="1" sel="0" val="0"/>
</file>

<file path=xl/ctrlProps/ctrlProp115.xml><?xml version="1.0" encoding="utf-8"?>
<formControlPr xmlns="http://schemas.microsoft.com/office/spreadsheetml/2009/9/main" objectType="Drop" dropStyle="combo" dx="16" fmlaLink="_Output!$D$132" fmlaRange="_Input!$C$3:$C$4" noThreeD="1" sel="1" val="0"/>
</file>

<file path=xl/ctrlProps/ctrlProp116.xml><?xml version="1.0" encoding="utf-8"?>
<formControlPr xmlns="http://schemas.microsoft.com/office/spreadsheetml/2009/9/main" objectType="Drop" dropStyle="combo" dx="16" fmlaLink="_Output!$D$133" fmlaRange="_Input!$C$3:$C$4" noThreeD="1" sel="1" val="0"/>
</file>

<file path=xl/ctrlProps/ctrlProp117.xml><?xml version="1.0" encoding="utf-8"?>
<formControlPr xmlns="http://schemas.microsoft.com/office/spreadsheetml/2009/9/main" objectType="Drop" dropStyle="combo" dx="16" fmlaLink="_Output!$D$134" fmlaRange="_Input!$C$3:$C$4" noThreeD="1" sel="1" val="0"/>
</file>

<file path=xl/ctrlProps/ctrlProp118.xml><?xml version="1.0" encoding="utf-8"?>
<formControlPr xmlns="http://schemas.microsoft.com/office/spreadsheetml/2009/9/main" objectType="Drop" dropStyle="combo" dx="16" fmlaLink="_Output!$D$135" fmlaRange="_Input!$C$3:$C$4" noThreeD="1" sel="1" val="0"/>
</file>

<file path=xl/ctrlProps/ctrlProp119.xml><?xml version="1.0" encoding="utf-8"?>
<formControlPr xmlns="http://schemas.microsoft.com/office/spreadsheetml/2009/9/main" objectType="Drop" dropStyle="combo" dx="16" fmlaLink="_Output!$D$136" fmlaRange="_Input!$C$3:$C$4" noThreeD="1" sel="1" val="0"/>
</file>

<file path=xl/ctrlProps/ctrlProp12.xml><?xml version="1.0" encoding="utf-8"?>
<formControlPr xmlns="http://schemas.microsoft.com/office/spreadsheetml/2009/9/main" objectType="Drop" dropStyle="combo" dx="16" fmlaLink="_Output!$D$5" fmlaRange="_Input!$C$13:$C$17" noThreeD="1" sel="0" val="0"/>
</file>

<file path=xl/ctrlProps/ctrlProp120.xml><?xml version="1.0" encoding="utf-8"?>
<formControlPr xmlns="http://schemas.microsoft.com/office/spreadsheetml/2009/9/main" objectType="Drop" dropStyle="combo" dx="16" fmlaLink="_Output!$D$137" fmlaRange="_Input!$C$3:$C$4" noThreeD="1" sel="1" val="0"/>
</file>

<file path=xl/ctrlProps/ctrlProp121.xml><?xml version="1.0" encoding="utf-8"?>
<formControlPr xmlns="http://schemas.microsoft.com/office/spreadsheetml/2009/9/main" objectType="Drop" dropStyle="combo" dx="16" fmlaLink="_Output!$D$138" fmlaRange="_Input!$C$3:$C$4" noThreeD="1" sel="1" val="0"/>
</file>

<file path=xl/ctrlProps/ctrlProp122.xml><?xml version="1.0" encoding="utf-8"?>
<formControlPr xmlns="http://schemas.microsoft.com/office/spreadsheetml/2009/9/main" objectType="Drop" dropStyle="combo" dx="16" fmlaLink="_Output!$D$139" fmlaRange="_Input!$C$3:$C$4" noThreeD="1" sel="1" val="0"/>
</file>

<file path=xl/ctrlProps/ctrlProp123.xml><?xml version="1.0" encoding="utf-8"?>
<formControlPr xmlns="http://schemas.microsoft.com/office/spreadsheetml/2009/9/main" objectType="Drop" dropStyle="combo" dx="16" fmlaLink="_Output!$D$128" fmlaRange="_Input!$C$13:$C$17" noThreeD="1" sel="0" val="0"/>
</file>

<file path=xl/ctrlProps/ctrlProp124.xml><?xml version="1.0" encoding="utf-8"?>
<formControlPr xmlns="http://schemas.microsoft.com/office/spreadsheetml/2009/9/main" objectType="Drop" dropStyle="combo" dx="16" fmlaLink="_Output!$D$144" fmlaRange="_Input!$C$39:$C$43" noThreeD="1" sel="0" val="0"/>
</file>

<file path=xl/ctrlProps/ctrlProp125.xml><?xml version="1.0" encoding="utf-8"?>
<formControlPr xmlns="http://schemas.microsoft.com/office/spreadsheetml/2009/9/main" objectType="Drop" dropStyle="combo" dx="16" fmlaLink="_Output!$D$107" fmlaRange="_Input!$C$45:$C$49" noThreeD="1" sel="0" val="0"/>
</file>

<file path=xl/ctrlProps/ctrlProp126.xml><?xml version="1.0" encoding="utf-8"?>
<formControlPr xmlns="http://schemas.microsoft.com/office/spreadsheetml/2009/9/main" objectType="Drop" dropStyle="combo" dx="16" fmlaLink="_Output!$D$127" fmlaRange="_Input!$C$13:$C$17" noThreeD="1" sel="0" val="0"/>
</file>

<file path=xl/ctrlProps/ctrlProp127.xml><?xml version="1.0" encoding="utf-8"?>
<formControlPr xmlns="http://schemas.microsoft.com/office/spreadsheetml/2009/9/main" objectType="Drop" dropStyle="combo" dx="16" fmlaLink="_Output!$D$143" fmlaRange="_Input!$C$13:$C$17" noThreeD="1" sel="0" val="0"/>
</file>

<file path=xl/ctrlProps/ctrlProp128.xml><?xml version="1.0" encoding="utf-8"?>
<formControlPr xmlns="http://schemas.microsoft.com/office/spreadsheetml/2009/9/main" objectType="Drop" dropStyle="combo" dx="16" fmlaLink="_Output!$D$140" fmlaRange="_Input!$C$13:$C$17" noThreeD="1" sel="0" val="0"/>
</file>

<file path=xl/ctrlProps/ctrlProp129.xml><?xml version="1.0" encoding="utf-8"?>
<formControlPr xmlns="http://schemas.microsoft.com/office/spreadsheetml/2009/9/main" objectType="Drop" dropStyle="combo" dx="16" fmlaLink="_Output!$D$1090" fmlaRange="_Input!$C$3:$C$4" noThreeD="1" sel="1" val="0"/>
</file>

<file path=xl/ctrlProps/ctrlProp13.xml><?xml version="1.0" encoding="utf-8"?>
<formControlPr xmlns="http://schemas.microsoft.com/office/spreadsheetml/2009/9/main" objectType="Drop" dropStyle="combo" dx="16" fmlaLink="_Output!$D$6" fmlaRange="_Input!$C$13:$C$17" noThreeD="1" sel="0" val="0"/>
</file>

<file path=xl/ctrlProps/ctrlProp130.xml><?xml version="1.0" encoding="utf-8"?>
<formControlPr xmlns="http://schemas.microsoft.com/office/spreadsheetml/2009/9/main" objectType="Drop" dropStyle="combo" dx="16" fmlaLink="_Output!$D$1091" fmlaRange="_Input!$C$3:$C$4" noThreeD="1" sel="1" val="0"/>
</file>

<file path=xl/ctrlProps/ctrlProp131.xml><?xml version="1.0" encoding="utf-8"?>
<formControlPr xmlns="http://schemas.microsoft.com/office/spreadsheetml/2009/9/main" objectType="Drop" dropStyle="combo" dx="16" fmlaLink="_Output!$D$148" fmlaRange="_Input!$C$13:$C$17" noThreeD="1" sel="0" val="0"/>
</file>

<file path=xl/ctrlProps/ctrlProp132.xml><?xml version="1.0" encoding="utf-8"?>
<formControlPr xmlns="http://schemas.microsoft.com/office/spreadsheetml/2009/9/main" objectType="Drop" dropStyle="combo" dx="16" fmlaLink="_Output!$D$149" fmlaRange="_Input!$C$13:$C$17" noThreeD="1" sel="0" val="0"/>
</file>

<file path=xl/ctrlProps/ctrlProp133.xml><?xml version="1.0" encoding="utf-8"?>
<formControlPr xmlns="http://schemas.microsoft.com/office/spreadsheetml/2009/9/main" objectType="Drop" dropStyle="combo" dx="16" fmlaLink="_Output!$D$152" fmlaRange="_Input!$C$39:$C$43" noThreeD="1" sel="0" val="0"/>
</file>

<file path=xl/ctrlProps/ctrlProp134.xml><?xml version="1.0" encoding="utf-8"?>
<formControlPr xmlns="http://schemas.microsoft.com/office/spreadsheetml/2009/9/main" objectType="Drop" dropStyle="combo" dx="16" fmlaLink="_Output!$D$153" fmlaRange="_Input!$C$13:$C$17" noThreeD="1" sel="0" val="0"/>
</file>

<file path=xl/ctrlProps/ctrlProp135.xml><?xml version="1.0" encoding="utf-8"?>
<formControlPr xmlns="http://schemas.microsoft.com/office/spreadsheetml/2009/9/main" objectType="Drop" dropStyle="combo" dx="16" fmlaLink="_Output!$D$151" fmlaRange="_Input!$C$13:$C$17" noThreeD="1" sel="0" val="0"/>
</file>

<file path=xl/ctrlProps/ctrlProp136.xml><?xml version="1.0" encoding="utf-8"?>
<formControlPr xmlns="http://schemas.microsoft.com/office/spreadsheetml/2009/9/main" objectType="Drop" dropStyle="combo" dx="16" fmlaLink="_Output!$D$155" fmlaRange="_Input!$C$39:$C$43" noThreeD="1" sel="0" val="0"/>
</file>

<file path=xl/ctrlProps/ctrlProp137.xml><?xml version="1.0" encoding="utf-8"?>
<formControlPr xmlns="http://schemas.microsoft.com/office/spreadsheetml/2009/9/main" objectType="Drop" dropStyle="combo" dx="16" fmlaLink="_Output!$D$157" fmlaRange="_Input!$C$39:$C$43" noThreeD="1" sel="0" val="0"/>
</file>

<file path=xl/ctrlProps/ctrlProp138.xml><?xml version="1.0" encoding="utf-8"?>
<formControlPr xmlns="http://schemas.microsoft.com/office/spreadsheetml/2009/9/main" objectType="Drop" dropStyle="combo" dx="16" fmlaLink="_Output!$D$156" fmlaRange="_Input!$C$39:$C$43" noThreeD="1" sel="0" val="0"/>
</file>

<file path=xl/ctrlProps/ctrlProp139.xml><?xml version="1.0" encoding="utf-8"?>
<formControlPr xmlns="http://schemas.microsoft.com/office/spreadsheetml/2009/9/main" objectType="Drop" dropStyle="combo" dx="16" fmlaLink="_Output!$D$154" fmlaRange="_Input!$C$13:$C$17" noThreeD="1" sel="0" val="0"/>
</file>

<file path=xl/ctrlProps/ctrlProp14.xml><?xml version="1.0" encoding="utf-8"?>
<formControlPr xmlns="http://schemas.microsoft.com/office/spreadsheetml/2009/9/main" objectType="Drop" dropStyle="combo" dx="16" fmlaLink="_Output!$D$7" fmlaRange="_Input!$C$13:$C$17" noThreeD="1" sel="0" val="0"/>
</file>

<file path=xl/ctrlProps/ctrlProp140.xml><?xml version="1.0" encoding="utf-8"?>
<formControlPr xmlns="http://schemas.microsoft.com/office/spreadsheetml/2009/9/main" objectType="Drop" dropStyle="combo" dx="16" fmlaLink="_Output!$D$150" fmlaRange="_Input!$C$13:$C$17" noThreeD="1" sel="0" val="0"/>
</file>

<file path=xl/ctrlProps/ctrlProp141.xml><?xml version="1.0" encoding="utf-8"?>
<formControlPr xmlns="http://schemas.microsoft.com/office/spreadsheetml/2009/9/main" objectType="Drop" dropStyle="combo" dx="16" fmlaLink="_Output!$D$997" fmlaRange="_Input!$C$13:$C$17" noThreeD="1" sel="0" val="0"/>
</file>

<file path=xl/ctrlProps/ctrlProp142.xml><?xml version="1.0" encoding="utf-8"?>
<formControlPr xmlns="http://schemas.microsoft.com/office/spreadsheetml/2009/9/main" objectType="Drop" dropStyle="combo" dx="16" fmlaLink="_Output!$D$998" fmlaRange="_Input!$C$13:$C$17" noThreeD="1" sel="0" val="0"/>
</file>

<file path=xl/ctrlProps/ctrlProp143.xml><?xml version="1.0" encoding="utf-8"?>
<formControlPr xmlns="http://schemas.microsoft.com/office/spreadsheetml/2009/9/main" objectType="Drop" dropStyle="combo" dx="16" fmlaLink="_Output!$D$999" fmlaRange="_Input!$C$13:$C$17" noThreeD="1" sel="0" val="0"/>
</file>

<file path=xl/ctrlProps/ctrlProp144.xml><?xml version="1.0" encoding="utf-8"?>
<formControlPr xmlns="http://schemas.microsoft.com/office/spreadsheetml/2009/9/main" objectType="Drop" dropStyle="combo" dx="16" fmlaLink="_Output!$D$1000" fmlaRange="_Input!$C$13:$C$17" noThreeD="1" sel="0" val="0"/>
</file>

<file path=xl/ctrlProps/ctrlProp145.xml><?xml version="1.0" encoding="utf-8"?>
<formControlPr xmlns="http://schemas.microsoft.com/office/spreadsheetml/2009/9/main" objectType="Drop" dropStyle="combo" dx="16" fmlaLink="_Output!$D$161" fmlaRange="_Input!$C$13:$C$17" noThreeD="1" sel="0" val="0"/>
</file>

<file path=xl/ctrlProps/ctrlProp146.xml><?xml version="1.0" encoding="utf-8"?>
<formControlPr xmlns="http://schemas.microsoft.com/office/spreadsheetml/2009/9/main" objectType="Drop" dropStyle="combo" dx="16" fmlaLink="_Output!$D$175" fmlaRange="_Input!$C$39:$C$43" noThreeD="1" sel="0" val="0"/>
</file>

<file path=xl/ctrlProps/ctrlProp147.xml><?xml version="1.0" encoding="utf-8"?>
<formControlPr xmlns="http://schemas.microsoft.com/office/spreadsheetml/2009/9/main" objectType="Drop" dropStyle="combo" dx="16" fmlaLink="_Output!$D$176" fmlaRange="_Input!$C$13:$C$17" noThreeD="1" sel="0" val="0"/>
</file>

<file path=xl/ctrlProps/ctrlProp148.xml><?xml version="1.0" encoding="utf-8"?>
<formControlPr xmlns="http://schemas.microsoft.com/office/spreadsheetml/2009/9/main" objectType="Drop" dropStyle="combo" dx="16" fmlaLink="_Output!$D$1001" fmlaRange="_Input!$C$13:$C$17" noThreeD="1" sel="0" val="0"/>
</file>

<file path=xl/ctrlProps/ctrlProp149.xml><?xml version="1.0" encoding="utf-8"?>
<formControlPr xmlns="http://schemas.microsoft.com/office/spreadsheetml/2009/9/main" objectType="Drop" dropStyle="combo" dx="16" fmlaLink="_Output!$D$1093" fmlaRange="_Input!$C$3:$C$4" noThreeD="1" sel="2" val="0"/>
</file>

<file path=xl/ctrlProps/ctrlProp15.xml><?xml version="1.0" encoding="utf-8"?>
<formControlPr xmlns="http://schemas.microsoft.com/office/spreadsheetml/2009/9/main" objectType="Drop" dropStyle="combo" dx="16" fmlaLink="_Output!$D$8" fmlaRange="_Input!$C$13:$C$17" noThreeD="1" sel="0" val="0"/>
</file>

<file path=xl/ctrlProps/ctrlProp150.xml><?xml version="1.0" encoding="utf-8"?>
<formControlPr xmlns="http://schemas.microsoft.com/office/spreadsheetml/2009/9/main" objectType="Drop" dropStyle="combo" dx="16" fmlaLink="_Output!$D$1092" fmlaRange="_Input!$C$13:$C$17" noThreeD="1" sel="0" val="0"/>
</file>

<file path=xl/ctrlProps/ctrlProp151.xml><?xml version="1.0" encoding="utf-8"?>
<formControlPr xmlns="http://schemas.microsoft.com/office/spreadsheetml/2009/9/main" objectType="Drop" dropStyle="combo" dx="16" fmlaLink="_Output!$D$1094" fmlaRange="_Input!$C$3:$C$4" noThreeD="1" sel="2" val="0"/>
</file>

<file path=xl/ctrlProps/ctrlProp152.xml><?xml version="1.0" encoding="utf-8"?>
<formControlPr xmlns="http://schemas.microsoft.com/office/spreadsheetml/2009/9/main" objectType="Drop" dropStyle="combo" dx="16" fmlaLink="_Output!$D$1095" fmlaRange="_Input!$C$3:$C$4" noThreeD="1" sel="2" val="0"/>
</file>

<file path=xl/ctrlProps/ctrlProp153.xml><?xml version="1.0" encoding="utf-8"?>
<formControlPr xmlns="http://schemas.microsoft.com/office/spreadsheetml/2009/9/main" objectType="Drop" dropStyle="combo" dx="16" fmlaLink="_Output!$D$1096" fmlaRange="_Input!$C$3:$C$4" noThreeD="1" sel="1" val="0"/>
</file>

<file path=xl/ctrlProps/ctrlProp154.xml><?xml version="1.0" encoding="utf-8"?>
<formControlPr xmlns="http://schemas.microsoft.com/office/spreadsheetml/2009/9/main" objectType="Drop" dropStyle="combo" dx="16" fmlaLink="_Output!$D$1097" fmlaRange="_Input!$C$13:$C$17" noThreeD="1" sel="0" val="0"/>
</file>

<file path=xl/ctrlProps/ctrlProp155.xml><?xml version="1.0" encoding="utf-8"?>
<formControlPr xmlns="http://schemas.microsoft.com/office/spreadsheetml/2009/9/main" objectType="Drop" dropStyle="combo" dx="16" fmlaLink="_Output!$D$1098" fmlaRange="_Input!$C$13:$C$17" noThreeD="1" sel="0" val="0"/>
</file>

<file path=xl/ctrlProps/ctrlProp156.xml><?xml version="1.0" encoding="utf-8"?>
<formControlPr xmlns="http://schemas.microsoft.com/office/spreadsheetml/2009/9/main" objectType="Drop" dropStyle="combo" dx="16" fmlaLink="_Output!$D$1099" fmlaRange="_Input!$C$3:$C$4" noThreeD="1" sel="2" val="0"/>
</file>

<file path=xl/ctrlProps/ctrlProp157.xml><?xml version="1.0" encoding="utf-8"?>
<formControlPr xmlns="http://schemas.microsoft.com/office/spreadsheetml/2009/9/main" objectType="Drop" dropStyle="combo" dx="16" fmlaLink="_Output!$D$1100" fmlaRange="_Input!$C$3:$C$4" noThreeD="1" sel="2" val="0"/>
</file>

<file path=xl/ctrlProps/ctrlProp158.xml><?xml version="1.0" encoding="utf-8"?>
<formControlPr xmlns="http://schemas.microsoft.com/office/spreadsheetml/2009/9/main" objectType="Drop" dropStyle="combo" dx="16" fmlaLink="_Output!$D$1101" fmlaRange="_Input!$C$3:$C$4" noThreeD="1" sel="2" val="0"/>
</file>

<file path=xl/ctrlProps/ctrlProp159.xml><?xml version="1.0" encoding="utf-8"?>
<formControlPr xmlns="http://schemas.microsoft.com/office/spreadsheetml/2009/9/main" objectType="Drop" dropStyle="combo" dx="16" fmlaLink="_Output!$D$1102" fmlaRange="_Input!$C$13:$C$17" noThreeD="1" sel="0" val="0"/>
</file>

<file path=xl/ctrlProps/ctrlProp16.xml><?xml version="1.0" encoding="utf-8"?>
<formControlPr xmlns="http://schemas.microsoft.com/office/spreadsheetml/2009/9/main" objectType="Drop" dropStyle="combo" dx="16" fmlaLink="_Output!$D$12" fmlaRange="_Input!$C$13:$C$17" noThreeD="1" sel="0" val="0"/>
</file>

<file path=xl/ctrlProps/ctrlProp160.xml><?xml version="1.0" encoding="utf-8"?>
<formControlPr xmlns="http://schemas.microsoft.com/office/spreadsheetml/2009/9/main" objectType="Drop" dropStyle="combo" dx="16" fmlaLink="_Output!$D$180" fmlaRange="_Input!$C$13:$C$17" noThreeD="1" sel="0" val="0"/>
</file>

<file path=xl/ctrlProps/ctrlProp161.xml><?xml version="1.0" encoding="utf-8"?>
<formControlPr xmlns="http://schemas.microsoft.com/office/spreadsheetml/2009/9/main" objectType="Drop" dropStyle="combo" dx="16" fmlaLink="_Output!$D$182" fmlaRange="_Input!$C$3:$C$4" noThreeD="1" sel="1" val="0"/>
</file>

<file path=xl/ctrlProps/ctrlProp162.xml><?xml version="1.0" encoding="utf-8"?>
<formControlPr xmlns="http://schemas.microsoft.com/office/spreadsheetml/2009/9/main" objectType="Drop" dropStyle="combo" dx="16" fmlaLink="_Output!$D$183" fmlaRange="_Input!$C$3:$C$4" noThreeD="1" sel="1" val="0"/>
</file>

<file path=xl/ctrlProps/ctrlProp163.xml><?xml version="1.0" encoding="utf-8"?>
<formControlPr xmlns="http://schemas.microsoft.com/office/spreadsheetml/2009/9/main" objectType="Drop" dropStyle="combo" dx="16" fmlaLink="_Output!$D$184" fmlaRange="_Input!$C$3:$C$4" noThreeD="1" sel="1" val="0"/>
</file>

<file path=xl/ctrlProps/ctrlProp164.xml><?xml version="1.0" encoding="utf-8"?>
<formControlPr xmlns="http://schemas.microsoft.com/office/spreadsheetml/2009/9/main" objectType="Drop" dropStyle="combo" dx="16" fmlaLink="_Output!$D$185" fmlaRange="_Input!$C$3:$C$4" noThreeD="1" sel="1" val="0"/>
</file>

<file path=xl/ctrlProps/ctrlProp165.xml><?xml version="1.0" encoding="utf-8"?>
<formControlPr xmlns="http://schemas.microsoft.com/office/spreadsheetml/2009/9/main" objectType="Drop" dropStyle="combo" dx="16" fmlaLink="_Output!$D$188" fmlaRange="_Input!$C$13:$C$17" noThreeD="1" sel="0" val="0"/>
</file>

<file path=xl/ctrlProps/ctrlProp166.xml><?xml version="1.0" encoding="utf-8"?>
<formControlPr xmlns="http://schemas.microsoft.com/office/spreadsheetml/2009/9/main" objectType="Drop" dropStyle="combo" dx="16" fmlaLink="_Output!$D$190" fmlaRange="_Input!$C$3:$C$4" noThreeD="1" sel="1" val="0"/>
</file>

<file path=xl/ctrlProps/ctrlProp167.xml><?xml version="1.0" encoding="utf-8"?>
<formControlPr xmlns="http://schemas.microsoft.com/office/spreadsheetml/2009/9/main" objectType="Drop" dropStyle="combo" dx="16" fmlaLink="_Output!$D$191" fmlaRange="_Input!$C$3:$C$4" noThreeD="1" sel="1" val="0"/>
</file>

<file path=xl/ctrlProps/ctrlProp168.xml><?xml version="1.0" encoding="utf-8"?>
<formControlPr xmlns="http://schemas.microsoft.com/office/spreadsheetml/2009/9/main" objectType="Drop" dropStyle="combo" dx="16" fmlaLink="_Output!$D$192" fmlaRange="_Input!$C$3:$C$4" noThreeD="1" sel="1" val="0"/>
</file>

<file path=xl/ctrlProps/ctrlProp169.xml><?xml version="1.0" encoding="utf-8"?>
<formControlPr xmlns="http://schemas.microsoft.com/office/spreadsheetml/2009/9/main" objectType="Drop" dropStyle="combo" dx="16" fmlaLink="_Output!$D$194" fmlaRange="_Input!$C$13:$C$17" noThreeD="1" sel="0" val="0"/>
</file>

<file path=xl/ctrlProps/ctrlProp17.xml><?xml version="1.0" encoding="utf-8"?>
<formControlPr xmlns="http://schemas.microsoft.com/office/spreadsheetml/2009/9/main" objectType="Drop" dropStyle="combo" dx="16" fmlaLink="_Output!$D$22" fmlaRange="_Input!$C$13:$C$17" noThreeD="1" sel="0" val="0"/>
</file>

<file path=xl/ctrlProps/ctrlProp170.xml><?xml version="1.0" encoding="utf-8"?>
<formControlPr xmlns="http://schemas.microsoft.com/office/spreadsheetml/2009/9/main" objectType="Drop" dropStyle="combo" dx="16" fmlaLink="_Output!$D$186" fmlaRange="_Input!$C$3:$C$4" noThreeD="1" sel="1" val="0"/>
</file>

<file path=xl/ctrlProps/ctrlProp171.xml><?xml version="1.0" encoding="utf-8"?>
<formControlPr xmlns="http://schemas.microsoft.com/office/spreadsheetml/2009/9/main" objectType="Drop" dropStyle="combo" dx="16" fmlaLink="_Output!$D$195" fmlaRange="_Input!$C$13:$C$17" noThreeD="1" sel="0" val="0"/>
</file>

<file path=xl/ctrlProps/ctrlProp172.xml><?xml version="1.0" encoding="utf-8"?>
<formControlPr xmlns="http://schemas.microsoft.com/office/spreadsheetml/2009/9/main" objectType="Drop" dropStyle="combo" dx="16" fmlaLink="_Output!$D$196" fmlaRange="_Input!$C$13:$C$17" noThreeD="1" sel="0" val="0"/>
</file>

<file path=xl/ctrlProps/ctrlProp173.xml><?xml version="1.0" encoding="utf-8"?>
<formControlPr xmlns="http://schemas.microsoft.com/office/spreadsheetml/2009/9/main" objectType="Drop" dropStyle="combo" dx="16" fmlaLink="_Output!$D$187" fmlaRange="_Input!$C$3:$C$4" noThreeD="1" sel="1" val="0"/>
</file>

<file path=xl/ctrlProps/ctrlProp174.xml><?xml version="1.0" encoding="utf-8"?>
<formControlPr xmlns="http://schemas.microsoft.com/office/spreadsheetml/2009/9/main" objectType="Drop" dropStyle="combo" dx="16" fmlaLink="_Output!$D$197" fmlaRange="_Input!$C$39:$C$43" noThreeD="1" sel="0" val="0"/>
</file>

<file path=xl/ctrlProps/ctrlProp175.xml><?xml version="1.0" encoding="utf-8"?>
<formControlPr xmlns="http://schemas.microsoft.com/office/spreadsheetml/2009/9/main" objectType="Drop" dropStyle="combo" dx="16" fmlaLink="_Output!$D$193" fmlaRange="_Input!$C$13:$C$17" noThreeD="1" sel="0" val="0"/>
</file>

<file path=xl/ctrlProps/ctrlProp176.xml><?xml version="1.0" encoding="utf-8"?>
<formControlPr xmlns="http://schemas.microsoft.com/office/spreadsheetml/2009/9/main" objectType="Drop" dropStyle="combo" dx="16" fmlaLink="_Output!$D$202" fmlaRange="_Input!$C$13:$C$17" noThreeD="1" sel="0" val="0"/>
</file>

<file path=xl/ctrlProps/ctrlProp177.xml><?xml version="1.0" encoding="utf-8"?>
<formControlPr xmlns="http://schemas.microsoft.com/office/spreadsheetml/2009/9/main" objectType="Drop" dropStyle="combo" dx="16" fmlaLink="_Output!$D$203" fmlaRange="_Input!$C$13:$C$17" noThreeD="1" sel="0" val="0"/>
</file>

<file path=xl/ctrlProps/ctrlProp178.xml><?xml version="1.0" encoding="utf-8"?>
<formControlPr xmlns="http://schemas.microsoft.com/office/spreadsheetml/2009/9/main" objectType="Drop" dropStyle="combo" dx="16" fmlaLink="_Output!$D$205" fmlaRange="_Input!$C$3:$C$4" noThreeD="1" sel="1" val="0"/>
</file>

<file path=xl/ctrlProps/ctrlProp179.xml><?xml version="1.0" encoding="utf-8"?>
<formControlPr xmlns="http://schemas.microsoft.com/office/spreadsheetml/2009/9/main" objectType="Drop" dropStyle="combo" dx="16" fmlaLink="_Output!$D$206" fmlaRange="_Input!$C$3:$C$4" noThreeD="1" sel="1" val="0"/>
</file>

<file path=xl/ctrlProps/ctrlProp18.xml><?xml version="1.0" encoding="utf-8"?>
<formControlPr xmlns="http://schemas.microsoft.com/office/spreadsheetml/2009/9/main" objectType="Drop" dropStyle="combo" dx="16" fmlaLink="_Output!$D$23" fmlaRange="_Input!$C$13:$C$17" noThreeD="1" sel="0" val="0"/>
</file>

<file path=xl/ctrlProps/ctrlProp180.xml><?xml version="1.0" encoding="utf-8"?>
<formControlPr xmlns="http://schemas.microsoft.com/office/spreadsheetml/2009/9/main" objectType="Drop" dropStyle="combo" dx="16" fmlaLink="_Output!$D$208" fmlaRange="_Input!$C$3:$C$4" noThreeD="1" sel="1" val="0"/>
</file>

<file path=xl/ctrlProps/ctrlProp181.xml><?xml version="1.0" encoding="utf-8"?>
<formControlPr xmlns="http://schemas.microsoft.com/office/spreadsheetml/2009/9/main" objectType="Drop" dropStyle="combo" dx="16" fmlaLink="_Output!$D$209" fmlaRange="_Input!$C$3:$C$4" noThreeD="1" sel="1" val="0"/>
</file>

<file path=xl/ctrlProps/ctrlProp182.xml><?xml version="1.0" encoding="utf-8"?>
<formControlPr xmlns="http://schemas.microsoft.com/office/spreadsheetml/2009/9/main" objectType="Drop" dropStyle="combo" dx="16" fmlaLink="_Output!$D$210" fmlaRange="_Input!$C$3:$C$4" noThreeD="1" sel="1" val="0"/>
</file>

<file path=xl/ctrlProps/ctrlProp183.xml><?xml version="1.0" encoding="utf-8"?>
<formControlPr xmlns="http://schemas.microsoft.com/office/spreadsheetml/2009/9/main" objectType="Drop" dropStyle="combo" dx="16" fmlaLink="_Output!$D$211" fmlaRange="_Input!$C$3:$C$4" noThreeD="1" sel="1" val="0"/>
</file>

<file path=xl/ctrlProps/ctrlProp184.xml><?xml version="1.0" encoding="utf-8"?>
<formControlPr xmlns="http://schemas.microsoft.com/office/spreadsheetml/2009/9/main" objectType="Drop" dropStyle="combo" dx="16" fmlaLink="_Output!$D$212" fmlaRange="_Input!$C$3:$C$4" noThreeD="1" sel="1" val="0"/>
</file>

<file path=xl/ctrlProps/ctrlProp185.xml><?xml version="1.0" encoding="utf-8"?>
<formControlPr xmlns="http://schemas.microsoft.com/office/spreadsheetml/2009/9/main" objectType="Drop" dropStyle="combo" dx="16" fmlaLink="_Output!$D$213" fmlaRange="_Input!$C$3:$C$4" noThreeD="1" sel="1" val="0"/>
</file>

<file path=xl/ctrlProps/ctrlProp186.xml><?xml version="1.0" encoding="utf-8"?>
<formControlPr xmlns="http://schemas.microsoft.com/office/spreadsheetml/2009/9/main" objectType="Drop" dropStyle="combo" dx="16" fmlaLink="_Output!$D$214" fmlaRange="_Input!$C$3:$C$4" noThreeD="1" sel="1" val="0"/>
</file>

<file path=xl/ctrlProps/ctrlProp187.xml><?xml version="1.0" encoding="utf-8"?>
<formControlPr xmlns="http://schemas.microsoft.com/office/spreadsheetml/2009/9/main" objectType="Drop" dropStyle="combo" dx="16" fmlaLink="_Output!$D$215" fmlaRange="_Input!$C$39:$C$43" noThreeD="1" sel="0" val="0"/>
</file>

<file path=xl/ctrlProps/ctrlProp188.xml><?xml version="1.0" encoding="utf-8"?>
<formControlPr xmlns="http://schemas.microsoft.com/office/spreadsheetml/2009/9/main" objectType="Drop" dropStyle="combo" dx="16" fmlaLink="_Output!$D$216" fmlaRange="_Input!$C$13:$C$17" noThreeD="1" sel="0" val="0"/>
</file>

<file path=xl/ctrlProps/ctrlProp189.xml><?xml version="1.0" encoding="utf-8"?>
<formControlPr xmlns="http://schemas.microsoft.com/office/spreadsheetml/2009/9/main" objectType="Drop" dropStyle="combo" dx="16" fmlaLink="_Output!$D$207" fmlaRange="_Input!$C$3:$C$4" noThreeD="1" sel="1" val="0"/>
</file>

<file path=xl/ctrlProps/ctrlProp19.xml><?xml version="1.0" encoding="utf-8"?>
<formControlPr xmlns="http://schemas.microsoft.com/office/spreadsheetml/2009/9/main" objectType="Drop" dropStyle="combo" dx="16" fmlaLink="_Output!$D$24" fmlaRange="_Input!$C$13:$C$17" noThreeD="1" sel="0" val="0"/>
</file>

<file path=xl/ctrlProps/ctrlProp190.xml><?xml version="1.0" encoding="utf-8"?>
<formControlPr xmlns="http://schemas.microsoft.com/office/spreadsheetml/2009/9/main" objectType="Drop" dropStyle="combo" dx="16" fmlaLink="_Output!$D$1104" fmlaRange="_Input!$C$13:$C$17" noThreeD="1" sel="0" val="0"/>
</file>

<file path=xl/ctrlProps/ctrlProp191.xml><?xml version="1.0" encoding="utf-8"?>
<formControlPr xmlns="http://schemas.microsoft.com/office/spreadsheetml/2009/9/main" objectType="Drop" dropStyle="combo" dx="16" fmlaLink="_Output!$D$1105" fmlaRange="_Input!$C$13:$C$17" noThreeD="1" sel="0" val="0"/>
</file>

<file path=xl/ctrlProps/ctrlProp192.xml><?xml version="1.0" encoding="utf-8"?>
<formControlPr xmlns="http://schemas.microsoft.com/office/spreadsheetml/2009/9/main" objectType="Drop" dropStyle="combo" dx="16" fmlaLink="_Output!$D$1314" fmlaRange="_Input!$C$3:$C$4" noThreeD="1" sel="1" val="0"/>
</file>

<file path=xl/ctrlProps/ctrlProp193.xml><?xml version="1.0" encoding="utf-8"?>
<formControlPr xmlns="http://schemas.microsoft.com/office/spreadsheetml/2009/9/main" objectType="Drop" dropStyle="combo" dx="16" fmlaLink="_Output!$D$1315" fmlaRange="_Input!$C$3:$C$4" noThreeD="1" sel="1" val="0"/>
</file>

<file path=xl/ctrlProps/ctrlProp194.xml><?xml version="1.0" encoding="utf-8"?>
<formControlPr xmlns="http://schemas.microsoft.com/office/spreadsheetml/2009/9/main" objectType="Drop" dropStyle="combo" dx="16" fmlaLink="_Output!$D$1299" fmlaRange="_Input!$C$3:$C$4" noThreeD="1" sel="1" val="0"/>
</file>

<file path=xl/ctrlProps/ctrlProp195.xml><?xml version="1.0" encoding="utf-8"?>
<formControlPr xmlns="http://schemas.microsoft.com/office/spreadsheetml/2009/9/main" objectType="Drop" dropStyle="combo" dx="16" fmlaLink="_Output!$D$1300" fmlaRange="_Input!$C$3:$C$4" noThreeD="1" sel="1" val="0"/>
</file>

<file path=xl/ctrlProps/ctrlProp196.xml><?xml version="1.0" encoding="utf-8"?>
<formControlPr xmlns="http://schemas.microsoft.com/office/spreadsheetml/2009/9/main" objectType="Drop" dropStyle="combo" dx="16" fmlaLink="_Output!$D$1301" fmlaRange="_Input!$C$3:$C$4" noThreeD="1" sel="1" val="0"/>
</file>

<file path=xl/ctrlProps/ctrlProp197.xml><?xml version="1.0" encoding="utf-8"?>
<formControlPr xmlns="http://schemas.microsoft.com/office/spreadsheetml/2009/9/main" objectType="Drop" dropStyle="combo" dx="16" fmlaLink="_Output!$D$1302" fmlaRange="_Input!$C$3:$C$4" noThreeD="1" sel="1" val="0"/>
</file>

<file path=xl/ctrlProps/ctrlProp198.xml><?xml version="1.0" encoding="utf-8"?>
<formControlPr xmlns="http://schemas.microsoft.com/office/spreadsheetml/2009/9/main" objectType="Drop" dropStyle="combo" dx="16" fmlaLink="_Output!$D$1303" fmlaRange="_Input!$C$3:$C$4" noThreeD="1" sel="1" val="0"/>
</file>

<file path=xl/ctrlProps/ctrlProp199.xml><?xml version="1.0" encoding="utf-8"?>
<formControlPr xmlns="http://schemas.microsoft.com/office/spreadsheetml/2009/9/main" objectType="Drop" dropStyle="combo" dx="16" fmlaLink="_Output!$D$1304" fmlaRange="_Input!$C$3:$C$4" noThreeD="1" sel="1" val="0"/>
</file>

<file path=xl/ctrlProps/ctrlProp2.xml><?xml version="1.0" encoding="utf-8"?>
<formControlPr xmlns="http://schemas.microsoft.com/office/spreadsheetml/2009/9/main" objectType="Drop" dropStyle="combo" dx="16" fmlaLink="_Output!$D$423" fmlaRange="_Input!$C$3:$C$4" noThreeD="1" sel="2" val="0"/>
</file>

<file path=xl/ctrlProps/ctrlProp20.xml><?xml version="1.0" encoding="utf-8"?>
<formControlPr xmlns="http://schemas.microsoft.com/office/spreadsheetml/2009/9/main" objectType="Drop" dropStyle="combo" dx="16" fmlaLink="_Output!$D$25" fmlaRange="_Input!$C$39:$C$43" noThreeD="1" sel="0" val="0"/>
</file>

<file path=xl/ctrlProps/ctrlProp200.xml><?xml version="1.0" encoding="utf-8"?>
<formControlPr xmlns="http://schemas.microsoft.com/office/spreadsheetml/2009/9/main" objectType="Drop" dropStyle="combo" dx="16" fmlaLink="_Output!$D$1307" fmlaRange="_Input!$C$3:$C$4" noThreeD="1" sel="1" val="0"/>
</file>

<file path=xl/ctrlProps/ctrlProp201.xml><?xml version="1.0" encoding="utf-8"?>
<formControlPr xmlns="http://schemas.microsoft.com/office/spreadsheetml/2009/9/main" objectType="Drop" dropStyle="combo" dx="16" fmlaLink="_Output!$D$1309" fmlaRange="_Input!$C$3:$C$4" noThreeD="1" sel="1" val="0"/>
</file>

<file path=xl/ctrlProps/ctrlProp202.xml><?xml version="1.0" encoding="utf-8"?>
<formControlPr xmlns="http://schemas.microsoft.com/office/spreadsheetml/2009/9/main" objectType="Drop" dropStyle="combo" dx="16" fmlaLink="_Output!$D$1310" fmlaRange="_Input!$C$3:$C$4" noThreeD="1" sel="1" val="0"/>
</file>

<file path=xl/ctrlProps/ctrlProp203.xml><?xml version="1.0" encoding="utf-8"?>
<formControlPr xmlns="http://schemas.microsoft.com/office/spreadsheetml/2009/9/main" objectType="Drop" dropStyle="combo" dx="16" fmlaLink="_Output!$D$1308" fmlaRange="_Input!$C$3:$C$4" noThreeD="1" sel="1" val="0"/>
</file>

<file path=xl/ctrlProps/ctrlProp204.xml><?xml version="1.0" encoding="utf-8"?>
<formControlPr xmlns="http://schemas.microsoft.com/office/spreadsheetml/2009/9/main" objectType="Drop" dropStyle="combo" dx="16" fmlaLink="_Output!$D$1312" fmlaRange="_Input!$C$13:$C$17" noThreeD="1" sel="0" val="0"/>
</file>

<file path=xl/ctrlProps/ctrlProp205.xml><?xml version="1.0" encoding="utf-8"?>
<formControlPr xmlns="http://schemas.microsoft.com/office/spreadsheetml/2009/9/main" objectType="Drop" dropStyle="combo" dx="16" fmlaLink="_Output!$D$1316" fmlaRange="_Input!$C$3:$C$4" noThreeD="1" sel="1" val="0"/>
</file>

<file path=xl/ctrlProps/ctrlProp206.xml><?xml version="1.0" encoding="utf-8"?>
<formControlPr xmlns="http://schemas.microsoft.com/office/spreadsheetml/2009/9/main" objectType="Drop" dropStyle="combo" dx="16" fmlaLink="_Output!$D$1317" fmlaRange="_Input!$C$3:$C$4" noThreeD="1" sel="1" val="0"/>
</file>

<file path=xl/ctrlProps/ctrlProp207.xml><?xml version="1.0" encoding="utf-8"?>
<formControlPr xmlns="http://schemas.microsoft.com/office/spreadsheetml/2009/9/main" objectType="Drop" dropStyle="combo" dx="16" fmlaLink="_Output!$D$1318" fmlaRange="_Input!$C$3:$C$4" noThreeD="1" sel="1" val="0"/>
</file>

<file path=xl/ctrlProps/ctrlProp208.xml><?xml version="1.0" encoding="utf-8"?>
<formControlPr xmlns="http://schemas.microsoft.com/office/spreadsheetml/2009/9/main" objectType="Drop" dropStyle="combo" dx="16" fmlaLink="_Output!$D$1311" fmlaRange="_Input!$C$3:$C$4" noThreeD="1" sel="1" val="0"/>
</file>

<file path=xl/ctrlProps/ctrlProp209.xml><?xml version="1.0" encoding="utf-8"?>
<formControlPr xmlns="http://schemas.microsoft.com/office/spreadsheetml/2009/9/main" objectType="Drop" dropStyle="combo" dx="16" fmlaLink="_Output!$D$1305" fmlaRange="_Input!$C$3:$C$4" noThreeD="1" sel="1" val="0"/>
</file>

<file path=xl/ctrlProps/ctrlProp21.xml><?xml version="1.0" encoding="utf-8"?>
<formControlPr xmlns="http://schemas.microsoft.com/office/spreadsheetml/2009/9/main" objectType="Drop" dropStyle="combo" dx="16" fmlaLink="_Output!$D$26" fmlaRange="_Input!$C$39:$C$43" noThreeD="1" sel="0" val="0"/>
</file>

<file path=xl/ctrlProps/ctrlProp210.xml><?xml version="1.0" encoding="utf-8"?>
<formControlPr xmlns="http://schemas.microsoft.com/office/spreadsheetml/2009/9/main" objectType="Drop" dropStyle="combo" dx="16" fmlaLink="_Output!$D$1378" fmlaRange="_Input!$C$3:$C$4" noThreeD="1" sel="1" val="0"/>
</file>

<file path=xl/ctrlProps/ctrlProp211.xml><?xml version="1.0" encoding="utf-8"?>
<formControlPr xmlns="http://schemas.microsoft.com/office/spreadsheetml/2009/9/main" objectType="Drop" dropStyle="combo" dx="16" fmlaLink="_Output!$D$1379" fmlaRange="_Input!$C$3:$C$4" noThreeD="1" sel="1" val="0"/>
</file>

<file path=xl/ctrlProps/ctrlProp212.xml><?xml version="1.0" encoding="utf-8"?>
<formControlPr xmlns="http://schemas.microsoft.com/office/spreadsheetml/2009/9/main" objectType="Drop" dropStyle="combo" dx="16" fmlaLink="_Output!$D$1380" fmlaRange="_Input!$C$3:$C$4" noThreeD="1" sel="1" val="0"/>
</file>

<file path=xl/ctrlProps/ctrlProp213.xml><?xml version="1.0" encoding="utf-8"?>
<formControlPr xmlns="http://schemas.microsoft.com/office/spreadsheetml/2009/9/main" objectType="Drop" dropStyle="combo" dx="16" fmlaLink="_Output!$D$221" fmlaRange="_Input!$C$39:$C$43" noThreeD="1" sel="0" val="0"/>
</file>

<file path=xl/ctrlProps/ctrlProp214.xml><?xml version="1.0" encoding="utf-8"?>
<formControlPr xmlns="http://schemas.microsoft.com/office/spreadsheetml/2009/9/main" objectType="Drop" dropStyle="combo" dx="16" fmlaLink="_Output!$D$222" fmlaRange="_Input!$C$13:$C$17" noThreeD="1" sel="0" val="0"/>
</file>

<file path=xl/ctrlProps/ctrlProp215.xml><?xml version="1.0" encoding="utf-8"?>
<formControlPr xmlns="http://schemas.microsoft.com/office/spreadsheetml/2009/9/main" objectType="Drop" dropStyle="combo" dx="16" fmlaLink="_Output!$D$223" fmlaRange="_Input!$C$39:$C$43" noThreeD="1" sel="0" val="0"/>
</file>

<file path=xl/ctrlProps/ctrlProp216.xml><?xml version="1.0" encoding="utf-8"?>
<formControlPr xmlns="http://schemas.microsoft.com/office/spreadsheetml/2009/9/main" objectType="Drop" dropStyle="combo" dx="16" fmlaLink="_Output!$D$224" fmlaRange="_Input!$C$39:$C$43" noThreeD="1" sel="0" val="0"/>
</file>

<file path=xl/ctrlProps/ctrlProp217.xml><?xml version="1.0" encoding="utf-8"?>
<formControlPr xmlns="http://schemas.microsoft.com/office/spreadsheetml/2009/9/main" objectType="Drop" dropStyle="combo" dx="16" fmlaLink="_Output!$D$225" fmlaRange="_Input!$C$13:$C$17" noThreeD="1" sel="0" val="0"/>
</file>

<file path=xl/ctrlProps/ctrlProp218.xml><?xml version="1.0" encoding="utf-8"?>
<formControlPr xmlns="http://schemas.microsoft.com/office/spreadsheetml/2009/9/main" objectType="Drop" dropStyle="combo" dx="16" fmlaLink="_Output!$D$1390" fmlaRange="_Input!$C$13:$C$17" noThreeD="1" sel="0" val="0"/>
</file>

<file path=xl/ctrlProps/ctrlProp219.xml><?xml version="1.0" encoding="utf-8"?>
<formControlPr xmlns="http://schemas.microsoft.com/office/spreadsheetml/2009/9/main" objectType="Drop" dropStyle="combo" dx="16" fmlaLink="_Output!$D$246" fmlaRange="_Input!$C$13:$C$17" noThreeD="1" sel="0" val="0"/>
</file>

<file path=xl/ctrlProps/ctrlProp22.xml><?xml version="1.0" encoding="utf-8"?>
<formControlPr xmlns="http://schemas.microsoft.com/office/spreadsheetml/2009/9/main" objectType="Drop" dropStyle="combo" dx="16" fmlaLink="_Output!$D$14" fmlaRange="_Input!$C$3:$C$4" noThreeD="1" sel="1" val="0"/>
</file>

<file path=xl/ctrlProps/ctrlProp220.xml><?xml version="1.0" encoding="utf-8"?>
<formControlPr xmlns="http://schemas.microsoft.com/office/spreadsheetml/2009/9/main" objectType="Drop" dropStyle="combo" dx="16" fmlaLink="_Output!$D$247" fmlaRange="_Input!$C$13:$C$17" noThreeD="1" sel="0" val="0"/>
</file>

<file path=xl/ctrlProps/ctrlProp221.xml><?xml version="1.0" encoding="utf-8"?>
<formControlPr xmlns="http://schemas.microsoft.com/office/spreadsheetml/2009/9/main" objectType="Drop" dropStyle="combo" dx="16" fmlaLink="_Output!$D$1398" fmlaRange="_Input!$C$13:$C$17" noThreeD="1" sel="0" val="0"/>
</file>

<file path=xl/ctrlProps/ctrlProp222.xml><?xml version="1.0" encoding="utf-8"?>
<formControlPr xmlns="http://schemas.microsoft.com/office/spreadsheetml/2009/9/main" objectType="Drop" dropStyle="combo" dx="16" fmlaLink="_Output!$D$243" fmlaRange="_Input!$C$39:$C$43" noThreeD="1" sel="0" val="0"/>
</file>

<file path=xl/ctrlProps/ctrlProp223.xml><?xml version="1.0" encoding="utf-8"?>
<formControlPr xmlns="http://schemas.microsoft.com/office/spreadsheetml/2009/9/main" objectType="Drop" dropStyle="combo" dx="16" fmlaLink="_Output!$D$244" fmlaRange="_Input!$C$13:$C$17" noThreeD="1" sel="0" val="0"/>
</file>

<file path=xl/ctrlProps/ctrlProp224.xml><?xml version="1.0" encoding="utf-8"?>
<formControlPr xmlns="http://schemas.microsoft.com/office/spreadsheetml/2009/9/main" objectType="Drop" dropStyle="combo" dx="16" fmlaLink="_Output!$D$1003" fmlaRange="_Input!$C$13:$C$17" noThreeD="1" sel="0" val="0"/>
</file>

<file path=xl/ctrlProps/ctrlProp225.xml><?xml version="1.0" encoding="utf-8"?>
<formControlPr xmlns="http://schemas.microsoft.com/office/spreadsheetml/2009/9/main" objectType="Drop" dropStyle="combo" dx="16" fmlaLink="_Output!$D$1006" fmlaRange="_Input!$C$13:$C$17" noThreeD="1" sel="0" val="0"/>
</file>

<file path=xl/ctrlProps/ctrlProp226.xml><?xml version="1.0" encoding="utf-8"?>
<formControlPr xmlns="http://schemas.microsoft.com/office/spreadsheetml/2009/9/main" objectType="Drop" dropStyle="combo" dx="16" fmlaLink="_Output!$D$1007" fmlaRange="_Input!$C$13:$C$17" noThreeD="1" sel="0" val="0"/>
</file>

<file path=xl/ctrlProps/ctrlProp227.xml><?xml version="1.0" encoding="utf-8"?>
<formControlPr xmlns="http://schemas.microsoft.com/office/spreadsheetml/2009/9/main" objectType="Drop" dropStyle="combo" dx="16" fmlaLink="_Output!$D$1110" fmlaRange="_Input!$C$3:$C$4" noThreeD="1" sel="1" val="0"/>
</file>

<file path=xl/ctrlProps/ctrlProp228.xml><?xml version="1.0" encoding="utf-8"?>
<formControlPr xmlns="http://schemas.microsoft.com/office/spreadsheetml/2009/9/main" objectType="Drop" dropStyle="combo" dx="16" fmlaLink="_Output!$D$1109" fmlaRange="_Input!$C$45:$C$49" noThreeD="1" sel="0" val="0"/>
</file>

<file path=xl/ctrlProps/ctrlProp229.xml><?xml version="1.0" encoding="utf-8"?>
<formControlPr xmlns="http://schemas.microsoft.com/office/spreadsheetml/2009/9/main" objectType="Drop" dropStyle="combo" dx="16" fmlaLink="_Output!$D$1111" fmlaRange="_Input!$C$3:$C$4" noThreeD="1" sel="1" val="0"/>
</file>

<file path=xl/ctrlProps/ctrlProp23.xml><?xml version="1.0" encoding="utf-8"?>
<formControlPr xmlns="http://schemas.microsoft.com/office/spreadsheetml/2009/9/main" objectType="Drop" dropStyle="combo" dx="16" fmlaLink="_Output!$D$15" fmlaRange="_Input!$C$3:$C$4" noThreeD="1" sel="1" val="0"/>
</file>

<file path=xl/ctrlProps/ctrlProp230.xml><?xml version="1.0" encoding="utf-8"?>
<formControlPr xmlns="http://schemas.microsoft.com/office/spreadsheetml/2009/9/main" objectType="Drop" dropStyle="combo" dx="16" fmlaLink="_Output!$D$1112" fmlaRange="_Input!$C$3:$C$4" noThreeD="1" sel="1" val="0"/>
</file>

<file path=xl/ctrlProps/ctrlProp231.xml><?xml version="1.0" encoding="utf-8"?>
<formControlPr xmlns="http://schemas.microsoft.com/office/spreadsheetml/2009/9/main" objectType="Drop" dropStyle="combo" dx="16" fmlaLink="_Output!$D$1113" fmlaRange="_Input!$C$3:$C$4" noThreeD="1" sel="1" val="0"/>
</file>

<file path=xl/ctrlProps/ctrlProp232.xml><?xml version="1.0" encoding="utf-8"?>
<formControlPr xmlns="http://schemas.microsoft.com/office/spreadsheetml/2009/9/main" objectType="Drop" dropStyle="combo" dx="16" fmlaLink="_Output!$D$1114" fmlaRange="_Input!$C$3:$C$4" noThreeD="1" sel="1" val="0"/>
</file>

<file path=xl/ctrlProps/ctrlProp233.xml><?xml version="1.0" encoding="utf-8"?>
<formControlPr xmlns="http://schemas.microsoft.com/office/spreadsheetml/2009/9/main" objectType="Drop" dropStyle="combo" dx="16" fmlaLink="_Output!$D$1115" fmlaRange="_Input!$C$3:$C$4" noThreeD="1" sel="1" val="0"/>
</file>

<file path=xl/ctrlProps/ctrlProp234.xml><?xml version="1.0" encoding="utf-8"?>
<formControlPr xmlns="http://schemas.microsoft.com/office/spreadsheetml/2009/9/main" objectType="Drop" dropStyle="combo" dx="16" fmlaLink="_Output!$D$1116" fmlaRange="_Input!$C$13:$C$17" noThreeD="1" sel="0" val="0"/>
</file>

<file path=xl/ctrlProps/ctrlProp235.xml><?xml version="1.0" encoding="utf-8"?>
<formControlPr xmlns="http://schemas.microsoft.com/office/spreadsheetml/2009/9/main" objectType="Drop" dropStyle="combo" dx="16" fmlaLink="_Output!$D$1117" fmlaRange="_Input!$C$13:$C$17" noThreeD="1" sel="0" val="0"/>
</file>

<file path=xl/ctrlProps/ctrlProp236.xml><?xml version="1.0" encoding="utf-8"?>
<formControlPr xmlns="http://schemas.microsoft.com/office/spreadsheetml/2009/9/main" objectType="Drop" dropStyle="combo" dx="16" fmlaLink="_Output!$D$1383" fmlaRange="_Input!$C$13:$C$17" noThreeD="1" sel="0" val="0"/>
</file>

<file path=xl/ctrlProps/ctrlProp237.xml><?xml version="1.0" encoding="utf-8"?>
<formControlPr xmlns="http://schemas.microsoft.com/office/spreadsheetml/2009/9/main" objectType="Drop" dropStyle="combo" dx="16" fmlaLink="_Output!$D$1384" fmlaRange="_Input!$C$3:$C$4" noThreeD="1" sel="1" val="0"/>
</file>

<file path=xl/ctrlProps/ctrlProp238.xml><?xml version="1.0" encoding="utf-8"?>
<formControlPr xmlns="http://schemas.microsoft.com/office/spreadsheetml/2009/9/main" objectType="Drop" dropStyle="combo" dx="16" fmlaLink="_Output!$D$1385" fmlaRange="_Input!$C$3:$C$4" noThreeD="1" sel="1" val="0"/>
</file>

<file path=xl/ctrlProps/ctrlProp239.xml><?xml version="1.0" encoding="utf-8"?>
<formControlPr xmlns="http://schemas.microsoft.com/office/spreadsheetml/2009/9/main" objectType="Drop" dropStyle="combo" dx="16" fmlaLink="_Output!$D$1386" fmlaRange="_Input!$C$3:$C$4" noThreeD="1" sel="1" val="0"/>
</file>

<file path=xl/ctrlProps/ctrlProp24.xml><?xml version="1.0" encoding="utf-8"?>
<formControlPr xmlns="http://schemas.microsoft.com/office/spreadsheetml/2009/9/main" objectType="Drop" dropStyle="combo" dx="16" fmlaLink="_Output!$D$16" fmlaRange="_Input!$C$3:$C$4" noThreeD="1" sel="1" val="0"/>
</file>

<file path=xl/ctrlProps/ctrlProp240.xml><?xml version="1.0" encoding="utf-8"?>
<formControlPr xmlns="http://schemas.microsoft.com/office/spreadsheetml/2009/9/main" objectType="Drop" dropStyle="combo" dx="16" fmlaLink="_Output!$D$1387" fmlaRange="_Input!$C$3:$C$4" noThreeD="1" sel="1" val="0"/>
</file>

<file path=xl/ctrlProps/ctrlProp241.xml><?xml version="1.0" encoding="utf-8"?>
<formControlPr xmlns="http://schemas.microsoft.com/office/spreadsheetml/2009/9/main" objectType="Drop" dropStyle="combo" dx="16" fmlaLink="_Output!$D$1388" fmlaRange="_Input!$C$3:$C$4" noThreeD="1" sel="1" val="0"/>
</file>

<file path=xl/ctrlProps/ctrlProp242.xml><?xml version="1.0" encoding="utf-8"?>
<formControlPr xmlns="http://schemas.microsoft.com/office/spreadsheetml/2009/9/main" objectType="Drop" dropStyle="combo" dx="16" fmlaLink="_Output!$D$1391" fmlaRange="_Input!$C$3:$C$4" noThreeD="1" sel="1" val="0"/>
</file>

<file path=xl/ctrlProps/ctrlProp243.xml><?xml version="1.0" encoding="utf-8"?>
<formControlPr xmlns="http://schemas.microsoft.com/office/spreadsheetml/2009/9/main" objectType="Drop" dropStyle="combo" dx="16" fmlaLink="_Output!$D$1392" fmlaRange="_Input!$C$3:$C$4" noThreeD="1" sel="1" val="0"/>
</file>

<file path=xl/ctrlProps/ctrlProp244.xml><?xml version="1.0" encoding="utf-8"?>
<formControlPr xmlns="http://schemas.microsoft.com/office/spreadsheetml/2009/9/main" objectType="Drop" dropStyle="combo" dx="16" fmlaLink="_Output!$D$1393" fmlaRange="_Input!$C$3:$C$4" noThreeD="1" sel="1" val="0"/>
</file>

<file path=xl/ctrlProps/ctrlProp245.xml><?xml version="1.0" encoding="utf-8"?>
<formControlPr xmlns="http://schemas.microsoft.com/office/spreadsheetml/2009/9/main" objectType="Drop" dropStyle="combo" dx="16" fmlaLink="_Output!$D$1394" fmlaRange="_Input!$C$3:$C$4" noThreeD="1" sel="1" val="0"/>
</file>

<file path=xl/ctrlProps/ctrlProp246.xml><?xml version="1.0" encoding="utf-8"?>
<formControlPr xmlns="http://schemas.microsoft.com/office/spreadsheetml/2009/9/main" objectType="Drop" dropStyle="combo" dx="16" fmlaLink="_Output!$D$1395" fmlaRange="_Input!$C$3:$C$4" noThreeD="1" sel="1" val="0"/>
</file>

<file path=xl/ctrlProps/ctrlProp247.xml><?xml version="1.0" encoding="utf-8"?>
<formControlPr xmlns="http://schemas.microsoft.com/office/spreadsheetml/2009/9/main" objectType="Drop" dropStyle="combo" dx="16" fmlaLink="_Output!$D$1396" fmlaRange="_Input!$C$3:$C$4" noThreeD="1" sel="1" val="0"/>
</file>

<file path=xl/ctrlProps/ctrlProp248.xml><?xml version="1.0" encoding="utf-8"?>
<formControlPr xmlns="http://schemas.microsoft.com/office/spreadsheetml/2009/9/main" objectType="Drop" dropStyle="combo" dx="16" fmlaLink="_Output!$D$1397" fmlaRange="_Input!$C$3:$C$4" noThreeD="1" sel="1" val="0"/>
</file>

<file path=xl/ctrlProps/ctrlProp249.xml><?xml version="1.0" encoding="utf-8"?>
<formControlPr xmlns="http://schemas.microsoft.com/office/spreadsheetml/2009/9/main" objectType="Drop" dropStyle="combo" dx="16" fmlaLink="_Output!$D$1399" fmlaRange="_Input!$C$3:$C$4" noThreeD="1" sel="1" val="0"/>
</file>

<file path=xl/ctrlProps/ctrlProp25.xml><?xml version="1.0" encoding="utf-8"?>
<formControlPr xmlns="http://schemas.microsoft.com/office/spreadsheetml/2009/9/main" objectType="Drop" dropStyle="combo" dx="16" fmlaLink="_Output!$D$17" fmlaRange="_Input!$C$3:$C$4" noThreeD="1" sel="1" val="0"/>
</file>

<file path=xl/ctrlProps/ctrlProp250.xml><?xml version="1.0" encoding="utf-8"?>
<formControlPr xmlns="http://schemas.microsoft.com/office/spreadsheetml/2009/9/main" objectType="Drop" dropStyle="combo" dx="16" fmlaLink="_Output!$D$1400" fmlaRange="_Input!$C$3:$C$4" noThreeD="1" sel="1" val="0"/>
</file>

<file path=xl/ctrlProps/ctrlProp251.xml><?xml version="1.0" encoding="utf-8"?>
<formControlPr xmlns="http://schemas.microsoft.com/office/spreadsheetml/2009/9/main" objectType="Drop" dropStyle="combo" dx="16" fmlaLink="_Output!$D$1401" fmlaRange="_Input!$C$3:$C$4" noThreeD="1" sel="1" val="0"/>
</file>

<file path=xl/ctrlProps/ctrlProp252.xml><?xml version="1.0" encoding="utf-8"?>
<formControlPr xmlns="http://schemas.microsoft.com/office/spreadsheetml/2009/9/main" objectType="Drop" dropStyle="combo" dx="16" fmlaLink="_Output!$D$1389" fmlaRange="_Input!$C$13:$C$17" noThreeD="1" sel="0" val="0"/>
</file>

<file path=xl/ctrlProps/ctrlProp253.xml><?xml version="1.0" encoding="utf-8"?>
<formControlPr xmlns="http://schemas.microsoft.com/office/spreadsheetml/2009/9/main" objectType="Drop" dropStyle="combo" dx="16" fmlaLink="_Output!$D$1402" fmlaRange="_Input!$C$3:$C$4" noThreeD="1" sel="1" val="0"/>
</file>

<file path=xl/ctrlProps/ctrlProp254.xml><?xml version="1.0" encoding="utf-8"?>
<formControlPr xmlns="http://schemas.microsoft.com/office/spreadsheetml/2009/9/main" objectType="Drop" dropStyle="combo" dx="16" fmlaLink="_Output!$D$1403" fmlaRange="_Input!$C$3:$C$4" noThreeD="1" sel="1" val="0"/>
</file>

<file path=xl/ctrlProps/ctrlProp255.xml><?xml version="1.0" encoding="utf-8"?>
<formControlPr xmlns="http://schemas.microsoft.com/office/spreadsheetml/2009/9/main" objectType="Drop" dropStyle="combo" dx="16" fmlaLink="_Output!$D$251" fmlaRange="_Input!$C$39:$C$43" noThreeD="1" sel="0" val="0"/>
</file>

<file path=xl/ctrlProps/ctrlProp256.xml><?xml version="1.0" encoding="utf-8"?>
<formControlPr xmlns="http://schemas.microsoft.com/office/spreadsheetml/2009/9/main" objectType="Drop" dropStyle="combo" dx="16" fmlaLink="_Output!$D$252" fmlaRange="_Input!$C$13:$C$17" noThreeD="1" sel="0" val="0"/>
</file>

<file path=xl/ctrlProps/ctrlProp257.xml><?xml version="1.0" encoding="utf-8"?>
<formControlPr xmlns="http://schemas.microsoft.com/office/spreadsheetml/2009/9/main" objectType="Drop" dropStyle="combo" dx="16" fmlaLink="_Output!$D$253" fmlaRange="_Input!$C$13:$C$17" noThreeD="1" sel="0" val="0"/>
</file>

<file path=xl/ctrlProps/ctrlProp258.xml><?xml version="1.0" encoding="utf-8"?>
<formControlPr xmlns="http://schemas.microsoft.com/office/spreadsheetml/2009/9/main" objectType="Drop" dropStyle="combo" dx="16" fmlaLink="_Output!$D$254" fmlaRange="_Input!$C$13:$C$17" noThreeD="1" sel="0" val="0"/>
</file>

<file path=xl/ctrlProps/ctrlProp259.xml><?xml version="1.0" encoding="utf-8"?>
<formControlPr xmlns="http://schemas.microsoft.com/office/spreadsheetml/2009/9/main" objectType="Drop" dropStyle="combo" dx="16" fmlaLink="_Output!$D$255" fmlaRange="_Input!$C$39:$C$43" noThreeD="1" sel="0" val="0"/>
</file>

<file path=xl/ctrlProps/ctrlProp26.xml><?xml version="1.0" encoding="utf-8"?>
<formControlPr xmlns="http://schemas.microsoft.com/office/spreadsheetml/2009/9/main" objectType="Drop" dropStyle="combo" dx="16" fmlaLink="_Output!$D$18" fmlaRange="_Input!$C$3:$C$4" noThreeD="1" sel="1" val="0"/>
</file>

<file path=xl/ctrlProps/ctrlProp260.xml><?xml version="1.0" encoding="utf-8"?>
<formControlPr xmlns="http://schemas.microsoft.com/office/spreadsheetml/2009/9/main" objectType="Drop" dropStyle="combo" dx="16" fmlaLink="_Output!$D$273" fmlaRange="_Input!$C$13:$C$17" noThreeD="1" sel="0" val="0"/>
</file>

<file path=xl/ctrlProps/ctrlProp261.xml><?xml version="1.0" encoding="utf-8"?>
<formControlPr xmlns="http://schemas.microsoft.com/office/spreadsheetml/2009/9/main" objectType="Drop" dropStyle="combo" dx="16" fmlaLink="_Output!$D$274" fmlaRange="_Input!$C$13:$C$17" noThreeD="1" sel="0" val="0"/>
</file>

<file path=xl/ctrlProps/ctrlProp262.xml><?xml version="1.0" encoding="utf-8"?>
<formControlPr xmlns="http://schemas.microsoft.com/office/spreadsheetml/2009/9/main" objectType="Drop" dropStyle="combo" dx="16" fmlaLink="_Output!$D$275" fmlaRange="_Input!$C$13:$C$17" noThreeD="1" sel="0" val="0"/>
</file>

<file path=xl/ctrlProps/ctrlProp263.xml><?xml version="1.0" encoding="utf-8"?>
<formControlPr xmlns="http://schemas.microsoft.com/office/spreadsheetml/2009/9/main" objectType="Drop" dropStyle="combo" dx="16" fmlaLink="_Output!$D$256" fmlaRange="_Input!$C$39:$C$43" noThreeD="1" sel="0" val="0"/>
</file>

<file path=xl/ctrlProps/ctrlProp264.xml><?xml version="1.0" encoding="utf-8"?>
<formControlPr xmlns="http://schemas.microsoft.com/office/spreadsheetml/2009/9/main" objectType="Drop" dropStyle="combo" dx="16" fmlaLink="_Output!$D$1009" fmlaRange="_Input!$C$13:$C$17" noThreeD="1" sel="0" val="0"/>
</file>

<file path=xl/ctrlProps/ctrlProp265.xml><?xml version="1.0" encoding="utf-8"?>
<formControlPr xmlns="http://schemas.microsoft.com/office/spreadsheetml/2009/9/main" objectType="Drop" dropStyle="combo" dx="16" fmlaLink="_Output!$D$1010" fmlaRange="_Input!$C$13:$C$17" noThreeD="1" sel="0" val="0"/>
</file>

<file path=xl/ctrlProps/ctrlProp266.xml><?xml version="1.0" encoding="utf-8"?>
<formControlPr xmlns="http://schemas.microsoft.com/office/spreadsheetml/2009/9/main" objectType="Drop" dropStyle="combo" dx="16" fmlaLink="_Output!$D$1011" fmlaRange="_Input!$C$13:$C$17" noThreeD="1" sel="0" val="0"/>
</file>

<file path=xl/ctrlProps/ctrlProp267.xml><?xml version="1.0" encoding="utf-8"?>
<formControlPr xmlns="http://schemas.microsoft.com/office/spreadsheetml/2009/9/main" objectType="Drop" dropStyle="combo" dx="16" fmlaLink="_Output!$D$1012" fmlaRange="_Input!$C$13:$C$17" noThreeD="1" sel="0" val="0"/>
</file>

<file path=xl/ctrlProps/ctrlProp268.xml><?xml version="1.0" encoding="utf-8"?>
<formControlPr xmlns="http://schemas.microsoft.com/office/spreadsheetml/2009/9/main" objectType="Drop" dropStyle="combo" dx="16" fmlaLink="_Output!$D$1013" fmlaRange="_Input!$C$13:$C$17" noThreeD="1" sel="0" val="0"/>
</file>

<file path=xl/ctrlProps/ctrlProp269.xml><?xml version="1.0" encoding="utf-8"?>
<formControlPr xmlns="http://schemas.microsoft.com/office/spreadsheetml/2009/9/main" objectType="Drop" dropStyle="combo" dx="16" fmlaLink="_Output!$D$1014" fmlaRange="_Input!$C$13:$C$17" noThreeD="1" sel="0" val="0"/>
</file>

<file path=xl/ctrlProps/ctrlProp27.xml><?xml version="1.0" encoding="utf-8"?>
<formControlPr xmlns="http://schemas.microsoft.com/office/spreadsheetml/2009/9/main" objectType="Drop" dropStyle="combo" dx="16" fmlaLink="_Output!$D$19" fmlaRange="_Input!$C$3:$C$4" noThreeD="1" sel="1" val="0"/>
</file>

<file path=xl/ctrlProps/ctrlProp270.xml><?xml version="1.0" encoding="utf-8"?>
<formControlPr xmlns="http://schemas.microsoft.com/office/spreadsheetml/2009/9/main" objectType="Drop" dropStyle="combo" dx="16" fmlaLink="_Output!$D$1119" fmlaRange="_Input!$C$3:$C$4" noThreeD="1" sel="1" val="0"/>
</file>

<file path=xl/ctrlProps/ctrlProp271.xml><?xml version="1.0" encoding="utf-8"?>
<formControlPr xmlns="http://schemas.microsoft.com/office/spreadsheetml/2009/9/main" objectType="Drop" dropStyle="combo" dx="16" fmlaLink="_Output!$D$1120" fmlaRange="_Input!$C$3:$C$4" noThreeD="1" sel="1" val="0"/>
</file>

<file path=xl/ctrlProps/ctrlProp272.xml><?xml version="1.0" encoding="utf-8"?>
<formControlPr xmlns="http://schemas.microsoft.com/office/spreadsheetml/2009/9/main" objectType="Drop" dropStyle="combo" dx="16" fmlaLink="_Output!$D$1121" fmlaRange="_Input!$C$3:$C$4" noThreeD="1" sel="1" val="0"/>
</file>

<file path=xl/ctrlProps/ctrlProp273.xml><?xml version="1.0" encoding="utf-8"?>
<formControlPr xmlns="http://schemas.microsoft.com/office/spreadsheetml/2009/9/main" objectType="Drop" dropStyle="combo" dx="16" fmlaLink="_Output!$D$1122" fmlaRange="_Input!$C$3:$C$4" noThreeD="1" sel="1" val="0"/>
</file>

<file path=xl/ctrlProps/ctrlProp274.xml><?xml version="1.0" encoding="utf-8"?>
<formControlPr xmlns="http://schemas.microsoft.com/office/spreadsheetml/2009/9/main" objectType="Drop" dropStyle="combo" dx="16" fmlaLink="_Output!$D$1123" fmlaRange="_Input!$C$3:$C$4" noThreeD="1" sel="1" val="0"/>
</file>

<file path=xl/ctrlProps/ctrlProp275.xml><?xml version="1.0" encoding="utf-8"?>
<formControlPr xmlns="http://schemas.microsoft.com/office/spreadsheetml/2009/9/main" objectType="Drop" dropStyle="combo" dx="16" fmlaLink="_Output!$D$1124" fmlaRange="_Input!$C$3:$C$4" noThreeD="1" sel="1" val="0"/>
</file>

<file path=xl/ctrlProps/ctrlProp276.xml><?xml version="1.0" encoding="utf-8"?>
<formControlPr xmlns="http://schemas.microsoft.com/office/spreadsheetml/2009/9/main" objectType="Drop" dropStyle="combo" dx="16" fmlaLink="_Output!$D$1125" fmlaRange="_Input!$C$3:$C$4" noThreeD="1" sel="1" val="0"/>
</file>

<file path=xl/ctrlProps/ctrlProp277.xml><?xml version="1.0" encoding="utf-8"?>
<formControlPr xmlns="http://schemas.microsoft.com/office/spreadsheetml/2009/9/main" objectType="Drop" dropStyle="combo" dx="16" fmlaLink="_Output!$D$1126" fmlaRange="_Input!$C$3:$C$4" noThreeD="1" sel="1" val="0"/>
</file>

<file path=xl/ctrlProps/ctrlProp278.xml><?xml version="1.0" encoding="utf-8"?>
<formControlPr xmlns="http://schemas.microsoft.com/office/spreadsheetml/2009/9/main" objectType="Drop" dropStyle="combo" dx="16" fmlaLink="_Output!$D$1118" fmlaRange="_Input!$C$13:$C$17" noThreeD="1" sel="0" val="0"/>
</file>

<file path=xl/ctrlProps/ctrlProp279.xml><?xml version="1.0" encoding="utf-8"?>
<formControlPr xmlns="http://schemas.microsoft.com/office/spreadsheetml/2009/9/main" objectType="Drop" dropStyle="combo" dx="16" fmlaLink="_Output!$D$1128" fmlaRange="_Input!$C$3:$C$4" noThreeD="1" sel="1" val="0"/>
</file>

<file path=xl/ctrlProps/ctrlProp28.xml><?xml version="1.0" encoding="utf-8"?>
<formControlPr xmlns="http://schemas.microsoft.com/office/spreadsheetml/2009/9/main" objectType="Drop" dropStyle="combo" dx="16" fmlaLink="_Output!$D$20" fmlaRange="_Input!$C$3:$C$4" noThreeD="1" sel="1" val="0"/>
</file>

<file path=xl/ctrlProps/ctrlProp280.xml><?xml version="1.0" encoding="utf-8"?>
<formControlPr xmlns="http://schemas.microsoft.com/office/spreadsheetml/2009/9/main" objectType="Drop" dropStyle="combo" dx="16" fmlaLink="_Output!$D$1129" fmlaRange="_Input!$C$3:$C$4" noThreeD="1" sel="1" val="0"/>
</file>

<file path=xl/ctrlProps/ctrlProp281.xml><?xml version="1.0" encoding="utf-8"?>
<formControlPr xmlns="http://schemas.microsoft.com/office/spreadsheetml/2009/9/main" objectType="Drop" dropStyle="combo" dx="16" fmlaLink="_Output!$D$1130" fmlaRange="_Input!$C$3:$C$4" noThreeD="1" sel="1" val="0"/>
</file>

<file path=xl/ctrlProps/ctrlProp282.xml><?xml version="1.0" encoding="utf-8"?>
<formControlPr xmlns="http://schemas.microsoft.com/office/spreadsheetml/2009/9/main" objectType="Drop" dropStyle="combo" dx="16" fmlaLink="_Output!$D$1131" fmlaRange="_Input!$C$3:$C$4" noThreeD="1" sel="1" val="0"/>
</file>

<file path=xl/ctrlProps/ctrlProp283.xml><?xml version="1.0" encoding="utf-8"?>
<formControlPr xmlns="http://schemas.microsoft.com/office/spreadsheetml/2009/9/main" objectType="Drop" dropStyle="combo" dx="16" fmlaLink="_Output!$D$1132" fmlaRange="_Input!$C$3:$C$4" noThreeD="1" sel="1" val="0"/>
</file>

<file path=xl/ctrlProps/ctrlProp284.xml><?xml version="1.0" encoding="utf-8"?>
<formControlPr xmlns="http://schemas.microsoft.com/office/spreadsheetml/2009/9/main" objectType="Drop" dropStyle="combo" dx="16" fmlaLink="_Output!$D$1133" fmlaRange="_Input!$C$3:$C$4" noThreeD="1" sel="1" val="0"/>
</file>

<file path=xl/ctrlProps/ctrlProp285.xml><?xml version="1.0" encoding="utf-8"?>
<formControlPr xmlns="http://schemas.microsoft.com/office/spreadsheetml/2009/9/main" objectType="Drop" dropStyle="combo" dx="16" fmlaLink="_Output!$D$1127" fmlaRange="_Input!$C$13:$C$17" noThreeD="1" sel="0" val="0"/>
</file>

<file path=xl/ctrlProps/ctrlProp286.xml><?xml version="1.0" encoding="utf-8"?>
<formControlPr xmlns="http://schemas.microsoft.com/office/spreadsheetml/2009/9/main" objectType="Drop" dropStyle="combo" dx="16" fmlaLink="_Output!$D$279" fmlaRange="_Input!$C$13:$C$17" noThreeD="1" sel="0" val="0"/>
</file>

<file path=xl/ctrlProps/ctrlProp287.xml><?xml version="1.0" encoding="utf-8"?>
<formControlPr xmlns="http://schemas.microsoft.com/office/spreadsheetml/2009/9/main" objectType="Drop" dropStyle="combo" dx="16" fmlaLink="_Output!$D$282" fmlaRange="_Input!$C$13:$C$17" noThreeD="1" sel="0" val="0"/>
</file>

<file path=xl/ctrlProps/ctrlProp288.xml><?xml version="1.0" encoding="utf-8"?>
<formControlPr xmlns="http://schemas.microsoft.com/office/spreadsheetml/2009/9/main" objectType="Drop" dropStyle="combo" dx="16" fmlaLink="_Output!$D$285" fmlaRange="_Input!$C$13:$C$17" noThreeD="1" sel="0" val="0"/>
</file>

<file path=xl/ctrlProps/ctrlProp289.xml><?xml version="1.0" encoding="utf-8"?>
<formControlPr xmlns="http://schemas.microsoft.com/office/spreadsheetml/2009/9/main" objectType="Drop" dropStyle="combo" dx="16" fmlaLink="_Output!$D$288" fmlaRange="_Input!$C$13:$C$17" noThreeD="1" sel="0" val="0"/>
</file>

<file path=xl/ctrlProps/ctrlProp29.xml><?xml version="1.0" encoding="utf-8"?>
<formControlPr xmlns="http://schemas.microsoft.com/office/spreadsheetml/2009/9/main" objectType="Drop" dropStyle="combo" dx="16" fmlaLink="_Output!$D$30" fmlaRange="_Input!$C$13:$C$17" noThreeD="1" sel="0" val="0"/>
</file>

<file path=xl/ctrlProps/ctrlProp290.xml><?xml version="1.0" encoding="utf-8"?>
<formControlPr xmlns="http://schemas.microsoft.com/office/spreadsheetml/2009/9/main" objectType="Drop" dropStyle="combo" dx="16" fmlaLink="_Output!$D$292" fmlaRange="_Input!$C$13:$C$17" noThreeD="1" sel="0" val="0"/>
</file>

<file path=xl/ctrlProps/ctrlProp291.xml><?xml version="1.0" encoding="utf-8"?>
<formControlPr xmlns="http://schemas.microsoft.com/office/spreadsheetml/2009/9/main" objectType="Drop" dropStyle="combo" dx="16" fmlaLink="_Output!$D$295" fmlaRange="_Input!$C$13:$C$17" noThreeD="1" sel="0" val="0"/>
</file>

<file path=xl/ctrlProps/ctrlProp292.xml><?xml version="1.0" encoding="utf-8"?>
<formControlPr xmlns="http://schemas.microsoft.com/office/spreadsheetml/2009/9/main" objectType="Drop" dropStyle="combo" dx="16" fmlaLink="_Output!$D$298" fmlaRange="_Input!$C$13:$C$17" noThreeD="1" sel="0" val="0"/>
</file>

<file path=xl/ctrlProps/ctrlProp293.xml><?xml version="1.0" encoding="utf-8"?>
<formControlPr xmlns="http://schemas.microsoft.com/office/spreadsheetml/2009/9/main" objectType="Drop" dropStyle="combo" dx="16" fmlaLink="_Output!$D$301" fmlaRange="_Input!$C$13:$C$17" noThreeD="1" sel="0" val="0"/>
</file>

<file path=xl/ctrlProps/ctrlProp294.xml><?xml version="1.0" encoding="utf-8"?>
<formControlPr xmlns="http://schemas.microsoft.com/office/spreadsheetml/2009/9/main" objectType="Drop" dropStyle="combo" dx="16" fmlaLink="_Output!$D$307" fmlaRange="_Input!$C$13:$C$17" noThreeD="1" sel="0" val="0"/>
</file>

<file path=xl/ctrlProps/ctrlProp295.xml><?xml version="1.0" encoding="utf-8"?>
<formControlPr xmlns="http://schemas.microsoft.com/office/spreadsheetml/2009/9/main" objectType="Drop" dropStyle="combo" dx="16" fmlaLink="_Output!$D$310" fmlaRange="_Input!$C$13:$C$17" noThreeD="1" sel="0" val="0"/>
</file>

<file path=xl/ctrlProps/ctrlProp296.xml><?xml version="1.0" encoding="utf-8"?>
<formControlPr xmlns="http://schemas.microsoft.com/office/spreadsheetml/2009/9/main" objectType="Drop" dropStyle="combo" dx="16" fmlaLink="_Output!$D$313" fmlaRange="_Input!$C$39:$C$43" noThreeD="1" sel="0" val="0"/>
</file>

<file path=xl/ctrlProps/ctrlProp297.xml><?xml version="1.0" encoding="utf-8"?>
<formControlPr xmlns="http://schemas.microsoft.com/office/spreadsheetml/2009/9/main" objectType="Drop" dropStyle="combo" dx="16" fmlaLink="_Output!$D$1015" fmlaRange="_Input!$C$13:$C$17" noThreeD="1" sel="0" val="0"/>
</file>

<file path=xl/ctrlProps/ctrlProp298.xml><?xml version="1.0" encoding="utf-8"?>
<formControlPr xmlns="http://schemas.microsoft.com/office/spreadsheetml/2009/9/main" objectType="Drop" dropStyle="combo" dx="16" fmlaLink="_Output!$D$1016" fmlaRange="_Input!$C$13:$C$17" noThreeD="1" sel="0" val="0"/>
</file>

<file path=xl/ctrlProps/ctrlProp299.xml><?xml version="1.0" encoding="utf-8"?>
<formControlPr xmlns="http://schemas.microsoft.com/office/spreadsheetml/2009/9/main" objectType="Drop" dropStyle="combo" dx="16" fmlaLink="_Output!$D$1017" fmlaRange="_Input!$C$13:$C$17" noThreeD="1" sel="0" val="0"/>
</file>

<file path=xl/ctrlProps/ctrlProp3.xml><?xml version="1.0" encoding="utf-8"?>
<formControlPr xmlns="http://schemas.microsoft.com/office/spreadsheetml/2009/9/main" objectType="Drop" dropStyle="combo" dx="16" fmlaLink="_Output!$D$376" fmlaRange="_Input!$C$3:$C$4" noThreeD="1" sel="2" val="0"/>
</file>

<file path=xl/ctrlProps/ctrlProp30.xml><?xml version="1.0" encoding="utf-8"?>
<formControlPr xmlns="http://schemas.microsoft.com/office/spreadsheetml/2009/9/main" objectType="Drop" dropStyle="combo" dx="16" fmlaLink="_Output!$D$32" fmlaRange="_Input!$C$3:$C$4" noThreeD="1" sel="1" val="0"/>
</file>

<file path=xl/ctrlProps/ctrlProp300.xml><?xml version="1.0" encoding="utf-8"?>
<formControlPr xmlns="http://schemas.microsoft.com/office/spreadsheetml/2009/9/main" objectType="Drop" dropStyle="combo" dx="16" fmlaLink="_Output!$D$1018" fmlaRange="_Input!$C$13:$C$17" noThreeD="1" sel="0" val="0"/>
</file>

<file path=xl/ctrlProps/ctrlProp301.xml><?xml version="1.0" encoding="utf-8"?>
<formControlPr xmlns="http://schemas.microsoft.com/office/spreadsheetml/2009/9/main" objectType="Drop" dropStyle="combo" dx="16" fmlaLink="_Output!$D$1021" fmlaRange="_Input!$C$13:$C$17" noThreeD="1" sel="0" val="0"/>
</file>

<file path=xl/ctrlProps/ctrlProp302.xml><?xml version="1.0" encoding="utf-8"?>
<formControlPr xmlns="http://schemas.microsoft.com/office/spreadsheetml/2009/9/main" objectType="Drop" dropStyle="combo" dx="16" fmlaLink="_Output!$D$1022" fmlaRange="_Input!$C$13:$C$17" noThreeD="1" sel="0" val="0"/>
</file>

<file path=xl/ctrlProps/ctrlProp303.xml><?xml version="1.0" encoding="utf-8"?>
<formControlPr xmlns="http://schemas.microsoft.com/office/spreadsheetml/2009/9/main" objectType="Drop" dropStyle="combo" dx="16" fmlaLink="_Output!$D$1023" fmlaRange="_Input!$C$13:$C$17" noThreeD="1" sel="0" val="0"/>
</file>

<file path=xl/ctrlProps/ctrlProp304.xml><?xml version="1.0" encoding="utf-8"?>
<formControlPr xmlns="http://schemas.microsoft.com/office/spreadsheetml/2009/9/main" objectType="Drop" dropStyle="combo" dx="16" fmlaLink="_Output!$D$1019" fmlaRange="_Input!$C$13:$C$17" noThreeD="1" sel="0" val="0"/>
</file>

<file path=xl/ctrlProps/ctrlProp305.xml><?xml version="1.0" encoding="utf-8"?>
<formControlPr xmlns="http://schemas.microsoft.com/office/spreadsheetml/2009/9/main" objectType="Drop" dropStyle="combo" dx="16" fmlaLink="_Output!$D$1020" fmlaRange="_Input!$C$13:$C$17" noThreeD="1" sel="0" val="0"/>
</file>

<file path=xl/ctrlProps/ctrlProp306.xml><?xml version="1.0" encoding="utf-8"?>
<formControlPr xmlns="http://schemas.microsoft.com/office/spreadsheetml/2009/9/main" objectType="Drop" dropStyle="combo" dx="16" fmlaLink="_Output!$D$1026" fmlaRange="_Input!$C$13:$C$17" noThreeD="1" sel="0" val="0"/>
</file>

<file path=xl/ctrlProps/ctrlProp307.xml><?xml version="1.0" encoding="utf-8"?>
<formControlPr xmlns="http://schemas.microsoft.com/office/spreadsheetml/2009/9/main" objectType="Drop" dropStyle="combo" dx="16" fmlaLink="_Output!$D$1027" fmlaRange="_Input!$C$13:$C$17" noThreeD="1" sel="0" val="0"/>
</file>

<file path=xl/ctrlProps/ctrlProp308.xml><?xml version="1.0" encoding="utf-8"?>
<formControlPr xmlns="http://schemas.microsoft.com/office/spreadsheetml/2009/9/main" objectType="Drop" dropStyle="combo" dx="16" fmlaLink="_Output!$D$1028" fmlaRange="_Input!$C$13:$C$17" noThreeD="1" sel="0" val="0"/>
</file>

<file path=xl/ctrlProps/ctrlProp309.xml><?xml version="1.0" encoding="utf-8"?>
<formControlPr xmlns="http://schemas.microsoft.com/office/spreadsheetml/2009/9/main" objectType="Drop" dropStyle="combo" dx="16" fmlaLink="_Output!$D$1029" fmlaRange="_Input!$C$13:$C$17" noThreeD="1" sel="0" val="0"/>
</file>

<file path=xl/ctrlProps/ctrlProp31.xml><?xml version="1.0" encoding="utf-8"?>
<formControlPr xmlns="http://schemas.microsoft.com/office/spreadsheetml/2009/9/main" objectType="Drop" dropStyle="combo" dx="16" fmlaLink="_Output!$D$33" fmlaRange="_Input!$C$3:$C$4" noThreeD="1" sel="1" val="0"/>
</file>

<file path=xl/ctrlProps/ctrlProp310.xml><?xml version="1.0" encoding="utf-8"?>
<formControlPr xmlns="http://schemas.microsoft.com/office/spreadsheetml/2009/9/main" objectType="Drop" dropStyle="combo" dx="16" fmlaLink="_Output!$D$1030" fmlaRange="_Input!$C$13:$C$17" noThreeD="1" sel="0" val="0"/>
</file>

<file path=xl/ctrlProps/ctrlProp311.xml><?xml version="1.0" encoding="utf-8"?>
<formControlPr xmlns="http://schemas.microsoft.com/office/spreadsheetml/2009/9/main" objectType="Drop" dropStyle="combo" dx="16" fmlaLink="_Output!$D$1031" fmlaRange="_Input!$C$13:$C$17" noThreeD="1" sel="0" val="0"/>
</file>

<file path=xl/ctrlProps/ctrlProp312.xml><?xml version="1.0" encoding="utf-8"?>
<formControlPr xmlns="http://schemas.microsoft.com/office/spreadsheetml/2009/9/main" objectType="Drop" dropStyle="combo" dx="16" fmlaLink="_Output!$D$1032" fmlaRange="_Input!$C$13:$C$17" noThreeD="1" sel="0" val="0"/>
</file>

<file path=xl/ctrlProps/ctrlProp313.xml><?xml version="1.0" encoding="utf-8"?>
<formControlPr xmlns="http://schemas.microsoft.com/office/spreadsheetml/2009/9/main" objectType="Drop" dropStyle="combo" dx="16" fmlaLink="_Output!$D$1033" fmlaRange="_Input!$C$13:$C$17" noThreeD="1" sel="0" val="0"/>
</file>

<file path=xl/ctrlProps/ctrlProp314.xml><?xml version="1.0" encoding="utf-8"?>
<formControlPr xmlns="http://schemas.microsoft.com/office/spreadsheetml/2009/9/main" objectType="Drop" dropStyle="combo" dx="16" fmlaLink="_Output!$D$1034" fmlaRange="_Input!$C$13:$C$17" noThreeD="1" sel="0" val="0"/>
</file>

<file path=xl/ctrlProps/ctrlProp315.xml><?xml version="1.0" encoding="utf-8"?>
<formControlPr xmlns="http://schemas.microsoft.com/office/spreadsheetml/2009/9/main" objectType="Drop" dropStyle="combo" dx="16" fmlaLink="_Output!$D$1035" fmlaRange="_Input!$C$13:$C$17" noThreeD="1" sel="0" val="0"/>
</file>

<file path=xl/ctrlProps/ctrlProp316.xml><?xml version="1.0" encoding="utf-8"?>
<formControlPr xmlns="http://schemas.microsoft.com/office/spreadsheetml/2009/9/main" objectType="Drop" dropStyle="combo" dx="16" fmlaLink="_Output!$D$1036" fmlaRange="_Input!$C$13:$C$17" noThreeD="1" sel="0" val="0"/>
</file>

<file path=xl/ctrlProps/ctrlProp317.xml><?xml version="1.0" encoding="utf-8"?>
<formControlPr xmlns="http://schemas.microsoft.com/office/spreadsheetml/2009/9/main" objectType="Drop" dropStyle="combo" dx="16" fmlaLink="_Output!$D$1037" fmlaRange="_Input!$C$13:$C$17" noThreeD="1" sel="0" val="0"/>
</file>

<file path=xl/ctrlProps/ctrlProp318.xml><?xml version="1.0" encoding="utf-8"?>
<formControlPr xmlns="http://schemas.microsoft.com/office/spreadsheetml/2009/9/main" objectType="Drop" dropStyle="combo" dx="16" fmlaLink="_Output!$D$1038" fmlaRange="_Input!$C$13:$C$17" noThreeD="1" sel="0" val="0"/>
</file>

<file path=xl/ctrlProps/ctrlProp319.xml><?xml version="1.0" encoding="utf-8"?>
<formControlPr xmlns="http://schemas.microsoft.com/office/spreadsheetml/2009/9/main" objectType="Drop" dropStyle="combo" dx="16" fmlaLink="_Output!$D$1040" fmlaRange="_Input!$C$13:$C$17" noThreeD="1" sel="0" val="0"/>
</file>

<file path=xl/ctrlProps/ctrlProp32.xml><?xml version="1.0" encoding="utf-8"?>
<formControlPr xmlns="http://schemas.microsoft.com/office/spreadsheetml/2009/9/main" objectType="Drop" dropStyle="combo" dx="16" fmlaLink="_Output!$D$34" fmlaRange="_Input!$C$3:$C$4" noThreeD="1" sel="1" val="0"/>
</file>

<file path=xl/ctrlProps/ctrlProp320.xml><?xml version="1.0" encoding="utf-8"?>
<formControlPr xmlns="http://schemas.microsoft.com/office/spreadsheetml/2009/9/main" objectType="Drop" dropStyle="combo" dx="16" fmlaLink="_Output!$D$1041" fmlaRange="_Input!$C$13:$C$17" noThreeD="1" sel="0" val="0"/>
</file>

<file path=xl/ctrlProps/ctrlProp321.xml><?xml version="1.0" encoding="utf-8"?>
<formControlPr xmlns="http://schemas.microsoft.com/office/spreadsheetml/2009/9/main" objectType="Drop" dropStyle="combo" dx="16" fmlaLink="_Output!$D$1134" fmlaRange="_Input!$C$13:$C$17" noThreeD="1" sel="0" val="0"/>
</file>

<file path=xl/ctrlProps/ctrlProp322.xml><?xml version="1.0" encoding="utf-8"?>
<formControlPr xmlns="http://schemas.microsoft.com/office/spreadsheetml/2009/9/main" objectType="Drop" dropStyle="combo" dx="16" fmlaLink="_Output!$D$1136" fmlaRange="_Input!$C$13:$C$17" noThreeD="1" sel="0" val="0"/>
</file>

<file path=xl/ctrlProps/ctrlProp323.xml><?xml version="1.0" encoding="utf-8"?>
<formControlPr xmlns="http://schemas.microsoft.com/office/spreadsheetml/2009/9/main" objectType="Drop" dropStyle="combo" dx="16" fmlaLink="_Output!$D$1039" fmlaRange="_Input!$C$13:$C$17" noThreeD="1" sel="0" val="0"/>
</file>

<file path=xl/ctrlProps/ctrlProp324.xml><?xml version="1.0" encoding="utf-8"?>
<formControlPr xmlns="http://schemas.microsoft.com/office/spreadsheetml/2009/9/main" objectType="Drop" dropStyle="combo" dx="16" fmlaLink="_Output!$D$1405" fmlaRange="_Input!$C$13:$C$17" noThreeD="1" sel="0" val="0"/>
</file>

<file path=xl/ctrlProps/ctrlProp325.xml><?xml version="1.0" encoding="utf-8"?>
<formControlPr xmlns="http://schemas.microsoft.com/office/spreadsheetml/2009/9/main" objectType="Drop" dropStyle="combo" dx="16" fmlaLink="_Output!$D$1422" fmlaRange="_Input!$C$3:$C$4" noThreeD="1" sel="1" val="0"/>
</file>

<file path=xl/ctrlProps/ctrlProp326.xml><?xml version="1.0" encoding="utf-8"?>
<formControlPr xmlns="http://schemas.microsoft.com/office/spreadsheetml/2009/9/main" objectType="Drop" dropStyle="combo" dx="16" fmlaLink="_Output!$D$1415" fmlaRange="_Input!$C$13:$C$17" noThreeD="1" sel="0" val="0"/>
</file>

<file path=xl/ctrlProps/ctrlProp327.xml><?xml version="1.0" encoding="utf-8"?>
<formControlPr xmlns="http://schemas.microsoft.com/office/spreadsheetml/2009/9/main" objectType="Drop" dropStyle="combo" dx="16" fmlaLink="_Output!$D$1416" fmlaRange="_Input!$C$13:$C$17" noThreeD="1" sel="0" val="0"/>
</file>

<file path=xl/ctrlProps/ctrlProp328.xml><?xml version="1.0" encoding="utf-8"?>
<formControlPr xmlns="http://schemas.microsoft.com/office/spreadsheetml/2009/9/main" objectType="Drop" dropStyle="combo" dx="16" fmlaLink="_Output!$D$1417" fmlaRange="_Input!$C$13:$C$17" noThreeD="1" sel="0" val="0"/>
</file>

<file path=xl/ctrlProps/ctrlProp329.xml><?xml version="1.0" encoding="utf-8"?>
<formControlPr xmlns="http://schemas.microsoft.com/office/spreadsheetml/2009/9/main" objectType="Drop" dropStyle="combo" dx="16" fmlaLink="_Output!$D$1418" fmlaRange="_Input!$C$13:$C$17" noThreeD="1" sel="0" val="0"/>
</file>

<file path=xl/ctrlProps/ctrlProp33.xml><?xml version="1.0" encoding="utf-8"?>
<formControlPr xmlns="http://schemas.microsoft.com/office/spreadsheetml/2009/9/main" objectType="Drop" dropStyle="combo" dx="16" fmlaLink="_Output!$D$35" fmlaRange="_Input!$C$3:$C$4" noThreeD="1" sel="1" val="0"/>
</file>

<file path=xl/ctrlProps/ctrlProp330.xml><?xml version="1.0" encoding="utf-8"?>
<formControlPr xmlns="http://schemas.microsoft.com/office/spreadsheetml/2009/9/main" objectType="Drop" dropStyle="combo" dx="16" fmlaLink="_Output!$D$1419" fmlaRange="_Input!$C$13:$C$17" noThreeD="1" sel="0" val="0"/>
</file>

<file path=xl/ctrlProps/ctrlProp331.xml><?xml version="1.0" encoding="utf-8"?>
<formControlPr xmlns="http://schemas.microsoft.com/office/spreadsheetml/2009/9/main" objectType="Drop" dropStyle="combo" dx="16" fmlaLink="_Output!$D$1420" fmlaRange="_Input!$C$13:$C$17" noThreeD="1" sel="0" val="0"/>
</file>

<file path=xl/ctrlProps/ctrlProp332.xml><?xml version="1.0" encoding="utf-8"?>
<formControlPr xmlns="http://schemas.microsoft.com/office/spreadsheetml/2009/9/main" objectType="Drop" dropStyle="combo" dx="16" fmlaLink="_Output!$D$1421" fmlaRange="_Input!$C$13:$C$17" noThreeD="1" sel="0" val="0"/>
</file>

<file path=xl/ctrlProps/ctrlProp333.xml><?xml version="1.0" encoding="utf-8"?>
<formControlPr xmlns="http://schemas.microsoft.com/office/spreadsheetml/2009/9/main" objectType="Drop" dropStyle="combo" dx="16" fmlaLink="_Output!$D$1423" fmlaRange="_Input!$C$3:$C$4" noThreeD="1" sel="1" val="0"/>
</file>

<file path=xl/ctrlProps/ctrlProp334.xml><?xml version="1.0" encoding="utf-8"?>
<formControlPr xmlns="http://schemas.microsoft.com/office/spreadsheetml/2009/9/main" objectType="Drop" dropStyle="combo" dx="16" fmlaLink="_Output!$D$1424" fmlaRange="_Input!$C$3:$C$4" noThreeD="1" sel="1" val="0"/>
</file>

<file path=xl/ctrlProps/ctrlProp335.xml><?xml version="1.0" encoding="utf-8"?>
<formControlPr xmlns="http://schemas.microsoft.com/office/spreadsheetml/2009/9/main" objectType="Drop" dropStyle="combo" dx="16" fmlaLink="_Output!$D$1425" fmlaRange="_Input!$C$3:$C$4" noThreeD="1" sel="1" val="0"/>
</file>

<file path=xl/ctrlProps/ctrlProp336.xml><?xml version="1.0" encoding="utf-8"?>
<formControlPr xmlns="http://schemas.microsoft.com/office/spreadsheetml/2009/9/main" objectType="Drop" dropStyle="combo" dx="16" fmlaLink="_Output!$D$1426" fmlaRange="_Input!$C$3:$C$4" noThreeD="1" sel="1" val="0"/>
</file>

<file path=xl/ctrlProps/ctrlProp337.xml><?xml version="1.0" encoding="utf-8"?>
<formControlPr xmlns="http://schemas.microsoft.com/office/spreadsheetml/2009/9/main" objectType="Drop" dropStyle="combo" dx="16" fmlaLink="_Output!$D$1428" fmlaRange="_Input!$C$3:$C$4" noThreeD="1" sel="1" val="0"/>
</file>

<file path=xl/ctrlProps/ctrlProp338.xml><?xml version="1.0" encoding="utf-8"?>
<formControlPr xmlns="http://schemas.microsoft.com/office/spreadsheetml/2009/9/main" objectType="Drop" dropStyle="combo" dx="16" fmlaLink="_Output!$D$1407" fmlaRange="_Input!$C$3:$C$4" noThreeD="1" sel="1" val="0"/>
</file>

<file path=xl/ctrlProps/ctrlProp339.xml><?xml version="1.0" encoding="utf-8"?>
<formControlPr xmlns="http://schemas.microsoft.com/office/spreadsheetml/2009/9/main" objectType="Drop" dropStyle="combo" dx="16" fmlaLink="_Output!$D$1408" fmlaRange="_Input!$C$3:$C$4" noThreeD="1" sel="1" val="0"/>
</file>

<file path=xl/ctrlProps/ctrlProp34.xml><?xml version="1.0" encoding="utf-8"?>
<formControlPr xmlns="http://schemas.microsoft.com/office/spreadsheetml/2009/9/main" objectType="Drop" dropStyle="combo" dx="16" fmlaLink="_Output!$D$36" fmlaRange="_Input!$C$3:$C$4" noThreeD="1" sel="1" val="0"/>
</file>

<file path=xl/ctrlProps/ctrlProp340.xml><?xml version="1.0" encoding="utf-8"?>
<formControlPr xmlns="http://schemas.microsoft.com/office/spreadsheetml/2009/9/main" objectType="Drop" dropStyle="combo" dx="16" fmlaLink="_Output!$D$1409" fmlaRange="_Input!$C$3:$C$4" noThreeD="1" sel="1" val="0"/>
</file>

<file path=xl/ctrlProps/ctrlProp341.xml><?xml version="1.0" encoding="utf-8"?>
<formControlPr xmlns="http://schemas.microsoft.com/office/spreadsheetml/2009/9/main" objectType="Drop" dropStyle="combo" dx="16" fmlaLink="_Output!$D$1410" fmlaRange="_Input!$C$3:$C$4" noThreeD="1" sel="1" val="0"/>
</file>

<file path=xl/ctrlProps/ctrlProp342.xml><?xml version="1.0" encoding="utf-8"?>
<formControlPr xmlns="http://schemas.microsoft.com/office/spreadsheetml/2009/9/main" objectType="Drop" dropStyle="combo" dx="16" fmlaLink="_Output!$D$1411" fmlaRange="_Input!$C$3:$C$4" noThreeD="1" sel="1" val="0"/>
</file>

<file path=xl/ctrlProps/ctrlProp343.xml><?xml version="1.0" encoding="utf-8"?>
<formControlPr xmlns="http://schemas.microsoft.com/office/spreadsheetml/2009/9/main" objectType="Drop" dropStyle="combo" dx="16" fmlaLink="_Output!$D$1412" fmlaRange="_Input!$C$3:$C$4" noThreeD="1" sel="1" val="0"/>
</file>

<file path=xl/ctrlProps/ctrlProp344.xml><?xml version="1.0" encoding="utf-8"?>
<formControlPr xmlns="http://schemas.microsoft.com/office/spreadsheetml/2009/9/main" objectType="Drop" dropStyle="combo" dx="16" fmlaLink="_Output!$D$1413" fmlaRange="_Input!$C$3:$C$4" noThreeD="1" sel="1" val="0"/>
</file>

<file path=xl/ctrlProps/ctrlProp345.xml><?xml version="1.0" encoding="utf-8"?>
<formControlPr xmlns="http://schemas.microsoft.com/office/spreadsheetml/2009/9/main" objectType="Drop" dropStyle="combo" dx="16" fmlaLink="_Output!$D$1414" fmlaRange="_Input!$C$3:$C$4" noThreeD="1" sel="1" val="0"/>
</file>

<file path=xl/ctrlProps/ctrlProp346.xml><?xml version="1.0" encoding="utf-8"?>
<formControlPr xmlns="http://schemas.microsoft.com/office/spreadsheetml/2009/9/main" objectType="Drop" dropStyle="combo" dx="16" fmlaLink="_Output!$D$1406" fmlaRange="_Input!$C$13:$C$17" noThreeD="1" sel="0" val="0"/>
</file>

<file path=xl/ctrlProps/ctrlProp347.xml><?xml version="1.0" encoding="utf-8"?>
<formControlPr xmlns="http://schemas.microsoft.com/office/spreadsheetml/2009/9/main" objectType="Drop" dropStyle="combo" dx="16" fmlaLink="_Output!$D$1429" fmlaRange="_Input!$C$13:$C$17" noThreeD="1" sel="0" val="0"/>
</file>

<file path=xl/ctrlProps/ctrlProp348.xml><?xml version="1.0" encoding="utf-8"?>
<formControlPr xmlns="http://schemas.microsoft.com/office/spreadsheetml/2009/9/main" objectType="Drop" dropStyle="combo" dx="16" fmlaLink="_Output!$D$1427" fmlaRange="_Input!$C$3:$C$4" noThreeD="1" sel="1" val="0"/>
</file>

<file path=xl/ctrlProps/ctrlProp349.xml><?xml version="1.0" encoding="utf-8"?>
<formControlPr xmlns="http://schemas.microsoft.com/office/spreadsheetml/2009/9/main" objectType="Drop" dropStyle="combo" dx="16" fmlaLink="_Output!$D$1432" fmlaRange="_Input!$C$13:$C$17" noThreeD="1" sel="0" val="0"/>
</file>

<file path=xl/ctrlProps/ctrlProp35.xml><?xml version="1.0" encoding="utf-8"?>
<formControlPr xmlns="http://schemas.microsoft.com/office/spreadsheetml/2009/9/main" objectType="Drop" dropStyle="combo" dx="16" fmlaLink="_Output!$D$37" fmlaRange="_Input!$C$3:$C$4" noThreeD="1" sel="1" val="0"/>
</file>

<file path=xl/ctrlProps/ctrlProp350.xml><?xml version="1.0" encoding="utf-8"?>
<formControlPr xmlns="http://schemas.microsoft.com/office/spreadsheetml/2009/9/main" objectType="Drop" dropStyle="combo" dx="16" fmlaLink="_Output!$D$205" fmlaRange="_Input!$C$3:$C$4" noThreeD="1" sel="1" val="0"/>
</file>

<file path=xl/ctrlProps/ctrlProp351.xml><?xml version="1.0" encoding="utf-8"?>
<formControlPr xmlns="http://schemas.microsoft.com/office/spreadsheetml/2009/9/main" objectType="Drop" dropStyle="combo" dx="16" fmlaLink="_Output!$D$206" fmlaRange="_Input!$C$3:$C$4" noThreeD="1" sel="1" val="0"/>
</file>

<file path=xl/ctrlProps/ctrlProp352.xml><?xml version="1.0" encoding="utf-8"?>
<formControlPr xmlns="http://schemas.microsoft.com/office/spreadsheetml/2009/9/main" objectType="Drop" dropStyle="combo" dx="16" fmlaLink="_Output!$D$208" fmlaRange="_Input!$C$3:$C$4" noThreeD="1" sel="1" val="0"/>
</file>

<file path=xl/ctrlProps/ctrlProp353.xml><?xml version="1.0" encoding="utf-8"?>
<formControlPr xmlns="http://schemas.microsoft.com/office/spreadsheetml/2009/9/main" objectType="Drop" dropStyle="combo" dx="16" fmlaLink="_Output!$D$209" fmlaRange="_Input!$C$3:$C$4" noThreeD="1" sel="1" val="0"/>
</file>

<file path=xl/ctrlProps/ctrlProp354.xml><?xml version="1.0" encoding="utf-8"?>
<formControlPr xmlns="http://schemas.microsoft.com/office/spreadsheetml/2009/9/main" objectType="Drop" dropStyle="combo" dx="16" fmlaLink="_Output!$D$210" fmlaRange="_Input!$C$3:$C$4" noThreeD="1" sel="1" val="0"/>
</file>

<file path=xl/ctrlProps/ctrlProp355.xml><?xml version="1.0" encoding="utf-8"?>
<formControlPr xmlns="http://schemas.microsoft.com/office/spreadsheetml/2009/9/main" objectType="Drop" dropStyle="combo" dx="16" fmlaLink="_Output!$D$211" fmlaRange="_Input!$C$3:$C$4" noThreeD="1" sel="1" val="0"/>
</file>

<file path=xl/ctrlProps/ctrlProp356.xml><?xml version="1.0" encoding="utf-8"?>
<formControlPr xmlns="http://schemas.microsoft.com/office/spreadsheetml/2009/9/main" objectType="Drop" dropStyle="combo" dx="16" fmlaLink="_Output!$D$212" fmlaRange="_Input!$C$3:$C$4" noThreeD="1" sel="1" val="0"/>
</file>

<file path=xl/ctrlProps/ctrlProp357.xml><?xml version="1.0" encoding="utf-8"?>
<formControlPr xmlns="http://schemas.microsoft.com/office/spreadsheetml/2009/9/main" objectType="Drop" dropStyle="combo" dx="16" fmlaLink="_Output!$D$213" fmlaRange="_Input!$C$3:$C$4" noThreeD="1" sel="1" val="0"/>
</file>

<file path=xl/ctrlProps/ctrlProp358.xml><?xml version="1.0" encoding="utf-8"?>
<formControlPr xmlns="http://schemas.microsoft.com/office/spreadsheetml/2009/9/main" objectType="Drop" dropStyle="combo" dx="16" fmlaLink="_Output!$D$214" fmlaRange="_Input!$C$3:$C$4" noThreeD="1" sel="1" val="0"/>
</file>

<file path=xl/ctrlProps/ctrlProp359.xml><?xml version="1.0" encoding="utf-8"?>
<formControlPr xmlns="http://schemas.microsoft.com/office/spreadsheetml/2009/9/main" objectType="Drop" dropStyle="combo" dx="16" fmlaLink="_Output!$D$207" fmlaRange="_Input!$C$3:$C$4" noThreeD="1" sel="1" val="0"/>
</file>

<file path=xl/ctrlProps/ctrlProp36.xml><?xml version="1.0" encoding="utf-8"?>
<formControlPr xmlns="http://schemas.microsoft.com/office/spreadsheetml/2009/9/main" objectType="Drop" dropStyle="combo" dx="16" fmlaLink="_Output!$D$38" fmlaRange="_Input!$C$3:$C$4" noThreeD="1" sel="1" val="0"/>
</file>

<file path=xl/ctrlProps/ctrlProp360.xml><?xml version="1.0" encoding="utf-8"?>
<formControlPr xmlns="http://schemas.microsoft.com/office/spreadsheetml/2009/9/main" objectType="Drop" dropStyle="combo" dx="16" fmlaLink="_Output!$D$1433" fmlaRange="_Input!$C$13:$C$17" noThreeD="1" sel="0" val="0"/>
</file>

<file path=xl/ctrlProps/ctrlProp361.xml><?xml version="1.0" encoding="utf-8"?>
<formControlPr xmlns="http://schemas.microsoft.com/office/spreadsheetml/2009/9/main" objectType="Drop" dropStyle="combo" dx="16" fmlaLink="_Output!$D$1445" fmlaRange="_Input!$C$13:$C$17" noThreeD="1" sel="0" val="0"/>
</file>

<file path=xl/ctrlProps/ctrlProp362.xml><?xml version="1.0" encoding="utf-8"?>
<formControlPr xmlns="http://schemas.microsoft.com/office/spreadsheetml/2009/9/main" objectType="Drop" dropStyle="combo" dx="16" fmlaLink="_Output!$D$1447" fmlaRange="_Input!$C$13:$C$17" noThreeD="1" sel="0" val="0"/>
</file>

<file path=xl/ctrlProps/ctrlProp363.xml><?xml version="1.0" encoding="utf-8"?>
<formControlPr xmlns="http://schemas.microsoft.com/office/spreadsheetml/2009/9/main" objectType="Drop" dropStyle="combo" dx="16" fmlaLink="_Output!$D$1448" fmlaRange="_Input!$C$13:$C$17" noThreeD="1" sel="0" val="0"/>
</file>

<file path=xl/ctrlProps/ctrlProp364.xml><?xml version="1.0" encoding="utf-8"?>
<formControlPr xmlns="http://schemas.microsoft.com/office/spreadsheetml/2009/9/main" objectType="Drop" dropStyle="combo" dx="16" fmlaLink="_Output!$D$1449" fmlaRange="_Input!$C$13:$C$17" noThreeD="1" sel="0" val="0"/>
</file>

<file path=xl/ctrlProps/ctrlProp365.xml><?xml version="1.0" encoding="utf-8"?>
<formControlPr xmlns="http://schemas.microsoft.com/office/spreadsheetml/2009/9/main" objectType="Drop" dropStyle="combo" dx="16" fmlaLink="_Output!$D$1450" fmlaRange="_Input!$C$13:$C$17" noThreeD="1" sel="0" val="0"/>
</file>

<file path=xl/ctrlProps/ctrlProp366.xml><?xml version="1.0" encoding="utf-8"?>
<formControlPr xmlns="http://schemas.microsoft.com/office/spreadsheetml/2009/9/main" objectType="Drop" dropStyle="combo" dx="16" fmlaLink="_Output!$D$1453" fmlaRange="_Input!$C$13:$C$17" noThreeD="1" sel="0" val="0"/>
</file>

<file path=xl/ctrlProps/ctrlProp367.xml><?xml version="1.0" encoding="utf-8"?>
<formControlPr xmlns="http://schemas.microsoft.com/office/spreadsheetml/2009/9/main" objectType="Drop" dropStyle="combo" dx="16" fmlaLink="_Output!$D$322" fmlaRange="_Input!$C$13:$C$17" noThreeD="1" sel="0" val="0"/>
</file>

<file path=xl/ctrlProps/ctrlProp368.xml><?xml version="1.0" encoding="utf-8"?>
<formControlPr xmlns="http://schemas.microsoft.com/office/spreadsheetml/2009/9/main" objectType="Drop" dropStyle="combo" dx="16" fmlaLink="_Output!$D$323" fmlaRange="_Input!$C$13:$C$17" noThreeD="1" sel="0" val="0"/>
</file>

<file path=xl/ctrlProps/ctrlProp369.xml><?xml version="1.0" encoding="utf-8"?>
<formControlPr xmlns="http://schemas.microsoft.com/office/spreadsheetml/2009/9/main" objectType="Drop" dropStyle="combo" dx="16" fmlaLink="_Output!$D$325" fmlaRange="_Input!$C$13:$C$17" noThreeD="1" sel="0" val="0"/>
</file>

<file path=xl/ctrlProps/ctrlProp37.xml><?xml version="1.0" encoding="utf-8"?>
<formControlPr xmlns="http://schemas.microsoft.com/office/spreadsheetml/2009/9/main" objectType="Drop" dropStyle="combo" dx="16" fmlaLink="_Output!$D$39" fmlaRange="_Input!$C$3:$C$4" noThreeD="1" sel="1" val="0"/>
</file>

<file path=xl/ctrlProps/ctrlProp370.xml><?xml version="1.0" encoding="utf-8"?>
<formControlPr xmlns="http://schemas.microsoft.com/office/spreadsheetml/2009/9/main" objectType="Drop" dropStyle="combo" dx="16" fmlaLink="_Output!$D$326" fmlaRange="_Input!$C$13:$C$17" noThreeD="1" sel="0" val="0"/>
</file>

<file path=xl/ctrlProps/ctrlProp371.xml><?xml version="1.0" encoding="utf-8"?>
<formControlPr xmlns="http://schemas.microsoft.com/office/spreadsheetml/2009/9/main" objectType="Drop" dropStyle="combo" dx="16" fmlaLink="_Output!$D$328" fmlaRange="_Input!$C$13:$C$17" noThreeD="1" sel="0" val="0"/>
</file>

<file path=xl/ctrlProps/ctrlProp372.xml><?xml version="1.0" encoding="utf-8"?>
<formControlPr xmlns="http://schemas.microsoft.com/office/spreadsheetml/2009/9/main" objectType="Drop" dropStyle="combo" dx="16" fmlaLink="_Output!$D$329" fmlaRange="_Input!$C$13:$C$17" noThreeD="1" sel="0" val="0"/>
</file>

<file path=xl/ctrlProps/ctrlProp373.xml><?xml version="1.0" encoding="utf-8"?>
<formControlPr xmlns="http://schemas.microsoft.com/office/spreadsheetml/2009/9/main" objectType="Drop" dropStyle="combo" dx="16" fmlaLink="_Output!$D$330" fmlaRange="_Input!$C$13:$C$17" noThreeD="1" sel="0" val="0"/>
</file>

<file path=xl/ctrlProps/ctrlProp374.xml><?xml version="1.0" encoding="utf-8"?>
<formControlPr xmlns="http://schemas.microsoft.com/office/spreadsheetml/2009/9/main" objectType="Drop" dropStyle="combo" dx="16" fmlaLink="_Output!$D$331" fmlaRange="_Input!$C$13:$C$17" noThreeD="1" sel="0" val="0"/>
</file>

<file path=xl/ctrlProps/ctrlProp375.xml><?xml version="1.0" encoding="utf-8"?>
<formControlPr xmlns="http://schemas.microsoft.com/office/spreadsheetml/2009/9/main" objectType="Drop" dropStyle="combo" dx="16" fmlaLink="_Output!$D$333" fmlaRange="_Input!$C$13:$C$17" noThreeD="1" sel="0" val="0"/>
</file>

<file path=xl/ctrlProps/ctrlProp376.xml><?xml version="1.0" encoding="utf-8"?>
<formControlPr xmlns="http://schemas.microsoft.com/office/spreadsheetml/2009/9/main" objectType="Drop" dropStyle="combo" dx="16" fmlaLink="_Output!$D$334" fmlaRange="_Input!$C$13:$C$17" noThreeD="1" sel="0" val="0"/>
</file>

<file path=xl/ctrlProps/ctrlProp377.xml><?xml version="1.0" encoding="utf-8"?>
<formControlPr xmlns="http://schemas.microsoft.com/office/spreadsheetml/2009/9/main" objectType="Drop" dropStyle="combo" dx="16" fmlaLink="_Output!$D$335" fmlaRange="_Input!$C$13:$C$17" noThreeD="1" sel="0" val="0"/>
</file>

<file path=xl/ctrlProps/ctrlProp378.xml><?xml version="1.0" encoding="utf-8"?>
<formControlPr xmlns="http://schemas.microsoft.com/office/spreadsheetml/2009/9/main" objectType="Drop" dropStyle="combo" dx="16" fmlaLink="_Output!$D$336" fmlaRange="_Input!$C$13:$C$17" noThreeD="1" sel="0" val="0"/>
</file>

<file path=xl/ctrlProps/ctrlProp379.xml><?xml version="1.0" encoding="utf-8"?>
<formControlPr xmlns="http://schemas.microsoft.com/office/spreadsheetml/2009/9/main" objectType="Drop" dropStyle="combo" dx="16" fmlaLink="_Output!$D$340" fmlaRange="_Input!$C$13:$C$17" noThreeD="1" sel="0" val="0"/>
</file>

<file path=xl/ctrlProps/ctrlProp38.xml><?xml version="1.0" encoding="utf-8"?>
<formControlPr xmlns="http://schemas.microsoft.com/office/spreadsheetml/2009/9/main" objectType="Drop" dropStyle="combo" dx="16" fmlaLink="_Output!$D$40" fmlaRange="_Input!$C$3:$C$4" noThreeD="1" sel="1" val="0"/>
</file>

<file path=xl/ctrlProps/ctrlProp380.xml><?xml version="1.0" encoding="utf-8"?>
<formControlPr xmlns="http://schemas.microsoft.com/office/spreadsheetml/2009/9/main" objectType="Drop" dropStyle="combo" dx="16" fmlaLink="_Output!$D$342" fmlaRange="_Input!$C$39:$C$43" noThreeD="1" sel="0" val="0"/>
</file>

<file path=xl/ctrlProps/ctrlProp381.xml><?xml version="1.0" encoding="utf-8"?>
<formControlPr xmlns="http://schemas.microsoft.com/office/spreadsheetml/2009/9/main" objectType="Drop" dropStyle="combo" dx="16" fmlaLink="_Output!$D$338" fmlaRange="_Input!$C$13:$C$17" noThreeD="1" sel="0" val="0"/>
</file>

<file path=xl/ctrlProps/ctrlProp382.xml><?xml version="1.0" encoding="utf-8"?>
<formControlPr xmlns="http://schemas.microsoft.com/office/spreadsheetml/2009/9/main" objectType="Drop" dropStyle="combo" dx="16" fmlaLink="_Output!$D$337" fmlaRange="_Input!$C$39:$C$43" noThreeD="1" sel="0" val="0"/>
</file>

<file path=xl/ctrlProps/ctrlProp383.xml><?xml version="1.0" encoding="utf-8"?>
<formControlPr xmlns="http://schemas.microsoft.com/office/spreadsheetml/2009/9/main" objectType="Drop" dropStyle="combo" dx="16" fmlaLink="_Output!$D$1045" fmlaRange="_Input!$C$13:$C$17" noThreeD="1" sel="0" val="0"/>
</file>

<file path=xl/ctrlProps/ctrlProp384.xml><?xml version="1.0" encoding="utf-8"?>
<formControlPr xmlns="http://schemas.microsoft.com/office/spreadsheetml/2009/9/main" objectType="Drop" dropStyle="combo" dx="16" fmlaLink="_Output!$D$1046" fmlaRange="_Input!$C$13:$C$17" noThreeD="1" sel="0" val="0"/>
</file>

<file path=xl/ctrlProps/ctrlProp385.xml><?xml version="1.0" encoding="utf-8"?>
<formControlPr xmlns="http://schemas.microsoft.com/office/spreadsheetml/2009/9/main" objectType="Drop" dropStyle="combo" dx="16" fmlaLink="_Output!$D$1047" fmlaRange="_Input!$C$13:$C$17" noThreeD="1" sel="0" val="0"/>
</file>

<file path=xl/ctrlProps/ctrlProp386.xml><?xml version="1.0" encoding="utf-8"?>
<formControlPr xmlns="http://schemas.microsoft.com/office/spreadsheetml/2009/9/main" objectType="Drop" dropStyle="combo" dx="16" fmlaLink="_Output!$D$1048" fmlaRange="_Input!$C$13:$C$17" noThreeD="1" sel="0" val="0"/>
</file>

<file path=xl/ctrlProps/ctrlProp387.xml><?xml version="1.0" encoding="utf-8"?>
<formControlPr xmlns="http://schemas.microsoft.com/office/spreadsheetml/2009/9/main" objectType="Drop" dropStyle="combo" dx="16" fmlaLink="_Output!$D$1049" fmlaRange="_Input!$C$13:$C$17" noThreeD="1" sel="0" val="0"/>
</file>

<file path=xl/ctrlProps/ctrlProp388.xml><?xml version="1.0" encoding="utf-8"?>
<formControlPr xmlns="http://schemas.microsoft.com/office/spreadsheetml/2009/9/main" objectType="Drop" dropStyle="combo" dx="16" fmlaLink="_Output!$D$1139" fmlaRange="_Input!$C$13:$C$17" noThreeD="1" sel="0" val="0"/>
</file>

<file path=xl/ctrlProps/ctrlProp389.xml><?xml version="1.0" encoding="utf-8"?>
<formControlPr xmlns="http://schemas.microsoft.com/office/spreadsheetml/2009/9/main" objectType="Drop" dropStyle="combo" dx="16" fmlaLink="_Output!$D$1143" fmlaRange="_Input!$C$13:$C$18" noThreeD="1" sel="0" val="0"/>
</file>

<file path=xl/ctrlProps/ctrlProp39.xml><?xml version="1.0" encoding="utf-8"?>
<formControlPr xmlns="http://schemas.microsoft.com/office/spreadsheetml/2009/9/main" objectType="Drop" dropStyle="combo" dx="16" fmlaLink="_Output!$D$43" fmlaRange="_Input!$C$39:$C$43" noThreeD="1" sel="0" val="0"/>
</file>

<file path=xl/ctrlProps/ctrlProp390.xml><?xml version="1.0" encoding="utf-8"?>
<formControlPr xmlns="http://schemas.microsoft.com/office/spreadsheetml/2009/9/main" objectType="Drop" dropStyle="combo" dx="16" fmlaLink="_Output!$D$1144" fmlaRange="_Input!$C$13:$C$18" noThreeD="1" sel="0" val="0"/>
</file>

<file path=xl/ctrlProps/ctrlProp391.xml><?xml version="1.0" encoding="utf-8"?>
<formControlPr xmlns="http://schemas.microsoft.com/office/spreadsheetml/2009/9/main" objectType="Drop" dropStyle="combo" dx="16" fmlaLink="_Output!$D$1145" fmlaRange="_Input!$C$13:$C$18" noThreeD="1" sel="0" val="0"/>
</file>

<file path=xl/ctrlProps/ctrlProp392.xml><?xml version="1.0" encoding="utf-8"?>
<formControlPr xmlns="http://schemas.microsoft.com/office/spreadsheetml/2009/9/main" objectType="Drop" dropStyle="combo" dx="16" fmlaLink="_Output!$D$1146" fmlaRange="_Input!$C$13:$C$18" noThreeD="1" sel="0" val="0"/>
</file>

<file path=xl/ctrlProps/ctrlProp393.xml><?xml version="1.0" encoding="utf-8"?>
<formControlPr xmlns="http://schemas.microsoft.com/office/spreadsheetml/2009/9/main" objectType="Drop" dropStyle="combo" dx="16" fmlaLink="_Output!$D$1147" fmlaRange="_Input!$C$13:$C$18" noThreeD="1" sel="0" val="0"/>
</file>

<file path=xl/ctrlProps/ctrlProp394.xml><?xml version="1.0" encoding="utf-8"?>
<formControlPr xmlns="http://schemas.microsoft.com/office/spreadsheetml/2009/9/main" objectType="Drop" dropStyle="combo" dx="16" fmlaLink="_Output!$D$1148" fmlaRange="_Input!$C$13:$C$18" noThreeD="1" sel="0" val="0"/>
</file>

<file path=xl/ctrlProps/ctrlProp395.xml><?xml version="1.0" encoding="utf-8"?>
<formControlPr xmlns="http://schemas.microsoft.com/office/spreadsheetml/2009/9/main" objectType="Drop" dropStyle="combo" dx="16" fmlaLink="_Output!$D$1149" fmlaRange="_Input!$C$13:$C$18" noThreeD="1" sel="0" val="0"/>
</file>

<file path=xl/ctrlProps/ctrlProp396.xml><?xml version="1.0" encoding="utf-8"?>
<formControlPr xmlns="http://schemas.microsoft.com/office/spreadsheetml/2009/9/main" objectType="Drop" dropStyle="combo" dx="16" fmlaLink="_Output!$D$1150" fmlaRange="_Input!$C$13:$C$18" noThreeD="1" sel="0" val="0"/>
</file>

<file path=xl/ctrlProps/ctrlProp397.xml><?xml version="1.0" encoding="utf-8"?>
<formControlPr xmlns="http://schemas.microsoft.com/office/spreadsheetml/2009/9/main" objectType="Drop" dropStyle="combo" dx="16" fmlaLink="_Output!$D$1152" fmlaRange="_Input!$C$13:$C$18" noThreeD="1" sel="0" val="0"/>
</file>

<file path=xl/ctrlProps/ctrlProp398.xml><?xml version="1.0" encoding="utf-8"?>
<formControlPr xmlns="http://schemas.microsoft.com/office/spreadsheetml/2009/9/main" objectType="Drop" dropStyle="combo" dx="16" fmlaLink="_Output!$D$1153" fmlaRange="_Input!$C$13:$C$18" noThreeD="1" sel="0" val="0"/>
</file>

<file path=xl/ctrlProps/ctrlProp399.xml><?xml version="1.0" encoding="utf-8"?>
<formControlPr xmlns="http://schemas.microsoft.com/office/spreadsheetml/2009/9/main" objectType="Drop" dropStyle="combo" dx="16" fmlaLink="_Output!$D$1154" fmlaRange="_Input!$C$13:$C$18" noThreeD="1" sel="0" val="0"/>
</file>

<file path=xl/ctrlProps/ctrlProp4.xml><?xml version="1.0" encoding="utf-8"?>
<formControlPr xmlns="http://schemas.microsoft.com/office/spreadsheetml/2009/9/main" objectType="Drop" dropStyle="combo" dx="16" fmlaLink="_Output!$D$320" fmlaRange="_Input!$C$3:$C$4" noThreeD="1" sel="2" val="0"/>
</file>

<file path=xl/ctrlProps/ctrlProp40.xml><?xml version="1.0" encoding="utf-8"?>
<formControlPr xmlns="http://schemas.microsoft.com/office/spreadsheetml/2009/9/main" objectType="Drop" dropStyle="combo" dx="16" fmlaLink="_Output!$D$44" fmlaRange="_Input!$C$13:$C$17" noThreeD="1" sel="0" val="0"/>
</file>

<file path=xl/ctrlProps/ctrlProp400.xml><?xml version="1.0" encoding="utf-8"?>
<formControlPr xmlns="http://schemas.microsoft.com/office/spreadsheetml/2009/9/main" objectType="Drop" dropStyle="combo" dx="16" fmlaLink="_Output!$D$1155" fmlaRange="_Input!$C$13:$C$18" noThreeD="1" sel="0" val="0"/>
</file>

<file path=xl/ctrlProps/ctrlProp401.xml><?xml version="1.0" encoding="utf-8"?>
<formControlPr xmlns="http://schemas.microsoft.com/office/spreadsheetml/2009/9/main" objectType="Drop" dropStyle="combo" dx="16" fmlaLink="_Output!$D$1156" fmlaRange="_Input!$C$13:$C$18" noThreeD="1" sel="0" val="0"/>
</file>

<file path=xl/ctrlProps/ctrlProp402.xml><?xml version="1.0" encoding="utf-8"?>
<formControlPr xmlns="http://schemas.microsoft.com/office/spreadsheetml/2009/9/main" objectType="Drop" dropStyle="combo" dx="16" fmlaLink="_Output!$D$1157" fmlaRange="_Input!$C$13:$C$18" noThreeD="1" sel="0" val="0"/>
</file>

<file path=xl/ctrlProps/ctrlProp403.xml><?xml version="1.0" encoding="utf-8"?>
<formControlPr xmlns="http://schemas.microsoft.com/office/spreadsheetml/2009/9/main" objectType="Drop" dropStyle="combo" dx="16" fmlaLink="_Output!$D$1158" fmlaRange="_Input!$C$13:$C$18" noThreeD="1" sel="0" val="0"/>
</file>

<file path=xl/ctrlProps/ctrlProp404.xml><?xml version="1.0" encoding="utf-8"?>
<formControlPr xmlns="http://schemas.microsoft.com/office/spreadsheetml/2009/9/main" objectType="Drop" dropStyle="combo" dx="16" fmlaLink="_Output!$D$1159" fmlaRange="_Input!$C$13:$C$18" noThreeD="1" sel="0" val="0"/>
</file>

<file path=xl/ctrlProps/ctrlProp405.xml><?xml version="1.0" encoding="utf-8"?>
<formControlPr xmlns="http://schemas.microsoft.com/office/spreadsheetml/2009/9/main" objectType="Drop" dropStyle="combo" dx="16" fmlaLink="_Output!$D$1160" fmlaRange="_Input!$C$13:$C$18" noThreeD="1" sel="0" val="0"/>
</file>

<file path=xl/ctrlProps/ctrlProp406.xml><?xml version="1.0" encoding="utf-8"?>
<formControlPr xmlns="http://schemas.microsoft.com/office/spreadsheetml/2009/9/main" objectType="Drop" dropStyle="combo" dx="16" fmlaLink="_Output!$D$1161" fmlaRange="_Input!$C$13:$C$18" noThreeD="1" sel="0" val="0"/>
</file>

<file path=xl/ctrlProps/ctrlProp407.xml><?xml version="1.0" encoding="utf-8"?>
<formControlPr xmlns="http://schemas.microsoft.com/office/spreadsheetml/2009/9/main" objectType="Drop" dropStyle="combo" dx="16" fmlaLink="_Output!$D$1162" fmlaRange="_Input!$C$13:$C$18" noThreeD="1" sel="0" val="0"/>
</file>

<file path=xl/ctrlProps/ctrlProp408.xml><?xml version="1.0" encoding="utf-8"?>
<formControlPr xmlns="http://schemas.microsoft.com/office/spreadsheetml/2009/9/main" objectType="Drop" dropStyle="combo" dx="16" fmlaLink="_Output!$D$1163" fmlaRange="_Input!$C$13:$C$18" noThreeD="1" sel="0" val="0"/>
</file>

<file path=xl/ctrlProps/ctrlProp409.xml><?xml version="1.0" encoding="utf-8"?>
<formControlPr xmlns="http://schemas.microsoft.com/office/spreadsheetml/2009/9/main" objectType="Drop" dropStyle="combo" dx="16" fmlaLink="_Output!$D$1164" fmlaRange="_Input!$C$13:$C$18" noThreeD="1" sel="0" val="0"/>
</file>

<file path=xl/ctrlProps/ctrlProp41.xml><?xml version="1.0" encoding="utf-8"?>
<formControlPr xmlns="http://schemas.microsoft.com/office/spreadsheetml/2009/9/main" objectType="Drop" dropStyle="combo" dx="16" fmlaLink="_Output!$D$45" fmlaRange="_Input!$C$13:$C$17" noThreeD="1" sel="0" val="0"/>
</file>

<file path=xl/ctrlProps/ctrlProp410.xml><?xml version="1.0" encoding="utf-8"?>
<formControlPr xmlns="http://schemas.microsoft.com/office/spreadsheetml/2009/9/main" objectType="Drop" dropStyle="combo" dx="16" fmlaLink="_Output!$D$1165" fmlaRange="_Input!$C$13:$C$18" noThreeD="1" sel="0" val="0"/>
</file>

<file path=xl/ctrlProps/ctrlProp411.xml><?xml version="1.0" encoding="utf-8"?>
<formControlPr xmlns="http://schemas.microsoft.com/office/spreadsheetml/2009/9/main" objectType="Drop" dropStyle="combo" dx="16" fmlaLink="_Output!$D$1166" fmlaRange="_Input!$C$13:$C$18" noThreeD="1" sel="0" val="0"/>
</file>

<file path=xl/ctrlProps/ctrlProp412.xml><?xml version="1.0" encoding="utf-8"?>
<formControlPr xmlns="http://schemas.microsoft.com/office/spreadsheetml/2009/9/main" objectType="Drop" dropStyle="combo" dx="16" fmlaLink="_Output!$D$1167" fmlaRange="_Input!$C$13:$C$18" noThreeD="1" sel="0" val="0"/>
</file>

<file path=xl/ctrlProps/ctrlProp413.xml><?xml version="1.0" encoding="utf-8"?>
<formControlPr xmlns="http://schemas.microsoft.com/office/spreadsheetml/2009/9/main" objectType="Drop" dropStyle="combo" dx="16" fmlaLink="_Output!$D$1169" fmlaRange="_Input!$C$13:$C$18" noThreeD="1" sel="0" val="0"/>
</file>

<file path=xl/ctrlProps/ctrlProp414.xml><?xml version="1.0" encoding="utf-8"?>
<formControlPr xmlns="http://schemas.microsoft.com/office/spreadsheetml/2009/9/main" objectType="Drop" dropStyle="combo" dx="16" fmlaLink="_Output!$D$1170" fmlaRange="_Input!$C$13:$C$18" noThreeD="1" sel="0" val="0"/>
</file>

<file path=xl/ctrlProps/ctrlProp415.xml><?xml version="1.0" encoding="utf-8"?>
<formControlPr xmlns="http://schemas.microsoft.com/office/spreadsheetml/2009/9/main" objectType="Drop" dropStyle="combo" dx="16" fmlaLink="_Output!$D$1171" fmlaRange="_Input!$C$13:$C$18" noThreeD="1" sel="0" val="0"/>
</file>

<file path=xl/ctrlProps/ctrlProp416.xml><?xml version="1.0" encoding="utf-8"?>
<formControlPr xmlns="http://schemas.microsoft.com/office/spreadsheetml/2009/9/main" objectType="Drop" dropStyle="combo" dx="16" fmlaLink="_Output!$D$1174" fmlaRange="_Input!$C$13:$C$18" noThreeD="1" sel="0" val="0"/>
</file>

<file path=xl/ctrlProps/ctrlProp417.xml><?xml version="1.0" encoding="utf-8"?>
<formControlPr xmlns="http://schemas.microsoft.com/office/spreadsheetml/2009/9/main" objectType="Drop" dropStyle="combo" dx="16" fmlaLink="_Output!$D$1176" fmlaRange="_Input!$C$13:$C$18" noThreeD="1" sel="0" val="0"/>
</file>

<file path=xl/ctrlProps/ctrlProp418.xml><?xml version="1.0" encoding="utf-8"?>
<formControlPr xmlns="http://schemas.microsoft.com/office/spreadsheetml/2009/9/main" objectType="Drop" dropStyle="combo" dx="16" fmlaLink="_Output!$D$1178" fmlaRange="_Input!$C$13:$C$18" noThreeD="1" sel="0" val="0"/>
</file>

<file path=xl/ctrlProps/ctrlProp419.xml><?xml version="1.0" encoding="utf-8"?>
<formControlPr xmlns="http://schemas.microsoft.com/office/spreadsheetml/2009/9/main" objectType="Drop" dropStyle="combo" dx="16" fmlaLink="_Output!$D$1181" fmlaRange="_Input!$C$13:$C$18" noThreeD="1" sel="0" val="0"/>
</file>

<file path=xl/ctrlProps/ctrlProp42.xml><?xml version="1.0" encoding="utf-8"?>
<formControlPr xmlns="http://schemas.microsoft.com/office/spreadsheetml/2009/9/main" objectType="Drop" dropStyle="combo" dx="16" fmlaLink="_Output!$D$41" fmlaRange="_Input!$C$3:$C$4" noThreeD="1" sel="1" val="0"/>
</file>

<file path=xl/ctrlProps/ctrlProp420.xml><?xml version="1.0" encoding="utf-8"?>
<formControlPr xmlns="http://schemas.microsoft.com/office/spreadsheetml/2009/9/main" objectType="Drop" dropStyle="combo" dx="16" fmlaLink="_Output!$D$1182" fmlaRange="_Input!$C$13:$C$18" noThreeD="1" sel="0" val="0"/>
</file>

<file path=xl/ctrlProps/ctrlProp421.xml><?xml version="1.0" encoding="utf-8"?>
<formControlPr xmlns="http://schemas.microsoft.com/office/spreadsheetml/2009/9/main" objectType="Drop" dropStyle="combo" dx="16" fmlaLink="_Output!$D$1183" fmlaRange="_Input!$C$13:$C$18" noThreeD="1" sel="0" val="0"/>
</file>

<file path=xl/ctrlProps/ctrlProp422.xml><?xml version="1.0" encoding="utf-8"?>
<formControlPr xmlns="http://schemas.microsoft.com/office/spreadsheetml/2009/9/main" objectType="Drop" dropStyle="combo" dx="16" fmlaLink="_Output!$D$1184" fmlaRange="_Input!$C$13:$C$18" noThreeD="1" sel="0" val="0"/>
</file>

<file path=xl/ctrlProps/ctrlProp423.xml><?xml version="1.0" encoding="utf-8"?>
<formControlPr xmlns="http://schemas.microsoft.com/office/spreadsheetml/2009/9/main" objectType="Drop" dropStyle="combo" dx="16" fmlaLink="_Output!$D$1185" fmlaRange="_Input!$C$13:$C$18" noThreeD="1" sel="0" val="0"/>
</file>

<file path=xl/ctrlProps/ctrlProp424.xml><?xml version="1.0" encoding="utf-8"?>
<formControlPr xmlns="http://schemas.microsoft.com/office/spreadsheetml/2009/9/main" objectType="Drop" dropStyle="combo" dx="16" fmlaLink="_Output!$D$1186" fmlaRange="_Input!$C$13:$C$18" noThreeD="1" sel="0" val="0"/>
</file>

<file path=xl/ctrlProps/ctrlProp425.xml><?xml version="1.0" encoding="utf-8"?>
<formControlPr xmlns="http://schemas.microsoft.com/office/spreadsheetml/2009/9/main" objectType="Drop" dropStyle="combo" dx="16" fmlaLink="_Output!$D$1151" fmlaRange="_Input!$C$13:$C$18" noThreeD="1" sel="0" val="0"/>
</file>

<file path=xl/ctrlProps/ctrlProp426.xml><?xml version="1.0" encoding="utf-8"?>
<formControlPr xmlns="http://schemas.microsoft.com/office/spreadsheetml/2009/9/main" objectType="Drop" dropStyle="combo" dx="16" fmlaLink="_Output!$D$1168" fmlaRange="_Input!$C$13:$C$18" noThreeD="1" sel="0" val="0"/>
</file>

<file path=xl/ctrlProps/ctrlProp427.xml><?xml version="1.0" encoding="utf-8"?>
<formControlPr xmlns="http://schemas.microsoft.com/office/spreadsheetml/2009/9/main" objectType="Drop" dropStyle="combo" dx="16" fmlaLink="_Output!$D$378" fmlaRange="_Input!$C$13:$C$17" noThreeD="1" sel="0" val="0"/>
</file>

<file path=xl/ctrlProps/ctrlProp428.xml><?xml version="1.0" encoding="utf-8"?>
<formControlPr xmlns="http://schemas.microsoft.com/office/spreadsheetml/2009/9/main" objectType="Drop" dropStyle="combo" dx="16" fmlaLink="_Output!$D$379" fmlaRange="_Input!$C$13:$C$17" noThreeD="1" sel="0" val="0"/>
</file>

<file path=xl/ctrlProps/ctrlProp429.xml><?xml version="1.0" encoding="utf-8"?>
<formControlPr xmlns="http://schemas.microsoft.com/office/spreadsheetml/2009/9/main" objectType="Drop" dropStyle="combo" dx="16" fmlaLink="_Output!$D$381" fmlaRange="_Input!$C$13:$C$17" noThreeD="1" sel="0" val="0"/>
</file>

<file path=xl/ctrlProps/ctrlProp43.xml><?xml version="1.0" encoding="utf-8"?>
<formControlPr xmlns="http://schemas.microsoft.com/office/spreadsheetml/2009/9/main" objectType="Drop" dropStyle="combo" dx="16" fmlaLink="_Output!$D$42" fmlaRange="_Input!$C$3:$C$4" noThreeD="1" sel="1" val="0"/>
</file>

<file path=xl/ctrlProps/ctrlProp430.xml><?xml version="1.0" encoding="utf-8"?>
<formControlPr xmlns="http://schemas.microsoft.com/office/spreadsheetml/2009/9/main" objectType="Drop" dropStyle="combo" dx="16" fmlaLink="_Output!$D$382" fmlaRange="_Input!$C$13:$C$17" noThreeD="1" sel="0" val="0"/>
</file>

<file path=xl/ctrlProps/ctrlProp431.xml><?xml version="1.0" encoding="utf-8"?>
<formControlPr xmlns="http://schemas.microsoft.com/office/spreadsheetml/2009/9/main" objectType="Drop" dropStyle="combo" dx="16" fmlaLink="_Output!$D$384" fmlaRange="_Input!$C$13:$C$17" noThreeD="1" sel="0" val="0"/>
</file>

<file path=xl/ctrlProps/ctrlProp432.xml><?xml version="1.0" encoding="utf-8"?>
<formControlPr xmlns="http://schemas.microsoft.com/office/spreadsheetml/2009/9/main" objectType="Drop" dropStyle="combo" dx="16" fmlaLink="_Output!$D$385" fmlaRange="_Input!$C$13:$C$17" noThreeD="1" sel="0" val="0"/>
</file>

<file path=xl/ctrlProps/ctrlProp433.xml><?xml version="1.0" encoding="utf-8"?>
<formControlPr xmlns="http://schemas.microsoft.com/office/spreadsheetml/2009/9/main" objectType="Drop" dropStyle="combo" dx="16" fmlaLink="_Output!$D$386" fmlaRange="_Input!$C$13:$C$17" noThreeD="1" sel="0" val="0"/>
</file>

<file path=xl/ctrlProps/ctrlProp434.xml><?xml version="1.0" encoding="utf-8"?>
<formControlPr xmlns="http://schemas.microsoft.com/office/spreadsheetml/2009/9/main" objectType="Drop" dropStyle="combo" dx="16" fmlaLink="_Output!$D$387" fmlaRange="_Input!$C$13:$C$17" noThreeD="1" sel="0" val="0"/>
</file>

<file path=xl/ctrlProps/ctrlProp435.xml><?xml version="1.0" encoding="utf-8"?>
<formControlPr xmlns="http://schemas.microsoft.com/office/spreadsheetml/2009/9/main" objectType="Drop" dropStyle="combo" dx="16" fmlaLink="_Output!$D$389" fmlaRange="_Input!$C$13:$C$17" noThreeD="1" sel="0" val="0"/>
</file>

<file path=xl/ctrlProps/ctrlProp436.xml><?xml version="1.0" encoding="utf-8"?>
<formControlPr xmlns="http://schemas.microsoft.com/office/spreadsheetml/2009/9/main" objectType="Drop" dropStyle="combo" dx="16" fmlaLink="_Output!$D$390" fmlaRange="_Input!$C$13:$C$17" noThreeD="1" sel="0" val="0"/>
</file>

<file path=xl/ctrlProps/ctrlProp437.xml><?xml version="1.0" encoding="utf-8"?>
<formControlPr xmlns="http://schemas.microsoft.com/office/spreadsheetml/2009/9/main" objectType="Drop" dropStyle="combo" dx="16" fmlaLink="_Output!$D$391" fmlaRange="_Input!$C$13:$C$17" noThreeD="1" sel="0" val="0"/>
</file>

<file path=xl/ctrlProps/ctrlProp438.xml><?xml version="1.0" encoding="utf-8"?>
<formControlPr xmlns="http://schemas.microsoft.com/office/spreadsheetml/2009/9/main" objectType="Drop" dropStyle="combo" dx="16" fmlaLink="_Output!$D$392" fmlaRange="_Input!$C$13:$C$17" noThreeD="1" sel="0" val="0"/>
</file>

<file path=xl/ctrlProps/ctrlProp439.xml><?xml version="1.0" encoding="utf-8"?>
<formControlPr xmlns="http://schemas.microsoft.com/office/spreadsheetml/2009/9/main" objectType="Drop" dropStyle="combo" dx="16" fmlaLink="_Output!$D$396" fmlaRange="_Input!$C$13:$C$17" noThreeD="1" sel="0" val="0"/>
</file>

<file path=xl/ctrlProps/ctrlProp44.xml><?xml version="1.0" encoding="utf-8"?>
<formControlPr xmlns="http://schemas.microsoft.com/office/spreadsheetml/2009/9/main" objectType="Drop" dropStyle="combo" dx="16" fmlaLink="_Output!$D$49" fmlaRange="_Input!$C$13:$C$17" noThreeD="1" sel="0" val="0"/>
</file>

<file path=xl/ctrlProps/ctrlProp440.xml><?xml version="1.0" encoding="utf-8"?>
<formControlPr xmlns="http://schemas.microsoft.com/office/spreadsheetml/2009/9/main" objectType="Drop" dropStyle="combo" dx="16" fmlaLink="_Output!$D$398" fmlaRange="_Input!$C$39:$C$43" noThreeD="1" sel="0" val="0"/>
</file>

<file path=xl/ctrlProps/ctrlProp441.xml><?xml version="1.0" encoding="utf-8"?>
<formControlPr xmlns="http://schemas.microsoft.com/office/spreadsheetml/2009/9/main" objectType="Drop" dropStyle="combo" dx="16" fmlaLink="_Output!$D$394" fmlaRange="_Input!$C$13:$C$17" noThreeD="1" sel="0" val="0"/>
</file>

<file path=xl/ctrlProps/ctrlProp442.xml><?xml version="1.0" encoding="utf-8"?>
<formControlPr xmlns="http://schemas.microsoft.com/office/spreadsheetml/2009/9/main" objectType="Drop" dropStyle="combo" dx="16" fmlaLink="_Output!$D$393" fmlaRange="_Input!$C$39:$C$43" noThreeD="1" sel="0" val="0"/>
</file>

<file path=xl/ctrlProps/ctrlProp443.xml><?xml version="1.0" encoding="utf-8"?>
<formControlPr xmlns="http://schemas.microsoft.com/office/spreadsheetml/2009/9/main" objectType="Drop" dropStyle="combo" dx="16" fmlaLink="_Output!$D$1050" fmlaRange="_Input!$C$13:$C$17" noThreeD="1" sel="0" val="0"/>
</file>

<file path=xl/ctrlProps/ctrlProp444.xml><?xml version="1.0" encoding="utf-8"?>
<formControlPr xmlns="http://schemas.microsoft.com/office/spreadsheetml/2009/9/main" objectType="Drop" dropStyle="combo" dx="16" fmlaLink="_Output!$D$1051" fmlaRange="_Input!$C$13:$C$17" noThreeD="1" sel="0" val="0"/>
</file>

<file path=xl/ctrlProps/ctrlProp445.xml><?xml version="1.0" encoding="utf-8"?>
<formControlPr xmlns="http://schemas.microsoft.com/office/spreadsheetml/2009/9/main" objectType="Drop" dropStyle="combo" dx="16" fmlaLink="_Output!$D$1052" fmlaRange="_Input!$C$13:$C$17" noThreeD="1" sel="0" val="0"/>
</file>

<file path=xl/ctrlProps/ctrlProp446.xml><?xml version="1.0" encoding="utf-8"?>
<formControlPr xmlns="http://schemas.microsoft.com/office/spreadsheetml/2009/9/main" objectType="Drop" dropStyle="combo" dx="16" fmlaLink="_Output!$D$1053" fmlaRange="_Input!$C$13:$C$17" noThreeD="1" sel="0" val="0"/>
</file>

<file path=xl/ctrlProps/ctrlProp447.xml><?xml version="1.0" encoding="utf-8"?>
<formControlPr xmlns="http://schemas.microsoft.com/office/spreadsheetml/2009/9/main" objectType="Drop" dropStyle="combo" dx="16" fmlaLink="_Output!$D$1054" fmlaRange="_Input!$C$13:$C$17" noThreeD="1" sel="0" val="0"/>
</file>

<file path=xl/ctrlProps/ctrlProp448.xml><?xml version="1.0" encoding="utf-8"?>
<formControlPr xmlns="http://schemas.microsoft.com/office/spreadsheetml/2009/9/main" objectType="Drop" dropStyle="combo" dx="16" fmlaLink="_Output!$D$1140" fmlaRange="_Input!$C$13:$C$17" noThreeD="1" sel="0" val="0"/>
</file>

<file path=xl/ctrlProps/ctrlProp449.xml><?xml version="1.0" encoding="utf-8"?>
<formControlPr xmlns="http://schemas.microsoft.com/office/spreadsheetml/2009/9/main" objectType="Drop" dropStyle="combo" dx="16" fmlaLink="_Output!$D$1187" fmlaRange="_Input!$C$13:$C$18" noThreeD="1" sel="0" val="0"/>
</file>

<file path=xl/ctrlProps/ctrlProp45.xml><?xml version="1.0" encoding="utf-8"?>
<formControlPr xmlns="http://schemas.microsoft.com/office/spreadsheetml/2009/9/main" objectType="Drop" dropStyle="combo" dx="16" fmlaLink="_Output!$D$50" fmlaRange="_Input!$C$13:$C$17" noThreeD="1" sel="0" val="0"/>
</file>

<file path=xl/ctrlProps/ctrlProp450.xml><?xml version="1.0" encoding="utf-8"?>
<formControlPr xmlns="http://schemas.microsoft.com/office/spreadsheetml/2009/9/main" objectType="Drop" dropStyle="combo" dx="16" fmlaLink="_Output!$D$1188" fmlaRange="_Input!$C$13:$C$18" noThreeD="1" sel="0" val="0"/>
</file>

<file path=xl/ctrlProps/ctrlProp451.xml><?xml version="1.0" encoding="utf-8"?>
<formControlPr xmlns="http://schemas.microsoft.com/office/spreadsheetml/2009/9/main" objectType="Drop" dropStyle="combo" dx="16" fmlaLink="_Output!$D$1189" fmlaRange="_Input!$C$13:$C$18" noThreeD="1" sel="0" val="0"/>
</file>

<file path=xl/ctrlProps/ctrlProp452.xml><?xml version="1.0" encoding="utf-8"?>
<formControlPr xmlns="http://schemas.microsoft.com/office/spreadsheetml/2009/9/main" objectType="Drop" dropStyle="combo" dx="16" fmlaLink="_Output!$D$1190" fmlaRange="_Input!$C$13:$C$18" noThreeD="1" sel="0" val="0"/>
</file>

<file path=xl/ctrlProps/ctrlProp453.xml><?xml version="1.0" encoding="utf-8"?>
<formControlPr xmlns="http://schemas.microsoft.com/office/spreadsheetml/2009/9/main" objectType="Drop" dropStyle="combo" dx="16" fmlaLink="_Output!$D$1192" fmlaRange="_Input!$C$13:$C$18" noThreeD="1" sel="0" val="0"/>
</file>

<file path=xl/ctrlProps/ctrlProp454.xml><?xml version="1.0" encoding="utf-8"?>
<formControlPr xmlns="http://schemas.microsoft.com/office/spreadsheetml/2009/9/main" objectType="Drop" dropStyle="combo" dx="16" fmlaLink="_Output!$D$1191" fmlaRange="_Input!$C$13:$C$18" noThreeD="1" sel="0" val="0"/>
</file>

<file path=xl/ctrlProps/ctrlProp455.xml><?xml version="1.0" encoding="utf-8"?>
<formControlPr xmlns="http://schemas.microsoft.com/office/spreadsheetml/2009/9/main" objectType="Drop" dropStyle="combo" dx="16" fmlaLink="_Output!$D$1193" fmlaRange="_Input!$C$13:$C$18" noThreeD="1" sel="0" val="0"/>
</file>

<file path=xl/ctrlProps/ctrlProp456.xml><?xml version="1.0" encoding="utf-8"?>
<formControlPr xmlns="http://schemas.microsoft.com/office/spreadsheetml/2009/9/main" objectType="Drop" dropStyle="combo" dx="16" fmlaLink="_Output!$D$1194" fmlaRange="_Input!$C$13:$C$18" noThreeD="1" sel="0" val="0"/>
</file>

<file path=xl/ctrlProps/ctrlProp457.xml><?xml version="1.0" encoding="utf-8"?>
<formControlPr xmlns="http://schemas.microsoft.com/office/spreadsheetml/2009/9/main" objectType="Drop" dropStyle="combo" dx="16" fmlaLink="_Output!$D$1195" fmlaRange="_Input!$C$13:$C$18" noThreeD="1" sel="0" val="0"/>
</file>

<file path=xl/ctrlProps/ctrlProp458.xml><?xml version="1.0" encoding="utf-8"?>
<formControlPr xmlns="http://schemas.microsoft.com/office/spreadsheetml/2009/9/main" objectType="Drop" dropStyle="combo" dx="16" fmlaLink="_Output!$D$1196" fmlaRange="_Input!$C$13:$C$18" noThreeD="1" sel="0" val="0"/>
</file>

<file path=xl/ctrlProps/ctrlProp459.xml><?xml version="1.0" encoding="utf-8"?>
<formControlPr xmlns="http://schemas.microsoft.com/office/spreadsheetml/2009/9/main" objectType="Drop" dropStyle="combo" dx="16" fmlaLink="_Output!$D$1197" fmlaRange="_Input!$C$13:$C$18" noThreeD="1" sel="0" val="0"/>
</file>

<file path=xl/ctrlProps/ctrlProp46.xml><?xml version="1.0" encoding="utf-8"?>
<formControlPr xmlns="http://schemas.microsoft.com/office/spreadsheetml/2009/9/main" objectType="Drop" dropStyle="combo" dx="16" fmlaLink="_Output!$D$52" fmlaRange="_Input!$C$3:$C$4" noThreeD="1" sel="2" val="0"/>
</file>

<file path=xl/ctrlProps/ctrlProp460.xml><?xml version="1.0" encoding="utf-8"?>
<formControlPr xmlns="http://schemas.microsoft.com/office/spreadsheetml/2009/9/main" objectType="Drop" dropStyle="combo" dx="16" fmlaLink="_Output!$D$1198" fmlaRange="_Input!$C$13:$C$18" noThreeD="1" sel="0" val="0"/>
</file>

<file path=xl/ctrlProps/ctrlProp461.xml><?xml version="1.0" encoding="utf-8"?>
<formControlPr xmlns="http://schemas.microsoft.com/office/spreadsheetml/2009/9/main" objectType="Drop" dropStyle="combo" dx="16" fmlaLink="_Output!$D$1200" fmlaRange="_Input!$C$13:$C$18" noThreeD="1" sel="0" val="0"/>
</file>

<file path=xl/ctrlProps/ctrlProp462.xml><?xml version="1.0" encoding="utf-8"?>
<formControlPr xmlns="http://schemas.microsoft.com/office/spreadsheetml/2009/9/main" objectType="Drop" dropStyle="combo" dx="16" fmlaLink="_Output!$D$1202" fmlaRange="_Input!$C$13:$C$18" noThreeD="1" sel="0" val="0"/>
</file>

<file path=xl/ctrlProps/ctrlProp463.xml><?xml version="1.0" encoding="utf-8"?>
<formControlPr xmlns="http://schemas.microsoft.com/office/spreadsheetml/2009/9/main" objectType="Drop" dropStyle="combo" dx="16" fmlaLink="_Output!$D$1204" fmlaRange="_Input!$C$13:$C$18" noThreeD="1" sel="0" val="0"/>
</file>

<file path=xl/ctrlProps/ctrlProp464.xml><?xml version="1.0" encoding="utf-8"?>
<formControlPr xmlns="http://schemas.microsoft.com/office/spreadsheetml/2009/9/main" objectType="Drop" dropStyle="combo" dx="16" fmlaLink="_Output!$D$1206" fmlaRange="_Input!$C$13:$C$18" noThreeD="1" sel="0" val="0"/>
</file>

<file path=xl/ctrlProps/ctrlProp465.xml><?xml version="1.0" encoding="utf-8"?>
<formControlPr xmlns="http://schemas.microsoft.com/office/spreadsheetml/2009/9/main" objectType="Drop" dropStyle="combo" dx="16" fmlaLink="_Output!$D$1208" fmlaRange="_Input!$C$13:$C$18" noThreeD="1" sel="0" val="0"/>
</file>

<file path=xl/ctrlProps/ctrlProp466.xml><?xml version="1.0" encoding="utf-8"?>
<formControlPr xmlns="http://schemas.microsoft.com/office/spreadsheetml/2009/9/main" objectType="Drop" dropStyle="combo" dx="16" fmlaLink="_Output!$D$1210" fmlaRange="_Input!$C$13:$C$18" noThreeD="1" sel="0" val="0"/>
</file>

<file path=xl/ctrlProps/ctrlProp467.xml><?xml version="1.0" encoding="utf-8"?>
<formControlPr xmlns="http://schemas.microsoft.com/office/spreadsheetml/2009/9/main" objectType="Drop" dropStyle="combo" dx="16" fmlaLink="_Output!$D$1211" fmlaRange="_Input!$C$13:$C$18" noThreeD="1" sel="0" val="0"/>
</file>

<file path=xl/ctrlProps/ctrlProp468.xml><?xml version="1.0" encoding="utf-8"?>
<formControlPr xmlns="http://schemas.microsoft.com/office/spreadsheetml/2009/9/main" objectType="Drop" dropStyle="combo" dx="16" fmlaLink="_Output!$D$1212" fmlaRange="_Input!$C$13:$C$18" noThreeD="1" sel="0" val="0"/>
</file>

<file path=xl/ctrlProps/ctrlProp469.xml><?xml version="1.0" encoding="utf-8"?>
<formControlPr xmlns="http://schemas.microsoft.com/office/spreadsheetml/2009/9/main" objectType="Drop" dropStyle="combo" dx="16" fmlaLink="_Output!$D$1213" fmlaRange="_Input!$C$13:$C$18" noThreeD="1" sel="0" val="0"/>
</file>

<file path=xl/ctrlProps/ctrlProp47.xml><?xml version="1.0" encoding="utf-8"?>
<formControlPr xmlns="http://schemas.microsoft.com/office/spreadsheetml/2009/9/main" objectType="Drop" dropStyle="combo" dx="16" fmlaLink="_Output!$D$53" fmlaRange="_Input!$C$3:$C$4" noThreeD="1" sel="2" val="0"/>
</file>

<file path=xl/ctrlProps/ctrlProp470.xml><?xml version="1.0" encoding="utf-8"?>
<formControlPr xmlns="http://schemas.microsoft.com/office/spreadsheetml/2009/9/main" objectType="Drop" dropStyle="combo" dx="16" fmlaLink="_Output!$D$1214" fmlaRange="_Input!$C$13:$C$18" noThreeD="1" sel="0" val="0"/>
</file>

<file path=xl/ctrlProps/ctrlProp471.xml><?xml version="1.0" encoding="utf-8"?>
<formControlPr xmlns="http://schemas.microsoft.com/office/spreadsheetml/2009/9/main" objectType="Drop" dropStyle="combo" dx="16" fmlaLink="_Output!$D$1215" fmlaRange="_Input!$C$13:$C$18" noThreeD="1" sel="0" val="0"/>
</file>

<file path=xl/ctrlProps/ctrlProp472.xml><?xml version="1.0" encoding="utf-8"?>
<formControlPr xmlns="http://schemas.microsoft.com/office/spreadsheetml/2009/9/main" objectType="Drop" dropStyle="combo" dx="16" fmlaLink="_Output!$D$1216" fmlaRange="_Input!$C$13:$C$18" noThreeD="1" sel="0" val="0"/>
</file>

<file path=xl/ctrlProps/ctrlProp473.xml><?xml version="1.0" encoding="utf-8"?>
<formControlPr xmlns="http://schemas.microsoft.com/office/spreadsheetml/2009/9/main" objectType="Drop" dropStyle="combo" dx="16" fmlaLink="_Output!$D$1217" fmlaRange="_Input!$C$13:$C$18" noThreeD="1" sel="0" val="0"/>
</file>

<file path=xl/ctrlProps/ctrlProp474.xml><?xml version="1.0" encoding="utf-8"?>
<formControlPr xmlns="http://schemas.microsoft.com/office/spreadsheetml/2009/9/main" objectType="Drop" dropStyle="combo" dx="16" fmlaLink="_Output!$D$1218" fmlaRange="_Input!$C$13:$C$18" noThreeD="1" sel="0" val="0"/>
</file>

<file path=xl/ctrlProps/ctrlProp475.xml><?xml version="1.0" encoding="utf-8"?>
<formControlPr xmlns="http://schemas.microsoft.com/office/spreadsheetml/2009/9/main" objectType="Drop" dropStyle="combo" dx="16" fmlaLink="_Output!$D$1219" fmlaRange="_Input!$C$13:$C$18" noThreeD="1" sel="0" val="0"/>
</file>

<file path=xl/ctrlProps/ctrlProp476.xml><?xml version="1.0" encoding="utf-8"?>
<formControlPr xmlns="http://schemas.microsoft.com/office/spreadsheetml/2009/9/main" objectType="Drop" dropStyle="combo" dx="16" fmlaLink="_Output!$D$1220" fmlaRange="_Input!$C$13:$C$18" noThreeD="1" sel="0" val="0"/>
</file>

<file path=xl/ctrlProps/ctrlProp477.xml><?xml version="1.0" encoding="utf-8"?>
<formControlPr xmlns="http://schemas.microsoft.com/office/spreadsheetml/2009/9/main" objectType="Drop" dropStyle="combo" dx="16" fmlaLink="_Output!$D$1221" fmlaRange="_Input!$C$13:$C$18" noThreeD="1" sel="0" val="0"/>
</file>

<file path=xl/ctrlProps/ctrlProp478.xml><?xml version="1.0" encoding="utf-8"?>
<formControlPr xmlns="http://schemas.microsoft.com/office/spreadsheetml/2009/9/main" objectType="Drop" dropStyle="combo" dx="16" fmlaLink="_Output!$D$1222" fmlaRange="_Input!$C$13:$C$18" noThreeD="1" sel="0" val="0"/>
</file>

<file path=xl/ctrlProps/ctrlProp479.xml><?xml version="1.0" encoding="utf-8"?>
<formControlPr xmlns="http://schemas.microsoft.com/office/spreadsheetml/2009/9/main" objectType="Drop" dropStyle="combo" dx="16" fmlaLink="_Output!$D$1223" fmlaRange="_Input!$C$13:$C$18" noThreeD="1" sel="0" val="0"/>
</file>

<file path=xl/ctrlProps/ctrlProp48.xml><?xml version="1.0" encoding="utf-8"?>
<formControlPr xmlns="http://schemas.microsoft.com/office/spreadsheetml/2009/9/main" objectType="Drop" dropStyle="combo" dx="16" fmlaLink="_Output!$D$54" fmlaRange="_Input!$C$3:$C$4" noThreeD="1" sel="2" val="0"/>
</file>

<file path=xl/ctrlProps/ctrlProp480.xml><?xml version="1.0" encoding="utf-8"?>
<formControlPr xmlns="http://schemas.microsoft.com/office/spreadsheetml/2009/9/main" objectType="Drop" dropStyle="combo" dx="16" fmlaLink="_Output!$D$1224" fmlaRange="_Input!$C$13:$C$18" noThreeD="1" sel="0" val="0"/>
</file>

<file path=xl/ctrlProps/ctrlProp481.xml><?xml version="1.0" encoding="utf-8"?>
<formControlPr xmlns="http://schemas.microsoft.com/office/spreadsheetml/2009/9/main" objectType="Drop" dropStyle="combo" dx="16" fmlaLink="_Output!$D$1225" fmlaRange="_Input!$C$13:$C$18" noThreeD="1" sel="0" val="0"/>
</file>

<file path=xl/ctrlProps/ctrlProp482.xml><?xml version="1.0" encoding="utf-8"?>
<formControlPr xmlns="http://schemas.microsoft.com/office/spreadsheetml/2009/9/main" objectType="Drop" dropStyle="combo" dx="16" fmlaLink="_Output!$D$1226" fmlaRange="_Input!$C$13:$C$18" noThreeD="1" sel="0" val="0"/>
</file>

<file path=xl/ctrlProps/ctrlProp483.xml><?xml version="1.0" encoding="utf-8"?>
<formControlPr xmlns="http://schemas.microsoft.com/office/spreadsheetml/2009/9/main" objectType="Drop" dropStyle="combo" dx="16" fmlaLink="_Output!$D$425" fmlaRange="_Input!$C$13:$C$17" noThreeD="1" sel="0" val="0"/>
</file>

<file path=xl/ctrlProps/ctrlProp484.xml><?xml version="1.0" encoding="utf-8"?>
<formControlPr xmlns="http://schemas.microsoft.com/office/spreadsheetml/2009/9/main" objectType="Drop" dropStyle="combo" dx="16" fmlaLink="_Output!$D$426" fmlaRange="_Input!$C$13:$C$17" noThreeD="1" sel="0" val="0"/>
</file>

<file path=xl/ctrlProps/ctrlProp485.xml><?xml version="1.0" encoding="utf-8"?>
<formControlPr xmlns="http://schemas.microsoft.com/office/spreadsheetml/2009/9/main" objectType="Drop" dropStyle="combo" dx="16" fmlaLink="_Output!$D$428" fmlaRange="_Input!$C$13:$C$17" noThreeD="1" sel="0" val="0"/>
</file>

<file path=xl/ctrlProps/ctrlProp486.xml><?xml version="1.0" encoding="utf-8"?>
<formControlPr xmlns="http://schemas.microsoft.com/office/spreadsheetml/2009/9/main" objectType="Drop" dropStyle="combo" dx="16" fmlaLink="_Output!$D$429" fmlaRange="_Input!$C$13:$C$17" noThreeD="1" sel="0" val="0"/>
</file>

<file path=xl/ctrlProps/ctrlProp487.xml><?xml version="1.0" encoding="utf-8"?>
<formControlPr xmlns="http://schemas.microsoft.com/office/spreadsheetml/2009/9/main" objectType="Drop" dropStyle="combo" dx="16" fmlaLink="_Output!$D$431" fmlaRange="_Input!$C$13:$C$17" noThreeD="1" sel="0" val="0"/>
</file>

<file path=xl/ctrlProps/ctrlProp488.xml><?xml version="1.0" encoding="utf-8"?>
<formControlPr xmlns="http://schemas.microsoft.com/office/spreadsheetml/2009/9/main" objectType="Drop" dropStyle="combo" dx="16" fmlaLink="_Output!$D$432" fmlaRange="_Input!$C$13:$C$17" noThreeD="1" sel="0" val="0"/>
</file>

<file path=xl/ctrlProps/ctrlProp489.xml><?xml version="1.0" encoding="utf-8"?>
<formControlPr xmlns="http://schemas.microsoft.com/office/spreadsheetml/2009/9/main" objectType="Drop" dropStyle="combo" dx="16" fmlaLink="_Output!$D$433" fmlaRange="_Input!$C$13:$C$17" noThreeD="1" sel="0" val="0"/>
</file>

<file path=xl/ctrlProps/ctrlProp49.xml><?xml version="1.0" encoding="utf-8"?>
<formControlPr xmlns="http://schemas.microsoft.com/office/spreadsheetml/2009/9/main" objectType="Drop" dropStyle="combo" dx="16" fmlaLink="_Output!$D$55" fmlaRange="_Input!$C$3:$C$4" noThreeD="1" sel="2" val="0"/>
</file>

<file path=xl/ctrlProps/ctrlProp490.xml><?xml version="1.0" encoding="utf-8"?>
<formControlPr xmlns="http://schemas.microsoft.com/office/spreadsheetml/2009/9/main" objectType="Drop" dropStyle="combo" dx="16" fmlaLink="_Output!$D$434" fmlaRange="_Input!$C$13:$C$17" noThreeD="1" sel="0" val="0"/>
</file>

<file path=xl/ctrlProps/ctrlProp491.xml><?xml version="1.0" encoding="utf-8"?>
<formControlPr xmlns="http://schemas.microsoft.com/office/spreadsheetml/2009/9/main" objectType="Drop" dropStyle="combo" dx="16" fmlaLink="_Output!$D$436" fmlaRange="_Input!$C$13:$C$17" noThreeD="1" sel="0" val="0"/>
</file>

<file path=xl/ctrlProps/ctrlProp492.xml><?xml version="1.0" encoding="utf-8"?>
<formControlPr xmlns="http://schemas.microsoft.com/office/spreadsheetml/2009/9/main" objectType="Drop" dropStyle="combo" dx="16" fmlaLink="_Output!$D$437" fmlaRange="_Input!$C$13:$C$17" noThreeD="1" sel="0" val="0"/>
</file>

<file path=xl/ctrlProps/ctrlProp493.xml><?xml version="1.0" encoding="utf-8"?>
<formControlPr xmlns="http://schemas.microsoft.com/office/spreadsheetml/2009/9/main" objectType="Drop" dropStyle="combo" dx="16" fmlaLink="_Output!$D$438" fmlaRange="_Input!$C$13:$C$17" noThreeD="1" sel="0" val="0"/>
</file>

<file path=xl/ctrlProps/ctrlProp494.xml><?xml version="1.0" encoding="utf-8"?>
<formControlPr xmlns="http://schemas.microsoft.com/office/spreadsheetml/2009/9/main" objectType="Drop" dropStyle="combo" dx="16" fmlaLink="_Output!$D$439" fmlaRange="_Input!$C$13:$C$17" noThreeD="1" sel="0" val="0"/>
</file>

<file path=xl/ctrlProps/ctrlProp495.xml><?xml version="1.0" encoding="utf-8"?>
<formControlPr xmlns="http://schemas.microsoft.com/office/spreadsheetml/2009/9/main" objectType="Drop" dropStyle="combo" dx="16" fmlaLink="_Output!$D$443" fmlaRange="_Input!$C$13:$C$17" noThreeD="1" sel="0" val="0"/>
</file>

<file path=xl/ctrlProps/ctrlProp496.xml><?xml version="1.0" encoding="utf-8"?>
<formControlPr xmlns="http://schemas.microsoft.com/office/spreadsheetml/2009/9/main" objectType="Drop" dropStyle="combo" dx="16" fmlaLink="_Output!$D$445" fmlaRange="_Input!$C$39:$C$43" noThreeD="1" sel="0" val="0"/>
</file>

<file path=xl/ctrlProps/ctrlProp497.xml><?xml version="1.0" encoding="utf-8"?>
<formControlPr xmlns="http://schemas.microsoft.com/office/spreadsheetml/2009/9/main" objectType="Drop" dropStyle="combo" dx="16" fmlaLink="_Output!$D$441" fmlaRange="_Input!$C$13:$C$17" noThreeD="1" sel="0" val="0"/>
</file>

<file path=xl/ctrlProps/ctrlProp498.xml><?xml version="1.0" encoding="utf-8"?>
<formControlPr xmlns="http://schemas.microsoft.com/office/spreadsheetml/2009/9/main" objectType="Drop" dropStyle="combo" dx="16" fmlaLink="_Output!$D$440" fmlaRange="_Input!$C$39:$C$43" noThreeD="1" sel="0" val="0"/>
</file>

<file path=xl/ctrlProps/ctrlProp499.xml><?xml version="1.0" encoding="utf-8"?>
<formControlPr xmlns="http://schemas.microsoft.com/office/spreadsheetml/2009/9/main" objectType="Drop" dropStyle="combo" dx="16" fmlaLink="_Output!$D$1055" fmlaRange="_Input!$C$13:$C$17" noThreeD="1" sel="0" val="0"/>
</file>

<file path=xl/ctrlProps/ctrlProp5.xml><?xml version="1.0" encoding="utf-8"?>
<formControlPr xmlns="http://schemas.microsoft.com/office/spreadsheetml/2009/9/main" objectType="Drop" dropStyle="combo" dx="16" fmlaLink="_Output!$D$527" fmlaRange="_Input!$C$3:$C$4" noThreeD="1" sel="2" val="0"/>
</file>

<file path=xl/ctrlProps/ctrlProp50.xml><?xml version="1.0" encoding="utf-8"?>
<formControlPr xmlns="http://schemas.microsoft.com/office/spreadsheetml/2009/9/main" objectType="Drop" dropStyle="combo" dx="16" fmlaLink="_Output!$D$56" fmlaRange="_Input!$C$3:$C$4" noThreeD="1" sel="2" val="0"/>
</file>

<file path=xl/ctrlProps/ctrlProp500.xml><?xml version="1.0" encoding="utf-8"?>
<formControlPr xmlns="http://schemas.microsoft.com/office/spreadsheetml/2009/9/main" objectType="Drop" dropStyle="combo" dx="16" fmlaLink="_Output!$D$1056" fmlaRange="_Input!$C$13:$C$17" noThreeD="1" sel="0" val="0"/>
</file>

<file path=xl/ctrlProps/ctrlProp501.xml><?xml version="1.0" encoding="utf-8"?>
<formControlPr xmlns="http://schemas.microsoft.com/office/spreadsheetml/2009/9/main" objectType="Drop" dropStyle="combo" dx="16" fmlaLink="_Output!$D$1057" fmlaRange="_Input!$C$13:$C$17" noThreeD="1" sel="0" val="0"/>
</file>

<file path=xl/ctrlProps/ctrlProp502.xml><?xml version="1.0" encoding="utf-8"?>
<formControlPr xmlns="http://schemas.microsoft.com/office/spreadsheetml/2009/9/main" objectType="Drop" dropStyle="combo" dx="16" fmlaLink="_Output!$D$1058" fmlaRange="_Input!$C$13:$C$17" noThreeD="1" sel="0" val="0"/>
</file>

<file path=xl/ctrlProps/ctrlProp503.xml><?xml version="1.0" encoding="utf-8"?>
<formControlPr xmlns="http://schemas.microsoft.com/office/spreadsheetml/2009/9/main" objectType="Drop" dropStyle="combo" dx="16" fmlaLink="_Output!$D$1059" fmlaRange="_Input!$C$13:$C$17" noThreeD="1" sel="0" val="0"/>
</file>

<file path=xl/ctrlProps/ctrlProp504.xml><?xml version="1.0" encoding="utf-8"?>
<formControlPr xmlns="http://schemas.microsoft.com/office/spreadsheetml/2009/9/main" objectType="Drop" dropStyle="combo" dx="16" fmlaLink="_Output!$D$1141" fmlaRange="_Input!$C$13:$C$17" noThreeD="1" sel="0" val="0"/>
</file>

<file path=xl/ctrlProps/ctrlProp505.xml><?xml version="1.0" encoding="utf-8"?>
<formControlPr xmlns="http://schemas.microsoft.com/office/spreadsheetml/2009/9/main" objectType="Drop" dropStyle="combo" dx="16" fmlaLink="_Output!$D$1227" fmlaRange="_Input!$C$13:$C$18" noThreeD="1" sel="0" val="0"/>
</file>

<file path=xl/ctrlProps/ctrlProp506.xml><?xml version="1.0" encoding="utf-8"?>
<formControlPr xmlns="http://schemas.microsoft.com/office/spreadsheetml/2009/9/main" objectType="Drop" dropStyle="combo" dx="16" fmlaLink="_Output!$D$1228" fmlaRange="_Input!$C$13:$C$18" noThreeD="1" sel="0" val="0"/>
</file>

<file path=xl/ctrlProps/ctrlProp507.xml><?xml version="1.0" encoding="utf-8"?>
<formControlPr xmlns="http://schemas.microsoft.com/office/spreadsheetml/2009/9/main" objectType="Drop" dropStyle="combo" dx="16" fmlaLink="_Output!$D$1229" fmlaRange="_Input!$C$13:$C$18" noThreeD="1" sel="0" val="0"/>
</file>

<file path=xl/ctrlProps/ctrlProp508.xml><?xml version="1.0" encoding="utf-8"?>
<formControlPr xmlns="http://schemas.microsoft.com/office/spreadsheetml/2009/9/main" objectType="Drop" dropStyle="combo" dx="16" fmlaLink="_Output!$D$1230" fmlaRange="_Input!$C$13:$C$18" noThreeD="1" sel="0" val="0"/>
</file>

<file path=xl/ctrlProps/ctrlProp509.xml><?xml version="1.0" encoding="utf-8"?>
<formControlPr xmlns="http://schemas.microsoft.com/office/spreadsheetml/2009/9/main" objectType="Drop" dropStyle="combo" dx="16" fmlaLink="_Output!$D$1231" fmlaRange="_Input!$C$13:$C$18" noThreeD="1" sel="0" val="0"/>
</file>

<file path=xl/ctrlProps/ctrlProp51.xml><?xml version="1.0" encoding="utf-8"?>
<formControlPr xmlns="http://schemas.microsoft.com/office/spreadsheetml/2009/9/main" objectType="Drop" dropStyle="combo" dx="16" fmlaLink="_Output!$D$57" fmlaRange="_Input!$C$3:$C$4" noThreeD="1" sel="2" val="0"/>
</file>

<file path=xl/ctrlProps/ctrlProp510.xml><?xml version="1.0" encoding="utf-8"?>
<formControlPr xmlns="http://schemas.microsoft.com/office/spreadsheetml/2009/9/main" objectType="Drop" dropStyle="combo" dx="16" fmlaLink="_Output!$D$1233" fmlaRange="_Input!$C$13:$C$18" noThreeD="1" sel="0" val="0"/>
</file>

<file path=xl/ctrlProps/ctrlProp511.xml><?xml version="1.0" encoding="utf-8"?>
<formControlPr xmlns="http://schemas.microsoft.com/office/spreadsheetml/2009/9/main" objectType="Drop" dropStyle="combo" dx="16" fmlaLink="_Output!$D$1234" fmlaRange="_Input!$C$13:$C$18" noThreeD="1" sel="0" val="0"/>
</file>

<file path=xl/ctrlProps/ctrlProp512.xml><?xml version="1.0" encoding="utf-8"?>
<formControlPr xmlns="http://schemas.microsoft.com/office/spreadsheetml/2009/9/main" objectType="Drop" dropStyle="combo" dx="16" fmlaLink="_Output!$D$1235" fmlaRange="_Input!$C$13:$C$18" noThreeD="1" sel="0" val="0"/>
</file>

<file path=xl/ctrlProps/ctrlProp513.xml><?xml version="1.0" encoding="utf-8"?>
<formControlPr xmlns="http://schemas.microsoft.com/office/spreadsheetml/2009/9/main" objectType="Drop" dropStyle="combo" dx="16" fmlaLink="_Output!$D$1236" fmlaRange="_Input!$C$13:$C$18" noThreeD="1" sel="0" val="0"/>
</file>

<file path=xl/ctrlProps/ctrlProp514.xml><?xml version="1.0" encoding="utf-8"?>
<formControlPr xmlns="http://schemas.microsoft.com/office/spreadsheetml/2009/9/main" objectType="Drop" dropStyle="combo" dx="16" fmlaLink="_Output!$D$1237" fmlaRange="_Input!$C$13:$C$18" noThreeD="1" sel="0" val="0"/>
</file>

<file path=xl/ctrlProps/ctrlProp515.xml><?xml version="1.0" encoding="utf-8"?>
<formControlPr xmlns="http://schemas.microsoft.com/office/spreadsheetml/2009/9/main" objectType="Drop" dropStyle="combo" dx="16" fmlaLink="_Output!$D$1238" fmlaRange="_Input!$C$13:$C$18" noThreeD="1" sel="0" val="0"/>
</file>

<file path=xl/ctrlProps/ctrlProp516.xml><?xml version="1.0" encoding="utf-8"?>
<formControlPr xmlns="http://schemas.microsoft.com/office/spreadsheetml/2009/9/main" objectType="Drop" dropStyle="combo" dx="16" fmlaLink="_Output!$D$1240" fmlaRange="_Input!$C$13:$C$18" noThreeD="1" sel="0" val="0"/>
</file>

<file path=xl/ctrlProps/ctrlProp517.xml><?xml version="1.0" encoding="utf-8"?>
<formControlPr xmlns="http://schemas.microsoft.com/office/spreadsheetml/2009/9/main" objectType="Drop" dropStyle="combo" dx="16" fmlaLink="_Output!$D$1241" fmlaRange="_Input!$C$13:$C$18" noThreeD="1" sel="0" val="0"/>
</file>

<file path=xl/ctrlProps/ctrlProp518.xml><?xml version="1.0" encoding="utf-8"?>
<formControlPr xmlns="http://schemas.microsoft.com/office/spreadsheetml/2009/9/main" objectType="Drop" dropStyle="combo" dx="16" fmlaLink="_Output!$D$1242" fmlaRange="_Input!$C$13:$C$18" noThreeD="1" sel="0" val="0"/>
</file>

<file path=xl/ctrlProps/ctrlProp519.xml><?xml version="1.0" encoding="utf-8"?>
<formControlPr xmlns="http://schemas.microsoft.com/office/spreadsheetml/2009/9/main" objectType="Drop" dropStyle="combo" dx="16" fmlaLink="_Output!$D$1243" fmlaRange="_Input!$C$13:$C$18" noThreeD="1" sel="0" val="0"/>
</file>

<file path=xl/ctrlProps/ctrlProp52.xml><?xml version="1.0" encoding="utf-8"?>
<formControlPr xmlns="http://schemas.microsoft.com/office/spreadsheetml/2009/9/main" objectType="Drop" dropStyle="combo" dx="16" fmlaLink="_Output!$D$58" fmlaRange="_Input!$C$3:$C$4" noThreeD="1" sel="2" val="0"/>
</file>

<file path=xl/ctrlProps/ctrlProp520.xml><?xml version="1.0" encoding="utf-8"?>
<formControlPr xmlns="http://schemas.microsoft.com/office/spreadsheetml/2009/9/main" objectType="Drop" dropStyle="combo" dx="16" fmlaLink="_Output!$D$1257" fmlaRange="_Input!$C$13:$C$18" noThreeD="1" sel="0" val="0"/>
</file>

<file path=xl/ctrlProps/ctrlProp521.xml><?xml version="1.0" encoding="utf-8"?>
<formControlPr xmlns="http://schemas.microsoft.com/office/spreadsheetml/2009/9/main" objectType="Drop" dropStyle="combo" dx="16" fmlaLink="_Output!$D$1259" fmlaRange="_Input!$C$13:$C$18" noThreeD="1" sel="0" val="0"/>
</file>

<file path=xl/ctrlProps/ctrlProp522.xml><?xml version="1.0" encoding="utf-8"?>
<formControlPr xmlns="http://schemas.microsoft.com/office/spreadsheetml/2009/9/main" objectType="Drop" dropStyle="combo" dx="16" fmlaLink="_Output!$D$1261" fmlaRange="_Input!$C$13:$C$18" noThreeD="1" sel="0" val="0"/>
</file>

<file path=xl/ctrlProps/ctrlProp523.xml><?xml version="1.0" encoding="utf-8"?>
<formControlPr xmlns="http://schemas.microsoft.com/office/spreadsheetml/2009/9/main" objectType="Drop" dropStyle="combo" dx="16" fmlaLink="_Output!$D$1263" fmlaRange="_Input!$C$13:$C$18" noThreeD="1" sel="0" val="0"/>
</file>

<file path=xl/ctrlProps/ctrlProp524.xml><?xml version="1.0" encoding="utf-8"?>
<formControlPr xmlns="http://schemas.microsoft.com/office/spreadsheetml/2009/9/main" objectType="Drop" dropStyle="combo" dx="16" fmlaLink="_Output!$D$1265" fmlaRange="_Input!$C$13:$C$18" noThreeD="1" sel="0" val="0"/>
</file>

<file path=xl/ctrlProps/ctrlProp525.xml><?xml version="1.0" encoding="utf-8"?>
<formControlPr xmlns="http://schemas.microsoft.com/office/spreadsheetml/2009/9/main" objectType="Drop" dropStyle="combo" dx="16" fmlaLink="_Output!$D$1266" fmlaRange="_Input!$C$13:$C$18" noThreeD="1" sel="0" val="0"/>
</file>

<file path=xl/ctrlProps/ctrlProp526.xml><?xml version="1.0" encoding="utf-8"?>
<formControlPr xmlns="http://schemas.microsoft.com/office/spreadsheetml/2009/9/main" objectType="Drop" dropStyle="combo" dx="16" fmlaLink="_Output!$D$1267" fmlaRange="_Input!$C$13:$C$18" noThreeD="1" sel="0" val="0"/>
</file>

<file path=xl/ctrlProps/ctrlProp527.xml><?xml version="1.0" encoding="utf-8"?>
<formControlPr xmlns="http://schemas.microsoft.com/office/spreadsheetml/2009/9/main" objectType="Drop" dropStyle="combo" dx="16" fmlaLink="_Output!$D$1268" fmlaRange="_Input!$C$13:$C$18" noThreeD="1" sel="0" val="0"/>
</file>

<file path=xl/ctrlProps/ctrlProp528.xml><?xml version="1.0" encoding="utf-8"?>
<formControlPr xmlns="http://schemas.microsoft.com/office/spreadsheetml/2009/9/main" objectType="Drop" dropStyle="combo" dx="16" fmlaLink="_Output!$D$1269" fmlaRange="_Input!$C$13:$C$18" noThreeD="1" sel="0" val="0"/>
</file>

<file path=xl/ctrlProps/ctrlProp529.xml><?xml version="1.0" encoding="utf-8"?>
<formControlPr xmlns="http://schemas.microsoft.com/office/spreadsheetml/2009/9/main" objectType="Drop" dropStyle="combo" dx="16" fmlaLink="_Output!$D$1270" fmlaRange="_Input!$C$13:$C$18" noThreeD="1" sel="0" val="0"/>
</file>

<file path=xl/ctrlProps/ctrlProp53.xml><?xml version="1.0" encoding="utf-8"?>
<formControlPr xmlns="http://schemas.microsoft.com/office/spreadsheetml/2009/9/main" objectType="Drop" dropStyle="combo" dx="16" fmlaLink="_Output!$D$59" fmlaRange="_Input!$C$3:$C$4" noThreeD="1" sel="2" val="0"/>
</file>

<file path=xl/ctrlProps/ctrlProp530.xml><?xml version="1.0" encoding="utf-8"?>
<formControlPr xmlns="http://schemas.microsoft.com/office/spreadsheetml/2009/9/main" objectType="Drop" dropStyle="combo" dx="16" fmlaLink="_Output!$D$1271" fmlaRange="_Input!$C$13:$C$18" noThreeD="1" sel="0" val="0"/>
</file>

<file path=xl/ctrlProps/ctrlProp531.xml><?xml version="1.0" encoding="utf-8"?>
<formControlPr xmlns="http://schemas.microsoft.com/office/spreadsheetml/2009/9/main" objectType="Drop" dropStyle="combo" dx="16" fmlaLink="_Output!$D$1272" fmlaRange="_Input!$C$13:$C$18" noThreeD="1" sel="0" val="0"/>
</file>

<file path=xl/ctrlProps/ctrlProp532.xml><?xml version="1.0" encoding="utf-8"?>
<formControlPr xmlns="http://schemas.microsoft.com/office/spreadsheetml/2009/9/main" objectType="Drop" dropStyle="combo" dx="16" fmlaLink="_Output!$D$1273" fmlaRange="_Input!$C$13:$C$18" noThreeD="1" sel="0" val="0"/>
</file>

<file path=xl/ctrlProps/ctrlProp533.xml><?xml version="1.0" encoding="utf-8"?>
<formControlPr xmlns="http://schemas.microsoft.com/office/spreadsheetml/2009/9/main" objectType="Drop" dropStyle="combo" dx="16" fmlaLink="_Output!$D$1274" fmlaRange="_Input!$C$13:$C$18" noThreeD="1" sel="0" val="0"/>
</file>

<file path=xl/ctrlProps/ctrlProp534.xml><?xml version="1.0" encoding="utf-8"?>
<formControlPr xmlns="http://schemas.microsoft.com/office/spreadsheetml/2009/9/main" objectType="Drop" dropStyle="combo" dx="16" fmlaLink="_Output!$D$1275" fmlaRange="_Input!$C$13:$C$18" noThreeD="1" sel="0" val="0"/>
</file>

<file path=xl/ctrlProps/ctrlProp535.xml><?xml version="1.0" encoding="utf-8"?>
<formControlPr xmlns="http://schemas.microsoft.com/office/spreadsheetml/2009/9/main" objectType="Drop" dropStyle="combo" dx="16" fmlaLink="_Output!$D$1276" fmlaRange="_Input!$C$13:$C$18" noThreeD="1" sel="0" val="0"/>
</file>

<file path=xl/ctrlProps/ctrlProp536.xml><?xml version="1.0" encoding="utf-8"?>
<formControlPr xmlns="http://schemas.microsoft.com/office/spreadsheetml/2009/9/main" objectType="Drop" dropStyle="combo" dx="16" fmlaLink="_Output!$D$1277" fmlaRange="_Input!$C$13:$C$18" noThreeD="1" sel="0" val="0"/>
</file>

<file path=xl/ctrlProps/ctrlProp537.xml><?xml version="1.0" encoding="utf-8"?>
<formControlPr xmlns="http://schemas.microsoft.com/office/spreadsheetml/2009/9/main" objectType="Drop" dropStyle="combo" dx="16" fmlaLink="_Output!$D$1278" fmlaRange="_Input!$C$13:$C$18" noThreeD="1" sel="0" val="0"/>
</file>

<file path=xl/ctrlProps/ctrlProp538.xml><?xml version="1.0" encoding="utf-8"?>
<formControlPr xmlns="http://schemas.microsoft.com/office/spreadsheetml/2009/9/main" objectType="Drop" dropStyle="combo" dx="16" fmlaLink="_Output!$D$1279" fmlaRange="_Input!$C$13:$C$18" noThreeD="1" sel="0" val="0"/>
</file>

<file path=xl/ctrlProps/ctrlProp539.xml><?xml version="1.0" encoding="utf-8"?>
<formControlPr xmlns="http://schemas.microsoft.com/office/spreadsheetml/2009/9/main" objectType="Drop" dropStyle="combo" dx="16" fmlaLink="_Output!$D$1280" fmlaRange="_Input!$C$13:$C$18" noThreeD="1" sel="0" val="0"/>
</file>

<file path=xl/ctrlProps/ctrlProp54.xml><?xml version="1.0" encoding="utf-8"?>
<formControlPr xmlns="http://schemas.microsoft.com/office/spreadsheetml/2009/9/main" objectType="Drop" dropStyle="combo" dx="16" fmlaLink="_Output!$D$60" fmlaRange="_Input!$C$3:$C$4" noThreeD="1" sel="2" val="0"/>
</file>

<file path=xl/ctrlProps/ctrlProp540.xml><?xml version="1.0" encoding="utf-8"?>
<formControlPr xmlns="http://schemas.microsoft.com/office/spreadsheetml/2009/9/main" objectType="Drop" dropStyle="combo" dx="16" fmlaLink="_Output!$D$1281" fmlaRange="_Input!$C$13:$C$18" noThreeD="1" sel="0" val="0"/>
</file>

<file path=xl/ctrlProps/ctrlProp541.xml><?xml version="1.0" encoding="utf-8"?>
<formControlPr xmlns="http://schemas.microsoft.com/office/spreadsheetml/2009/9/main" objectType="Drop" dropStyle="combo" dx="16" fmlaLink="_Output!$D$1282" fmlaRange="_Input!$C$13:$C$18" noThreeD="1" sel="0" val="0"/>
</file>

<file path=xl/ctrlProps/ctrlProp542.xml><?xml version="1.0" encoding="utf-8"?>
<formControlPr xmlns="http://schemas.microsoft.com/office/spreadsheetml/2009/9/main" objectType="Drop" dropStyle="combo" dx="16" fmlaLink="_Output!$D$1283" fmlaRange="_Input!$C$13:$C$18" noThreeD="1" sel="0" val="0"/>
</file>

<file path=xl/ctrlProps/ctrlProp543.xml><?xml version="1.0" encoding="utf-8"?>
<formControlPr xmlns="http://schemas.microsoft.com/office/spreadsheetml/2009/9/main" objectType="Drop" dropStyle="combo" dx="16" fmlaLink="_Output!$D$1284" fmlaRange="_Input!$C$13:$C$18" noThreeD="1" sel="0" val="0"/>
</file>

<file path=xl/ctrlProps/ctrlProp544.xml><?xml version="1.0" encoding="utf-8"?>
<formControlPr xmlns="http://schemas.microsoft.com/office/spreadsheetml/2009/9/main" objectType="Drop" dropStyle="combo" dx="16" fmlaLink="_Output!$D$1285" fmlaRange="_Input!$C$13:$C$18" noThreeD="1" sel="0" val="0"/>
</file>

<file path=xl/ctrlProps/ctrlProp545.xml><?xml version="1.0" encoding="utf-8"?>
<formControlPr xmlns="http://schemas.microsoft.com/office/spreadsheetml/2009/9/main" objectType="Drop" dropStyle="combo" dx="16" fmlaLink="_Output!$D$1286" fmlaRange="_Input!$C$13:$C$18" noThreeD="1" sel="0" val="0"/>
</file>

<file path=xl/ctrlProps/ctrlProp546.xml><?xml version="1.0" encoding="utf-8"?>
<formControlPr xmlns="http://schemas.microsoft.com/office/spreadsheetml/2009/9/main" objectType="Drop" dropStyle="combo" dx="16" fmlaLink="_Output!$D$1287" fmlaRange="_Input!$C$13:$C$18" noThreeD="1" sel="0" val="0"/>
</file>

<file path=xl/ctrlProps/ctrlProp547.xml><?xml version="1.0" encoding="utf-8"?>
<formControlPr xmlns="http://schemas.microsoft.com/office/spreadsheetml/2009/9/main" objectType="Drop" dropStyle="combo" dx="16" fmlaLink="_Output!$D$1288" fmlaRange="_Input!$C$13:$C$18" noThreeD="1" sel="0" val="0"/>
</file>

<file path=xl/ctrlProps/ctrlProp548.xml><?xml version="1.0" encoding="utf-8"?>
<formControlPr xmlns="http://schemas.microsoft.com/office/spreadsheetml/2009/9/main" objectType="Drop" dropStyle="combo" dx="16" fmlaLink="_Output!$D$1245" fmlaRange="_Input!$C$13:$C$18" noThreeD="1" sel="0" val="0"/>
</file>

<file path=xl/ctrlProps/ctrlProp549.xml><?xml version="1.0" encoding="utf-8"?>
<formControlPr xmlns="http://schemas.microsoft.com/office/spreadsheetml/2009/9/main" objectType="Drop" dropStyle="combo" dx="16" fmlaLink="_Output!$D$1247" fmlaRange="_Input!$C$13:$C$18" noThreeD="1" sel="0" val="0"/>
</file>

<file path=xl/ctrlProps/ctrlProp55.xml><?xml version="1.0" encoding="utf-8"?>
<formControlPr xmlns="http://schemas.microsoft.com/office/spreadsheetml/2009/9/main" objectType="Drop" dropStyle="combo" dx="16" fmlaLink="_Output!$D$62" fmlaRange="_Input!$C$3:$C$4" noThreeD="1" sel="2" val="0"/>
</file>

<file path=xl/ctrlProps/ctrlProp550.xml><?xml version="1.0" encoding="utf-8"?>
<formControlPr xmlns="http://schemas.microsoft.com/office/spreadsheetml/2009/9/main" objectType="Drop" dropStyle="combo" dx="16" fmlaLink="_Output!$D$1249" fmlaRange="_Input!$C$13:$C$18" noThreeD="1" sel="0" val="0"/>
</file>

<file path=xl/ctrlProps/ctrlProp551.xml><?xml version="1.0" encoding="utf-8"?>
<formControlPr xmlns="http://schemas.microsoft.com/office/spreadsheetml/2009/9/main" objectType="Drop" dropStyle="combo" dx="16" fmlaLink="_Output!$D$1251" fmlaRange="_Input!$C$13:$C$18" noThreeD="1" sel="0" val="0"/>
</file>

<file path=xl/ctrlProps/ctrlProp552.xml><?xml version="1.0" encoding="utf-8"?>
<formControlPr xmlns="http://schemas.microsoft.com/office/spreadsheetml/2009/9/main" objectType="Drop" dropStyle="combo" dx="16" fmlaLink="_Output!$D$1253" fmlaRange="_Input!$C$13:$C$18" noThreeD="1" sel="0" val="0"/>
</file>

<file path=xl/ctrlProps/ctrlProp553.xml><?xml version="1.0" encoding="utf-8"?>
<formControlPr xmlns="http://schemas.microsoft.com/office/spreadsheetml/2009/9/main" objectType="Drop" dropStyle="combo" dx="16" fmlaLink="_Output!$D$1255" fmlaRange="_Input!$C$13:$C$18" noThreeD="1" sel="0" val="0"/>
</file>

<file path=xl/ctrlProps/ctrlProp554.xml><?xml version="1.0" encoding="utf-8"?>
<formControlPr xmlns="http://schemas.microsoft.com/office/spreadsheetml/2009/9/main" objectType="Drop" dropStyle="combo" dx="16" fmlaLink="_Output!$D$479" fmlaRange="_Input!$C$13:$C$17" noThreeD="1" sel="0" val="0"/>
</file>

<file path=xl/ctrlProps/ctrlProp555.xml><?xml version="1.0" encoding="utf-8"?>
<formControlPr xmlns="http://schemas.microsoft.com/office/spreadsheetml/2009/9/main" objectType="Drop" dropStyle="combo" dx="16" fmlaLink="_Output!$D$480" fmlaRange="_Input!$C$13:$C$17" noThreeD="1" sel="0" val="0"/>
</file>

<file path=xl/ctrlProps/ctrlProp556.xml><?xml version="1.0" encoding="utf-8"?>
<formControlPr xmlns="http://schemas.microsoft.com/office/spreadsheetml/2009/9/main" objectType="Drop" dropStyle="combo" dx="16" fmlaLink="_Output!$D$482" fmlaRange="_Input!$C$13:$C$17" noThreeD="1" sel="0" val="0"/>
</file>

<file path=xl/ctrlProps/ctrlProp557.xml><?xml version="1.0" encoding="utf-8"?>
<formControlPr xmlns="http://schemas.microsoft.com/office/spreadsheetml/2009/9/main" objectType="Drop" dropStyle="combo" dx="16" fmlaLink="_Output!$D$483" fmlaRange="_Input!$C$13:$C$17" noThreeD="1" sel="0" val="0"/>
</file>

<file path=xl/ctrlProps/ctrlProp558.xml><?xml version="1.0" encoding="utf-8"?>
<formControlPr xmlns="http://schemas.microsoft.com/office/spreadsheetml/2009/9/main" objectType="Drop" dropStyle="combo" dx="16" fmlaLink="_Output!$D$485" fmlaRange="_Input!$C$13:$C$17" noThreeD="1" sel="0" val="0"/>
</file>

<file path=xl/ctrlProps/ctrlProp559.xml><?xml version="1.0" encoding="utf-8"?>
<formControlPr xmlns="http://schemas.microsoft.com/office/spreadsheetml/2009/9/main" objectType="Drop" dropStyle="combo" dx="16" fmlaLink="_Output!$D$486" fmlaRange="_Input!$C$13:$C$17" noThreeD="1" sel="0" val="0"/>
</file>

<file path=xl/ctrlProps/ctrlProp56.xml><?xml version="1.0" encoding="utf-8"?>
<formControlPr xmlns="http://schemas.microsoft.com/office/spreadsheetml/2009/9/main" objectType="Drop" dropStyle="combo" dx="16" fmlaLink="_Output!$D$61" fmlaRange="_Input!$C$3:$C$4" noThreeD="1" sel="2" val="0"/>
</file>

<file path=xl/ctrlProps/ctrlProp560.xml><?xml version="1.0" encoding="utf-8"?>
<formControlPr xmlns="http://schemas.microsoft.com/office/spreadsheetml/2009/9/main" objectType="Drop" dropStyle="combo" dx="16" fmlaLink="_Output!$D$487" fmlaRange="_Input!$C$13:$C$17" noThreeD="1" sel="0" val="0"/>
</file>

<file path=xl/ctrlProps/ctrlProp561.xml><?xml version="1.0" encoding="utf-8"?>
<formControlPr xmlns="http://schemas.microsoft.com/office/spreadsheetml/2009/9/main" objectType="Drop" dropStyle="combo" dx="16" fmlaLink="_Output!$D$488" fmlaRange="_Input!$C$13:$C$17" noThreeD="1" sel="0" val="0"/>
</file>

<file path=xl/ctrlProps/ctrlProp562.xml><?xml version="1.0" encoding="utf-8"?>
<formControlPr xmlns="http://schemas.microsoft.com/office/spreadsheetml/2009/9/main" objectType="Drop" dropStyle="combo" dx="16" fmlaLink="_Output!$D$490" fmlaRange="_Input!$C$13:$C$17" noThreeD="1" sel="0" val="0"/>
</file>

<file path=xl/ctrlProps/ctrlProp563.xml><?xml version="1.0" encoding="utf-8"?>
<formControlPr xmlns="http://schemas.microsoft.com/office/spreadsheetml/2009/9/main" objectType="Drop" dropStyle="combo" dx="16" fmlaLink="_Output!$D$491" fmlaRange="_Input!$C$13:$C$17" noThreeD="1" sel="0" val="0"/>
</file>

<file path=xl/ctrlProps/ctrlProp564.xml><?xml version="1.0" encoding="utf-8"?>
<formControlPr xmlns="http://schemas.microsoft.com/office/spreadsheetml/2009/9/main" objectType="Drop" dropStyle="combo" dx="16" fmlaLink="_Output!$D$492" fmlaRange="_Input!$C$13:$C$17" noThreeD="1" sel="0" val="0"/>
</file>

<file path=xl/ctrlProps/ctrlProp565.xml><?xml version="1.0" encoding="utf-8"?>
<formControlPr xmlns="http://schemas.microsoft.com/office/spreadsheetml/2009/9/main" objectType="Drop" dropStyle="combo" dx="16" fmlaLink="_Output!$D$493" fmlaRange="_Input!$C$13:$C$17" noThreeD="1" sel="0" val="0"/>
</file>

<file path=xl/ctrlProps/ctrlProp566.xml><?xml version="1.0" encoding="utf-8"?>
<formControlPr xmlns="http://schemas.microsoft.com/office/spreadsheetml/2009/9/main" objectType="Drop" dropStyle="combo" dx="16" fmlaLink="_Output!$D$497" fmlaRange="_Input!$C$13:$C$17" noThreeD="1" sel="0" val="0"/>
</file>

<file path=xl/ctrlProps/ctrlProp567.xml><?xml version="1.0" encoding="utf-8"?>
<formControlPr xmlns="http://schemas.microsoft.com/office/spreadsheetml/2009/9/main" objectType="Drop" dropStyle="combo" dx="16" fmlaLink="_Output!$D$499" fmlaRange="_Input!$C$39:$C$43" noThreeD="1" sel="0" val="0"/>
</file>

<file path=xl/ctrlProps/ctrlProp568.xml><?xml version="1.0" encoding="utf-8"?>
<formControlPr xmlns="http://schemas.microsoft.com/office/spreadsheetml/2009/9/main" objectType="Drop" dropStyle="combo" dx="16" fmlaLink="_Output!$D$508" fmlaRange="_Input!$C$13:$C$18" noThreeD="1" sel="0" val="0"/>
</file>

<file path=xl/ctrlProps/ctrlProp569.xml><?xml version="1.0" encoding="utf-8"?>
<formControlPr xmlns="http://schemas.microsoft.com/office/spreadsheetml/2009/9/main" objectType="Drop" dropStyle="combo" dx="16" fmlaLink="_Output!$D$510" fmlaRange="_Input!$C$13:$C$18" noThreeD="1" sel="0" val="0"/>
</file>

<file path=xl/ctrlProps/ctrlProp57.xml><?xml version="1.0" encoding="utf-8"?>
<formControlPr xmlns="http://schemas.microsoft.com/office/spreadsheetml/2009/9/main" objectType="Drop" dropStyle="combo" dx="16" fmlaLink="_Output!$D$63" fmlaRange="_Input!$C$3:$C$4" noThreeD="1" sel="2" val="0"/>
</file>

<file path=xl/ctrlProps/ctrlProp570.xml><?xml version="1.0" encoding="utf-8"?>
<formControlPr xmlns="http://schemas.microsoft.com/office/spreadsheetml/2009/9/main" objectType="Drop" dropStyle="combo" dx="16" fmlaLink="_Output!$D$511" fmlaRange="_Input!$C$13:$C$18" noThreeD="1" sel="0" val="0"/>
</file>

<file path=xl/ctrlProps/ctrlProp571.xml><?xml version="1.0" encoding="utf-8"?>
<formControlPr xmlns="http://schemas.microsoft.com/office/spreadsheetml/2009/9/main" objectType="Drop" dropStyle="combo" dx="16" fmlaLink="_Output!$D$512" fmlaRange="_Input!$C$13:$C$18" noThreeD="1" sel="0" val="0"/>
</file>

<file path=xl/ctrlProps/ctrlProp572.xml><?xml version="1.0" encoding="utf-8"?>
<formControlPr xmlns="http://schemas.microsoft.com/office/spreadsheetml/2009/9/main" objectType="Drop" dropStyle="combo" dx="16" fmlaLink="_Output!$D$513" fmlaRange="_Input!$C$13:$C$18" noThreeD="1" sel="0" val="0"/>
</file>

<file path=xl/ctrlProps/ctrlProp573.xml><?xml version="1.0" encoding="utf-8"?>
<formControlPr xmlns="http://schemas.microsoft.com/office/spreadsheetml/2009/9/main" objectType="Drop" dropStyle="combo" dx="16" fmlaLink="_Output!$D$514" fmlaRange="_Input!$C$13:$C$18" noThreeD="1" sel="0" val="0"/>
</file>

<file path=xl/ctrlProps/ctrlProp574.xml><?xml version="1.0" encoding="utf-8"?>
<formControlPr xmlns="http://schemas.microsoft.com/office/spreadsheetml/2009/9/main" objectType="Drop" dropStyle="combo" dx="16" fmlaLink="_Output!$D$515" fmlaRange="_Input!$C$13:$C$18" noThreeD="1" sel="0" val="0"/>
</file>

<file path=xl/ctrlProps/ctrlProp575.xml><?xml version="1.0" encoding="utf-8"?>
<formControlPr xmlns="http://schemas.microsoft.com/office/spreadsheetml/2009/9/main" objectType="Drop" dropStyle="combo" dx="16" fmlaLink="_Output!$D$520" fmlaRange="_Input!$C$13:$C$18" noThreeD="1" sel="0" val="0"/>
</file>

<file path=xl/ctrlProps/ctrlProp576.xml><?xml version="1.0" encoding="utf-8"?>
<formControlPr xmlns="http://schemas.microsoft.com/office/spreadsheetml/2009/9/main" objectType="Drop" dropStyle="combo" dx="16" fmlaLink="_Output!$D$495" fmlaRange="_Input!$C$13:$C$17" noThreeD="1" sel="0" val="0"/>
</file>

<file path=xl/ctrlProps/ctrlProp577.xml><?xml version="1.0" encoding="utf-8"?>
<formControlPr xmlns="http://schemas.microsoft.com/office/spreadsheetml/2009/9/main" objectType="Drop" dropStyle="combo" dx="16" fmlaLink="_Output!$D$494" fmlaRange="_Input!$C$39:$C$43" noThreeD="1" sel="0" val="0"/>
</file>

<file path=xl/ctrlProps/ctrlProp578.xml><?xml version="1.0" encoding="utf-8"?>
<formControlPr xmlns="http://schemas.microsoft.com/office/spreadsheetml/2009/9/main" objectType="Drop" dropStyle="combo" dx="16" fmlaLink="_Output!$D$1060" fmlaRange="_Input!$C$13:$C$17" noThreeD="1" sel="0" val="0"/>
</file>

<file path=xl/ctrlProps/ctrlProp579.xml><?xml version="1.0" encoding="utf-8"?>
<formControlPr xmlns="http://schemas.microsoft.com/office/spreadsheetml/2009/9/main" objectType="Drop" dropStyle="combo" dx="16" fmlaLink="_Output!$D$1061" fmlaRange="_Input!$C$13:$C$17" noThreeD="1" sel="0" val="0"/>
</file>

<file path=xl/ctrlProps/ctrlProp58.xml><?xml version="1.0" encoding="utf-8"?>
<formControlPr xmlns="http://schemas.microsoft.com/office/spreadsheetml/2009/9/main" objectType="Drop" dropStyle="combo" dx="16" fmlaLink="_Output!$D$65" fmlaRange="_Input!$C$3:$C$4" noThreeD="1" sel="2" val="0"/>
</file>

<file path=xl/ctrlProps/ctrlProp580.xml><?xml version="1.0" encoding="utf-8"?>
<formControlPr xmlns="http://schemas.microsoft.com/office/spreadsheetml/2009/9/main" objectType="Drop" dropStyle="combo" dx="16" fmlaLink="_Output!$D$1062" fmlaRange="_Input!$C$13:$C$17" noThreeD="1" sel="0" val="0"/>
</file>

<file path=xl/ctrlProps/ctrlProp581.xml><?xml version="1.0" encoding="utf-8"?>
<formControlPr xmlns="http://schemas.microsoft.com/office/spreadsheetml/2009/9/main" objectType="Drop" dropStyle="combo" dx="16" fmlaLink="_Output!$D$1063" fmlaRange="_Input!$C$13:$C$17" noThreeD="1" sel="0" val="0"/>
</file>

<file path=xl/ctrlProps/ctrlProp582.xml><?xml version="1.0" encoding="utf-8"?>
<formControlPr xmlns="http://schemas.microsoft.com/office/spreadsheetml/2009/9/main" objectType="Drop" dropStyle="combo" dx="16" fmlaLink="_Output!$D$1064" fmlaRange="_Input!$C$13:$C$17" noThreeD="1" sel="0" val="0"/>
</file>

<file path=xl/ctrlProps/ctrlProp583.xml><?xml version="1.0" encoding="utf-8"?>
<formControlPr xmlns="http://schemas.microsoft.com/office/spreadsheetml/2009/9/main" objectType="Drop" dropStyle="combo" dx="16" fmlaLink="_Output!$D$1142" fmlaRange="_Input!$C$13:$C$17" noThreeD="1" sel="0" val="0"/>
</file>

<file path=xl/ctrlProps/ctrlProp584.xml><?xml version="1.0" encoding="utf-8"?>
<formControlPr xmlns="http://schemas.microsoft.com/office/spreadsheetml/2009/9/main" objectType="Drop" dropStyle="combo" dx="16" fmlaLink="_Output!$D$502" fmlaRange="_Input!$C$13:$C$18" noThreeD="1" sel="0" val="0"/>
</file>

<file path=xl/ctrlProps/ctrlProp585.xml><?xml version="1.0" encoding="utf-8"?>
<formControlPr xmlns="http://schemas.microsoft.com/office/spreadsheetml/2009/9/main" objectType="Drop" dropStyle="combo" dx="16" fmlaLink="_Output!$D$503" fmlaRange="_Input!$C$13:$C$18" noThreeD="1" sel="0" val="0"/>
</file>

<file path=xl/ctrlProps/ctrlProp586.xml><?xml version="1.0" encoding="utf-8"?>
<formControlPr xmlns="http://schemas.microsoft.com/office/spreadsheetml/2009/9/main" objectType="Drop" dropStyle="combo" dx="16" fmlaLink="_Output!$D$504" fmlaRange="_Input!$C$13:$C$18" noThreeD="1" sel="0" val="0"/>
</file>

<file path=xl/ctrlProps/ctrlProp587.xml><?xml version="1.0" encoding="utf-8"?>
<formControlPr xmlns="http://schemas.microsoft.com/office/spreadsheetml/2009/9/main" objectType="Drop" dropStyle="combo" dx="16" fmlaLink="_Output!$D$505" fmlaRange="_Input!$C$13:$C$18" noThreeD="1" sel="0" val="0"/>
</file>

<file path=xl/ctrlProps/ctrlProp588.xml><?xml version="1.0" encoding="utf-8"?>
<formControlPr xmlns="http://schemas.microsoft.com/office/spreadsheetml/2009/9/main" objectType="Drop" dropStyle="combo" dx="16" fmlaLink="_Output!$D$506" fmlaRange="_Input!$C$13:$C$18" noThreeD="1" sel="0" val="0"/>
</file>

<file path=xl/ctrlProps/ctrlProp589.xml><?xml version="1.0" encoding="utf-8"?>
<formControlPr xmlns="http://schemas.microsoft.com/office/spreadsheetml/2009/9/main" objectType="Drop" dropStyle="combo" dx="16" fmlaLink="_Output!$D$507" fmlaRange="_Input!$C$13:$C$18" noThreeD="1" sel="0" val="0"/>
</file>

<file path=xl/ctrlProps/ctrlProp59.xml><?xml version="1.0" encoding="utf-8"?>
<formControlPr xmlns="http://schemas.microsoft.com/office/spreadsheetml/2009/9/main" objectType="Drop" dropStyle="combo" dx="16" fmlaLink="_Output!$D$76" fmlaRange="_Input!$C$13:$C$17" noThreeD="1" sel="0" val="0"/>
</file>

<file path=xl/ctrlProps/ctrlProp590.xml><?xml version="1.0" encoding="utf-8"?>
<formControlPr xmlns="http://schemas.microsoft.com/office/spreadsheetml/2009/9/main" objectType="Drop" dropStyle="combo" dx="16" fmlaLink="_Output!$D$509" fmlaRange="_Input!$C$13:$C$18" noThreeD="1" sel="0" val="0"/>
</file>

<file path=xl/ctrlProps/ctrlProp591.xml><?xml version="1.0" encoding="utf-8"?>
<formControlPr xmlns="http://schemas.microsoft.com/office/spreadsheetml/2009/9/main" objectType="Drop" dropStyle="combo" dx="16" fmlaLink="_Output!$D$516" fmlaRange="_Input!$C$13:$C$18" noThreeD="1" sel="0" val="0"/>
</file>

<file path=xl/ctrlProps/ctrlProp592.xml><?xml version="1.0" encoding="utf-8"?>
<formControlPr xmlns="http://schemas.microsoft.com/office/spreadsheetml/2009/9/main" objectType="Drop" dropStyle="combo" dx="16" fmlaLink="_Output!$D$1289" fmlaRange="_Input!$C$13:$C$18" noThreeD="1" sel="0" val="0"/>
</file>

<file path=xl/ctrlProps/ctrlProp593.xml><?xml version="1.0" encoding="utf-8"?>
<formControlPr xmlns="http://schemas.microsoft.com/office/spreadsheetml/2009/9/main" objectType="Drop" dropStyle="combo" dx="16" fmlaLink="_Output!$D$1291" fmlaRange="_Input!$C$13:$C$18" noThreeD="1" sel="0" val="0"/>
</file>

<file path=xl/ctrlProps/ctrlProp594.xml><?xml version="1.0" encoding="utf-8"?>
<formControlPr xmlns="http://schemas.microsoft.com/office/spreadsheetml/2009/9/main" objectType="Drop" dropStyle="combo" dx="16" fmlaLink="_Output!$D$1292" fmlaRange="_Input!$C$13:$C$18" noThreeD="1" sel="0" val="0"/>
</file>

<file path=xl/ctrlProps/ctrlProp595.xml><?xml version="1.0" encoding="utf-8"?>
<formControlPr xmlns="http://schemas.microsoft.com/office/spreadsheetml/2009/9/main" objectType="Drop" dropStyle="combo" dx="16" fmlaLink="_Output!$D$1293" fmlaRange="_Input!$C$13:$C$18" noThreeD="1" sel="0" val="0"/>
</file>

<file path=xl/ctrlProps/ctrlProp596.xml><?xml version="1.0" encoding="utf-8"?>
<formControlPr xmlns="http://schemas.microsoft.com/office/spreadsheetml/2009/9/main" objectType="Drop" dropStyle="combo" dx="16" fmlaLink="_Output!$D$1294" fmlaRange="_Input!$C$13:$C$18" noThreeD="1" sel="0" val="0"/>
</file>

<file path=xl/ctrlProps/ctrlProp597.xml><?xml version="1.0" encoding="utf-8"?>
<formControlPr xmlns="http://schemas.microsoft.com/office/spreadsheetml/2009/9/main" objectType="Drop" dropStyle="combo" dx="16" fmlaLink="_Output!$D$1295" fmlaRange="_Input!$C$13:$C$18" noThreeD="1" sel="0" val="0"/>
</file>

<file path=xl/ctrlProps/ctrlProp598.xml><?xml version="1.0" encoding="utf-8"?>
<formControlPr xmlns="http://schemas.microsoft.com/office/spreadsheetml/2009/9/main" objectType="Drop" dropStyle="combo" dx="16" fmlaLink="_Output!$D$1296" fmlaRange="_Input!$C$13:$C$18" noThreeD="1" sel="0" val="0"/>
</file>

<file path=xl/ctrlProps/ctrlProp599.xml><?xml version="1.0" encoding="utf-8"?>
<formControlPr xmlns="http://schemas.microsoft.com/office/spreadsheetml/2009/9/main" objectType="Drop" dropStyle="combo" dx="16" fmlaLink="_Output!$D$1290" fmlaRange="_Input!$C$13:$C$18" noThreeD="1" sel="0" val="0"/>
</file>

<file path=xl/ctrlProps/ctrlProp6.xml><?xml version="1.0" encoding="utf-8"?>
<formControlPr xmlns="http://schemas.microsoft.com/office/spreadsheetml/2009/9/main" objectType="Drop" dropStyle="combo" dx="16" fmlaLink="_Output!$D$858" fmlaRange="_Input!$C$3:$C$4" noThreeD="1" sel="2" val="0"/>
</file>

<file path=xl/ctrlProps/ctrlProp60.xml><?xml version="1.0" encoding="utf-8"?>
<formControlPr xmlns="http://schemas.microsoft.com/office/spreadsheetml/2009/9/main" objectType="Drop" dropStyle="combo" dx="16" fmlaLink="_Output!$D$77" fmlaRange="_Input!$C$39:$C$43" noThreeD="1" sel="0" val="0"/>
</file>

<file path=xl/ctrlProps/ctrlProp600.xml><?xml version="1.0" encoding="utf-8"?>
<formControlPr xmlns="http://schemas.microsoft.com/office/spreadsheetml/2009/9/main" objectType="Drop" dropStyle="combo" dx="16" fmlaLink="_Output!$D$538" fmlaRange="_Input!$C$3:$C$4" noThreeD="1" sel="1" val="0"/>
</file>

<file path=xl/ctrlProps/ctrlProp601.xml><?xml version="1.0" encoding="utf-8"?>
<formControlPr xmlns="http://schemas.microsoft.com/office/spreadsheetml/2009/9/main" objectType="Drop" dropStyle="combo" dx="16" fmlaLink="_Output!$D$539" fmlaRange="_Input!$C$3:$C$4" noThreeD="1" sel="1" val="0"/>
</file>

<file path=xl/ctrlProps/ctrlProp602.xml><?xml version="1.0" encoding="utf-8"?>
<formControlPr xmlns="http://schemas.microsoft.com/office/spreadsheetml/2009/9/main" objectType="Drop" dropStyle="combo" dx="16" fmlaLink="_Output!$D$540" fmlaRange="_Input!$C$3:$C$4" noThreeD="1" sel="1" val="0"/>
</file>

<file path=xl/ctrlProps/ctrlProp603.xml><?xml version="1.0" encoding="utf-8"?>
<formControlPr xmlns="http://schemas.microsoft.com/office/spreadsheetml/2009/9/main" objectType="Drop" dropStyle="combo" dx="16" fmlaLink="_Output!$D$541" fmlaRange="_Input!$C$3:$C$4" noThreeD="1" sel="1" val="0"/>
</file>

<file path=xl/ctrlProps/ctrlProp604.xml><?xml version="1.0" encoding="utf-8"?>
<formControlPr xmlns="http://schemas.microsoft.com/office/spreadsheetml/2009/9/main" objectType="Drop" dropStyle="combo" dx="16" fmlaLink="_Output!$D$542" fmlaRange="_Input!$C$3:$C$4" noThreeD="1" sel="1" val="0"/>
</file>

<file path=xl/ctrlProps/ctrlProp605.xml><?xml version="1.0" encoding="utf-8"?>
<formControlPr xmlns="http://schemas.microsoft.com/office/spreadsheetml/2009/9/main" objectType="Drop" dropStyle="combo" dx="16" fmlaLink="_Output!$D$543" fmlaRange="_Input!$C$3:$C$4" noThreeD="1" sel="1" val="0"/>
</file>

<file path=xl/ctrlProps/ctrlProp606.xml><?xml version="1.0" encoding="utf-8"?>
<formControlPr xmlns="http://schemas.microsoft.com/office/spreadsheetml/2009/9/main" objectType="Drop" dropStyle="combo" dx="16" fmlaLink="_Output!$D$544" fmlaRange="_Input!$C$3:$C$4" noThreeD="1" sel="1" val="0"/>
</file>

<file path=xl/ctrlProps/ctrlProp607.xml><?xml version="1.0" encoding="utf-8"?>
<formControlPr xmlns="http://schemas.microsoft.com/office/spreadsheetml/2009/9/main" objectType="Drop" dropStyle="combo" dx="16" fmlaLink="_Output!$D$545" fmlaRange="_Input!$C$3:$C$4" noThreeD="1" sel="1" val="0"/>
</file>

<file path=xl/ctrlProps/ctrlProp608.xml><?xml version="1.0" encoding="utf-8"?>
<formControlPr xmlns="http://schemas.microsoft.com/office/spreadsheetml/2009/9/main" objectType="Drop" dropStyle="combo" dx="16" fmlaLink="_Output!$D$546" fmlaRange="_Input!$C$3:$C$4" noThreeD="1" sel="1" val="0"/>
</file>

<file path=xl/ctrlProps/ctrlProp609.xml><?xml version="1.0" encoding="utf-8"?>
<formControlPr xmlns="http://schemas.microsoft.com/office/spreadsheetml/2009/9/main" objectType="Drop" dropStyle="combo" dx="16" fmlaLink="_Output!$D$547" fmlaRange="_Input!$C$3:$C$4" noThreeD="1" sel="1" val="0"/>
</file>

<file path=xl/ctrlProps/ctrlProp61.xml><?xml version="1.0" encoding="utf-8"?>
<formControlPr xmlns="http://schemas.microsoft.com/office/spreadsheetml/2009/9/main" objectType="Drop" dropStyle="combo" dx="16" fmlaLink="_Output!$D$78" fmlaRange="_Input!$C$13:$C$17" noThreeD="1" sel="0" val="0"/>
</file>

<file path=xl/ctrlProps/ctrlProp610.xml><?xml version="1.0" encoding="utf-8"?>
<formControlPr xmlns="http://schemas.microsoft.com/office/spreadsheetml/2009/9/main" objectType="Drop" dropStyle="combo" dx="16" fmlaLink="_Output!$D$548" fmlaRange="_Input!$C$3:$C$4" noThreeD="1" sel="1" val="0"/>
</file>

<file path=xl/ctrlProps/ctrlProp611.xml><?xml version="1.0" encoding="utf-8"?>
<formControlPr xmlns="http://schemas.microsoft.com/office/spreadsheetml/2009/9/main" objectType="Drop" dropStyle="combo" dx="16" fmlaLink="_Output!$D$528" fmlaRange="_Input!$C$13:$C$17" noThreeD="1" sel="0" val="0"/>
</file>

<file path=xl/ctrlProps/ctrlProp612.xml><?xml version="1.0" encoding="utf-8"?>
<formControlPr xmlns="http://schemas.microsoft.com/office/spreadsheetml/2009/9/main" objectType="Drop" dropStyle="combo" dx="16" fmlaLink="_Output!$D$549" fmlaRange="_Input!$C$13:$C$17" noThreeD="1" sel="0" val="0"/>
</file>

<file path=xl/ctrlProps/ctrlProp613.xml><?xml version="1.0" encoding="utf-8"?>
<formControlPr xmlns="http://schemas.microsoft.com/office/spreadsheetml/2009/9/main" objectType="Drop" dropStyle="combo" dx="16" fmlaLink="_Output!$D$550" fmlaRange="_Input!$C$13:$C$17" noThreeD="1" sel="0" val="0"/>
</file>

<file path=xl/ctrlProps/ctrlProp614.xml><?xml version="1.0" encoding="utf-8"?>
<formControlPr xmlns="http://schemas.microsoft.com/office/spreadsheetml/2009/9/main" objectType="Drop" dropStyle="combo" dx="16" fmlaLink="_Output!$D$551" fmlaRange="_Input!$C$13:$C$17" noThreeD="1" sel="0" val="0"/>
</file>

<file path=xl/ctrlProps/ctrlProp615.xml><?xml version="1.0" encoding="utf-8"?>
<formControlPr xmlns="http://schemas.microsoft.com/office/spreadsheetml/2009/9/main" objectType="Drop" dropStyle="combo" dx="16" fmlaLink="_Output!$D$552" fmlaRange="_Input!$C$13:$C$17" noThreeD="1" sel="0" val="0"/>
</file>

<file path=xl/ctrlProps/ctrlProp616.xml><?xml version="1.0" encoding="utf-8"?>
<formControlPr xmlns="http://schemas.microsoft.com/office/spreadsheetml/2009/9/main" objectType="Drop" dropStyle="combo" dx="16" fmlaLink="_Output!$D$553" fmlaRange="_Input!$C$13:$C$17" noThreeD="1" sel="0" val="0"/>
</file>

<file path=xl/ctrlProps/ctrlProp617.xml><?xml version="1.0" encoding="utf-8"?>
<formControlPr xmlns="http://schemas.microsoft.com/office/spreadsheetml/2009/9/main" objectType="Drop" dropStyle="combo" dx="16" fmlaLink="_Output!$D$554" fmlaRange="_Input!$C$13:$C$17" noThreeD="1" sel="0" val="0"/>
</file>

<file path=xl/ctrlProps/ctrlProp618.xml><?xml version="1.0" encoding="utf-8"?>
<formControlPr xmlns="http://schemas.microsoft.com/office/spreadsheetml/2009/9/main" objectType="Drop" dropStyle="combo" dx="16" fmlaLink="_Output!$D$555" fmlaRange="_Input!$C$13:$C$17" noThreeD="1" sel="0" val="0"/>
</file>

<file path=xl/ctrlProps/ctrlProp619.xml><?xml version="1.0" encoding="utf-8"?>
<formControlPr xmlns="http://schemas.microsoft.com/office/spreadsheetml/2009/9/main" objectType="Drop" dropStyle="combo" dx="16" fmlaLink="_Output!$D$557" fmlaRange="_Input!$C$13:$C$17" noThreeD="1" sel="0" val="0"/>
</file>

<file path=xl/ctrlProps/ctrlProp62.xml><?xml version="1.0" encoding="utf-8"?>
<formControlPr xmlns="http://schemas.microsoft.com/office/spreadsheetml/2009/9/main" objectType="Drop" dropStyle="combo" dx="16" fmlaLink="_Output!$D$79" fmlaRange="_Input!$C$39:$C$43" noThreeD="1" sel="0" val="0"/>
</file>

<file path=xl/ctrlProps/ctrlProp620.xml><?xml version="1.0" encoding="utf-8"?>
<formControlPr xmlns="http://schemas.microsoft.com/office/spreadsheetml/2009/9/main" objectType="Drop" dropStyle="combo" dx="16" fmlaLink="_Output!$D$558" fmlaRange="_Input!$C$13:$C$17" noThreeD="1" sel="0" val="0"/>
</file>

<file path=xl/ctrlProps/ctrlProp621.xml><?xml version="1.0" encoding="utf-8"?>
<formControlPr xmlns="http://schemas.microsoft.com/office/spreadsheetml/2009/9/main" objectType="Drop" dropStyle="combo" dx="16" fmlaLink="_Output!$D$559" fmlaRange="_Input!$C$13:$C$17" noThreeD="1" sel="0" val="0"/>
</file>

<file path=xl/ctrlProps/ctrlProp622.xml><?xml version="1.0" encoding="utf-8"?>
<formControlPr xmlns="http://schemas.microsoft.com/office/spreadsheetml/2009/9/main" objectType="Drop" dropStyle="combo" dx="16" fmlaLink="_Output!$D$568" fmlaRange="_Input!$C$13:$C$17" noThreeD="1" sel="0" val="0"/>
</file>

<file path=xl/ctrlProps/ctrlProp623.xml><?xml version="1.0" encoding="utf-8"?>
<formControlPr xmlns="http://schemas.microsoft.com/office/spreadsheetml/2009/9/main" objectType="Drop" dropStyle="combo" dx="16" fmlaLink="_Output!$D$569" fmlaRange="_Input!$C$13:$C$17" noThreeD="1" sel="0" val="0"/>
</file>

<file path=xl/ctrlProps/ctrlProp624.xml><?xml version="1.0" encoding="utf-8"?>
<formControlPr xmlns="http://schemas.microsoft.com/office/spreadsheetml/2009/9/main" objectType="Drop" dropStyle="combo" dx="16" fmlaLink="_Output!$D$571" fmlaRange="_Input!$C$13:$C$18" noThreeD="1" sel="0" val="0"/>
</file>

<file path=xl/ctrlProps/ctrlProp625.xml><?xml version="1.0" encoding="utf-8"?>
<formControlPr xmlns="http://schemas.microsoft.com/office/spreadsheetml/2009/9/main" objectType="Drop" dropStyle="combo" dx="16" fmlaLink="_Output!$D$572" fmlaRange="_Input!$C$13:$C$18" noThreeD="1" sel="0" val="0"/>
</file>

<file path=xl/ctrlProps/ctrlProp626.xml><?xml version="1.0" encoding="utf-8"?>
<formControlPr xmlns="http://schemas.microsoft.com/office/spreadsheetml/2009/9/main" objectType="Drop" dropStyle="combo" dx="16" fmlaLink="_Output!$D$573" fmlaRange="_Input!$C$13:$C$18" noThreeD="1" sel="0" val="0"/>
</file>

<file path=xl/ctrlProps/ctrlProp627.xml><?xml version="1.0" encoding="utf-8"?>
<formControlPr xmlns="http://schemas.microsoft.com/office/spreadsheetml/2009/9/main" objectType="Drop" dropStyle="combo" dx="16" fmlaLink="_Output!$D$574" fmlaRange="_Input!$C$13:$C$18" noThreeD="1" sel="0" val="0"/>
</file>

<file path=xl/ctrlProps/ctrlProp628.xml><?xml version="1.0" encoding="utf-8"?>
<formControlPr xmlns="http://schemas.microsoft.com/office/spreadsheetml/2009/9/main" objectType="Drop" dropStyle="combo" dx="16" fmlaLink="_Output!$D$575" fmlaRange="_Input!$C$13:$C$18" noThreeD="1" sel="0" val="0"/>
</file>

<file path=xl/ctrlProps/ctrlProp629.xml><?xml version="1.0" encoding="utf-8"?>
<formControlPr xmlns="http://schemas.microsoft.com/office/spreadsheetml/2009/9/main" objectType="Drop" dropStyle="combo" dx="16" fmlaLink="_Output!$D$577" fmlaRange="_Input!$C$13:$C$18" noThreeD="1" sel="0" val="0"/>
</file>

<file path=xl/ctrlProps/ctrlProp63.xml><?xml version="1.0" encoding="utf-8"?>
<formControlPr xmlns="http://schemas.microsoft.com/office/spreadsheetml/2009/9/main" objectType="Drop" dropStyle="combo" dx="16" fmlaLink="_Output!$D$68" fmlaRange="_Input!$C$3:$C$4" noThreeD="1" sel="1" val="0"/>
</file>

<file path=xl/ctrlProps/ctrlProp630.xml><?xml version="1.0" encoding="utf-8"?>
<formControlPr xmlns="http://schemas.microsoft.com/office/spreadsheetml/2009/9/main" objectType="Drop" dropStyle="combo" dx="16" fmlaLink="_Output!$D$578" fmlaRange="_Input!$C$13:$C$18" noThreeD="1" sel="0" val="0"/>
</file>

<file path=xl/ctrlProps/ctrlProp631.xml><?xml version="1.0" encoding="utf-8"?>
<formControlPr xmlns="http://schemas.microsoft.com/office/spreadsheetml/2009/9/main" objectType="Drop" dropStyle="combo" dx="16" fmlaLink="_Output!$D$579" fmlaRange="_Input!$C$13:$C$18" noThreeD="1" sel="0" val="0"/>
</file>

<file path=xl/ctrlProps/ctrlProp632.xml><?xml version="1.0" encoding="utf-8"?>
<formControlPr xmlns="http://schemas.microsoft.com/office/spreadsheetml/2009/9/main" objectType="Drop" dropStyle="combo" dx="16" fmlaLink="_Output!$D$580" fmlaRange="_Input!$C$13:$C$18" noThreeD="1" sel="0" val="0"/>
</file>

<file path=xl/ctrlProps/ctrlProp633.xml><?xml version="1.0" encoding="utf-8"?>
<formControlPr xmlns="http://schemas.microsoft.com/office/spreadsheetml/2009/9/main" objectType="Drop" dropStyle="combo" dx="16" fmlaLink="_Output!$D$581" fmlaRange="_Input!$C$13:$C$18" noThreeD="1" sel="0" val="0"/>
</file>

<file path=xl/ctrlProps/ctrlProp634.xml><?xml version="1.0" encoding="utf-8"?>
<formControlPr xmlns="http://schemas.microsoft.com/office/spreadsheetml/2009/9/main" objectType="Drop" dropStyle="combo" dx="16" fmlaLink="_Output!$D$582" fmlaRange="_Input!$C$13:$C$18" noThreeD="1" sel="0" val="0"/>
</file>

<file path=xl/ctrlProps/ctrlProp635.xml><?xml version="1.0" encoding="utf-8"?>
<formControlPr xmlns="http://schemas.microsoft.com/office/spreadsheetml/2009/9/main" objectType="Drop" dropStyle="combo" dx="16" fmlaLink="_Output!$D$583" fmlaRange="_Input!$C$13:$C$18" noThreeD="1" sel="0" val="0"/>
</file>

<file path=xl/ctrlProps/ctrlProp636.xml><?xml version="1.0" encoding="utf-8"?>
<formControlPr xmlns="http://schemas.microsoft.com/office/spreadsheetml/2009/9/main" objectType="Drop" dropStyle="combo" dx="16" fmlaLink="_Output!$D$584" fmlaRange="_Input!$C$13:$C$18" noThreeD="1" sel="0" val="0"/>
</file>

<file path=xl/ctrlProps/ctrlProp637.xml><?xml version="1.0" encoding="utf-8"?>
<formControlPr xmlns="http://schemas.microsoft.com/office/spreadsheetml/2009/9/main" objectType="Drop" dropStyle="combo" dx="16" fmlaLink="_Output!$D$585" fmlaRange="_Input!$C$13:$C$18" noThreeD="1" sel="0" val="0"/>
</file>

<file path=xl/ctrlProps/ctrlProp638.xml><?xml version="1.0" encoding="utf-8"?>
<formControlPr xmlns="http://schemas.microsoft.com/office/spreadsheetml/2009/9/main" objectType="Drop" dropStyle="combo" dx="16" fmlaLink="_Output!$D$586" fmlaRange="_Input!$C$13:$C$18" noThreeD="1" sel="0" val="0"/>
</file>

<file path=xl/ctrlProps/ctrlProp639.xml><?xml version="1.0" encoding="utf-8"?>
<formControlPr xmlns="http://schemas.microsoft.com/office/spreadsheetml/2009/9/main" objectType="Drop" dropStyle="combo" dx="16" fmlaLink="_Output!$D$587" fmlaRange="_Input!$C$13:$C$18" noThreeD="1" sel="0" val="0"/>
</file>

<file path=xl/ctrlProps/ctrlProp64.xml><?xml version="1.0" encoding="utf-8"?>
<formControlPr xmlns="http://schemas.microsoft.com/office/spreadsheetml/2009/9/main" objectType="Drop" dropStyle="combo" dx="16" fmlaLink="_Output!$D$69" fmlaRange="_Input!$C$3:$C$4" noThreeD="1" sel="1" val="0"/>
</file>

<file path=xl/ctrlProps/ctrlProp640.xml><?xml version="1.0" encoding="utf-8"?>
<formControlPr xmlns="http://schemas.microsoft.com/office/spreadsheetml/2009/9/main" objectType="Drop" dropStyle="combo" dx="16" fmlaLink="_Output!$D$591" fmlaRange="_Input!$C$13:$C$18" noThreeD="1" sel="0" val="0"/>
</file>

<file path=xl/ctrlProps/ctrlProp641.xml><?xml version="1.0" encoding="utf-8"?>
<formControlPr xmlns="http://schemas.microsoft.com/office/spreadsheetml/2009/9/main" objectType="Drop" dropStyle="combo" dx="16" fmlaLink="_Output!$D$588" fmlaRange="_Input!$C$13:$C$18" noThreeD="1" sel="0" val="0"/>
</file>

<file path=xl/ctrlProps/ctrlProp642.xml><?xml version="1.0" encoding="utf-8"?>
<formControlPr xmlns="http://schemas.microsoft.com/office/spreadsheetml/2009/9/main" objectType="Drop" dropStyle="combo" dx="16" fmlaLink="_Output!$D$589" fmlaRange="_Input!$C$13:$C$18" noThreeD="1" sel="0" val="0"/>
</file>

<file path=xl/ctrlProps/ctrlProp643.xml><?xml version="1.0" encoding="utf-8"?>
<formControlPr xmlns="http://schemas.microsoft.com/office/spreadsheetml/2009/9/main" objectType="Drop" dropStyle="combo" dx="16" fmlaLink="_Output!$D$592" fmlaRange="_Input!$C$13:$C$18" noThreeD="1" sel="0" val="0"/>
</file>

<file path=xl/ctrlProps/ctrlProp644.xml><?xml version="1.0" encoding="utf-8"?>
<formControlPr xmlns="http://schemas.microsoft.com/office/spreadsheetml/2009/9/main" objectType="Drop" dropStyle="combo" dx="16" fmlaLink="_Output!$D$590" fmlaRange="_Input!$C$13:$C$18" noThreeD="1" sel="0" val="0"/>
</file>

<file path=xl/ctrlProps/ctrlProp645.xml><?xml version="1.0" encoding="utf-8"?>
<formControlPr xmlns="http://schemas.microsoft.com/office/spreadsheetml/2009/9/main" objectType="Drop" dropStyle="combo" dx="16" fmlaLink="_Output!$D$1066" fmlaRange="_Input!$C$13:$C$17" noThreeD="1" sel="0" val="0"/>
</file>

<file path=xl/ctrlProps/ctrlProp646.xml><?xml version="1.0" encoding="utf-8"?>
<formControlPr xmlns="http://schemas.microsoft.com/office/spreadsheetml/2009/9/main" objectType="Drop" dropStyle="combo" dx="16" fmlaLink="_Output!$D$973" fmlaRange="_Input!$C$13:$C$18" noThreeD="1" sel="0" val="0"/>
</file>

<file path=xl/ctrlProps/ctrlProp647.xml><?xml version="1.0" encoding="utf-8"?>
<formControlPr xmlns="http://schemas.microsoft.com/office/spreadsheetml/2009/9/main" objectType="Drop" dropStyle="combo" dx="16" fmlaLink="_Output!$D$975" fmlaRange="_Input!$C$13:$C$18" noThreeD="1" sel="0" val="0"/>
</file>

<file path=xl/ctrlProps/ctrlProp648.xml><?xml version="1.0" encoding="utf-8"?>
<formControlPr xmlns="http://schemas.microsoft.com/office/spreadsheetml/2009/9/main" objectType="Drop" dropStyle="combo" dx="16" fmlaLink="_Output!$D$1335" fmlaRange="_Input!$C$13:$C$18" noThreeD="1" sel="0" val="0"/>
</file>

<file path=xl/ctrlProps/ctrlProp649.xml><?xml version="1.0" encoding="utf-8"?>
<formControlPr xmlns="http://schemas.microsoft.com/office/spreadsheetml/2009/9/main" objectType="Drop" dropStyle="combo" dx="16" fmlaLink="_Output!$D$593" fmlaRange="_Input!$C$13:$C$18" noThreeD="1" sel="0" val="0"/>
</file>

<file path=xl/ctrlProps/ctrlProp65.xml><?xml version="1.0" encoding="utf-8"?>
<formControlPr xmlns="http://schemas.microsoft.com/office/spreadsheetml/2009/9/main" objectType="Drop" dropStyle="combo" dx="16" fmlaLink="_Output!$D$66" fmlaRange="_Input!$C$13:$C$17" noThreeD="1" sel="0" val="0"/>
</file>

<file path=xl/ctrlProps/ctrlProp650.xml><?xml version="1.0" encoding="utf-8"?>
<formControlPr xmlns="http://schemas.microsoft.com/office/spreadsheetml/2009/9/main" objectType="Drop" dropStyle="combo" dx="16" fmlaLink="_Output!$D$594" fmlaRange="_Input!$C$13:$C$18" noThreeD="1" sel="0" val="0"/>
</file>

<file path=xl/ctrlProps/ctrlProp651.xml><?xml version="1.0" encoding="utf-8"?>
<formControlPr xmlns="http://schemas.microsoft.com/office/spreadsheetml/2009/9/main" objectType="Drop" dropStyle="combo" dx="16" fmlaLink="_Output!$D$595" fmlaRange="_Input!$C$13:$C$18" noThreeD="1" sel="0" val="0"/>
</file>

<file path=xl/ctrlProps/ctrlProp652.xml><?xml version="1.0" encoding="utf-8"?>
<formControlPr xmlns="http://schemas.microsoft.com/office/spreadsheetml/2009/9/main" objectType="Drop" dropStyle="combo" dx="16" fmlaLink="_Output!$D$602" fmlaRange="_Input!$C$3:$C$4" noThreeD="1" sel="1" val="0"/>
</file>

<file path=xl/ctrlProps/ctrlProp653.xml><?xml version="1.0" encoding="utf-8"?>
<formControlPr xmlns="http://schemas.microsoft.com/office/spreadsheetml/2009/9/main" objectType="Drop" dropStyle="combo" dx="16" fmlaLink="_Output!$D$605" fmlaRange="_Input!$C$13:$C$17" noThreeD="1" sel="0" val="0"/>
</file>

<file path=xl/ctrlProps/ctrlProp654.xml><?xml version="1.0" encoding="utf-8"?>
<formControlPr xmlns="http://schemas.microsoft.com/office/spreadsheetml/2009/9/main" objectType="Drop" dropStyle="combo" dx="16" fmlaLink="_Output!$D$606" fmlaRange="_Input!$C$13:$C$17" noThreeD="1" sel="0" val="0"/>
</file>

<file path=xl/ctrlProps/ctrlProp655.xml><?xml version="1.0" encoding="utf-8"?>
<formControlPr xmlns="http://schemas.microsoft.com/office/spreadsheetml/2009/9/main" objectType="Drop" dropStyle="combo" dx="16" fmlaLink="_Output!$D$608" fmlaRange="_Input!$C$3:$C$4" noThreeD="1" sel="1" val="0"/>
</file>

<file path=xl/ctrlProps/ctrlProp656.xml><?xml version="1.0" encoding="utf-8"?>
<formControlPr xmlns="http://schemas.microsoft.com/office/spreadsheetml/2009/9/main" objectType="Drop" dropStyle="combo" dx="16" fmlaLink="_Output!$D$609" fmlaRange="_Input!$C$3:$C$4" noThreeD="1" sel="1" val="0"/>
</file>

<file path=xl/ctrlProps/ctrlProp657.xml><?xml version="1.0" encoding="utf-8"?>
<formControlPr xmlns="http://schemas.microsoft.com/office/spreadsheetml/2009/9/main" objectType="Drop" dropStyle="combo" dx="16" fmlaLink="_Output!$D$610" fmlaRange="_Input!$C$3:$C$4" noThreeD="1" sel="1" val="0"/>
</file>

<file path=xl/ctrlProps/ctrlProp658.xml><?xml version="1.0" encoding="utf-8"?>
<formControlPr xmlns="http://schemas.microsoft.com/office/spreadsheetml/2009/9/main" objectType="Drop" dropStyle="combo" dx="16" fmlaLink="_Output!$D$611" fmlaRange="_Input!$C$3:$C$4" noThreeD="1" sel="1" val="0"/>
</file>

<file path=xl/ctrlProps/ctrlProp659.xml><?xml version="1.0" encoding="utf-8"?>
<formControlPr xmlns="http://schemas.microsoft.com/office/spreadsheetml/2009/9/main" objectType="Drop" dropStyle="combo" dx="16" fmlaLink="_Output!$D$612" fmlaRange="_Input!$C$3:$C$4" noThreeD="1" sel="1" val="0"/>
</file>

<file path=xl/ctrlProps/ctrlProp66.xml><?xml version="1.0" encoding="utf-8"?>
<formControlPr xmlns="http://schemas.microsoft.com/office/spreadsheetml/2009/9/main" objectType="Drop" dropStyle="combo" dx="16" fmlaLink="_Output!$D$70" fmlaRange="_Input!$C$3:$C$4" noThreeD="1" sel="1" val="0"/>
</file>

<file path=xl/ctrlProps/ctrlProp660.xml><?xml version="1.0" encoding="utf-8"?>
<formControlPr xmlns="http://schemas.microsoft.com/office/spreadsheetml/2009/9/main" objectType="Drop" dropStyle="combo" dx="16" fmlaLink="_Output!$D$613" fmlaRange="_Input!$C$3:$C$4" noThreeD="1" sel="1" val="0"/>
</file>

<file path=xl/ctrlProps/ctrlProp661.xml><?xml version="1.0" encoding="utf-8"?>
<formControlPr xmlns="http://schemas.microsoft.com/office/spreadsheetml/2009/9/main" objectType="Drop" dropStyle="combo" dx="16" fmlaLink="_Output!$D$614" fmlaRange="_Input!$C$3:$C$4" noThreeD="1" sel="1" val="0"/>
</file>

<file path=xl/ctrlProps/ctrlProp662.xml><?xml version="1.0" encoding="utf-8"?>
<formControlPr xmlns="http://schemas.microsoft.com/office/spreadsheetml/2009/9/main" objectType="Drop" dropStyle="combo" dx="16" fmlaLink="_Output!$D$615" fmlaRange="_Input!$C$3:$C$4" noThreeD="1" sel="1" val="0"/>
</file>

<file path=xl/ctrlProps/ctrlProp663.xml><?xml version="1.0" encoding="utf-8"?>
<formControlPr xmlns="http://schemas.microsoft.com/office/spreadsheetml/2009/9/main" objectType="Drop" dropStyle="combo" dx="16" fmlaLink="_Output!$D$616" fmlaRange="_Input!$C$3:$C$4" noThreeD="1" sel="1" val="0"/>
</file>

<file path=xl/ctrlProps/ctrlProp664.xml><?xml version="1.0" encoding="utf-8"?>
<formControlPr xmlns="http://schemas.microsoft.com/office/spreadsheetml/2009/9/main" objectType="Drop" dropStyle="combo" dx="16" fmlaLink="_Output!$D$617" fmlaRange="_Input!$C$3:$C$4" noThreeD="1" sel="1" val="0"/>
</file>

<file path=xl/ctrlProps/ctrlProp665.xml><?xml version="1.0" encoding="utf-8"?>
<formControlPr xmlns="http://schemas.microsoft.com/office/spreadsheetml/2009/9/main" objectType="Drop" dropStyle="combo" dx="16" fmlaLink="_Output!$D$618" fmlaRange="_Input!$C$3:$C$4" noThreeD="1" sel="1" val="0"/>
</file>

<file path=xl/ctrlProps/ctrlProp666.xml><?xml version="1.0" encoding="utf-8"?>
<formControlPr xmlns="http://schemas.microsoft.com/office/spreadsheetml/2009/9/main" objectType="Drop" dropStyle="combo" dx="16" fmlaLink="_Output!$D$619" fmlaRange="_Input!$C$13:$C$17" noThreeD="1" sel="0" val="0"/>
</file>

<file path=xl/ctrlProps/ctrlProp667.xml><?xml version="1.0" encoding="utf-8"?>
<formControlPr xmlns="http://schemas.microsoft.com/office/spreadsheetml/2009/9/main" objectType="Drop" dropStyle="combo" dx="16" fmlaLink="_Output!$D$620" fmlaRange="_Input!$C$13:$C$17" noThreeD="1" sel="0" val="0"/>
</file>

<file path=xl/ctrlProps/ctrlProp668.xml><?xml version="1.0" encoding="utf-8"?>
<formControlPr xmlns="http://schemas.microsoft.com/office/spreadsheetml/2009/9/main" objectType="Drop" dropStyle="combo" dx="16" fmlaLink="_Output!$D$621" fmlaRange="_Input!$C$13:$C$17" noThreeD="1" sel="0" val="0"/>
</file>

<file path=xl/ctrlProps/ctrlProp669.xml><?xml version="1.0" encoding="utf-8"?>
<formControlPr xmlns="http://schemas.microsoft.com/office/spreadsheetml/2009/9/main" objectType="Drop" dropStyle="combo" dx="16" fmlaLink="_Output!$D$625" fmlaRange="_Input!$C$13:$C$17" noThreeD="1" sel="0" val="0"/>
</file>

<file path=xl/ctrlProps/ctrlProp67.xml><?xml version="1.0" encoding="utf-8"?>
<formControlPr xmlns="http://schemas.microsoft.com/office/spreadsheetml/2009/9/main" objectType="Drop" dropStyle="combo" dx="16" fmlaLink="_Output!$D$71" fmlaRange="_Input!$C$3:$C$4" noThreeD="1" sel="1" val="0"/>
</file>

<file path=xl/ctrlProps/ctrlProp670.xml><?xml version="1.0" encoding="utf-8"?>
<formControlPr xmlns="http://schemas.microsoft.com/office/spreadsheetml/2009/9/main" objectType="Drop" dropStyle="combo" dx="16" fmlaLink="_Output!$D$626" fmlaRange="_Input!$C$13:$C$17" noThreeD="1" sel="0" val="0"/>
</file>

<file path=xl/ctrlProps/ctrlProp671.xml><?xml version="1.0" encoding="utf-8"?>
<formControlPr xmlns="http://schemas.microsoft.com/office/spreadsheetml/2009/9/main" objectType="Drop" dropStyle="combo" dx="16" fmlaLink="_Output!$D$627" fmlaRange="_Input!$C$13:$C$17" noThreeD="1" sel="0" val="0"/>
</file>

<file path=xl/ctrlProps/ctrlProp672.xml><?xml version="1.0" encoding="utf-8"?>
<formControlPr xmlns="http://schemas.microsoft.com/office/spreadsheetml/2009/9/main" objectType="Drop" dropStyle="combo" dx="16" fmlaLink="_Output!$D$628" fmlaRange="_Input!$C$13:$C$17" noThreeD="1" sel="0" val="0"/>
</file>

<file path=xl/ctrlProps/ctrlProp673.xml><?xml version="1.0" encoding="utf-8"?>
<formControlPr xmlns="http://schemas.microsoft.com/office/spreadsheetml/2009/9/main" objectType="Drop" dropStyle="combo" dx="16" fmlaLink="_Output!$D$631" fmlaRange="_Input!$C$13:$C$17" noThreeD="1" sel="0" val="0"/>
</file>

<file path=xl/ctrlProps/ctrlProp674.xml><?xml version="1.0" encoding="utf-8"?>
<formControlPr xmlns="http://schemas.microsoft.com/office/spreadsheetml/2009/9/main" objectType="Drop" dropStyle="combo" dx="16" fmlaLink="_Output!$D$632" fmlaRange="_Input!$C$13:$C$17" noThreeD="1" sel="0" val="0"/>
</file>

<file path=xl/ctrlProps/ctrlProp675.xml><?xml version="1.0" encoding="utf-8"?>
<formControlPr xmlns="http://schemas.microsoft.com/office/spreadsheetml/2009/9/main" objectType="Drop" dropStyle="combo" dx="16" fmlaLink="_Output!$D$637" fmlaRange="_Input!$C$13:$C$18" noThreeD="1" sel="0" val="0"/>
</file>

<file path=xl/ctrlProps/ctrlProp676.xml><?xml version="1.0" encoding="utf-8"?>
<formControlPr xmlns="http://schemas.microsoft.com/office/spreadsheetml/2009/9/main" objectType="Drop" dropStyle="combo" dx="16" fmlaLink="_Output!$D$638" fmlaRange="_Input!$C$13:$C$18" noThreeD="1" sel="0" val="0"/>
</file>

<file path=xl/ctrlProps/ctrlProp677.xml><?xml version="1.0" encoding="utf-8"?>
<formControlPr xmlns="http://schemas.microsoft.com/office/spreadsheetml/2009/9/main" objectType="Drop" dropStyle="combo" dx="16" fmlaLink="_Output!$D$639" fmlaRange="_Input!$C$13:$C$18" noThreeD="1" sel="0" val="0"/>
</file>

<file path=xl/ctrlProps/ctrlProp678.xml><?xml version="1.0" encoding="utf-8"?>
<formControlPr xmlns="http://schemas.microsoft.com/office/spreadsheetml/2009/9/main" objectType="Drop" dropStyle="combo" dx="16" fmlaLink="_Output!$D$640" fmlaRange="_Input!$C$13:$C$18" noThreeD="1" sel="0" val="0"/>
</file>

<file path=xl/ctrlProps/ctrlProp679.xml><?xml version="1.0" encoding="utf-8"?>
<formControlPr xmlns="http://schemas.microsoft.com/office/spreadsheetml/2009/9/main" objectType="Drop" dropStyle="combo" dx="16" fmlaLink="_Output!$D$641" fmlaRange="_Input!$C$13:$C$18" noThreeD="1" sel="0" val="0"/>
</file>

<file path=xl/ctrlProps/ctrlProp68.xml><?xml version="1.0" encoding="utf-8"?>
<formControlPr xmlns="http://schemas.microsoft.com/office/spreadsheetml/2009/9/main" objectType="Drop" dropStyle="combo" dx="16" fmlaLink="_Output!$D$72" fmlaRange="_Input!$C$3:$C$4" noThreeD="1" sel="1" val="0"/>
</file>

<file path=xl/ctrlProps/ctrlProp680.xml><?xml version="1.0" encoding="utf-8"?>
<formControlPr xmlns="http://schemas.microsoft.com/office/spreadsheetml/2009/9/main" objectType="Drop" dropStyle="combo" dx="16" fmlaLink="_Output!$D$642" fmlaRange="_Input!$C$13:$C$18" noThreeD="1" sel="0" val="0"/>
</file>

<file path=xl/ctrlProps/ctrlProp681.xml><?xml version="1.0" encoding="utf-8"?>
<formControlPr xmlns="http://schemas.microsoft.com/office/spreadsheetml/2009/9/main" objectType="Drop" dropStyle="combo" dx="16" fmlaLink="_Output!$D$643" fmlaRange="_Input!$C$13:$C$18" noThreeD="1" sel="0" val="0"/>
</file>

<file path=xl/ctrlProps/ctrlProp682.xml><?xml version="1.0" encoding="utf-8"?>
<formControlPr xmlns="http://schemas.microsoft.com/office/spreadsheetml/2009/9/main" objectType="Drop" dropStyle="combo" dx="16" fmlaLink="_Output!$D$644" fmlaRange="_Input!$C$13:$C$18" noThreeD="1" sel="0" val="0"/>
</file>

<file path=xl/ctrlProps/ctrlProp683.xml><?xml version="1.0" encoding="utf-8"?>
<formControlPr xmlns="http://schemas.microsoft.com/office/spreadsheetml/2009/9/main" objectType="Drop" dropStyle="combo" dx="16" fmlaLink="_Output!$D$645" fmlaRange="_Input!$C$13:$C$18" noThreeD="1" sel="0" val="0"/>
</file>

<file path=xl/ctrlProps/ctrlProp684.xml><?xml version="1.0" encoding="utf-8"?>
<formControlPr xmlns="http://schemas.microsoft.com/office/spreadsheetml/2009/9/main" objectType="Drop" dropStyle="combo" dx="16" fmlaLink="_Output!$D$646" fmlaRange="_Input!$C$13:$C$18" noThreeD="1" sel="0" val="0"/>
</file>

<file path=xl/ctrlProps/ctrlProp685.xml><?xml version="1.0" encoding="utf-8"?>
<formControlPr xmlns="http://schemas.microsoft.com/office/spreadsheetml/2009/9/main" objectType="Drop" dropStyle="combo" dx="16" fmlaLink="_Output!$D$647" fmlaRange="_Input!$C$13:$C$18" noThreeD="1" sel="0" val="0"/>
</file>

<file path=xl/ctrlProps/ctrlProp686.xml><?xml version="1.0" encoding="utf-8"?>
<formControlPr xmlns="http://schemas.microsoft.com/office/spreadsheetml/2009/9/main" objectType="Drop" dropStyle="combo" dx="16" fmlaLink="_Output!$D$648" fmlaRange="_Input!$C$13:$C$18" noThreeD="1" sel="0" val="0"/>
</file>

<file path=xl/ctrlProps/ctrlProp687.xml><?xml version="1.0" encoding="utf-8"?>
<formControlPr xmlns="http://schemas.microsoft.com/office/spreadsheetml/2009/9/main" objectType="Drop" dropStyle="combo" dx="16" fmlaLink="_Output!$D$649" fmlaRange="_Input!$C$13:$C$18" noThreeD="1" sel="0" val="0"/>
</file>

<file path=xl/ctrlProps/ctrlProp688.xml><?xml version="1.0" encoding="utf-8"?>
<formControlPr xmlns="http://schemas.microsoft.com/office/spreadsheetml/2009/9/main" objectType="Drop" dropStyle="combo" dx="16" fmlaLink="_Output!$D$650" fmlaRange="_Input!$C$13:$C$18" noThreeD="1" sel="0" val="0"/>
</file>

<file path=xl/ctrlProps/ctrlProp689.xml><?xml version="1.0" encoding="utf-8"?>
<formControlPr xmlns="http://schemas.microsoft.com/office/spreadsheetml/2009/9/main" objectType="Drop" dropStyle="combo" dx="16" fmlaLink="_Output!$D$651" fmlaRange="_Input!$C$13:$C$18" noThreeD="1" sel="0" val="0"/>
</file>

<file path=xl/ctrlProps/ctrlProp69.xml><?xml version="1.0" encoding="utf-8"?>
<formControlPr xmlns="http://schemas.microsoft.com/office/spreadsheetml/2009/9/main" objectType="Drop" dropStyle="combo" dx="16" fmlaLink="_Output!$D$73" fmlaRange="_Input!$C$3:$C$4" noThreeD="1" sel="1" val="0"/>
</file>

<file path=xl/ctrlProps/ctrlProp690.xml><?xml version="1.0" encoding="utf-8"?>
<formControlPr xmlns="http://schemas.microsoft.com/office/spreadsheetml/2009/9/main" objectType="Drop" dropStyle="combo" dx="16" fmlaLink="_Output!$D$653" fmlaRange="_Input!$C$13:$C$18" noThreeD="1" sel="0" val="0"/>
</file>

<file path=xl/ctrlProps/ctrlProp691.xml><?xml version="1.0" encoding="utf-8"?>
<formControlPr xmlns="http://schemas.microsoft.com/office/spreadsheetml/2009/9/main" objectType="Drop" dropStyle="combo" dx="16" fmlaLink="_Output!$D$655" fmlaRange="_Input!$C$13:$C$18" noThreeD="1" sel="0" val="0"/>
</file>

<file path=xl/ctrlProps/ctrlProp692.xml><?xml version="1.0" encoding="utf-8"?>
<formControlPr xmlns="http://schemas.microsoft.com/office/spreadsheetml/2009/9/main" objectType="Drop" dropStyle="combo" dx="16" fmlaLink="_Output!$D$656" fmlaRange="_Input!$C$13:$C$18" noThreeD="1" sel="0" val="0"/>
</file>

<file path=xl/ctrlProps/ctrlProp693.xml><?xml version="1.0" encoding="utf-8"?>
<formControlPr xmlns="http://schemas.microsoft.com/office/spreadsheetml/2009/9/main" objectType="Drop" dropStyle="combo" dx="16" fmlaLink="_Output!$D$657" fmlaRange="_Input!$C$13:$C$18" noThreeD="1" sel="0" val="0"/>
</file>

<file path=xl/ctrlProps/ctrlProp694.xml><?xml version="1.0" encoding="utf-8"?>
<formControlPr xmlns="http://schemas.microsoft.com/office/spreadsheetml/2009/9/main" objectType="Drop" dropStyle="combo" dx="16" fmlaLink="_Output!$D$658" fmlaRange="_Input!$C$13:$C$18" noThreeD="1" sel="0" val="0"/>
</file>

<file path=xl/ctrlProps/ctrlProp695.xml><?xml version="1.0" encoding="utf-8"?>
<formControlPr xmlns="http://schemas.microsoft.com/office/spreadsheetml/2009/9/main" objectType="Drop" dropStyle="combo" dx="16" fmlaLink="_Output!$D$661" fmlaRange="_Input!$C$13:$C$18" noThreeD="1" sel="0" val="0"/>
</file>

<file path=xl/ctrlProps/ctrlProp696.xml><?xml version="1.0" encoding="utf-8"?>
<formControlPr xmlns="http://schemas.microsoft.com/office/spreadsheetml/2009/9/main" objectType="Drop" dropStyle="combo" dx="16" fmlaLink="_Output!$D$662" fmlaRange="_Input!$C$13:$C$18" noThreeD="1" sel="0" val="0"/>
</file>

<file path=xl/ctrlProps/ctrlProp697.xml><?xml version="1.0" encoding="utf-8"?>
<formControlPr xmlns="http://schemas.microsoft.com/office/spreadsheetml/2009/9/main" objectType="Drop" dropStyle="combo" dx="16" fmlaLink="_Output!$D$663" fmlaRange="_Input!$C$13:$C$18" noThreeD="1" sel="0" val="0"/>
</file>

<file path=xl/ctrlProps/ctrlProp698.xml><?xml version="1.0" encoding="utf-8"?>
<formControlPr xmlns="http://schemas.microsoft.com/office/spreadsheetml/2009/9/main" objectType="Drop" dropStyle="combo" dx="16" fmlaLink="_Output!$D$664" fmlaRange="_Input!$C$13:$C$18" noThreeD="1" sel="0" val="0"/>
</file>

<file path=xl/ctrlProps/ctrlProp699.xml><?xml version="1.0" encoding="utf-8"?>
<formControlPr xmlns="http://schemas.microsoft.com/office/spreadsheetml/2009/9/main" objectType="Drop" dropStyle="combo" dx="16" fmlaLink="_Output!$D$666" fmlaRange="_Input!$C$13:$C$18" noThreeD="1" sel="0" val="0"/>
</file>

<file path=xl/ctrlProps/ctrlProp7.xml><?xml version="1.0" encoding="utf-8"?>
<formControlPr xmlns="http://schemas.microsoft.com/office/spreadsheetml/2009/9/main" objectType="Drop" dropStyle="combo" dx="16" fmlaLink="_Output!$D$804" fmlaRange="_Input!$C$3:$C$4" noThreeD="1" sel="2" val="0"/>
</file>

<file path=xl/ctrlProps/ctrlProp70.xml><?xml version="1.0" encoding="utf-8"?>
<formControlPr xmlns="http://schemas.microsoft.com/office/spreadsheetml/2009/9/main" objectType="Drop" dropStyle="combo" dx="16" fmlaLink="_Output!$D$74" fmlaRange="_Input!$C$3:$C$4" noThreeD="1" sel="1" val="0"/>
</file>

<file path=xl/ctrlProps/ctrlProp700.xml><?xml version="1.0" encoding="utf-8"?>
<formControlPr xmlns="http://schemas.microsoft.com/office/spreadsheetml/2009/9/main" objectType="Drop" dropStyle="combo" dx="16" fmlaLink="_Output!$D$668" fmlaRange="_Input!$C$13:$C$18" noThreeD="1" sel="0" val="0"/>
</file>

<file path=xl/ctrlProps/ctrlProp701.xml><?xml version="1.0" encoding="utf-8"?>
<formControlPr xmlns="http://schemas.microsoft.com/office/spreadsheetml/2009/9/main" objectType="Drop" dropStyle="combo" dx="16" fmlaLink="_Output!$D$670" fmlaRange="_Input!$C$13:$C$18" noThreeD="1" sel="0" val="0"/>
</file>

<file path=xl/ctrlProps/ctrlProp702.xml><?xml version="1.0" encoding="utf-8"?>
<formControlPr xmlns="http://schemas.microsoft.com/office/spreadsheetml/2009/9/main" objectType="Drop" dropStyle="combo" dx="16" fmlaLink="_Output!$D$671" fmlaRange="_Input!$C$13:$C$18" noThreeD="1" sel="0" val="0"/>
</file>

<file path=xl/ctrlProps/ctrlProp703.xml><?xml version="1.0" encoding="utf-8"?>
<formControlPr xmlns="http://schemas.microsoft.com/office/spreadsheetml/2009/9/main" objectType="Drop" dropStyle="combo" dx="16" fmlaLink="_Output!$D$672" fmlaRange="_Input!$C$13:$C$18" noThreeD="1" sel="0" val="0"/>
</file>

<file path=xl/ctrlProps/ctrlProp704.xml><?xml version="1.0" encoding="utf-8"?>
<formControlPr xmlns="http://schemas.microsoft.com/office/spreadsheetml/2009/9/main" objectType="Drop" dropStyle="combo" dx="16" fmlaLink="_Output!$D$633" fmlaRange="_Input!$C$13:$C$17" noThreeD="1" sel="0" val="0"/>
</file>

<file path=xl/ctrlProps/ctrlProp705.xml><?xml version="1.0" encoding="utf-8"?>
<formControlPr xmlns="http://schemas.microsoft.com/office/spreadsheetml/2009/9/main" objectType="Drop" dropStyle="combo" dx="16" fmlaLink="_Output!$D$634" fmlaRange="_Input!$C$13:$C$17" noThreeD="1" sel="0" val="0"/>
</file>

<file path=xl/ctrlProps/ctrlProp706.xml><?xml version="1.0" encoding="utf-8"?>
<formControlPr xmlns="http://schemas.microsoft.com/office/spreadsheetml/2009/9/main" objectType="Drop" dropStyle="combo" dx="16" fmlaLink="_Output!$D$659" fmlaRange="_Input!$C$13:$C$18" noThreeD="1" sel="0" val="0"/>
</file>

<file path=xl/ctrlProps/ctrlProp707.xml><?xml version="1.0" encoding="utf-8"?>
<formControlPr xmlns="http://schemas.microsoft.com/office/spreadsheetml/2009/9/main" objectType="Drop" dropStyle="combo" dx="16" fmlaLink="_Output!$D$660" fmlaRange="_Input!$C$13:$C$18" noThreeD="1" sel="0" val="0"/>
</file>

<file path=xl/ctrlProps/ctrlProp708.xml><?xml version="1.0" encoding="utf-8"?>
<formControlPr xmlns="http://schemas.microsoft.com/office/spreadsheetml/2009/9/main" objectType="Drop" dropStyle="combo" dx="16" fmlaLink="_Output!$D$673" fmlaRange="_Input!$C$13:$C$18" noThreeD="1" sel="0" val="0"/>
</file>

<file path=xl/ctrlProps/ctrlProp709.xml><?xml version="1.0" encoding="utf-8"?>
<formControlPr xmlns="http://schemas.microsoft.com/office/spreadsheetml/2009/9/main" objectType="Drop" dropStyle="combo" dx="16" fmlaLink="_Output!$D$977" fmlaRange="_Input!$C$13:$C$18" noThreeD="1" sel="0" val="0"/>
</file>

<file path=xl/ctrlProps/ctrlProp71.xml><?xml version="1.0" encoding="utf-8"?>
<formControlPr xmlns="http://schemas.microsoft.com/office/spreadsheetml/2009/9/main" objectType="Drop" dropStyle="combo" dx="16" fmlaLink="_Output!$D$75" fmlaRange="_Input!$C$3:$C$4" noThreeD="1" sel="2" val="0"/>
</file>

<file path=xl/ctrlProps/ctrlProp710.xml><?xml version="1.0" encoding="utf-8"?>
<formControlPr xmlns="http://schemas.microsoft.com/office/spreadsheetml/2009/9/main" objectType="Drop" dropStyle="combo" dx="16" fmlaLink="_Output!$D$978" fmlaRange="_Input!$C$13:$C$18" noThreeD="1" sel="0" val="0"/>
</file>

<file path=xl/ctrlProps/ctrlProp711.xml><?xml version="1.0" encoding="utf-8"?>
<formControlPr xmlns="http://schemas.microsoft.com/office/spreadsheetml/2009/9/main" objectType="Drop" dropStyle="combo" dx="16" fmlaLink="_Output!$D$1067" fmlaRange="_Input!$C$13:$C$17" noThreeD="1" sel="0" val="0"/>
</file>

<file path=xl/ctrlProps/ctrlProp712.xml><?xml version="1.0" encoding="utf-8"?>
<formControlPr xmlns="http://schemas.microsoft.com/office/spreadsheetml/2009/9/main" objectType="Drop" dropStyle="combo" dx="16" fmlaLink="_Output!$D$980" fmlaRange="_Input!$C$13:$C$18" noThreeD="1" sel="0" val="0"/>
</file>

<file path=xl/ctrlProps/ctrlProp713.xml><?xml version="1.0" encoding="utf-8"?>
<formControlPr xmlns="http://schemas.microsoft.com/office/spreadsheetml/2009/9/main" objectType="Drop" dropStyle="combo" dx="16" fmlaLink="_Output!$D$1319" fmlaRange="_Input!$C$13:$C$18" noThreeD="1" sel="0" val="0"/>
</file>

<file path=xl/ctrlProps/ctrlProp714.xml><?xml version="1.0" encoding="utf-8"?>
<formControlPr xmlns="http://schemas.microsoft.com/office/spreadsheetml/2009/9/main" objectType="Drop" dropStyle="combo" dx="16" fmlaLink="_Output!$D$681" fmlaRange="_Input!$C$13:$C$17" noThreeD="1" sel="0" val="0"/>
</file>

<file path=xl/ctrlProps/ctrlProp715.xml><?xml version="1.0" encoding="utf-8"?>
<formControlPr xmlns="http://schemas.microsoft.com/office/spreadsheetml/2009/9/main" objectType="Drop" dropStyle="combo" dx="16" fmlaLink="_Output!$D$686" fmlaRange="_Input!$C$3:$C$4" noThreeD="1" sel="1" val="0"/>
</file>

<file path=xl/ctrlProps/ctrlProp716.xml><?xml version="1.0" encoding="utf-8"?>
<formControlPr xmlns="http://schemas.microsoft.com/office/spreadsheetml/2009/9/main" objectType="Drop" dropStyle="combo" dx="16" fmlaLink="_Output!$D$687" fmlaRange="_Input!$C$3:$C$4" noThreeD="1" sel="1" val="0"/>
</file>

<file path=xl/ctrlProps/ctrlProp717.xml><?xml version="1.0" encoding="utf-8"?>
<formControlPr xmlns="http://schemas.microsoft.com/office/spreadsheetml/2009/9/main" objectType="Drop" dropStyle="combo" dx="16" fmlaLink="_Output!$D$688" fmlaRange="_Input!$C$3:$C$4" noThreeD="1" sel="1" val="0"/>
</file>

<file path=xl/ctrlProps/ctrlProp718.xml><?xml version="1.0" encoding="utf-8"?>
<formControlPr xmlns="http://schemas.microsoft.com/office/spreadsheetml/2009/9/main" objectType="Drop" dropStyle="combo" dx="16" fmlaLink="_Output!$D$689" fmlaRange="_Input!$C$3:$C$4" noThreeD="1" sel="1" val="0"/>
</file>

<file path=xl/ctrlProps/ctrlProp719.xml><?xml version="1.0" encoding="utf-8"?>
<formControlPr xmlns="http://schemas.microsoft.com/office/spreadsheetml/2009/9/main" objectType="Drop" dropStyle="combo" dx="16" fmlaLink="_Output!$D$690" fmlaRange="_Input!$C$3:$C$4" noThreeD="1" sel="1" val="0"/>
</file>

<file path=xl/ctrlProps/ctrlProp72.xml><?xml version="1.0" encoding="utf-8"?>
<formControlPr xmlns="http://schemas.microsoft.com/office/spreadsheetml/2009/9/main" objectType="Drop" dropStyle="combo" dx="16" fmlaLink="_Output!$D$985" fmlaRange="_Input!$C$13:$C$17" noThreeD="1" sel="0" val="0"/>
</file>

<file path=xl/ctrlProps/ctrlProp720.xml><?xml version="1.0" encoding="utf-8"?>
<formControlPr xmlns="http://schemas.microsoft.com/office/spreadsheetml/2009/9/main" objectType="Drop" dropStyle="combo" dx="16" fmlaLink="_Output!$D$691" fmlaRange="_Input!$C$3:$C$4" noThreeD="1" sel="1" val="0"/>
</file>

<file path=xl/ctrlProps/ctrlProp721.xml><?xml version="1.0" encoding="utf-8"?>
<formControlPr xmlns="http://schemas.microsoft.com/office/spreadsheetml/2009/9/main" objectType="Drop" dropStyle="combo" dx="16" fmlaLink="_Output!$D$692" fmlaRange="_Input!$C$3:$C$4" noThreeD="1" sel="1" val="0"/>
</file>

<file path=xl/ctrlProps/ctrlProp722.xml><?xml version="1.0" encoding="utf-8"?>
<formControlPr xmlns="http://schemas.microsoft.com/office/spreadsheetml/2009/9/main" objectType="Drop" dropStyle="combo" dx="16" fmlaLink="_Output!$D$693" fmlaRange="_Input!$C$3:$C$4" noThreeD="1" sel="1" val="0"/>
</file>

<file path=xl/ctrlProps/ctrlProp723.xml><?xml version="1.0" encoding="utf-8"?>
<formControlPr xmlns="http://schemas.microsoft.com/office/spreadsheetml/2009/9/main" objectType="Drop" dropStyle="combo" dx="16" fmlaLink="_Output!$D$694" fmlaRange="_Input!$C$3:$C$4" noThreeD="1" sel="1" val="0"/>
</file>

<file path=xl/ctrlProps/ctrlProp724.xml><?xml version="1.0" encoding="utf-8"?>
<formControlPr xmlns="http://schemas.microsoft.com/office/spreadsheetml/2009/9/main" objectType="Drop" dropStyle="combo" dx="16" fmlaLink="_Output!$D$695" fmlaRange="_Input!$C$3:$C$4" noThreeD="1" sel="1" val="0"/>
</file>

<file path=xl/ctrlProps/ctrlProp725.xml><?xml version="1.0" encoding="utf-8"?>
<formControlPr xmlns="http://schemas.microsoft.com/office/spreadsheetml/2009/9/main" objectType="Drop" dropStyle="combo" dx="16" fmlaLink="_Output!$D$696" fmlaRange="_Input!$C$3:$C$4" noThreeD="1" sel="1" val="0"/>
</file>

<file path=xl/ctrlProps/ctrlProp726.xml><?xml version="1.0" encoding="utf-8"?>
<formControlPr xmlns="http://schemas.microsoft.com/office/spreadsheetml/2009/9/main" objectType="Drop" dropStyle="combo" dx="16" fmlaLink="_Output!$D$697" fmlaRange="_Input!$C$13:$C$17" noThreeD="1" sel="0" val="0"/>
</file>

<file path=xl/ctrlProps/ctrlProp727.xml><?xml version="1.0" encoding="utf-8"?>
<formControlPr xmlns="http://schemas.microsoft.com/office/spreadsheetml/2009/9/main" objectType="Drop" dropStyle="combo" dx="16" fmlaLink="_Output!$D$698" fmlaRange="_Input!$C$13:$C$17" noThreeD="1" sel="0" val="0"/>
</file>

<file path=xl/ctrlProps/ctrlProp728.xml><?xml version="1.0" encoding="utf-8"?>
<formControlPr xmlns="http://schemas.microsoft.com/office/spreadsheetml/2009/9/main" objectType="Drop" dropStyle="combo" dx="16" fmlaLink="_Output!$D$699" fmlaRange="_Input!$C$13:$C$17" noThreeD="1" sel="0" val="0"/>
</file>

<file path=xl/ctrlProps/ctrlProp729.xml><?xml version="1.0" encoding="utf-8"?>
<formControlPr xmlns="http://schemas.microsoft.com/office/spreadsheetml/2009/9/main" objectType="Drop" dropStyle="combo" dx="16" fmlaLink="_Output!$D$700" fmlaRange="_Input!$C$13:$C$17" noThreeD="1" sel="0" val="0"/>
</file>

<file path=xl/ctrlProps/ctrlProp73.xml><?xml version="1.0" encoding="utf-8"?>
<formControlPr xmlns="http://schemas.microsoft.com/office/spreadsheetml/2009/9/main" objectType="Drop" dropStyle="combo" dx="16" fmlaLink="_Output!$D$1078" fmlaRange="_Input!$C$13:$C$17" noThreeD="1" sel="0" val="0"/>
</file>

<file path=xl/ctrlProps/ctrlProp730.xml><?xml version="1.0" encoding="utf-8"?>
<formControlPr xmlns="http://schemas.microsoft.com/office/spreadsheetml/2009/9/main" objectType="Drop" dropStyle="combo" dx="16" fmlaLink="_Output!$D$701" fmlaRange="_Input!$C$13:$C$17" noThreeD="1" sel="0" val="0"/>
</file>

<file path=xl/ctrlProps/ctrlProp731.xml><?xml version="1.0" encoding="utf-8"?>
<formControlPr xmlns="http://schemas.microsoft.com/office/spreadsheetml/2009/9/main" objectType="Drop" dropStyle="combo" dx="16" fmlaLink="_Output!$D$702" fmlaRange="_Input!$C$13:$C$17" noThreeD="1" sel="0" val="0"/>
</file>

<file path=xl/ctrlProps/ctrlProp732.xml><?xml version="1.0" encoding="utf-8"?>
<formControlPr xmlns="http://schemas.microsoft.com/office/spreadsheetml/2009/9/main" objectType="Drop" dropStyle="combo" dx="16" fmlaLink="_Output!$D$703" fmlaRange="_Input!$C$13:$C$17" noThreeD="1" sel="0" val="0"/>
</file>

<file path=xl/ctrlProps/ctrlProp733.xml><?xml version="1.0" encoding="utf-8"?>
<formControlPr xmlns="http://schemas.microsoft.com/office/spreadsheetml/2009/9/main" objectType="Drop" dropStyle="combo" dx="16" fmlaLink="_Output!$D$705" fmlaRange="_Input!$C$13:$C$17" noThreeD="1" sel="0" val="0"/>
</file>

<file path=xl/ctrlProps/ctrlProp734.xml><?xml version="1.0" encoding="utf-8"?>
<formControlPr xmlns="http://schemas.microsoft.com/office/spreadsheetml/2009/9/main" objectType="Drop" dropStyle="combo" dx="16" fmlaLink="_Output!$D$706" fmlaRange="_Input!$C$13:$C$17" noThreeD="1" sel="0" val="0"/>
</file>

<file path=xl/ctrlProps/ctrlProp735.xml><?xml version="1.0" encoding="utf-8"?>
<formControlPr xmlns="http://schemas.microsoft.com/office/spreadsheetml/2009/9/main" objectType="Drop" dropStyle="combo" dx="16" fmlaLink="_Output!$D$707" fmlaRange="_Input!$C$13:$C$17" noThreeD="1" sel="0" val="0"/>
</file>

<file path=xl/ctrlProps/ctrlProp736.xml><?xml version="1.0" encoding="utf-8"?>
<formControlPr xmlns="http://schemas.microsoft.com/office/spreadsheetml/2009/9/main" objectType="Drop" dropStyle="combo" dx="16" fmlaLink="_Output!$D$711" fmlaRange="_Input!$C$13:$C$17" noThreeD="1" sel="0" val="0"/>
</file>

<file path=xl/ctrlProps/ctrlProp737.xml><?xml version="1.0" encoding="utf-8"?>
<formControlPr xmlns="http://schemas.microsoft.com/office/spreadsheetml/2009/9/main" objectType="Drop" dropStyle="combo" dx="16" fmlaLink="_Output!$D$712" fmlaRange="_Input!$C$13:$C$17" noThreeD="1" sel="0" val="0"/>
</file>

<file path=xl/ctrlProps/ctrlProp738.xml><?xml version="1.0" encoding="utf-8"?>
<formControlPr xmlns="http://schemas.microsoft.com/office/spreadsheetml/2009/9/main" objectType="Drop" dropStyle="combo" dx="16" fmlaLink="_Output!$D$714" fmlaRange="_Input!$C$13:$C$18" noThreeD="1" sel="0" val="0"/>
</file>

<file path=xl/ctrlProps/ctrlProp739.xml><?xml version="1.0" encoding="utf-8"?>
<formControlPr xmlns="http://schemas.microsoft.com/office/spreadsheetml/2009/9/main" objectType="Drop" dropStyle="combo" dx="16" fmlaLink="_Output!$D$716" fmlaRange="_Input!$C$13:$C$18" noThreeD="1" sel="0" val="0"/>
</file>

<file path=xl/ctrlProps/ctrlProp74.xml><?xml version="1.0" encoding="utf-8"?>
<formControlPr xmlns="http://schemas.microsoft.com/office/spreadsheetml/2009/9/main" objectType="Drop" dropStyle="combo" dx="16" fmlaLink="_Output!$D$64" fmlaRange="_Input!$C$3:$C$4" noThreeD="1" sel="2" val="0"/>
</file>

<file path=xl/ctrlProps/ctrlProp740.xml><?xml version="1.0" encoding="utf-8"?>
<formControlPr xmlns="http://schemas.microsoft.com/office/spreadsheetml/2009/9/main" objectType="Drop" dropStyle="combo" dx="16" fmlaLink="_Output!$D$717" fmlaRange="_Input!$C$13:$C$18" noThreeD="1" sel="0" val="0"/>
</file>

<file path=xl/ctrlProps/ctrlProp741.xml><?xml version="1.0" encoding="utf-8"?>
<formControlPr xmlns="http://schemas.microsoft.com/office/spreadsheetml/2009/9/main" objectType="Drop" dropStyle="combo" dx="16" fmlaLink="_Output!$D$718" fmlaRange="_Input!$C$13:$C$18" noThreeD="1" sel="0" val="0"/>
</file>

<file path=xl/ctrlProps/ctrlProp742.xml><?xml version="1.0" encoding="utf-8"?>
<formControlPr xmlns="http://schemas.microsoft.com/office/spreadsheetml/2009/9/main" objectType="Drop" dropStyle="combo" dx="16" fmlaLink="_Output!$D$719" fmlaRange="_Input!$C$13:$C$18" noThreeD="1" sel="0" val="0"/>
</file>

<file path=xl/ctrlProps/ctrlProp743.xml><?xml version="1.0" encoding="utf-8"?>
<formControlPr xmlns="http://schemas.microsoft.com/office/spreadsheetml/2009/9/main" objectType="Drop" dropStyle="combo" dx="16" fmlaLink="_Output!$D$720" fmlaRange="_Input!$C$13:$C$18" noThreeD="1" sel="0" val="0"/>
</file>

<file path=xl/ctrlProps/ctrlProp744.xml><?xml version="1.0" encoding="utf-8"?>
<formControlPr xmlns="http://schemas.microsoft.com/office/spreadsheetml/2009/9/main" objectType="Drop" dropStyle="combo" dx="16" fmlaLink="_Output!$D$721" fmlaRange="_Input!$C$13:$C$18" noThreeD="1" sel="0" val="0"/>
</file>

<file path=xl/ctrlProps/ctrlProp745.xml><?xml version="1.0" encoding="utf-8"?>
<formControlPr xmlns="http://schemas.microsoft.com/office/spreadsheetml/2009/9/main" objectType="Drop" dropStyle="combo" dx="16" fmlaLink="_Output!$D$722" fmlaRange="_Input!$C$13:$C$18" noThreeD="1" sel="0" val="0"/>
</file>

<file path=xl/ctrlProps/ctrlProp746.xml><?xml version="1.0" encoding="utf-8"?>
<formControlPr xmlns="http://schemas.microsoft.com/office/spreadsheetml/2009/9/main" objectType="Drop" dropStyle="combo" dx="16" fmlaLink="_Output!$D$723" fmlaRange="_Input!$C$13:$C$18" noThreeD="1" sel="0" val="0"/>
</file>

<file path=xl/ctrlProps/ctrlProp747.xml><?xml version="1.0" encoding="utf-8"?>
<formControlPr xmlns="http://schemas.microsoft.com/office/spreadsheetml/2009/9/main" objectType="Drop" dropStyle="combo" dx="16" fmlaLink="_Output!$D$725" fmlaRange="_Input!$C$13:$C$18" noThreeD="1" sel="0" val="0"/>
</file>

<file path=xl/ctrlProps/ctrlProp748.xml><?xml version="1.0" encoding="utf-8"?>
<formControlPr xmlns="http://schemas.microsoft.com/office/spreadsheetml/2009/9/main" objectType="Drop" dropStyle="combo" dx="16" fmlaLink="_Output!$D$726" fmlaRange="_Input!$C$13:$C$18" noThreeD="1" sel="0" val="0"/>
</file>

<file path=xl/ctrlProps/ctrlProp749.xml><?xml version="1.0" encoding="utf-8"?>
<formControlPr xmlns="http://schemas.microsoft.com/office/spreadsheetml/2009/9/main" objectType="Drop" dropStyle="combo" dx="16" fmlaLink="_Output!$D$727" fmlaRange="_Input!$C$13:$C$18" noThreeD="1" sel="0" val="0"/>
</file>

<file path=xl/ctrlProps/ctrlProp75.xml><?xml version="1.0" encoding="utf-8"?>
<formControlPr xmlns="http://schemas.microsoft.com/office/spreadsheetml/2009/9/main" objectType="Drop" dropStyle="combo" dx="16" fmlaLink="_Output!$D$84" fmlaRange="_Input!$C$13:$C$17" noThreeD="1" sel="0" val="0"/>
</file>

<file path=xl/ctrlProps/ctrlProp750.xml><?xml version="1.0" encoding="utf-8"?>
<formControlPr xmlns="http://schemas.microsoft.com/office/spreadsheetml/2009/9/main" objectType="Drop" dropStyle="combo" dx="16" fmlaLink="_Output!$D$728" fmlaRange="_Input!$C$13:$C$18" noThreeD="1" sel="0" val="0"/>
</file>

<file path=xl/ctrlProps/ctrlProp751.xml><?xml version="1.0" encoding="utf-8"?>
<formControlPr xmlns="http://schemas.microsoft.com/office/spreadsheetml/2009/9/main" objectType="Drop" dropStyle="combo" dx="16" fmlaLink="_Output!$D$731" fmlaRange="_Input!$C$13:$C$18" noThreeD="1" sel="0" val="0"/>
</file>

<file path=xl/ctrlProps/ctrlProp752.xml><?xml version="1.0" encoding="utf-8"?>
<formControlPr xmlns="http://schemas.microsoft.com/office/spreadsheetml/2009/9/main" objectType="Drop" dropStyle="combo" dx="16" fmlaLink="_Output!$D$732" fmlaRange="_Input!$C$13:$C$18" noThreeD="1" sel="0" val="0"/>
</file>

<file path=xl/ctrlProps/ctrlProp753.xml><?xml version="1.0" encoding="utf-8"?>
<formControlPr xmlns="http://schemas.microsoft.com/office/spreadsheetml/2009/9/main" objectType="Drop" dropStyle="combo" dx="16" fmlaLink="_Output!$D$733" fmlaRange="_Input!$C$13:$C$18" noThreeD="1" sel="0" val="0"/>
</file>

<file path=xl/ctrlProps/ctrlProp754.xml><?xml version="1.0" encoding="utf-8"?>
<formControlPr xmlns="http://schemas.microsoft.com/office/spreadsheetml/2009/9/main" objectType="Drop" dropStyle="combo" dx="16" fmlaLink="_Output!$D$737" fmlaRange="_Input!$C$13:$C$18" noThreeD="1" sel="0" val="0"/>
</file>

<file path=xl/ctrlProps/ctrlProp755.xml><?xml version="1.0" encoding="utf-8"?>
<formControlPr xmlns="http://schemas.microsoft.com/office/spreadsheetml/2009/9/main" objectType="Drop" dropStyle="combo" dx="16" fmlaLink="_Output!$D$715" fmlaRange="_Input!$C$13:$C$18" noThreeD="1" sel="0" val="0"/>
</file>

<file path=xl/ctrlProps/ctrlProp756.xml><?xml version="1.0" encoding="utf-8"?>
<formControlPr xmlns="http://schemas.microsoft.com/office/spreadsheetml/2009/9/main" objectType="Drop" dropStyle="combo" dx="16" fmlaLink="_Output!$D$729" fmlaRange="_Input!$C$13:$C$18" noThreeD="1" sel="0" val="0"/>
</file>

<file path=xl/ctrlProps/ctrlProp757.xml><?xml version="1.0" encoding="utf-8"?>
<formControlPr xmlns="http://schemas.microsoft.com/office/spreadsheetml/2009/9/main" objectType="Drop" dropStyle="combo" dx="16" fmlaLink="_Output!$D$730" fmlaRange="_Input!$C$13:$C$18" noThreeD="1" sel="0" val="0"/>
</file>

<file path=xl/ctrlProps/ctrlProp758.xml><?xml version="1.0" encoding="utf-8"?>
<formControlPr xmlns="http://schemas.microsoft.com/office/spreadsheetml/2009/9/main" objectType="Drop" dropStyle="combo" dx="16" fmlaLink="_Output!$D$734" fmlaRange="_Input!$C$13:$C$18" noThreeD="1" sel="0" val="0"/>
</file>

<file path=xl/ctrlProps/ctrlProp759.xml><?xml version="1.0" encoding="utf-8"?>
<formControlPr xmlns="http://schemas.microsoft.com/office/spreadsheetml/2009/9/main" objectType="Drop" dropStyle="combo" dx="16" fmlaLink="_Output!$D$735" fmlaRange="_Input!$C$13:$C$18" noThreeD="1" sel="0" val="0"/>
</file>

<file path=xl/ctrlProps/ctrlProp76.xml><?xml version="1.0" encoding="utf-8"?>
<formControlPr xmlns="http://schemas.microsoft.com/office/spreadsheetml/2009/9/main" objectType="Drop" dropStyle="combo" dx="16" fmlaLink="_Output!$D$87" fmlaRange="_Input!$C$13:$C$17" noThreeD="1" sel="0" val="0"/>
</file>

<file path=xl/ctrlProps/ctrlProp760.xml><?xml version="1.0" encoding="utf-8"?>
<formControlPr xmlns="http://schemas.microsoft.com/office/spreadsheetml/2009/9/main" objectType="Drop" dropStyle="combo" dx="16" fmlaLink="_Output!$D$736" fmlaRange="_Input!$C$13:$C$18" noThreeD="1" sel="0" val="0"/>
</file>

<file path=xl/ctrlProps/ctrlProp761.xml><?xml version="1.0" encoding="utf-8"?>
<formControlPr xmlns="http://schemas.microsoft.com/office/spreadsheetml/2009/9/main" objectType="Drop" dropStyle="combo" dx="16" fmlaLink="_Output!$D$724" fmlaRange="_Input!$C$13:$C$18" noThreeD="1" sel="0" val="0"/>
</file>

<file path=xl/ctrlProps/ctrlProp762.xml><?xml version="1.0" encoding="utf-8"?>
<formControlPr xmlns="http://schemas.microsoft.com/office/spreadsheetml/2009/9/main" objectType="Drop" dropStyle="combo" dx="16" fmlaLink="_Output!$D$1068" fmlaRange="_Input!$C$13:$C$17" noThreeD="1" sel="0" val="0"/>
</file>

<file path=xl/ctrlProps/ctrlProp763.xml><?xml version="1.0" encoding="utf-8"?>
<formControlPr xmlns="http://schemas.microsoft.com/office/spreadsheetml/2009/9/main" objectType="Drop" dropStyle="combo" dx="16" fmlaLink="_Output!$D$744" fmlaRange="_Input!$C$13:$C$17" noThreeD="1" sel="0" val="0"/>
</file>

<file path=xl/ctrlProps/ctrlProp764.xml><?xml version="1.0" encoding="utf-8"?>
<formControlPr xmlns="http://schemas.microsoft.com/office/spreadsheetml/2009/9/main" objectType="Drop" dropStyle="combo" dx="16" fmlaLink="_Output!$D$746" fmlaRange="_Input!$C$3:$C$4" noThreeD="1" sel="1" val="0"/>
</file>

<file path=xl/ctrlProps/ctrlProp765.xml><?xml version="1.0" encoding="utf-8"?>
<formControlPr xmlns="http://schemas.microsoft.com/office/spreadsheetml/2009/9/main" objectType="Drop" dropStyle="combo" dx="16" fmlaLink="_Output!$D$747" fmlaRange="_Input!$C$3:$C$4" noThreeD="1" sel="1" val="0"/>
</file>

<file path=xl/ctrlProps/ctrlProp766.xml><?xml version="1.0" encoding="utf-8"?>
<formControlPr xmlns="http://schemas.microsoft.com/office/spreadsheetml/2009/9/main" objectType="Drop" dropStyle="combo" dx="16" fmlaLink="_Output!$D$748" fmlaRange="_Input!$C$3:$C$4" noThreeD="1" sel="1" val="0"/>
</file>

<file path=xl/ctrlProps/ctrlProp767.xml><?xml version="1.0" encoding="utf-8"?>
<formControlPr xmlns="http://schemas.microsoft.com/office/spreadsheetml/2009/9/main" objectType="Drop" dropStyle="combo" dx="16" fmlaLink="_Output!$D$749" fmlaRange="_Input!$C$3:$C$4" noThreeD="1" sel="1" val="0"/>
</file>

<file path=xl/ctrlProps/ctrlProp768.xml><?xml version="1.0" encoding="utf-8"?>
<formControlPr xmlns="http://schemas.microsoft.com/office/spreadsheetml/2009/9/main" objectType="Drop" dropStyle="combo" dx="16" fmlaLink="_Output!$D$750" fmlaRange="_Input!$C$3:$C$4" noThreeD="1" sel="1" val="0"/>
</file>

<file path=xl/ctrlProps/ctrlProp769.xml><?xml version="1.0" encoding="utf-8"?>
<formControlPr xmlns="http://schemas.microsoft.com/office/spreadsheetml/2009/9/main" objectType="Drop" dropStyle="combo" dx="16" fmlaLink="_Output!$D$751" fmlaRange="_Input!$C$3:$C$4" noThreeD="1" sel="1" val="0"/>
</file>

<file path=xl/ctrlProps/ctrlProp77.xml><?xml version="1.0" encoding="utf-8"?>
<formControlPr xmlns="http://schemas.microsoft.com/office/spreadsheetml/2009/9/main" objectType="Drop" dropStyle="combo" dx="16" fmlaLink="_Output!$D$88" fmlaRange="_Input!$C$13:$C$17" noThreeD="1" sel="0" val="0"/>
</file>

<file path=xl/ctrlProps/ctrlProp770.xml><?xml version="1.0" encoding="utf-8"?>
<formControlPr xmlns="http://schemas.microsoft.com/office/spreadsheetml/2009/9/main" objectType="Drop" dropStyle="combo" dx="16" fmlaLink="_Output!$D$752" fmlaRange="_Input!$C$3:$C$4" noThreeD="1" sel="1" val="0"/>
</file>

<file path=xl/ctrlProps/ctrlProp771.xml><?xml version="1.0" encoding="utf-8"?>
<formControlPr xmlns="http://schemas.microsoft.com/office/spreadsheetml/2009/9/main" objectType="Drop" dropStyle="combo" dx="16" fmlaLink="_Output!$D$753" fmlaRange="_Input!$C$3:$C$4" noThreeD="1" sel="1" val="0"/>
</file>

<file path=xl/ctrlProps/ctrlProp772.xml><?xml version="1.0" encoding="utf-8"?>
<formControlPr xmlns="http://schemas.microsoft.com/office/spreadsheetml/2009/9/main" objectType="Drop" dropStyle="combo" dx="16" fmlaLink="_Output!$D$754" fmlaRange="_Input!$C$3:$C$4" noThreeD="1" sel="1" val="0"/>
</file>

<file path=xl/ctrlProps/ctrlProp773.xml><?xml version="1.0" encoding="utf-8"?>
<formControlPr xmlns="http://schemas.microsoft.com/office/spreadsheetml/2009/9/main" objectType="Drop" dropStyle="combo" dx="16" fmlaLink="_Output!$D$755" fmlaRange="_Input!$C$3:$C$4" noThreeD="1" sel="1" val="0"/>
</file>

<file path=xl/ctrlProps/ctrlProp774.xml><?xml version="1.0" encoding="utf-8"?>
<formControlPr xmlns="http://schemas.microsoft.com/office/spreadsheetml/2009/9/main" objectType="Drop" dropStyle="combo" dx="16" fmlaLink="_Output!$D$756" fmlaRange="_Input!$C$3:$C$4" noThreeD="1" sel="1" val="0"/>
</file>

<file path=xl/ctrlProps/ctrlProp775.xml><?xml version="1.0" encoding="utf-8"?>
<formControlPr xmlns="http://schemas.microsoft.com/office/spreadsheetml/2009/9/main" objectType="Drop" dropStyle="combo" dx="16" fmlaLink="_Output!$D$757" fmlaRange="_Input!$C$13:$C$17" noThreeD="1" sel="0" val="0"/>
</file>

<file path=xl/ctrlProps/ctrlProp776.xml><?xml version="1.0" encoding="utf-8"?>
<formControlPr xmlns="http://schemas.microsoft.com/office/spreadsheetml/2009/9/main" objectType="Drop" dropStyle="combo" dx="16" fmlaLink="_Output!$D$758" fmlaRange="_Input!$C$13:$C$17" noThreeD="1" sel="0" val="0"/>
</file>

<file path=xl/ctrlProps/ctrlProp777.xml><?xml version="1.0" encoding="utf-8"?>
<formControlPr xmlns="http://schemas.microsoft.com/office/spreadsheetml/2009/9/main" objectType="Drop" dropStyle="combo" dx="16" fmlaLink="_Output!$D$759" fmlaRange="_Input!$C$13:$C$17" noThreeD="1" sel="0" val="0"/>
</file>

<file path=xl/ctrlProps/ctrlProp778.xml><?xml version="1.0" encoding="utf-8"?>
<formControlPr xmlns="http://schemas.microsoft.com/office/spreadsheetml/2009/9/main" objectType="Drop" dropStyle="combo" dx="16" fmlaLink="_Output!$D$760" fmlaRange="_Input!$C$13:$C$17" noThreeD="1" sel="0" val="0"/>
</file>

<file path=xl/ctrlProps/ctrlProp779.xml><?xml version="1.0" encoding="utf-8"?>
<formControlPr xmlns="http://schemas.microsoft.com/office/spreadsheetml/2009/9/main" objectType="Drop" dropStyle="combo" dx="16" fmlaLink="_Output!$D$761" fmlaRange="_Input!$C$13:$C$17" noThreeD="1" sel="0" val="0"/>
</file>

<file path=xl/ctrlProps/ctrlProp78.xml><?xml version="1.0" encoding="utf-8"?>
<formControlPr xmlns="http://schemas.microsoft.com/office/spreadsheetml/2009/9/main" objectType="Drop" dropStyle="combo" dx="16" fmlaLink="_Output!$D$89" fmlaRange="_Input!$C$13:$C$17" noThreeD="1" sel="0" val="0"/>
</file>

<file path=xl/ctrlProps/ctrlProp780.xml><?xml version="1.0" encoding="utf-8"?>
<formControlPr xmlns="http://schemas.microsoft.com/office/spreadsheetml/2009/9/main" objectType="Drop" dropStyle="combo" dx="16" fmlaLink="_Output!$D$762" fmlaRange="_Input!$C$13:$C$17" noThreeD="1" sel="0" val="0"/>
</file>

<file path=xl/ctrlProps/ctrlProp781.xml><?xml version="1.0" encoding="utf-8"?>
<formControlPr xmlns="http://schemas.microsoft.com/office/spreadsheetml/2009/9/main" objectType="Drop" dropStyle="combo" dx="16" fmlaLink="_Output!$D$763" fmlaRange="_Input!$C$13:$C$17" noThreeD="1" sel="0" val="0"/>
</file>

<file path=xl/ctrlProps/ctrlProp782.xml><?xml version="1.0" encoding="utf-8"?>
<formControlPr xmlns="http://schemas.microsoft.com/office/spreadsheetml/2009/9/main" objectType="Drop" dropStyle="combo" dx="16" fmlaLink="_Output!$D$765" fmlaRange="_Input!$C$13:$C$17" noThreeD="1" sel="0" val="0"/>
</file>

<file path=xl/ctrlProps/ctrlProp783.xml><?xml version="1.0" encoding="utf-8"?>
<formControlPr xmlns="http://schemas.microsoft.com/office/spreadsheetml/2009/9/main" objectType="Drop" dropStyle="combo" dx="16" fmlaLink="_Output!$D$766" fmlaRange="_Input!$C$13:$C$17" noThreeD="1" sel="0" val="0"/>
</file>

<file path=xl/ctrlProps/ctrlProp784.xml><?xml version="1.0" encoding="utf-8"?>
<formControlPr xmlns="http://schemas.microsoft.com/office/spreadsheetml/2009/9/main" objectType="Drop" dropStyle="combo" dx="16" fmlaLink="_Output!$D$767" fmlaRange="_Input!$C$13:$C$17" noThreeD="1" sel="0" val="0"/>
</file>

<file path=xl/ctrlProps/ctrlProp785.xml><?xml version="1.0" encoding="utf-8"?>
<formControlPr xmlns="http://schemas.microsoft.com/office/spreadsheetml/2009/9/main" objectType="Drop" dropStyle="combo" dx="16" fmlaLink="_Output!$D$768" fmlaRange="_Input!$C$13:$C$17" noThreeD="1" sel="0" val="0"/>
</file>

<file path=xl/ctrlProps/ctrlProp786.xml><?xml version="1.0" encoding="utf-8"?>
<formControlPr xmlns="http://schemas.microsoft.com/office/spreadsheetml/2009/9/main" objectType="Drop" dropStyle="combo" dx="16" fmlaLink="_Output!$D$770" fmlaRange="_Input!$C$13:$C$18" noThreeD="1" sel="0" val="0"/>
</file>

<file path=xl/ctrlProps/ctrlProp787.xml><?xml version="1.0" encoding="utf-8"?>
<formControlPr xmlns="http://schemas.microsoft.com/office/spreadsheetml/2009/9/main" objectType="Drop" dropStyle="combo" dx="16" fmlaLink="_Output!$D$771" fmlaRange="_Input!$C$13:$C$18" noThreeD="1" sel="0" val="0"/>
</file>

<file path=xl/ctrlProps/ctrlProp788.xml><?xml version="1.0" encoding="utf-8"?>
<formControlPr xmlns="http://schemas.microsoft.com/office/spreadsheetml/2009/9/main" objectType="Drop" dropStyle="combo" dx="16" fmlaLink="_Output!$D$772" fmlaRange="_Input!$C$13:$C$18" noThreeD="1" sel="0" val="0"/>
</file>

<file path=xl/ctrlProps/ctrlProp789.xml><?xml version="1.0" encoding="utf-8"?>
<formControlPr xmlns="http://schemas.microsoft.com/office/spreadsheetml/2009/9/main" objectType="Drop" dropStyle="combo" dx="16" fmlaLink="_Output!$D$773" fmlaRange="_Input!$C$13:$C$18" noThreeD="1" sel="0" val="0"/>
</file>

<file path=xl/ctrlProps/ctrlProp79.xml><?xml version="1.0" encoding="utf-8"?>
<formControlPr xmlns="http://schemas.microsoft.com/office/spreadsheetml/2009/9/main" objectType="Drop" dropStyle="combo" dx="16" fmlaLink="_Output!$D$90" fmlaRange="_Input!$C$39:$C$43" noThreeD="1" sel="0" val="0"/>
</file>

<file path=xl/ctrlProps/ctrlProp790.xml><?xml version="1.0" encoding="utf-8"?>
<formControlPr xmlns="http://schemas.microsoft.com/office/spreadsheetml/2009/9/main" objectType="Drop" dropStyle="combo" dx="16" fmlaLink="_Output!$D$775" fmlaRange="_Input!$C$13:$C$18" noThreeD="1" sel="0" val="0"/>
</file>

<file path=xl/ctrlProps/ctrlProp791.xml><?xml version="1.0" encoding="utf-8"?>
<formControlPr xmlns="http://schemas.microsoft.com/office/spreadsheetml/2009/9/main" objectType="Drop" dropStyle="combo" dx="16" fmlaLink="_Output!$D$776" fmlaRange="_Input!$C$13:$C$18" noThreeD="1" sel="0" val="0"/>
</file>

<file path=xl/ctrlProps/ctrlProp792.xml><?xml version="1.0" encoding="utf-8"?>
<formControlPr xmlns="http://schemas.microsoft.com/office/spreadsheetml/2009/9/main" objectType="Drop" dropStyle="combo" dx="16" fmlaLink="_Output!$D$777" fmlaRange="_Input!$C$13:$C$18" noThreeD="1" sel="0" val="0"/>
</file>

<file path=xl/ctrlProps/ctrlProp793.xml><?xml version="1.0" encoding="utf-8"?>
<formControlPr xmlns="http://schemas.microsoft.com/office/spreadsheetml/2009/9/main" objectType="Drop" dropStyle="combo" dx="16" fmlaLink="_Output!$D$778" fmlaRange="_Input!$C$13:$C$18" noThreeD="1" sel="0" val="0"/>
</file>

<file path=xl/ctrlProps/ctrlProp794.xml><?xml version="1.0" encoding="utf-8"?>
<formControlPr xmlns="http://schemas.microsoft.com/office/spreadsheetml/2009/9/main" objectType="Drop" dropStyle="combo" dx="16" fmlaLink="_Output!$D$779" fmlaRange="_Input!$C$13:$C$18" noThreeD="1" sel="0" val="0"/>
</file>

<file path=xl/ctrlProps/ctrlProp795.xml><?xml version="1.0" encoding="utf-8"?>
<formControlPr xmlns="http://schemas.microsoft.com/office/spreadsheetml/2009/9/main" objectType="Drop" dropStyle="combo" dx="16" fmlaLink="_Output!$D$780" fmlaRange="_Input!$C$13:$C$18" noThreeD="1" sel="0" val="0"/>
</file>

<file path=xl/ctrlProps/ctrlProp796.xml><?xml version="1.0" encoding="utf-8"?>
<formControlPr xmlns="http://schemas.microsoft.com/office/spreadsheetml/2009/9/main" objectType="Drop" dropStyle="combo" dx="16" fmlaLink="_Output!$D$781" fmlaRange="_Input!$C$13:$C$18" noThreeD="1" sel="0" val="0"/>
</file>

<file path=xl/ctrlProps/ctrlProp797.xml><?xml version="1.0" encoding="utf-8"?>
<formControlPr xmlns="http://schemas.microsoft.com/office/spreadsheetml/2009/9/main" objectType="Drop" dropStyle="combo" dx="16" fmlaLink="_Output!$D$782" fmlaRange="_Input!$C$13:$C$18" noThreeD="1" sel="0" val="0"/>
</file>

<file path=xl/ctrlProps/ctrlProp798.xml><?xml version="1.0" encoding="utf-8"?>
<formControlPr xmlns="http://schemas.microsoft.com/office/spreadsheetml/2009/9/main" objectType="Drop" dropStyle="combo" dx="16" fmlaLink="_Output!$D$783" fmlaRange="_Input!$C$13:$C$18" noThreeD="1" sel="0" val="0"/>
</file>

<file path=xl/ctrlProps/ctrlProp799.xml><?xml version="1.0" encoding="utf-8"?>
<formControlPr xmlns="http://schemas.microsoft.com/office/spreadsheetml/2009/9/main" objectType="Drop" dropStyle="combo" dx="16" fmlaLink="_Output!$D$784" fmlaRange="_Input!$C$13:$C$18" noThreeD="1" sel="0" val="0"/>
</file>

<file path=xl/ctrlProps/ctrlProp8.xml><?xml version="1.0" encoding="utf-8"?>
<formControlPr xmlns="http://schemas.microsoft.com/office/spreadsheetml/2009/9/main" objectType="Drop" dropStyle="combo" dx="16" fmlaLink="_Output!$D$743" fmlaRange="_Input!$C$3:$C$4" noThreeD="1" sel="2" val="0"/>
</file>

<file path=xl/ctrlProps/ctrlProp80.xml><?xml version="1.0" encoding="utf-8"?>
<formControlPr xmlns="http://schemas.microsoft.com/office/spreadsheetml/2009/9/main" objectType="Drop" dropStyle="combo" dx="16" fmlaLink="_Output!$D$83" fmlaRange="_Input!$C$13:$C$17" noThreeD="1" sel="0" val="0"/>
</file>

<file path=xl/ctrlProps/ctrlProp800.xml><?xml version="1.0" encoding="utf-8"?>
<formControlPr xmlns="http://schemas.microsoft.com/office/spreadsheetml/2009/9/main" objectType="Drop" dropStyle="combo" dx="16" fmlaLink="_Output!$D$786" fmlaRange="_Input!$C$13:$C$18" noThreeD="1" sel="0" val="0"/>
</file>

<file path=xl/ctrlProps/ctrlProp801.xml><?xml version="1.0" encoding="utf-8"?>
<formControlPr xmlns="http://schemas.microsoft.com/office/spreadsheetml/2009/9/main" objectType="Drop" dropStyle="combo" dx="16" fmlaLink="_Output!$D$787" fmlaRange="_Input!$C$13:$C$18" noThreeD="1" sel="0" val="0"/>
</file>

<file path=xl/ctrlProps/ctrlProp802.xml><?xml version="1.0" encoding="utf-8"?>
<formControlPr xmlns="http://schemas.microsoft.com/office/spreadsheetml/2009/9/main" objectType="Drop" dropStyle="combo" dx="16" fmlaLink="_Output!$D$791" fmlaRange="_Input!$C$13:$C$18" noThreeD="1" sel="0" val="0"/>
</file>

<file path=xl/ctrlProps/ctrlProp803.xml><?xml version="1.0" encoding="utf-8"?>
<formControlPr xmlns="http://schemas.microsoft.com/office/spreadsheetml/2009/9/main" objectType="Drop" dropStyle="combo" dx="16" fmlaLink="_Output!$D$793" fmlaRange="_Input!$C$13:$C$18" noThreeD="1" sel="0" val="0"/>
</file>

<file path=xl/ctrlProps/ctrlProp804.xml><?xml version="1.0" encoding="utf-8"?>
<formControlPr xmlns="http://schemas.microsoft.com/office/spreadsheetml/2009/9/main" objectType="Drop" dropStyle="combo" dx="16" fmlaLink="_Output!$D$794" fmlaRange="_Input!$C$13:$C$18" noThreeD="1" sel="0" val="0"/>
</file>

<file path=xl/ctrlProps/ctrlProp805.xml><?xml version="1.0" encoding="utf-8"?>
<formControlPr xmlns="http://schemas.microsoft.com/office/spreadsheetml/2009/9/main" objectType="Drop" dropStyle="combo" dx="16" fmlaLink="_Output!$D$795" fmlaRange="_Input!$C$13:$C$18" noThreeD="1" sel="0" val="0"/>
</file>

<file path=xl/ctrlProps/ctrlProp806.xml><?xml version="1.0" encoding="utf-8"?>
<formControlPr xmlns="http://schemas.microsoft.com/office/spreadsheetml/2009/9/main" objectType="Drop" dropStyle="combo" dx="16" fmlaLink="_Output!$D$796" fmlaRange="_Input!$C$13:$C$18" noThreeD="1" sel="0" val="0"/>
</file>

<file path=xl/ctrlProps/ctrlProp807.xml><?xml version="1.0" encoding="utf-8"?>
<formControlPr xmlns="http://schemas.microsoft.com/office/spreadsheetml/2009/9/main" objectType="Drop" dropStyle="combo" dx="16" fmlaLink="_Output!$D$797" fmlaRange="_Input!$C$13:$C$18" noThreeD="1" sel="0" val="0"/>
</file>

<file path=xl/ctrlProps/ctrlProp808.xml><?xml version="1.0" encoding="utf-8"?>
<formControlPr xmlns="http://schemas.microsoft.com/office/spreadsheetml/2009/9/main" objectType="Drop" dropStyle="combo" dx="16" fmlaLink="_Output!$D$774" fmlaRange="_Input!$C$13:$C$18" noThreeD="1" sel="0" val="0"/>
</file>

<file path=xl/ctrlProps/ctrlProp809.xml><?xml version="1.0" encoding="utf-8"?>
<formControlPr xmlns="http://schemas.microsoft.com/office/spreadsheetml/2009/9/main" objectType="Drop" dropStyle="combo" dx="16" fmlaLink="_Output!$D$785" fmlaRange="_Input!$C$13:$C$18" noThreeD="1" sel="0" val="0"/>
</file>

<file path=xl/ctrlProps/ctrlProp81.xml><?xml version="1.0" encoding="utf-8"?>
<formControlPr xmlns="http://schemas.microsoft.com/office/spreadsheetml/2009/9/main" objectType="Drop" dropStyle="combo" dx="16" fmlaLink="_Output!$D$987" fmlaRange="_Input!$C$13:$C$17" noThreeD="1" sel="0" val="0"/>
</file>

<file path=xl/ctrlProps/ctrlProp810.xml><?xml version="1.0" encoding="utf-8"?>
<formControlPr xmlns="http://schemas.microsoft.com/office/spreadsheetml/2009/9/main" objectType="Drop" dropStyle="combo" dx="16" fmlaLink="_Output!$D$792" fmlaRange="_Input!$C$13:$C$18" noThreeD="1" sel="0" val="0"/>
</file>

<file path=xl/ctrlProps/ctrlProp811.xml><?xml version="1.0" encoding="utf-8"?>
<formControlPr xmlns="http://schemas.microsoft.com/office/spreadsheetml/2009/9/main" objectType="Drop" dropStyle="combo" dx="16" fmlaLink="_Output!$D$798" fmlaRange="_Input!$C$13:$C$18" noThreeD="1" sel="0" val="0"/>
</file>

<file path=xl/ctrlProps/ctrlProp812.xml><?xml version="1.0" encoding="utf-8"?>
<formControlPr xmlns="http://schemas.microsoft.com/office/spreadsheetml/2009/9/main" objectType="Drop" dropStyle="combo" dx="16" fmlaLink="_Output!$D$1073" fmlaRange="_Input!$C$13:$C$18" noThreeD="1" sel="0" val="0"/>
</file>

<file path=xl/ctrlProps/ctrlProp813.xml><?xml version="1.0" encoding="utf-8"?>
<formControlPr xmlns="http://schemas.microsoft.com/office/spreadsheetml/2009/9/main" objectType="Drop" dropStyle="combo" dx="16" fmlaLink="_Output!$D$1074" fmlaRange="_Input!$C$13:$C$18" noThreeD="1" sel="0" val="0"/>
</file>

<file path=xl/ctrlProps/ctrlProp814.xml><?xml version="1.0" encoding="utf-8"?>
<formControlPr xmlns="http://schemas.microsoft.com/office/spreadsheetml/2009/9/main" objectType="Drop" dropStyle="combo" dx="16" fmlaLink="_Output!$D$1069" fmlaRange="_Input!$C$13:$C$17" noThreeD="1" sel="0" val="0"/>
</file>

<file path=xl/ctrlProps/ctrlProp815.xml><?xml version="1.0" encoding="utf-8"?>
<formControlPr xmlns="http://schemas.microsoft.com/office/spreadsheetml/2009/9/main" objectType="Drop" dropStyle="combo" dx="16" fmlaLink="_Output!$D$788" fmlaRange="_Input!$C$13:$C$18" noThreeD="1" sel="0" val="0"/>
</file>

<file path=xl/ctrlProps/ctrlProp816.xml><?xml version="1.0" encoding="utf-8"?>
<formControlPr xmlns="http://schemas.microsoft.com/office/spreadsheetml/2009/9/main" objectType="Drop" dropStyle="combo" dx="16" fmlaLink="_Output!$D$789" fmlaRange="_Input!$C$13:$C$18" noThreeD="1" sel="0" val="0"/>
</file>

<file path=xl/ctrlProps/ctrlProp817.xml><?xml version="1.0" encoding="utf-8"?>
<formControlPr xmlns="http://schemas.microsoft.com/office/spreadsheetml/2009/9/main" objectType="Drop" dropStyle="combo" dx="16" fmlaLink="_Output!$D$790" fmlaRange="_Input!$C$13:$C$18" noThreeD="1" sel="0" val="0"/>
</file>

<file path=xl/ctrlProps/ctrlProp818.xml><?xml version="1.0" encoding="utf-8"?>
<formControlPr xmlns="http://schemas.microsoft.com/office/spreadsheetml/2009/9/main" objectType="Drop" dropStyle="combo" dx="16" fmlaLink="_Output!$D$1455" fmlaRange="_Input!$C$13:$C$18" noThreeD="1" sel="0" val="0"/>
</file>

<file path=xl/ctrlProps/ctrlProp819.xml><?xml version="1.0" encoding="utf-8"?>
<formControlPr xmlns="http://schemas.microsoft.com/office/spreadsheetml/2009/9/main" objectType="Drop" dropStyle="combo" dx="16" fmlaLink="_Output!$D$1456" fmlaRange="_Input!$C$13:$C$18" noThreeD="1" sel="0" val="0"/>
</file>

<file path=xl/ctrlProps/ctrlProp82.xml><?xml version="1.0" encoding="utf-8"?>
<formControlPr xmlns="http://schemas.microsoft.com/office/spreadsheetml/2009/9/main" objectType="Drop" dropStyle="combo" dx="16" fmlaLink="_Output!$D$989" fmlaRange="_Input!$C$13:$C$17" noThreeD="1" sel="0" val="0"/>
</file>

<file path=xl/ctrlProps/ctrlProp820.xml><?xml version="1.0" encoding="utf-8"?>
<formControlPr xmlns="http://schemas.microsoft.com/office/spreadsheetml/2009/9/main" objectType="Drop" dropStyle="combo" dx="16" fmlaLink="_Output!$D$1457" fmlaRange="_Input!$C$13:$C$18" noThreeD="1" sel="0" val="0"/>
</file>

<file path=xl/ctrlProps/ctrlProp821.xml><?xml version="1.0" encoding="utf-8"?>
<formControlPr xmlns="http://schemas.microsoft.com/office/spreadsheetml/2009/9/main" objectType="Drop" dropStyle="combo" dx="16" fmlaLink="_Output!$D$1458" fmlaRange="_Input!$C$13:$C$18" noThreeD="1" sel="0" val="0"/>
</file>

<file path=xl/ctrlProps/ctrlProp822.xml><?xml version="1.0" encoding="utf-8"?>
<formControlPr xmlns="http://schemas.microsoft.com/office/spreadsheetml/2009/9/main" objectType="Drop" dropStyle="combo" dx="16" fmlaLink="_Output!$D$1459" fmlaRange="_Input!$C$13:$C$18" noThreeD="1" sel="0" val="0"/>
</file>

<file path=xl/ctrlProps/ctrlProp823.xml><?xml version="1.0" encoding="utf-8"?>
<formControlPr xmlns="http://schemas.microsoft.com/office/spreadsheetml/2009/9/main" objectType="Drop" dropStyle="combo" dx="16" fmlaLink="_Output!$D$1460" fmlaRange="_Input!$C$13:$C$18" noThreeD="1" sel="0" val="0"/>
</file>

<file path=xl/ctrlProps/ctrlProp824.xml><?xml version="1.0" encoding="utf-8"?>
<formControlPr xmlns="http://schemas.microsoft.com/office/spreadsheetml/2009/9/main" objectType="Drop" dropStyle="combo" dx="16" fmlaLink="_Output!$D$1461" fmlaRange="_Input!$C$13:$C$18" noThreeD="1" sel="0" val="0"/>
</file>

<file path=xl/ctrlProps/ctrlProp825.xml><?xml version="1.0" encoding="utf-8"?>
<formControlPr xmlns="http://schemas.microsoft.com/office/spreadsheetml/2009/9/main" objectType="Drop" dropStyle="combo" dx="16" fmlaLink="_Output!$D$1462" fmlaRange="_Input!$C$13:$C$18" noThreeD="1" sel="0" val="0"/>
</file>

<file path=xl/ctrlProps/ctrlProp826.xml><?xml version="1.0" encoding="utf-8"?>
<formControlPr xmlns="http://schemas.microsoft.com/office/spreadsheetml/2009/9/main" objectType="Drop" dropStyle="combo" dx="16" fmlaLink="_Output!$D$1463" fmlaRange="_Input!$C$13:$C$18" noThreeD="1" sel="0" val="0"/>
</file>

<file path=xl/ctrlProps/ctrlProp827.xml><?xml version="1.0" encoding="utf-8"?>
<formControlPr xmlns="http://schemas.microsoft.com/office/spreadsheetml/2009/9/main" objectType="Drop" dropStyle="combo" dx="16" fmlaLink="_Output!$D$1464" fmlaRange="_Input!$C$13:$C$18" noThreeD="1" sel="0" val="0"/>
</file>

<file path=xl/ctrlProps/ctrlProp828.xml><?xml version="1.0" encoding="utf-8"?>
<formControlPr xmlns="http://schemas.microsoft.com/office/spreadsheetml/2009/9/main" objectType="Drop" dropStyle="combo" dx="16" fmlaLink="_Output!$D$1465" fmlaRange="_Input!$C$13:$C$18" noThreeD="1" sel="0" val="0"/>
</file>

<file path=xl/ctrlProps/ctrlProp829.xml><?xml version="1.0" encoding="utf-8"?>
<formControlPr xmlns="http://schemas.microsoft.com/office/spreadsheetml/2009/9/main" objectType="Drop" dropStyle="combo" dx="16" fmlaLink="_Output!$D$808" fmlaRange="_Input!$C$3:$C$4" noThreeD="1" sel="1" val="0"/>
</file>

<file path=xl/ctrlProps/ctrlProp83.xml><?xml version="1.0" encoding="utf-8"?>
<formControlPr xmlns="http://schemas.microsoft.com/office/spreadsheetml/2009/9/main" objectType="Drop" dropStyle="combo" dx="16" fmlaLink="_Output!$D$991" fmlaRange="_Input!$C$13:$C$17" noThreeD="1" sel="0" val="0"/>
</file>

<file path=xl/ctrlProps/ctrlProp830.xml><?xml version="1.0" encoding="utf-8"?>
<formControlPr xmlns="http://schemas.microsoft.com/office/spreadsheetml/2009/9/main" objectType="Drop" dropStyle="combo" dx="16" fmlaLink="_Output!$D$809" fmlaRange="_Input!$C$3:$C$4" noThreeD="1" sel="1" val="0"/>
</file>

<file path=xl/ctrlProps/ctrlProp831.xml><?xml version="1.0" encoding="utf-8"?>
<formControlPr xmlns="http://schemas.microsoft.com/office/spreadsheetml/2009/9/main" objectType="Drop" dropStyle="combo" dx="16" fmlaLink="_Output!$D$810" fmlaRange="_Input!$C$3:$C$4" noThreeD="1" sel="1" val="0"/>
</file>

<file path=xl/ctrlProps/ctrlProp832.xml><?xml version="1.0" encoding="utf-8"?>
<formControlPr xmlns="http://schemas.microsoft.com/office/spreadsheetml/2009/9/main" objectType="Drop" dropStyle="combo" dx="16" fmlaLink="_Output!$D$811" fmlaRange="_Input!$C$3:$C$4" noThreeD="1" sel="1" val="0"/>
</file>

<file path=xl/ctrlProps/ctrlProp833.xml><?xml version="1.0" encoding="utf-8"?>
<formControlPr xmlns="http://schemas.microsoft.com/office/spreadsheetml/2009/9/main" objectType="Drop" dropStyle="combo" dx="16" fmlaLink="_Output!$D$812" fmlaRange="_Input!$C$3:$C$4" noThreeD="1" sel="1" val="0"/>
</file>

<file path=xl/ctrlProps/ctrlProp834.xml><?xml version="1.0" encoding="utf-8"?>
<formControlPr xmlns="http://schemas.microsoft.com/office/spreadsheetml/2009/9/main" objectType="Drop" dropStyle="combo" dx="16" fmlaLink="_Output!$D$813" fmlaRange="_Input!$C$3:$C$4" noThreeD="1" sel="1" val="0"/>
</file>

<file path=xl/ctrlProps/ctrlProp835.xml><?xml version="1.0" encoding="utf-8"?>
<formControlPr xmlns="http://schemas.microsoft.com/office/spreadsheetml/2009/9/main" objectType="Drop" dropStyle="combo" dx="16" fmlaLink="_Output!$D$814" fmlaRange="_Input!$C$3:$C$4" noThreeD="1" sel="1" val="0"/>
</file>

<file path=xl/ctrlProps/ctrlProp836.xml><?xml version="1.0" encoding="utf-8"?>
<formControlPr xmlns="http://schemas.microsoft.com/office/spreadsheetml/2009/9/main" objectType="Drop" dropStyle="combo" dx="16" fmlaLink="_Output!$D$815" fmlaRange="_Input!$C$3:$C$4" noThreeD="1" sel="1" val="0"/>
</file>

<file path=xl/ctrlProps/ctrlProp837.xml><?xml version="1.0" encoding="utf-8"?>
<formControlPr xmlns="http://schemas.microsoft.com/office/spreadsheetml/2009/9/main" objectType="Drop" dropStyle="combo" dx="16" fmlaLink="_Output!$D$816" fmlaRange="_Input!$C$3:$C$4" noThreeD="1" sel="1" val="0"/>
</file>

<file path=xl/ctrlProps/ctrlProp838.xml><?xml version="1.0" encoding="utf-8"?>
<formControlPr xmlns="http://schemas.microsoft.com/office/spreadsheetml/2009/9/main" objectType="Drop" dropStyle="combo" dx="16" fmlaLink="_Output!$D$817" fmlaRange="_Input!$C$3:$C$4" noThreeD="1" sel="1" val="0"/>
</file>

<file path=xl/ctrlProps/ctrlProp839.xml><?xml version="1.0" encoding="utf-8"?>
<formControlPr xmlns="http://schemas.microsoft.com/office/spreadsheetml/2009/9/main" objectType="Drop" dropStyle="combo" dx="16" fmlaLink="_Output!$D$818" fmlaRange="_Input!$C$3:$C$4" noThreeD="1" sel="1" val="0"/>
</file>

<file path=xl/ctrlProps/ctrlProp84.xml><?xml version="1.0" encoding="utf-8"?>
<formControlPr xmlns="http://schemas.microsoft.com/office/spreadsheetml/2009/9/main" objectType="Drop" dropStyle="combo" dx="16" fmlaLink="_Output!$D$1081" fmlaRange="_Input!$C$3:$C$4" noThreeD="1" sel="1" val="0"/>
</file>

<file path=xl/ctrlProps/ctrlProp840.xml><?xml version="1.0" encoding="utf-8"?>
<formControlPr xmlns="http://schemas.microsoft.com/office/spreadsheetml/2009/9/main" objectType="Drop" dropStyle="combo" dx="16" fmlaLink="_Output!$D$806" fmlaRange="_Input!$C$13:$C$17" noThreeD="1" sel="0" val="0"/>
</file>

<file path=xl/ctrlProps/ctrlProp841.xml><?xml version="1.0" encoding="utf-8"?>
<formControlPr xmlns="http://schemas.microsoft.com/office/spreadsheetml/2009/9/main" objectType="Drop" dropStyle="combo" dx="16" fmlaLink="_Output!$D$819" fmlaRange="_Input!$C$13:$C$17" noThreeD="1" sel="0" val="0"/>
</file>

<file path=xl/ctrlProps/ctrlProp842.xml><?xml version="1.0" encoding="utf-8"?>
<formControlPr xmlns="http://schemas.microsoft.com/office/spreadsheetml/2009/9/main" objectType="Drop" dropStyle="combo" dx="16" fmlaLink="_Output!$D$820" fmlaRange="_Input!$C$13:$C$17" noThreeD="1" sel="0" val="0"/>
</file>

<file path=xl/ctrlProps/ctrlProp843.xml><?xml version="1.0" encoding="utf-8"?>
<formControlPr xmlns="http://schemas.microsoft.com/office/spreadsheetml/2009/9/main" objectType="Drop" dropStyle="combo" dx="16" fmlaLink="_Output!$D$821" fmlaRange="_Input!$C$13:$C$17" noThreeD="1" sel="0" val="0"/>
</file>

<file path=xl/ctrlProps/ctrlProp844.xml><?xml version="1.0" encoding="utf-8"?>
<formControlPr xmlns="http://schemas.microsoft.com/office/spreadsheetml/2009/9/main" objectType="Drop" dropStyle="combo" dx="16" fmlaLink="_Output!$D$822" fmlaRange="_Input!$C$13:$C$17" noThreeD="1" sel="0" val="0"/>
</file>

<file path=xl/ctrlProps/ctrlProp845.xml><?xml version="1.0" encoding="utf-8"?>
<formControlPr xmlns="http://schemas.microsoft.com/office/spreadsheetml/2009/9/main" objectType="Drop" dropStyle="combo" dx="16" fmlaLink="_Output!$D$823" fmlaRange="_Input!$C$13:$C$17" noThreeD="1" sel="0" val="0"/>
</file>

<file path=xl/ctrlProps/ctrlProp846.xml><?xml version="1.0" encoding="utf-8"?>
<formControlPr xmlns="http://schemas.microsoft.com/office/spreadsheetml/2009/9/main" objectType="Drop" dropStyle="combo" dx="16" fmlaLink="_Output!$D$824" fmlaRange="_Input!$C$13:$C$17" noThreeD="1" sel="0" val="0"/>
</file>

<file path=xl/ctrlProps/ctrlProp847.xml><?xml version="1.0" encoding="utf-8"?>
<formControlPr xmlns="http://schemas.microsoft.com/office/spreadsheetml/2009/9/main" objectType="Drop" dropStyle="combo" dx="16" fmlaLink="_Output!$D$825" fmlaRange="_Input!$C$13:$C$17" noThreeD="1" sel="0" val="0"/>
</file>

<file path=xl/ctrlProps/ctrlProp848.xml><?xml version="1.0" encoding="utf-8"?>
<formControlPr xmlns="http://schemas.microsoft.com/office/spreadsheetml/2009/9/main" objectType="Drop" dropStyle="combo" dx="16" fmlaLink="_Output!$D$827" fmlaRange="_Input!$C$13:$C$17" noThreeD="1" sel="0" val="0"/>
</file>

<file path=xl/ctrlProps/ctrlProp849.xml><?xml version="1.0" encoding="utf-8"?>
<formControlPr xmlns="http://schemas.microsoft.com/office/spreadsheetml/2009/9/main" objectType="Drop" dropStyle="combo" dx="16" fmlaLink="_Output!$D$828" fmlaRange="_Input!$C$13:$C$17" noThreeD="1" sel="0" val="0"/>
</file>

<file path=xl/ctrlProps/ctrlProp85.xml><?xml version="1.0" encoding="utf-8"?>
<formControlPr xmlns="http://schemas.microsoft.com/office/spreadsheetml/2009/9/main" objectType="Drop" dropStyle="combo" dx="16" fmlaLink="_Output!$D$1082" fmlaRange="_Input!$C$3:$C$4" noThreeD="1" sel="1" val="0"/>
</file>

<file path=xl/ctrlProps/ctrlProp850.xml><?xml version="1.0" encoding="utf-8"?>
<formControlPr xmlns="http://schemas.microsoft.com/office/spreadsheetml/2009/9/main" objectType="Drop" dropStyle="combo" dx="16" fmlaLink="_Output!$D$829" fmlaRange="_Input!$C$13:$C$17" noThreeD="1" sel="0" val="0"/>
</file>

<file path=xl/ctrlProps/ctrlProp851.xml><?xml version="1.0" encoding="utf-8"?>
<formControlPr xmlns="http://schemas.microsoft.com/office/spreadsheetml/2009/9/main" objectType="Drop" dropStyle="combo" dx="16" fmlaLink="_Output!$D$830" fmlaRange="_Input!$C$13:$C$17" noThreeD="1" sel="0" val="0"/>
</file>

<file path=xl/ctrlProps/ctrlProp852.xml><?xml version="1.0" encoding="utf-8"?>
<formControlPr xmlns="http://schemas.microsoft.com/office/spreadsheetml/2009/9/main" objectType="Drop" dropStyle="combo" dx="16" fmlaLink="_Output!$D$832" fmlaRange="_Input!$C$13:$C$18" noThreeD="1" sel="0" val="0"/>
</file>

<file path=xl/ctrlProps/ctrlProp853.xml><?xml version="1.0" encoding="utf-8"?>
<formControlPr xmlns="http://schemas.microsoft.com/office/spreadsheetml/2009/9/main" objectType="Drop" dropStyle="combo" dx="16" fmlaLink="_Output!$D$833" fmlaRange="_Input!$C$13:$C$18" noThreeD="1" sel="0" val="0"/>
</file>

<file path=xl/ctrlProps/ctrlProp854.xml><?xml version="1.0" encoding="utf-8"?>
<formControlPr xmlns="http://schemas.microsoft.com/office/spreadsheetml/2009/9/main" objectType="Drop" dropStyle="combo" dx="16" fmlaLink="_Output!$D$834" fmlaRange="_Input!$C$13:$C$18" noThreeD="1" sel="0" val="0"/>
</file>

<file path=xl/ctrlProps/ctrlProp855.xml><?xml version="1.0" encoding="utf-8"?>
<formControlPr xmlns="http://schemas.microsoft.com/office/spreadsheetml/2009/9/main" objectType="Drop" dropStyle="combo" dx="16" fmlaLink="_Output!$D$835" fmlaRange="_Input!$C$13:$C$18" noThreeD="1" sel="0" val="0"/>
</file>

<file path=xl/ctrlProps/ctrlProp856.xml><?xml version="1.0" encoding="utf-8"?>
<formControlPr xmlns="http://schemas.microsoft.com/office/spreadsheetml/2009/9/main" objectType="Drop" dropStyle="combo" dx="16" fmlaLink="_Output!$D$836" fmlaRange="_Input!$C$13:$C$18" noThreeD="1" sel="0" val="0"/>
</file>

<file path=xl/ctrlProps/ctrlProp857.xml><?xml version="1.0" encoding="utf-8"?>
<formControlPr xmlns="http://schemas.microsoft.com/office/spreadsheetml/2009/9/main" objectType="Drop" dropStyle="combo" dx="16" fmlaLink="_Output!$D$837" fmlaRange="_Input!$C$13:$C$18" noThreeD="1" sel="0" val="0"/>
</file>

<file path=xl/ctrlProps/ctrlProp858.xml><?xml version="1.0" encoding="utf-8"?>
<formControlPr xmlns="http://schemas.microsoft.com/office/spreadsheetml/2009/9/main" objectType="Drop" dropStyle="combo" dx="16" fmlaLink="_Output!$D$838" fmlaRange="_Input!$C$13:$C$18" noThreeD="1" sel="0" val="0"/>
</file>

<file path=xl/ctrlProps/ctrlProp859.xml><?xml version="1.0" encoding="utf-8"?>
<formControlPr xmlns="http://schemas.microsoft.com/office/spreadsheetml/2009/9/main" objectType="Drop" dropStyle="combo" dx="16" fmlaLink="_Output!$D$839" fmlaRange="_Input!$C$13:$C$18" noThreeD="1" sel="0" val="0"/>
</file>

<file path=xl/ctrlProps/ctrlProp86.xml><?xml version="1.0" encoding="utf-8"?>
<formControlPr xmlns="http://schemas.microsoft.com/office/spreadsheetml/2009/9/main" objectType="Drop" dropStyle="combo" dx="16" fmlaLink="_Output!$D$1083" fmlaRange="_Input!$C$3:$C$4" noThreeD="1" sel="1" val="0"/>
</file>

<file path=xl/ctrlProps/ctrlProp860.xml><?xml version="1.0" encoding="utf-8"?>
<formControlPr xmlns="http://schemas.microsoft.com/office/spreadsheetml/2009/9/main" objectType="Drop" dropStyle="combo" dx="16" fmlaLink="_Output!$D$840" fmlaRange="_Input!$C$13:$C$18" noThreeD="1" sel="0" val="0"/>
</file>

<file path=xl/ctrlProps/ctrlProp861.xml><?xml version="1.0" encoding="utf-8"?>
<formControlPr xmlns="http://schemas.microsoft.com/office/spreadsheetml/2009/9/main" objectType="Drop" dropStyle="combo" dx="16" fmlaLink="_Output!$D$841" fmlaRange="_Input!$C$13:$C$18" noThreeD="1" sel="0" val="0"/>
</file>

<file path=xl/ctrlProps/ctrlProp862.xml><?xml version="1.0" encoding="utf-8"?>
<formControlPr xmlns="http://schemas.microsoft.com/office/spreadsheetml/2009/9/main" objectType="Drop" dropStyle="combo" dx="16" fmlaLink="_Output!$D$843" fmlaRange="_Input!$C$13:$C$18" noThreeD="1" sel="0" val="0"/>
</file>

<file path=xl/ctrlProps/ctrlProp863.xml><?xml version="1.0" encoding="utf-8"?>
<formControlPr xmlns="http://schemas.microsoft.com/office/spreadsheetml/2009/9/main" objectType="Drop" dropStyle="combo" dx="16" fmlaLink="_Output!$D$844" fmlaRange="_Input!$C$13:$C$18" noThreeD="1" sel="0" val="0"/>
</file>

<file path=xl/ctrlProps/ctrlProp864.xml><?xml version="1.0" encoding="utf-8"?>
<formControlPr xmlns="http://schemas.microsoft.com/office/spreadsheetml/2009/9/main" objectType="Drop" dropStyle="combo" dx="16" fmlaLink="_Output!$D$845" fmlaRange="_Input!$C$13:$C$18" noThreeD="1" sel="0" val="0"/>
</file>

<file path=xl/ctrlProps/ctrlProp865.xml><?xml version="1.0" encoding="utf-8"?>
<formControlPr xmlns="http://schemas.microsoft.com/office/spreadsheetml/2009/9/main" objectType="Drop" dropStyle="combo" dx="16" fmlaLink="_Output!$D$846" fmlaRange="_Input!$C$13:$C$18" noThreeD="1" sel="0" val="0"/>
</file>

<file path=xl/ctrlProps/ctrlProp866.xml><?xml version="1.0" encoding="utf-8"?>
<formControlPr xmlns="http://schemas.microsoft.com/office/spreadsheetml/2009/9/main" objectType="Drop" dropStyle="combo" dx="16" fmlaLink="_Output!$D$847" fmlaRange="_Input!$C$13:$C$18" noThreeD="1" sel="0" val="0"/>
</file>

<file path=xl/ctrlProps/ctrlProp867.xml><?xml version="1.0" encoding="utf-8"?>
<formControlPr xmlns="http://schemas.microsoft.com/office/spreadsheetml/2009/9/main" objectType="Drop" dropStyle="combo" dx="16" fmlaLink="_Output!$D$848" fmlaRange="_Input!$C$13:$C$18" noThreeD="1" sel="0" val="0"/>
</file>

<file path=xl/ctrlProps/ctrlProp868.xml><?xml version="1.0" encoding="utf-8"?>
<formControlPr xmlns="http://schemas.microsoft.com/office/spreadsheetml/2009/9/main" objectType="Drop" dropStyle="combo" dx="16" fmlaLink="_Output!$D$849" fmlaRange="_Input!$C$13:$C$18" noThreeD="1" sel="0" val="0"/>
</file>

<file path=xl/ctrlProps/ctrlProp869.xml><?xml version="1.0" encoding="utf-8"?>
<formControlPr xmlns="http://schemas.microsoft.com/office/spreadsheetml/2009/9/main" objectType="Drop" dropStyle="combo" dx="16" fmlaLink="_Output!$D$850" fmlaRange="_Input!$C$13:$C$18" noThreeD="1" sel="0" val="0"/>
</file>

<file path=xl/ctrlProps/ctrlProp87.xml><?xml version="1.0" encoding="utf-8"?>
<formControlPr xmlns="http://schemas.microsoft.com/office/spreadsheetml/2009/9/main" objectType="Drop" dropStyle="combo" dx="16" fmlaLink="_Output!$D$1084" fmlaRange="_Input!$C$3:$C$4" noThreeD="1" sel="1" val="0"/>
</file>

<file path=xl/ctrlProps/ctrlProp870.xml><?xml version="1.0" encoding="utf-8"?>
<formControlPr xmlns="http://schemas.microsoft.com/office/spreadsheetml/2009/9/main" objectType="Drop" dropStyle="combo" dx="16" fmlaLink="_Output!$D$851" fmlaRange="_Input!$C$13:$C$18" noThreeD="1" sel="0" val="0"/>
</file>

<file path=xl/ctrlProps/ctrlProp871.xml><?xml version="1.0" encoding="utf-8"?>
<formControlPr xmlns="http://schemas.microsoft.com/office/spreadsheetml/2009/9/main" objectType="Drop" dropStyle="combo" dx="16" fmlaLink="_Output!$D$852" fmlaRange="_Input!$C$13:$C$18" noThreeD="1" sel="0" val="0"/>
</file>

<file path=xl/ctrlProps/ctrlProp872.xml><?xml version="1.0" encoding="utf-8"?>
<formControlPr xmlns="http://schemas.microsoft.com/office/spreadsheetml/2009/9/main" objectType="Drop" dropStyle="combo" dx="16" fmlaLink="_Output!$D$805" fmlaRange="_Input!$C$13:$C$17" noThreeD="1" sel="0" val="0"/>
</file>

<file path=xl/ctrlProps/ctrlProp873.xml><?xml version="1.0" encoding="utf-8"?>
<formControlPr xmlns="http://schemas.microsoft.com/office/spreadsheetml/2009/9/main" objectType="Drop" dropStyle="combo" dx="16" fmlaLink="_Output!$D$842" fmlaRange="_Input!$C$13:$C$18" noThreeD="1" sel="0" val="0"/>
</file>

<file path=xl/ctrlProps/ctrlProp874.xml><?xml version="1.0" encoding="utf-8"?>
<formControlPr xmlns="http://schemas.microsoft.com/office/spreadsheetml/2009/9/main" objectType="Drop" dropStyle="combo" dx="16" fmlaLink="_Output!$D$1070" fmlaRange="_Input!$C$13:$C$17" noThreeD="1" sel="0" val="0"/>
</file>

<file path=xl/ctrlProps/ctrlProp875.xml><?xml version="1.0" encoding="utf-8"?>
<formControlPr xmlns="http://schemas.microsoft.com/office/spreadsheetml/2009/9/main" objectType="Drop" dropStyle="combo" dx="16" fmlaLink="_Output!$D$859" fmlaRange="_Input!$C$13:$C$17" noThreeD="1" sel="0" val="0"/>
</file>

<file path=xl/ctrlProps/ctrlProp876.xml><?xml version="1.0" encoding="utf-8"?>
<formControlPr xmlns="http://schemas.microsoft.com/office/spreadsheetml/2009/9/main" objectType="Drop" dropStyle="combo" dx="16" fmlaLink="_Output!$D$862" fmlaRange="_Input!$C$3:$C$4" noThreeD="1" sel="1" val="0"/>
</file>

<file path=xl/ctrlProps/ctrlProp877.xml><?xml version="1.0" encoding="utf-8"?>
<formControlPr xmlns="http://schemas.microsoft.com/office/spreadsheetml/2009/9/main" objectType="Drop" dropStyle="combo" dx="16" fmlaLink="_Output!$D$863" fmlaRange="_Input!$C$3:$C$4" noThreeD="1" sel="1" val="0"/>
</file>

<file path=xl/ctrlProps/ctrlProp878.xml><?xml version="1.0" encoding="utf-8"?>
<formControlPr xmlns="http://schemas.microsoft.com/office/spreadsheetml/2009/9/main" objectType="Drop" dropStyle="combo" dx="16" fmlaLink="_Output!$D$864" fmlaRange="_Input!$C$3:$C$4" noThreeD="1" sel="1" val="0"/>
</file>

<file path=xl/ctrlProps/ctrlProp879.xml><?xml version="1.0" encoding="utf-8"?>
<formControlPr xmlns="http://schemas.microsoft.com/office/spreadsheetml/2009/9/main" objectType="Drop" dropStyle="combo" dx="16" fmlaLink="_Output!$D$865" fmlaRange="_Input!$C$3:$C$4" noThreeD="1" sel="1" val="0"/>
</file>

<file path=xl/ctrlProps/ctrlProp88.xml><?xml version="1.0" encoding="utf-8"?>
<formControlPr xmlns="http://schemas.microsoft.com/office/spreadsheetml/2009/9/main" objectType="Drop" dropStyle="combo" dx="16" fmlaLink="_Output!$D$1085" fmlaRange="_Input!$C$3:$C$4" noThreeD="1" sel="1" val="0"/>
</file>

<file path=xl/ctrlProps/ctrlProp880.xml><?xml version="1.0" encoding="utf-8"?>
<formControlPr xmlns="http://schemas.microsoft.com/office/spreadsheetml/2009/9/main" objectType="Drop" dropStyle="combo" dx="16" fmlaLink="_Output!$D$866" fmlaRange="_Input!$C$3:$C$4" noThreeD="1" sel="1" val="0"/>
</file>

<file path=xl/ctrlProps/ctrlProp881.xml><?xml version="1.0" encoding="utf-8"?>
<formControlPr xmlns="http://schemas.microsoft.com/office/spreadsheetml/2009/9/main" objectType="Drop" dropStyle="combo" dx="16" fmlaLink="_Output!$D$867" fmlaRange="_Input!$C$3:$C$4" noThreeD="1" sel="1" val="0"/>
</file>

<file path=xl/ctrlProps/ctrlProp882.xml><?xml version="1.0" encoding="utf-8"?>
<formControlPr xmlns="http://schemas.microsoft.com/office/spreadsheetml/2009/9/main" objectType="Drop" dropStyle="combo" dx="16" fmlaLink="_Output!$D$868" fmlaRange="_Input!$C$3:$C$4" noThreeD="1" sel="1" val="0"/>
</file>

<file path=xl/ctrlProps/ctrlProp883.xml><?xml version="1.0" encoding="utf-8"?>
<formControlPr xmlns="http://schemas.microsoft.com/office/spreadsheetml/2009/9/main" objectType="Drop" dropStyle="combo" dx="16" fmlaLink="_Output!$D$869" fmlaRange="_Input!$C$3:$C$4" noThreeD="1" sel="1" val="0"/>
</file>

<file path=xl/ctrlProps/ctrlProp884.xml><?xml version="1.0" encoding="utf-8"?>
<formControlPr xmlns="http://schemas.microsoft.com/office/spreadsheetml/2009/9/main" objectType="Drop" dropStyle="combo" dx="16" fmlaLink="_Output!$D$870" fmlaRange="_Input!$C$3:$C$4" noThreeD="1" sel="1" val="0"/>
</file>

<file path=xl/ctrlProps/ctrlProp885.xml><?xml version="1.0" encoding="utf-8"?>
<formControlPr xmlns="http://schemas.microsoft.com/office/spreadsheetml/2009/9/main" objectType="Drop" dropStyle="combo" dx="16" fmlaLink="_Output!$D$871" fmlaRange="_Input!$C$3:$C$4" noThreeD="1" sel="1" val="0"/>
</file>

<file path=xl/ctrlProps/ctrlProp886.xml><?xml version="1.0" encoding="utf-8"?>
<formControlPr xmlns="http://schemas.microsoft.com/office/spreadsheetml/2009/9/main" objectType="Drop" dropStyle="combo" dx="16" fmlaLink="_Output!$D$872" fmlaRange="_Input!$C$3:$C$4" noThreeD="1" sel="1" val="0"/>
</file>

<file path=xl/ctrlProps/ctrlProp887.xml><?xml version="1.0" encoding="utf-8"?>
<formControlPr xmlns="http://schemas.microsoft.com/office/spreadsheetml/2009/9/main" objectType="Drop" dropStyle="combo" dx="16" fmlaLink="_Output!$D$873" fmlaRange="_Input!$C$13:$C$17" noThreeD="1" sel="0" val="0"/>
</file>

<file path=xl/ctrlProps/ctrlProp888.xml><?xml version="1.0" encoding="utf-8"?>
<formControlPr xmlns="http://schemas.microsoft.com/office/spreadsheetml/2009/9/main" objectType="Drop" dropStyle="combo" dx="16" fmlaLink="_Output!$D$874" fmlaRange="_Input!$C$13:$C$17" noThreeD="1" sel="0" val="0"/>
</file>

<file path=xl/ctrlProps/ctrlProp889.xml><?xml version="1.0" encoding="utf-8"?>
<formControlPr xmlns="http://schemas.microsoft.com/office/spreadsheetml/2009/9/main" objectType="Drop" dropStyle="combo" dx="16" fmlaLink="_Output!$D$875" fmlaRange="_Input!$C$13:$C$17" noThreeD="1" sel="0" val="0"/>
</file>

<file path=xl/ctrlProps/ctrlProp89.xml><?xml version="1.0" encoding="utf-8"?>
<formControlPr xmlns="http://schemas.microsoft.com/office/spreadsheetml/2009/9/main" objectType="Drop" dropStyle="combo" dx="16" fmlaLink="_Output!$D$1086" fmlaRange="_Input!$C$3:$C$4" noThreeD="1" sel="1" val="0"/>
</file>

<file path=xl/ctrlProps/ctrlProp890.xml><?xml version="1.0" encoding="utf-8"?>
<formControlPr xmlns="http://schemas.microsoft.com/office/spreadsheetml/2009/9/main" objectType="Drop" dropStyle="combo" dx="16" fmlaLink="_Output!$D$876" fmlaRange="_Input!$C$13:$C$17" noThreeD="1" sel="0" val="0"/>
</file>

<file path=xl/ctrlProps/ctrlProp891.xml><?xml version="1.0" encoding="utf-8"?>
<formControlPr xmlns="http://schemas.microsoft.com/office/spreadsheetml/2009/9/main" objectType="Drop" dropStyle="combo" dx="16" fmlaLink="_Output!$D$877" fmlaRange="_Input!$C$13:$C$17" noThreeD="1" sel="0" val="0"/>
</file>

<file path=xl/ctrlProps/ctrlProp892.xml><?xml version="1.0" encoding="utf-8"?>
<formControlPr xmlns="http://schemas.microsoft.com/office/spreadsheetml/2009/9/main" objectType="Drop" dropStyle="combo" dx="16" fmlaLink="_Output!$D$878" fmlaRange="_Input!$C$13:$C$17" noThreeD="1" sel="0" val="0"/>
</file>

<file path=xl/ctrlProps/ctrlProp893.xml><?xml version="1.0" encoding="utf-8"?>
<formControlPr xmlns="http://schemas.microsoft.com/office/spreadsheetml/2009/9/main" objectType="Drop" dropStyle="combo" dx="16" fmlaLink="_Output!$D$879" fmlaRange="_Input!$C$13:$C$17" noThreeD="1" sel="0" val="0"/>
</file>

<file path=xl/ctrlProps/ctrlProp894.xml><?xml version="1.0" encoding="utf-8"?>
<formControlPr xmlns="http://schemas.microsoft.com/office/spreadsheetml/2009/9/main" objectType="Drop" dropStyle="combo" dx="16" fmlaLink="_Output!$D$881" fmlaRange="_Input!$C$13:$C$17" noThreeD="1" sel="0" val="0"/>
</file>

<file path=xl/ctrlProps/ctrlProp895.xml><?xml version="1.0" encoding="utf-8"?>
<formControlPr xmlns="http://schemas.microsoft.com/office/spreadsheetml/2009/9/main" objectType="Drop" dropStyle="combo" dx="16" fmlaLink="_Output!$D$883" fmlaRange="_Input!$C$13:$C$17" noThreeD="1" sel="0" val="0"/>
</file>

<file path=xl/ctrlProps/ctrlProp896.xml><?xml version="1.0" encoding="utf-8"?>
<formControlPr xmlns="http://schemas.microsoft.com/office/spreadsheetml/2009/9/main" objectType="Drop" dropStyle="combo" dx="16" fmlaLink="_Output!$D$884" fmlaRange="_Input!$C$13:$C$17" noThreeD="1" sel="0" val="0"/>
</file>

<file path=xl/ctrlProps/ctrlProp897.xml><?xml version="1.0" encoding="utf-8"?>
<formControlPr xmlns="http://schemas.microsoft.com/office/spreadsheetml/2009/9/main" objectType="Drop" dropStyle="combo" dx="16" fmlaLink="_Output!$D$885" fmlaRange="_Input!$C$13:$C$17" noThreeD="1" sel="0" val="0"/>
</file>

<file path=xl/ctrlProps/ctrlProp898.xml><?xml version="1.0" encoding="utf-8"?>
<formControlPr xmlns="http://schemas.microsoft.com/office/spreadsheetml/2009/9/main" objectType="Drop" dropStyle="combo" dx="16" fmlaLink="_Output!$D$887" fmlaRange="_Input!$C$13:$C$18" noThreeD="1" sel="0" val="0"/>
</file>

<file path=xl/ctrlProps/ctrlProp899.xml><?xml version="1.0" encoding="utf-8"?>
<formControlPr xmlns="http://schemas.microsoft.com/office/spreadsheetml/2009/9/main" objectType="Drop" dropStyle="combo" dx="16" fmlaLink="_Output!$D$889" fmlaRange="_Input!$C$13:$C$18" noThreeD="1" sel="0" val="0"/>
</file>

<file path=xl/ctrlProps/ctrlProp9.xml><?xml version="1.0" encoding="utf-8"?>
<formControlPr xmlns="http://schemas.microsoft.com/office/spreadsheetml/2009/9/main" objectType="Drop" dropStyle="combo" dx="16" fmlaLink="_Output!$D$680" fmlaRange="_Input!$C$3:$C$4" noThreeD="1" sel="2" val="0"/>
</file>

<file path=xl/ctrlProps/ctrlProp90.xml><?xml version="1.0" encoding="utf-8"?>
<formControlPr xmlns="http://schemas.microsoft.com/office/spreadsheetml/2009/9/main" objectType="Drop" dropStyle="combo" dx="16" fmlaLink="_Output!$D$1087" fmlaRange="_Input!$C$3:$C$4" noThreeD="1" sel="1" val="0"/>
</file>

<file path=xl/ctrlProps/ctrlProp900.xml><?xml version="1.0" encoding="utf-8"?>
<formControlPr xmlns="http://schemas.microsoft.com/office/spreadsheetml/2009/9/main" objectType="Drop" dropStyle="combo" dx="16" fmlaLink="_Output!$D$891" fmlaRange="_Input!$C$13:$C$18" noThreeD="1" sel="0" val="0"/>
</file>

<file path=xl/ctrlProps/ctrlProp901.xml><?xml version="1.0" encoding="utf-8"?>
<formControlPr xmlns="http://schemas.microsoft.com/office/spreadsheetml/2009/9/main" objectType="Drop" dropStyle="combo" dx="16" fmlaLink="_Output!$D$894" fmlaRange="_Input!$C$13:$C$18" noThreeD="1" sel="0" val="0"/>
</file>

<file path=xl/ctrlProps/ctrlProp902.xml><?xml version="1.0" encoding="utf-8"?>
<formControlPr xmlns="http://schemas.microsoft.com/office/spreadsheetml/2009/9/main" objectType="Drop" dropStyle="combo" dx="16" fmlaLink="_Output!$D$895" fmlaRange="_Input!$C$13:$C$18" noThreeD="1" sel="0" val="0"/>
</file>

<file path=xl/ctrlProps/ctrlProp903.xml><?xml version="1.0" encoding="utf-8"?>
<formControlPr xmlns="http://schemas.microsoft.com/office/spreadsheetml/2009/9/main" objectType="Drop" dropStyle="combo" dx="16" fmlaLink="_Output!$D$896" fmlaRange="_Input!$C$13:$C$18" noThreeD="1" sel="0" val="0"/>
</file>

<file path=xl/ctrlProps/ctrlProp904.xml><?xml version="1.0" encoding="utf-8"?>
<formControlPr xmlns="http://schemas.microsoft.com/office/spreadsheetml/2009/9/main" objectType="Drop" dropStyle="combo" dx="16" fmlaLink="_Output!$D$897" fmlaRange="_Input!$C$13:$C$18" noThreeD="1" sel="0" val="0"/>
</file>

<file path=xl/ctrlProps/ctrlProp905.xml><?xml version="1.0" encoding="utf-8"?>
<formControlPr xmlns="http://schemas.microsoft.com/office/spreadsheetml/2009/9/main" objectType="Drop" dropStyle="combo" dx="16" fmlaLink="_Output!$D$898" fmlaRange="_Input!$C$13:$C$18" noThreeD="1" sel="0" val="0"/>
</file>

<file path=xl/ctrlProps/ctrlProp906.xml><?xml version="1.0" encoding="utf-8"?>
<formControlPr xmlns="http://schemas.microsoft.com/office/spreadsheetml/2009/9/main" objectType="Drop" dropStyle="combo" dx="16" fmlaLink="_Output!$D$899" fmlaRange="_Input!$C$13:$C$18" noThreeD="1" sel="0" val="0"/>
</file>

<file path=xl/ctrlProps/ctrlProp907.xml><?xml version="1.0" encoding="utf-8"?>
<formControlPr xmlns="http://schemas.microsoft.com/office/spreadsheetml/2009/9/main" objectType="Drop" dropStyle="combo" dx="16" fmlaLink="_Output!$D$902" fmlaRange="_Input!$C$13:$C$18" noThreeD="1" sel="0" val="0"/>
</file>

<file path=xl/ctrlProps/ctrlProp908.xml><?xml version="1.0" encoding="utf-8"?>
<formControlPr xmlns="http://schemas.microsoft.com/office/spreadsheetml/2009/9/main" objectType="Drop" dropStyle="combo" dx="16" fmlaLink="_Output!$D$904" fmlaRange="_Input!$C$13:$C$18" noThreeD="1" sel="0" val="0"/>
</file>

<file path=xl/ctrlProps/ctrlProp909.xml><?xml version="1.0" encoding="utf-8"?>
<formControlPr xmlns="http://schemas.microsoft.com/office/spreadsheetml/2009/9/main" objectType="Drop" dropStyle="combo" dx="16" fmlaLink="_Output!$D$905" fmlaRange="_Input!$C$13:$C$18" noThreeD="1" sel="0" val="0"/>
</file>

<file path=xl/ctrlProps/ctrlProp91.xml><?xml version="1.0" encoding="utf-8"?>
<formControlPr xmlns="http://schemas.microsoft.com/office/spreadsheetml/2009/9/main" objectType="Drop" dropStyle="combo" dx="16" fmlaLink="_Output!$D$1079" fmlaRange="_Input!$C$13:$C$17" noThreeD="1" sel="0" val="0"/>
</file>

<file path=xl/ctrlProps/ctrlProp910.xml><?xml version="1.0" encoding="utf-8"?>
<formControlPr xmlns="http://schemas.microsoft.com/office/spreadsheetml/2009/9/main" objectType="Drop" dropStyle="combo" dx="16" fmlaLink="_Output!$D$907" fmlaRange="_Input!$C$13:$C$18" noThreeD="1" sel="0" val="0"/>
</file>

<file path=xl/ctrlProps/ctrlProp911.xml><?xml version="1.0" encoding="utf-8"?>
<formControlPr xmlns="http://schemas.microsoft.com/office/spreadsheetml/2009/9/main" objectType="Drop" dropStyle="combo" dx="16" fmlaLink="_Output!$D$908" fmlaRange="_Input!$C$13:$C$18" noThreeD="1" sel="0" val="0"/>
</file>

<file path=xl/ctrlProps/ctrlProp912.xml><?xml version="1.0" encoding="utf-8"?>
<formControlPr xmlns="http://schemas.microsoft.com/office/spreadsheetml/2009/9/main" objectType="Drop" dropStyle="combo" dx="16" fmlaLink="_Output!$D$909" fmlaRange="_Input!$C$13:$C$18" noThreeD="1" sel="0" val="0"/>
</file>

<file path=xl/ctrlProps/ctrlProp913.xml><?xml version="1.0" encoding="utf-8"?>
<formControlPr xmlns="http://schemas.microsoft.com/office/spreadsheetml/2009/9/main" objectType="Drop" dropStyle="combo" dx="16" fmlaLink="_Output!$D$910" fmlaRange="_Input!$C$13:$C$18" noThreeD="1" sel="0" val="0"/>
</file>

<file path=xl/ctrlProps/ctrlProp914.xml><?xml version="1.0" encoding="utf-8"?>
<formControlPr xmlns="http://schemas.microsoft.com/office/spreadsheetml/2009/9/main" objectType="Drop" dropStyle="combo" dx="16" fmlaLink="_Output!$D$911" fmlaRange="_Input!$C$13:$C$18" noThreeD="1" sel="0" val="0"/>
</file>

<file path=xl/ctrlProps/ctrlProp915.xml><?xml version="1.0" encoding="utf-8"?>
<formControlPr xmlns="http://schemas.microsoft.com/office/spreadsheetml/2009/9/main" objectType="Drop" dropStyle="combo" dx="16" fmlaLink="_Output!$D$912" fmlaRange="_Input!$C$13:$C$18" noThreeD="1" sel="0" val="0"/>
</file>

<file path=xl/ctrlProps/ctrlProp916.xml><?xml version="1.0" encoding="utf-8"?>
<formControlPr xmlns="http://schemas.microsoft.com/office/spreadsheetml/2009/9/main" objectType="Drop" dropStyle="combo" dx="16" fmlaLink="_Output!$D$893" fmlaRange="_Input!$C$13:$C$18" noThreeD="1" sel="0" val="0"/>
</file>

<file path=xl/ctrlProps/ctrlProp917.xml><?xml version="1.0" encoding="utf-8"?>
<formControlPr xmlns="http://schemas.microsoft.com/office/spreadsheetml/2009/9/main" objectType="Drop" dropStyle="combo" dx="16" fmlaLink="_Output!$D$981" fmlaRange="_Input!$C$13:$C$18" noThreeD="1" sel="0" val="0"/>
</file>

<file path=xl/ctrlProps/ctrlProp918.xml><?xml version="1.0" encoding="utf-8"?>
<formControlPr xmlns="http://schemas.microsoft.com/office/spreadsheetml/2009/9/main" objectType="Drop" dropStyle="combo" dx="16" fmlaLink="_Output!$D$1071" fmlaRange="_Input!$C$13:$C$17" noThreeD="1" sel="0" val="0"/>
</file>

<file path=xl/ctrlProps/ctrlProp92.xml><?xml version="1.0" encoding="utf-8"?>
<formControlPr xmlns="http://schemas.microsoft.com/office/spreadsheetml/2009/9/main" objectType="Drop" dropStyle="combo" dx="16" fmlaLink="_Output!$D$1088" fmlaRange="_Input!$C$3:$C$4" noThreeD="1" sel="1" val="0"/>
</file>

<file path=xl/ctrlProps/ctrlProp93.xml><?xml version="1.0" encoding="utf-8"?>
<formControlPr xmlns="http://schemas.microsoft.com/office/spreadsheetml/2009/9/main" objectType="Drop" dropStyle="combo" dx="16" fmlaLink="_Output!$D$99" fmlaRange="_Input!$C$45:$C$49" noThreeD="1" sel="0" val="0"/>
</file>

<file path=xl/ctrlProps/ctrlProp94.xml><?xml version="1.0" encoding="utf-8"?>
<formControlPr xmlns="http://schemas.microsoft.com/office/spreadsheetml/2009/9/main" objectType="Drop" dropStyle="combo" dx="16" fmlaLink="_Output!$D$100" fmlaRange="_Input!$C$45:$C$49" noThreeD="1" sel="0" val="0"/>
</file>

<file path=xl/ctrlProps/ctrlProp95.xml><?xml version="1.0" encoding="utf-8"?>
<formControlPr xmlns="http://schemas.microsoft.com/office/spreadsheetml/2009/9/main" objectType="Drop" dropStyle="combo" dx="16" fmlaLink="_Output!$D$98" fmlaRange="_Input!$C$45:$C$49" noThreeD="1" sel="0" val="0"/>
</file>

<file path=xl/ctrlProps/ctrlProp96.xml><?xml version="1.0" encoding="utf-8"?>
<formControlPr xmlns="http://schemas.microsoft.com/office/spreadsheetml/2009/9/main" objectType="Drop" dropStyle="combo" dx="16" fmlaLink="_Output!$D$96" fmlaRange="_Input!$C$3:$C$4" noThreeD="1" sel="1" val="0"/>
</file>

<file path=xl/ctrlProps/ctrlProp97.xml><?xml version="1.0" encoding="utf-8"?>
<formControlPr xmlns="http://schemas.microsoft.com/office/spreadsheetml/2009/9/main" objectType="Drop" dropStyle="combo" dx="16" fmlaLink="_Output!$D$102" fmlaRange="_Input!$C$45:$C$49" noThreeD="1" sel="0" val="0"/>
</file>

<file path=xl/ctrlProps/ctrlProp98.xml><?xml version="1.0" encoding="utf-8"?>
<formControlPr xmlns="http://schemas.microsoft.com/office/spreadsheetml/2009/9/main" objectType="Drop" dropStyle="combo" dx="16" fmlaLink="_Output!$D$103" fmlaRange="_Input!$C$45:$C$49" noThreeD="1" sel="0" val="0"/>
</file>

<file path=xl/ctrlProps/ctrlProp99.xml><?xml version="1.0" encoding="utf-8"?>
<formControlPr xmlns="http://schemas.microsoft.com/office/spreadsheetml/2009/9/main" objectType="Drop" dropStyle="combo" dx="16" fmlaLink="_Output!$D$101" fmlaRange="_Input!$C$45:$C$49" noThreeD="1" sel="0" val="0"/>
</file>

<file path=xl/drawings/_rels/drawing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png"/><Relationship Id="rId1" Type="http://schemas.openxmlformats.org/officeDocument/2006/relationships/hyperlink" Target="#'Introduction - INT'!A1"/><Relationship Id="rId6" Type="http://schemas.openxmlformats.org/officeDocument/2006/relationships/image" Target="../media/image3.png"/><Relationship Id="rId5" Type="http://schemas.openxmlformats.org/officeDocument/2006/relationships/hyperlink" Target="#'Results - OV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Business - CHT'!A1"/><Relationship Id="rId7" Type="http://schemas.openxmlformats.org/officeDocument/2006/relationships/hyperlink" Target="#'General - PRO'!A1"/><Relationship Id="rId12"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hyperlink" Target="#'Business - PRV'!A1"/><Relationship Id="rId6" Type="http://schemas.openxmlformats.org/officeDocument/2006/relationships/image" Target="../media/image19.png"/><Relationship Id="rId11" Type="http://schemas.openxmlformats.org/officeDocument/2006/relationships/hyperlink" Target="#Index!A1"/><Relationship Id="rId5" Type="http://schemas.openxmlformats.org/officeDocument/2006/relationships/hyperlink" Target="#'Results - OVR'!A1"/><Relationship Id="rId10" Type="http://schemas.openxmlformats.org/officeDocument/2006/relationships/image" Target="../media/image20.png"/><Relationship Id="rId4" Type="http://schemas.openxmlformats.org/officeDocument/2006/relationships/image" Target="../media/image9.png"/><Relationship Id="rId9" Type="http://schemas.openxmlformats.org/officeDocument/2006/relationships/hyperlink" Target="#'People - EMP'!A1"/></Relationships>
</file>

<file path=xl/drawings/_rels/drawing11.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Results - OVR'!A1"/><Relationship Id="rId7" Type="http://schemas.openxmlformats.org/officeDocument/2006/relationships/hyperlink" Target="#'People - EMP'!A1"/><Relationship Id="rId2" Type="http://schemas.openxmlformats.org/officeDocument/2006/relationships/image" Target="../media/image9.png"/><Relationship Id="rId1" Type="http://schemas.openxmlformats.org/officeDocument/2006/relationships/hyperlink" Target="#'Business - GOV'!A1"/><Relationship Id="rId6" Type="http://schemas.openxmlformats.org/officeDocument/2006/relationships/image" Target="../media/image17.png"/><Relationship Id="rId5" Type="http://schemas.openxmlformats.org/officeDocument/2006/relationships/hyperlink" Target="#'General - PRO'!A1"/><Relationship Id="rId10" Type="http://schemas.openxmlformats.org/officeDocument/2006/relationships/image" Target="../media/image2.png"/><Relationship Id="rId4" Type="http://schemas.openxmlformats.org/officeDocument/2006/relationships/image" Target="../media/image19.png"/><Relationship Id="rId9" Type="http://schemas.openxmlformats.org/officeDocument/2006/relationships/hyperlink" Target="#Index!A1"/></Relationships>
</file>

<file path=xl/drawings/_rels/drawing12.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Process - MGT'!A1"/><Relationship Id="rId7" Type="http://schemas.openxmlformats.org/officeDocument/2006/relationships/hyperlink" Target="#'People - R&amp;H'!A1"/><Relationship Id="rId2" Type="http://schemas.openxmlformats.org/officeDocument/2006/relationships/image" Target="../media/image16.png"/><Relationship Id="rId1" Type="http://schemas.openxmlformats.org/officeDocument/2006/relationships/hyperlink" Target="#'Business - BSD'!A1"/><Relationship Id="rId6" Type="http://schemas.openxmlformats.org/officeDocument/2006/relationships/image" Target="../media/image2.png"/><Relationship Id="rId5" Type="http://schemas.openxmlformats.org/officeDocument/2006/relationships/hyperlink" Target="#Index!A1"/><Relationship Id="rId10" Type="http://schemas.openxmlformats.org/officeDocument/2006/relationships/image" Target="../media/image3.png"/><Relationship Id="rId4" Type="http://schemas.openxmlformats.org/officeDocument/2006/relationships/image" Target="../media/image1.png"/><Relationship Id="rId9" Type="http://schemas.openxmlformats.org/officeDocument/2006/relationships/hyperlink" Target="#'Results - OVR'!A1"/></Relationships>
</file>

<file path=xl/drawings/_rels/drawing1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People - EMP'!A1"/><Relationship Id="rId7" Type="http://schemas.openxmlformats.org/officeDocument/2006/relationships/hyperlink" Target="#'Business - BSD'!A1"/><Relationship Id="rId12"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hyperlink" Target="#'People - PEM'!A1"/><Relationship Id="rId6" Type="http://schemas.openxmlformats.org/officeDocument/2006/relationships/image" Target="../media/image15.png"/><Relationship Id="rId11" Type="http://schemas.openxmlformats.org/officeDocument/2006/relationships/hyperlink" Target="#Index!A1"/><Relationship Id="rId5" Type="http://schemas.openxmlformats.org/officeDocument/2006/relationships/hyperlink" Target="#'Results - OVR'!A1"/><Relationship Id="rId10" Type="http://schemas.openxmlformats.org/officeDocument/2006/relationships/image" Target="../media/image5.png"/><Relationship Id="rId4" Type="http://schemas.openxmlformats.org/officeDocument/2006/relationships/image" Target="../media/image9.png"/><Relationship Id="rId9" Type="http://schemas.openxmlformats.org/officeDocument/2006/relationships/hyperlink" Target="#'Process - MGT'!A1"/></Relationships>
</file>

<file path=xl/drawings/_rels/drawing1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People - R&amp;H'!A1"/><Relationship Id="rId7" Type="http://schemas.openxmlformats.org/officeDocument/2006/relationships/hyperlink" Target="#'Business - BSD'!A1"/><Relationship Id="rId12"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hyperlink" Target="#'People - KNM'!A1"/><Relationship Id="rId6" Type="http://schemas.openxmlformats.org/officeDocument/2006/relationships/image" Target="../media/image19.png"/><Relationship Id="rId11" Type="http://schemas.openxmlformats.org/officeDocument/2006/relationships/hyperlink" Target="#Index!A1"/><Relationship Id="rId5" Type="http://schemas.openxmlformats.org/officeDocument/2006/relationships/hyperlink" Target="#'Results - OVR'!A1"/><Relationship Id="rId10" Type="http://schemas.openxmlformats.org/officeDocument/2006/relationships/image" Target="../media/image5.png"/><Relationship Id="rId4" Type="http://schemas.openxmlformats.org/officeDocument/2006/relationships/image" Target="../media/image9.png"/><Relationship Id="rId9" Type="http://schemas.openxmlformats.org/officeDocument/2006/relationships/hyperlink" Target="#'Process - MGT'!A1"/></Relationships>
</file>

<file path=xl/drawings/_rels/drawing15.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People - PEM'!A1"/><Relationship Id="rId7" Type="http://schemas.openxmlformats.org/officeDocument/2006/relationships/hyperlink" Target="#'Business - BSD'!A1"/><Relationship Id="rId12"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hyperlink" Target="#'People - T&amp;E'!A1"/><Relationship Id="rId6" Type="http://schemas.openxmlformats.org/officeDocument/2006/relationships/image" Target="../media/image19.png"/><Relationship Id="rId11" Type="http://schemas.openxmlformats.org/officeDocument/2006/relationships/hyperlink" Target="#Index!A1"/><Relationship Id="rId5" Type="http://schemas.openxmlformats.org/officeDocument/2006/relationships/hyperlink" Target="#'Results - OVR'!A1"/><Relationship Id="rId10" Type="http://schemas.openxmlformats.org/officeDocument/2006/relationships/image" Target="../media/image5.png"/><Relationship Id="rId4" Type="http://schemas.openxmlformats.org/officeDocument/2006/relationships/image" Target="../media/image9.png"/><Relationship Id="rId9" Type="http://schemas.openxmlformats.org/officeDocument/2006/relationships/hyperlink" Target="#'Process - MGT'!A1"/></Relationships>
</file>

<file path=xl/drawings/_rels/drawing16.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Results - OVR'!A1"/><Relationship Id="rId7" Type="http://schemas.openxmlformats.org/officeDocument/2006/relationships/hyperlink" Target="#'Process - MGT'!A1"/><Relationship Id="rId2" Type="http://schemas.openxmlformats.org/officeDocument/2006/relationships/image" Target="../media/image9.png"/><Relationship Id="rId1" Type="http://schemas.openxmlformats.org/officeDocument/2006/relationships/hyperlink" Target="#'People - KNM'!A1"/><Relationship Id="rId6" Type="http://schemas.openxmlformats.org/officeDocument/2006/relationships/image" Target="../media/image17.png"/><Relationship Id="rId5" Type="http://schemas.openxmlformats.org/officeDocument/2006/relationships/hyperlink" Target="#'Business - BSD'!A1"/><Relationship Id="rId10" Type="http://schemas.openxmlformats.org/officeDocument/2006/relationships/image" Target="../media/image2.png"/><Relationship Id="rId4" Type="http://schemas.openxmlformats.org/officeDocument/2006/relationships/image" Target="../media/image15.png"/><Relationship Id="rId9" Type="http://schemas.openxmlformats.org/officeDocument/2006/relationships/hyperlink" Target="#Index!A1"/></Relationships>
</file>

<file path=xl/drawings/_rels/drawing1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echnology - LOG'!A1"/><Relationship Id="rId7" Type="http://schemas.openxmlformats.org/officeDocument/2006/relationships/hyperlink" Target="#'Process - O&amp;F'!A1"/><Relationship Id="rId2" Type="http://schemas.openxmlformats.org/officeDocument/2006/relationships/image" Target="../media/image16.png"/><Relationship Id="rId1" Type="http://schemas.openxmlformats.org/officeDocument/2006/relationships/hyperlink" Target="#'People - EMP'!A1"/><Relationship Id="rId6" Type="http://schemas.openxmlformats.org/officeDocument/2006/relationships/image" Target="../media/image2.png"/><Relationship Id="rId5" Type="http://schemas.openxmlformats.org/officeDocument/2006/relationships/hyperlink" Target="#Index!A1"/><Relationship Id="rId10" Type="http://schemas.openxmlformats.org/officeDocument/2006/relationships/image" Target="../media/image3.png"/><Relationship Id="rId4" Type="http://schemas.openxmlformats.org/officeDocument/2006/relationships/image" Target="../media/image18.png"/><Relationship Id="rId9" Type="http://schemas.openxmlformats.org/officeDocument/2006/relationships/hyperlink" Target="#'Results - OVR'!A1"/></Relationships>
</file>

<file path=xl/drawings/_rels/drawing18.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Process - MGT'!A1"/><Relationship Id="rId7" Type="http://schemas.openxmlformats.org/officeDocument/2006/relationships/hyperlink" Target="#'People - EMP'!A1"/><Relationship Id="rId12"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hyperlink" Target="#'Process - RPT'!A1"/><Relationship Id="rId6" Type="http://schemas.openxmlformats.org/officeDocument/2006/relationships/image" Target="../media/image19.png"/><Relationship Id="rId11" Type="http://schemas.openxmlformats.org/officeDocument/2006/relationships/hyperlink" Target="#Index!A1"/><Relationship Id="rId5" Type="http://schemas.openxmlformats.org/officeDocument/2006/relationships/hyperlink" Target="#'Results - OVR'!A1"/><Relationship Id="rId10" Type="http://schemas.openxmlformats.org/officeDocument/2006/relationships/image" Target="../media/image20.png"/><Relationship Id="rId4" Type="http://schemas.openxmlformats.org/officeDocument/2006/relationships/image" Target="../media/image9.png"/><Relationship Id="rId9" Type="http://schemas.openxmlformats.org/officeDocument/2006/relationships/hyperlink" Target="#'Technology - LOG'!A1"/></Relationships>
</file>

<file path=xl/drawings/_rels/drawing19.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Process - O&amp;F'!A1"/><Relationship Id="rId7" Type="http://schemas.openxmlformats.org/officeDocument/2006/relationships/hyperlink" Target="#'People - EMP'!A1"/><Relationship Id="rId12"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hyperlink" Target="#'Process - UCM'!A1"/><Relationship Id="rId6" Type="http://schemas.openxmlformats.org/officeDocument/2006/relationships/image" Target="../media/image19.png"/><Relationship Id="rId11" Type="http://schemas.openxmlformats.org/officeDocument/2006/relationships/hyperlink" Target="#Index!A1"/><Relationship Id="rId5" Type="http://schemas.openxmlformats.org/officeDocument/2006/relationships/hyperlink" Target="#'Results - OVR'!A1"/><Relationship Id="rId10" Type="http://schemas.openxmlformats.org/officeDocument/2006/relationships/image" Target="../media/image20.png"/><Relationship Id="rId4" Type="http://schemas.openxmlformats.org/officeDocument/2006/relationships/image" Target="../media/image9.png"/><Relationship Id="rId9" Type="http://schemas.openxmlformats.org/officeDocument/2006/relationships/hyperlink" Target="#'Technology - LOG'!A1"/></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Results - OVR'!A1"/><Relationship Id="rId3" Type="http://schemas.openxmlformats.org/officeDocument/2006/relationships/image" Target="../media/image5.png"/><Relationship Id="rId7" Type="http://schemas.openxmlformats.org/officeDocument/2006/relationships/image" Target="../media/image6.png"/><Relationship Id="rId12" Type="http://schemas.openxmlformats.org/officeDocument/2006/relationships/image" Target="../media/image10.png"/><Relationship Id="rId17" Type="http://schemas.openxmlformats.org/officeDocument/2006/relationships/image" Target="../media/image14.png"/><Relationship Id="rId2" Type="http://schemas.openxmlformats.org/officeDocument/2006/relationships/hyperlink" Target="#'General - PRO'!A1"/><Relationship Id="rId16" Type="http://schemas.openxmlformats.org/officeDocument/2006/relationships/image" Target="../media/image13.png"/><Relationship Id="rId1" Type="http://schemas.openxmlformats.org/officeDocument/2006/relationships/image" Target="../media/image4.png"/><Relationship Id="rId6" Type="http://schemas.openxmlformats.org/officeDocument/2006/relationships/hyperlink" Target="#'Introduction - USG'!A1"/><Relationship Id="rId11" Type="http://schemas.openxmlformats.org/officeDocument/2006/relationships/image" Target="../media/image9.png"/><Relationship Id="rId5" Type="http://schemas.openxmlformats.org/officeDocument/2006/relationships/image" Target="../media/image2.png"/><Relationship Id="rId15" Type="http://schemas.openxmlformats.org/officeDocument/2006/relationships/image" Target="../media/image12.png"/><Relationship Id="rId10" Type="http://schemas.openxmlformats.org/officeDocument/2006/relationships/image" Target="../media/image1.png"/><Relationship Id="rId4" Type="http://schemas.openxmlformats.org/officeDocument/2006/relationships/hyperlink" Target="#Index!A1"/><Relationship Id="rId9" Type="http://schemas.openxmlformats.org/officeDocument/2006/relationships/image" Target="../media/image8.png"/><Relationship Id="rId14" Type="http://schemas.openxmlformats.org/officeDocument/2006/relationships/image" Target="../media/image11.png"/></Relationships>
</file>

<file path=xl/drawings/_rels/drawing20.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People - EMP'!A1"/><Relationship Id="rId7" Type="http://schemas.openxmlformats.org/officeDocument/2006/relationships/hyperlink" Target="#Index!A1"/><Relationship Id="rId12" Type="http://schemas.openxmlformats.org/officeDocument/2006/relationships/image" Target="../media/image9.png"/><Relationship Id="rId2" Type="http://schemas.openxmlformats.org/officeDocument/2006/relationships/image" Target="../media/image19.png"/><Relationship Id="rId1" Type="http://schemas.openxmlformats.org/officeDocument/2006/relationships/hyperlink" Target="#'Results - OVR'!A1"/><Relationship Id="rId6" Type="http://schemas.openxmlformats.org/officeDocument/2006/relationships/image" Target="../media/image20.png"/><Relationship Id="rId11" Type="http://schemas.openxmlformats.org/officeDocument/2006/relationships/hyperlink" Target="#'Process - RPT'!A1"/><Relationship Id="rId5" Type="http://schemas.openxmlformats.org/officeDocument/2006/relationships/hyperlink" Target="#'Technology - LOG'!A1"/><Relationship Id="rId10" Type="http://schemas.openxmlformats.org/officeDocument/2006/relationships/image" Target="../media/image6.png"/><Relationship Id="rId4" Type="http://schemas.openxmlformats.org/officeDocument/2006/relationships/image" Target="../media/image17.png"/><Relationship Id="rId9" Type="http://schemas.openxmlformats.org/officeDocument/2006/relationships/hyperlink" Target="#'Process - DTE'!A1"/></Relationships>
</file>

<file path=xl/drawings/_rels/drawing2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People - EMP'!A1"/><Relationship Id="rId7" Type="http://schemas.openxmlformats.org/officeDocument/2006/relationships/hyperlink" Target="#Index!A1"/><Relationship Id="rId12" Type="http://schemas.openxmlformats.org/officeDocument/2006/relationships/image" Target="../media/image9.png"/><Relationship Id="rId2" Type="http://schemas.openxmlformats.org/officeDocument/2006/relationships/image" Target="../media/image15.png"/><Relationship Id="rId1" Type="http://schemas.openxmlformats.org/officeDocument/2006/relationships/hyperlink" Target="#'Results - OVR'!A1"/><Relationship Id="rId6" Type="http://schemas.openxmlformats.org/officeDocument/2006/relationships/image" Target="../media/image20.png"/><Relationship Id="rId11" Type="http://schemas.openxmlformats.org/officeDocument/2006/relationships/hyperlink" Target="#'Process - UCM'!A1"/><Relationship Id="rId5" Type="http://schemas.openxmlformats.org/officeDocument/2006/relationships/hyperlink" Target="#'Technology - LOG'!A1"/><Relationship Id="rId10" Type="http://schemas.openxmlformats.org/officeDocument/2006/relationships/image" Target="../media/image6.png"/><Relationship Id="rId4" Type="http://schemas.openxmlformats.org/officeDocument/2006/relationships/image" Target="../media/image17.png"/><Relationship Id="rId9" Type="http://schemas.openxmlformats.org/officeDocument/2006/relationships/hyperlink" Target="#'Process - ATE'!A1"/></Relationships>
</file>

<file path=xl/drawings/_rels/drawing2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People - EMP'!A1"/><Relationship Id="rId7" Type="http://schemas.openxmlformats.org/officeDocument/2006/relationships/hyperlink" Target="#Index!A1"/><Relationship Id="rId12" Type="http://schemas.openxmlformats.org/officeDocument/2006/relationships/image" Target="../media/image9.png"/><Relationship Id="rId2" Type="http://schemas.openxmlformats.org/officeDocument/2006/relationships/image" Target="../media/image15.png"/><Relationship Id="rId1" Type="http://schemas.openxmlformats.org/officeDocument/2006/relationships/hyperlink" Target="#'Results - OVR'!A1"/><Relationship Id="rId6" Type="http://schemas.openxmlformats.org/officeDocument/2006/relationships/image" Target="../media/image20.png"/><Relationship Id="rId11" Type="http://schemas.openxmlformats.org/officeDocument/2006/relationships/hyperlink" Target="#'Process - DTE'!A1"/><Relationship Id="rId5" Type="http://schemas.openxmlformats.org/officeDocument/2006/relationships/hyperlink" Target="#'Technology - LOG'!A1"/><Relationship Id="rId10" Type="http://schemas.openxmlformats.org/officeDocument/2006/relationships/image" Target="../media/image6.png"/><Relationship Id="rId4" Type="http://schemas.openxmlformats.org/officeDocument/2006/relationships/image" Target="../media/image17.png"/><Relationship Id="rId9" Type="http://schemas.openxmlformats.org/officeDocument/2006/relationships/hyperlink" Target="#'Process - LOG'!A1"/></Relationships>
</file>

<file path=xl/drawings/_rels/drawing23.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Technology - LOG'!A1"/><Relationship Id="rId7" Type="http://schemas.openxmlformats.org/officeDocument/2006/relationships/hyperlink" Target="#'Results - OVR'!A1"/><Relationship Id="rId2" Type="http://schemas.openxmlformats.org/officeDocument/2006/relationships/image" Target="../media/image16.png"/><Relationship Id="rId1" Type="http://schemas.openxmlformats.org/officeDocument/2006/relationships/hyperlink" Target="#'People - EMP'!A1"/><Relationship Id="rId6" Type="http://schemas.openxmlformats.org/officeDocument/2006/relationships/image" Target="../media/image2.png"/><Relationship Id="rId5" Type="http://schemas.openxmlformats.org/officeDocument/2006/relationships/hyperlink" Target="#Index!A1"/><Relationship Id="rId10" Type="http://schemas.openxmlformats.org/officeDocument/2006/relationships/image" Target="../media/image9.png"/><Relationship Id="rId4" Type="http://schemas.openxmlformats.org/officeDocument/2006/relationships/image" Target="../media/image18.png"/><Relationship Id="rId9" Type="http://schemas.openxmlformats.org/officeDocument/2006/relationships/hyperlink" Target="#'Process - ATE'!A1"/></Relationships>
</file>

<file path=xl/drawings/_rels/drawing24.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Services - SCM'!A1"/><Relationship Id="rId7" Type="http://schemas.openxmlformats.org/officeDocument/2006/relationships/hyperlink" Target="#'Technology - NET'!A1"/><Relationship Id="rId2" Type="http://schemas.openxmlformats.org/officeDocument/2006/relationships/image" Target="../media/image16.png"/><Relationship Id="rId1" Type="http://schemas.openxmlformats.org/officeDocument/2006/relationships/hyperlink" Target="#'Process - MGT'!A1"/><Relationship Id="rId6" Type="http://schemas.openxmlformats.org/officeDocument/2006/relationships/image" Target="../media/image2.png"/><Relationship Id="rId5" Type="http://schemas.openxmlformats.org/officeDocument/2006/relationships/hyperlink" Target="#Index!A1"/><Relationship Id="rId10" Type="http://schemas.openxmlformats.org/officeDocument/2006/relationships/image" Target="../media/image3.png"/><Relationship Id="rId4" Type="http://schemas.openxmlformats.org/officeDocument/2006/relationships/image" Target="../media/image18.png"/><Relationship Id="rId9" Type="http://schemas.openxmlformats.org/officeDocument/2006/relationships/hyperlink" Target="#'Results - OVR'!A1"/></Relationships>
</file>

<file path=xl/drawings/_rels/drawing25.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Technology - LOG'!A1"/><Relationship Id="rId7" Type="http://schemas.openxmlformats.org/officeDocument/2006/relationships/hyperlink" Target="#'Process - MGT'!A1"/><Relationship Id="rId12"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hyperlink" Target="#'Technology - END'!A1"/><Relationship Id="rId6" Type="http://schemas.openxmlformats.org/officeDocument/2006/relationships/image" Target="../media/image15.png"/><Relationship Id="rId11" Type="http://schemas.openxmlformats.org/officeDocument/2006/relationships/hyperlink" Target="#Index!A1"/><Relationship Id="rId5" Type="http://schemas.openxmlformats.org/officeDocument/2006/relationships/hyperlink" Target="#'Results - OVR'!A1"/><Relationship Id="rId10" Type="http://schemas.openxmlformats.org/officeDocument/2006/relationships/image" Target="../media/image20.png"/><Relationship Id="rId4" Type="http://schemas.openxmlformats.org/officeDocument/2006/relationships/image" Target="../media/image9.png"/><Relationship Id="rId9" Type="http://schemas.openxmlformats.org/officeDocument/2006/relationships/hyperlink" Target="#'Services - SCM'!A1"/></Relationships>
</file>

<file path=xl/drawings/_rels/drawing26.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Technology - NET'!A1"/><Relationship Id="rId7" Type="http://schemas.openxmlformats.org/officeDocument/2006/relationships/hyperlink" Target="#'Process - MGT'!A1"/><Relationship Id="rId12"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hyperlink" Target="#'Technology - AUT'!A1"/><Relationship Id="rId6" Type="http://schemas.openxmlformats.org/officeDocument/2006/relationships/image" Target="../media/image15.png"/><Relationship Id="rId11" Type="http://schemas.openxmlformats.org/officeDocument/2006/relationships/hyperlink" Target="#Index!A1"/><Relationship Id="rId5" Type="http://schemas.openxmlformats.org/officeDocument/2006/relationships/hyperlink" Target="#'Results - OVR'!A1"/><Relationship Id="rId10" Type="http://schemas.openxmlformats.org/officeDocument/2006/relationships/image" Target="../media/image20.png"/><Relationship Id="rId4" Type="http://schemas.openxmlformats.org/officeDocument/2006/relationships/image" Target="../media/image9.png"/><Relationship Id="rId9" Type="http://schemas.openxmlformats.org/officeDocument/2006/relationships/hyperlink" Target="#'Services - SCM'!A1"/></Relationships>
</file>

<file path=xl/drawings/_rels/drawing27.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Results - OVR'!A1"/><Relationship Id="rId7" Type="http://schemas.openxmlformats.org/officeDocument/2006/relationships/hyperlink" Target="#'Services - SCM'!A1"/><Relationship Id="rId2" Type="http://schemas.openxmlformats.org/officeDocument/2006/relationships/image" Target="../media/image9.png"/><Relationship Id="rId1" Type="http://schemas.openxmlformats.org/officeDocument/2006/relationships/hyperlink" Target="#'Technology - END'!A1"/><Relationship Id="rId6" Type="http://schemas.openxmlformats.org/officeDocument/2006/relationships/image" Target="../media/image17.png"/><Relationship Id="rId5" Type="http://schemas.openxmlformats.org/officeDocument/2006/relationships/hyperlink" Target="#'Process - MGT'!A1"/><Relationship Id="rId10" Type="http://schemas.openxmlformats.org/officeDocument/2006/relationships/image" Target="../media/image2.png"/><Relationship Id="rId4" Type="http://schemas.openxmlformats.org/officeDocument/2006/relationships/image" Target="../media/image15.png"/><Relationship Id="rId9" Type="http://schemas.openxmlformats.org/officeDocument/2006/relationships/hyperlink" Target="#Index!A1"/></Relationships>
</file>

<file path=xl/drawings/_rels/drawing28.xml.rels><?xml version="1.0" encoding="UTF-8" standalone="yes"?>
<Relationships xmlns="http://schemas.openxmlformats.org/package/2006/relationships"><Relationship Id="rId8" Type="http://schemas.openxmlformats.org/officeDocument/2006/relationships/hyperlink" Target="#'Services - SIM'!A1"/><Relationship Id="rId3" Type="http://schemas.openxmlformats.org/officeDocument/2006/relationships/hyperlink" Target="#'Results - OVR'!A1"/><Relationship Id="rId7" Type="http://schemas.openxmlformats.org/officeDocument/2006/relationships/image" Target="../media/image3.png"/><Relationship Id="rId2" Type="http://schemas.openxmlformats.org/officeDocument/2006/relationships/image" Target="../media/image16.png"/><Relationship Id="rId1" Type="http://schemas.openxmlformats.org/officeDocument/2006/relationships/hyperlink" Target="#'Technology - LOG'!A1"/><Relationship Id="rId6" Type="http://schemas.openxmlformats.org/officeDocument/2006/relationships/image" Target="../media/image2.png"/><Relationship Id="rId5" Type="http://schemas.openxmlformats.org/officeDocument/2006/relationships/hyperlink" Target="#Index!A1"/><Relationship Id="rId4" Type="http://schemas.openxmlformats.org/officeDocument/2006/relationships/image" Target="../media/image1.png"/><Relationship Id="rId9" Type="http://schemas.openxmlformats.org/officeDocument/2006/relationships/image" Target="../media/image6.png"/></Relationships>
</file>

<file path=xl/drawings/_rels/drawing29.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Services - A&amp;F'!A1"/><Relationship Id="rId7" Type="http://schemas.openxmlformats.org/officeDocument/2006/relationships/hyperlink" Target="#'Technology - LOG'!A1"/><Relationship Id="rId2" Type="http://schemas.openxmlformats.org/officeDocument/2006/relationships/image" Target="../media/image19.png"/><Relationship Id="rId1" Type="http://schemas.openxmlformats.org/officeDocument/2006/relationships/hyperlink" Target="#'Results - OVR'!A1"/><Relationship Id="rId6" Type="http://schemas.openxmlformats.org/officeDocument/2006/relationships/image" Target="../media/image9.png"/><Relationship Id="rId11" Type="http://schemas.openxmlformats.org/officeDocument/2006/relationships/image" Target="../media/image2.png"/><Relationship Id="rId5" Type="http://schemas.openxmlformats.org/officeDocument/2006/relationships/hyperlink" Target="#'Services - SCM'!A1"/><Relationship Id="rId10" Type="http://schemas.openxmlformats.org/officeDocument/2006/relationships/hyperlink" Target="#Index!A1"/><Relationship Id="rId4" Type="http://schemas.openxmlformats.org/officeDocument/2006/relationships/image" Target="../media/image6.png"/><Relationship Id="rId9"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Results - OVR'!A1"/><Relationship Id="rId7" Type="http://schemas.openxmlformats.org/officeDocument/2006/relationships/hyperlink" Target="#Index!A1"/><Relationship Id="rId2" Type="http://schemas.openxmlformats.org/officeDocument/2006/relationships/image" Target="../media/image9.png"/><Relationship Id="rId1" Type="http://schemas.openxmlformats.org/officeDocument/2006/relationships/hyperlink" Target="#'Introduction - INT'!A1"/><Relationship Id="rId6" Type="http://schemas.openxmlformats.org/officeDocument/2006/relationships/image" Target="../media/image1.png"/><Relationship Id="rId11" Type="http://schemas.openxmlformats.org/officeDocument/2006/relationships/image" Target="../media/image6.png"/><Relationship Id="rId5" Type="http://schemas.openxmlformats.org/officeDocument/2006/relationships/hyperlink" Target="#'General - PRO'!A1"/><Relationship Id="rId10" Type="http://schemas.openxmlformats.org/officeDocument/2006/relationships/hyperlink" Target="#'Introduction - CHG'!A1"/><Relationship Id="rId4" Type="http://schemas.openxmlformats.org/officeDocument/2006/relationships/image" Target="../media/image15.png"/><Relationship Id="rId9"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Services - THR'!A1"/><Relationship Id="rId7" Type="http://schemas.openxmlformats.org/officeDocument/2006/relationships/hyperlink" Target="#'Technology - LOG'!A1"/><Relationship Id="rId2" Type="http://schemas.openxmlformats.org/officeDocument/2006/relationships/image" Target="../media/image15.png"/><Relationship Id="rId1" Type="http://schemas.openxmlformats.org/officeDocument/2006/relationships/hyperlink" Target="#'Results - OVR'!A1"/><Relationship Id="rId6" Type="http://schemas.openxmlformats.org/officeDocument/2006/relationships/image" Target="../media/image9.png"/><Relationship Id="rId11" Type="http://schemas.openxmlformats.org/officeDocument/2006/relationships/image" Target="../media/image2.png"/><Relationship Id="rId5" Type="http://schemas.openxmlformats.org/officeDocument/2006/relationships/hyperlink" Target="#'Services - SIM'!A1"/><Relationship Id="rId10" Type="http://schemas.openxmlformats.org/officeDocument/2006/relationships/hyperlink" Target="#Index!A1"/><Relationship Id="rId4" Type="http://schemas.openxmlformats.org/officeDocument/2006/relationships/image" Target="../media/image6.png"/><Relationship Id="rId9" Type="http://schemas.openxmlformats.org/officeDocument/2006/relationships/image" Target="../media/image5.png"/></Relationships>
</file>

<file path=xl/drawings/_rels/drawing31.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Services - HNT'!A1"/><Relationship Id="rId7" Type="http://schemas.openxmlformats.org/officeDocument/2006/relationships/hyperlink" Target="#'Technology - LOG'!A1"/><Relationship Id="rId2" Type="http://schemas.openxmlformats.org/officeDocument/2006/relationships/image" Target="../media/image15.png"/><Relationship Id="rId1" Type="http://schemas.openxmlformats.org/officeDocument/2006/relationships/hyperlink" Target="#'Results - OVR'!A1"/><Relationship Id="rId6" Type="http://schemas.openxmlformats.org/officeDocument/2006/relationships/image" Target="../media/image9.png"/><Relationship Id="rId11" Type="http://schemas.openxmlformats.org/officeDocument/2006/relationships/image" Target="../media/image2.png"/><Relationship Id="rId5" Type="http://schemas.openxmlformats.org/officeDocument/2006/relationships/hyperlink" Target="#'Services - A&amp;F'!A1"/><Relationship Id="rId10" Type="http://schemas.openxmlformats.org/officeDocument/2006/relationships/hyperlink" Target="#Index!A1"/><Relationship Id="rId4" Type="http://schemas.openxmlformats.org/officeDocument/2006/relationships/image" Target="../media/image6.png"/><Relationship Id="rId9" Type="http://schemas.openxmlformats.org/officeDocument/2006/relationships/image" Target="../media/image5.png"/></Relationships>
</file>

<file path=xl/drawings/_rels/drawing3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Services - VUL'!A1"/><Relationship Id="rId7" Type="http://schemas.openxmlformats.org/officeDocument/2006/relationships/hyperlink" Target="#'Technology - LOG'!A1"/><Relationship Id="rId2" Type="http://schemas.openxmlformats.org/officeDocument/2006/relationships/image" Target="../media/image15.png"/><Relationship Id="rId1" Type="http://schemas.openxmlformats.org/officeDocument/2006/relationships/hyperlink" Target="#'Results - OVR'!A1"/><Relationship Id="rId6" Type="http://schemas.openxmlformats.org/officeDocument/2006/relationships/image" Target="../media/image9.png"/><Relationship Id="rId11" Type="http://schemas.openxmlformats.org/officeDocument/2006/relationships/image" Target="../media/image2.png"/><Relationship Id="rId5" Type="http://schemas.openxmlformats.org/officeDocument/2006/relationships/hyperlink" Target="#'Services - THR'!A1"/><Relationship Id="rId10" Type="http://schemas.openxmlformats.org/officeDocument/2006/relationships/hyperlink" Target="#Index!A1"/><Relationship Id="rId4" Type="http://schemas.openxmlformats.org/officeDocument/2006/relationships/image" Target="../media/image6.png"/><Relationship Id="rId9" Type="http://schemas.openxmlformats.org/officeDocument/2006/relationships/image" Target="../media/image5.png"/></Relationships>
</file>

<file path=xl/drawings/_rels/drawing33.xml.rels><?xml version="1.0" encoding="UTF-8" standalone="yes"?>
<Relationships xmlns="http://schemas.openxmlformats.org/package/2006/relationships"><Relationship Id="rId8" Type="http://schemas.openxmlformats.org/officeDocument/2006/relationships/hyperlink" Target="#Index!A1"/><Relationship Id="rId3" Type="http://schemas.openxmlformats.org/officeDocument/2006/relationships/hyperlink" Target="#'Services - HNT'!A1"/><Relationship Id="rId7" Type="http://schemas.openxmlformats.org/officeDocument/2006/relationships/image" Target="../media/image5.png"/><Relationship Id="rId2" Type="http://schemas.openxmlformats.org/officeDocument/2006/relationships/image" Target="../media/image15.png"/><Relationship Id="rId1" Type="http://schemas.openxmlformats.org/officeDocument/2006/relationships/hyperlink" Target="#'Results - OVR'!A1"/><Relationship Id="rId6" Type="http://schemas.openxmlformats.org/officeDocument/2006/relationships/image" Target="../media/image17.png"/><Relationship Id="rId5" Type="http://schemas.openxmlformats.org/officeDocument/2006/relationships/hyperlink" Target="#'Technology - LOG'!A1"/><Relationship Id="rId4" Type="http://schemas.openxmlformats.org/officeDocument/2006/relationships/image" Target="../media/image9.png"/><Relationship Id="rId9" Type="http://schemas.openxmlformats.org/officeDocument/2006/relationships/image" Target="../media/image2.png"/></Relationships>
</file>

<file path=xl/drawings/_rels/drawing34.xml.rels><?xml version="1.0" encoding="UTF-8" standalone="yes"?>
<Relationships xmlns="http://schemas.openxmlformats.org/package/2006/relationships"><Relationship Id="rId8" Type="http://schemas.openxmlformats.org/officeDocument/2006/relationships/hyperlink" Target="#Index!A1"/><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Next Steps'!A1"/><Relationship Id="rId11" Type="http://schemas.openxmlformats.org/officeDocument/2006/relationships/image" Target="../media/image6.png"/><Relationship Id="rId5" Type="http://schemas.openxmlformats.org/officeDocument/2006/relationships/image" Target="../media/image21.png"/><Relationship Id="rId10" Type="http://schemas.openxmlformats.org/officeDocument/2006/relationships/hyperlink" Target="#'Results - CSF2'!A1"/><Relationship Id="rId4" Type="http://schemas.openxmlformats.org/officeDocument/2006/relationships/hyperlink" Target="#'Services - SCM'!A1"/><Relationship Id="rId9" Type="http://schemas.openxmlformats.org/officeDocument/2006/relationships/image" Target="../media/image2.png"/></Relationships>
</file>

<file path=xl/drawings/_rels/drawing36.xml.rels><?xml version="1.0" encoding="UTF-8" standalone="yes"?>
<Relationships xmlns="http://schemas.openxmlformats.org/package/2006/relationships"><Relationship Id="rId8" Type="http://schemas.openxmlformats.org/officeDocument/2006/relationships/hyperlink" Target="#Index!A1"/><Relationship Id="rId3" Type="http://schemas.openxmlformats.org/officeDocument/2006/relationships/chart" Target="../charts/chart6.xml"/><Relationship Id="rId7" Type="http://schemas.openxmlformats.org/officeDocument/2006/relationships/image" Target="../media/image1.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Next Steps'!A1"/><Relationship Id="rId11" Type="http://schemas.openxmlformats.org/officeDocument/2006/relationships/image" Target="../media/image9.png"/><Relationship Id="rId5" Type="http://schemas.openxmlformats.org/officeDocument/2006/relationships/image" Target="../media/image16.png"/><Relationship Id="rId10" Type="http://schemas.openxmlformats.org/officeDocument/2006/relationships/hyperlink" Target="#'Results - OVR'!A1"/><Relationship Id="rId4" Type="http://schemas.openxmlformats.org/officeDocument/2006/relationships/hyperlink" Target="#'Services - SCM'!A1"/><Relationship Id="rId9" Type="http://schemas.openxmlformats.org/officeDocument/2006/relationships/image" Target="../media/image2.png"/></Relationships>
</file>

<file path=xl/drawings/_rels/drawing38.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Next Steps'!A1"/><Relationship Id="rId7" Type="http://schemas.openxmlformats.org/officeDocument/2006/relationships/hyperlink" Target="#'Results - CSF2'!A1"/><Relationship Id="rId2" Type="http://schemas.openxmlformats.org/officeDocument/2006/relationships/image" Target="../media/image16.png"/><Relationship Id="rId1" Type="http://schemas.openxmlformats.org/officeDocument/2006/relationships/hyperlink" Target="#'Services - SCM'!A1"/><Relationship Id="rId6" Type="http://schemas.openxmlformats.org/officeDocument/2006/relationships/image" Target="../media/image2.png"/><Relationship Id="rId5" Type="http://schemas.openxmlformats.org/officeDocument/2006/relationships/hyperlink" Target="#Index!A1"/><Relationship Id="rId4" Type="http://schemas.openxmlformats.org/officeDocument/2006/relationships/image" Target="../media/image1.png"/></Relationships>
</file>

<file path=xl/drawings/_rels/drawing3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png"/><Relationship Id="rId1" Type="http://schemas.openxmlformats.org/officeDocument/2006/relationships/hyperlink" Target="#'Results - OVR'!A1"/><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Results - OVR'!A1"/><Relationship Id="rId7" Type="http://schemas.openxmlformats.org/officeDocument/2006/relationships/hyperlink" Target="#Index!A1"/><Relationship Id="rId2" Type="http://schemas.openxmlformats.org/officeDocument/2006/relationships/image" Target="../media/image9.png"/><Relationship Id="rId1" Type="http://schemas.openxmlformats.org/officeDocument/2006/relationships/hyperlink" Target="#'Introduction - USG'!A1"/><Relationship Id="rId6" Type="http://schemas.openxmlformats.org/officeDocument/2006/relationships/image" Target="../media/image1.png"/><Relationship Id="rId5" Type="http://schemas.openxmlformats.org/officeDocument/2006/relationships/hyperlink" Target="#'General - PRO'!A1"/><Relationship Id="rId4" Type="http://schemas.openxmlformats.org/officeDocument/2006/relationships/image" Target="../media/image15.png"/><Relationship Id="rId9" Type="http://schemas.openxmlformats.org/officeDocument/2006/relationships/image" Target="../media/image16.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Business - BSD'!A1"/><Relationship Id="rId7" Type="http://schemas.openxmlformats.org/officeDocument/2006/relationships/hyperlink" Target="#'General - SCP'!A1"/><Relationship Id="rId2" Type="http://schemas.openxmlformats.org/officeDocument/2006/relationships/image" Target="../media/image16.png"/><Relationship Id="rId1" Type="http://schemas.openxmlformats.org/officeDocument/2006/relationships/hyperlink" Target="#'Introduction - INT'!A1"/><Relationship Id="rId6" Type="http://schemas.openxmlformats.org/officeDocument/2006/relationships/image" Target="../media/image2.png"/><Relationship Id="rId5" Type="http://schemas.openxmlformats.org/officeDocument/2006/relationships/hyperlink" Target="#Index!A1"/><Relationship Id="rId10" Type="http://schemas.openxmlformats.org/officeDocument/2006/relationships/image" Target="../media/image3.png"/><Relationship Id="rId4" Type="http://schemas.openxmlformats.org/officeDocument/2006/relationships/image" Target="../media/image1.png"/><Relationship Id="rId9" Type="http://schemas.openxmlformats.org/officeDocument/2006/relationships/hyperlink" Target="#'Results - OVR'!A1"/></Relationships>
</file>

<file path=xl/drawings/_rels/drawing6.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Results - OVR'!A1"/><Relationship Id="rId7" Type="http://schemas.openxmlformats.org/officeDocument/2006/relationships/hyperlink" Target="#'Business - BSD'!A1"/><Relationship Id="rId2" Type="http://schemas.openxmlformats.org/officeDocument/2006/relationships/image" Target="../media/image9.png"/><Relationship Id="rId1" Type="http://schemas.openxmlformats.org/officeDocument/2006/relationships/hyperlink" Target="#'General - PRO'!A1"/><Relationship Id="rId6" Type="http://schemas.openxmlformats.org/officeDocument/2006/relationships/image" Target="../media/image17.png"/><Relationship Id="rId5" Type="http://schemas.openxmlformats.org/officeDocument/2006/relationships/hyperlink" Target="#'Introduction - INT'!A1"/><Relationship Id="rId10" Type="http://schemas.openxmlformats.org/officeDocument/2006/relationships/image" Target="../media/image2.png"/><Relationship Id="rId4" Type="http://schemas.openxmlformats.org/officeDocument/2006/relationships/image" Target="../media/image15.png"/><Relationship Id="rId9" Type="http://schemas.openxmlformats.org/officeDocument/2006/relationships/hyperlink" Target="#Index!A1"/></Relationships>
</file>

<file path=xl/drawings/_rels/drawing7.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General - PRO'!A1"/><Relationship Id="rId7" Type="http://schemas.openxmlformats.org/officeDocument/2006/relationships/hyperlink" Target="#Index!A1"/><Relationship Id="rId2" Type="http://schemas.openxmlformats.org/officeDocument/2006/relationships/image" Target="../media/image6.png"/><Relationship Id="rId1" Type="http://schemas.openxmlformats.org/officeDocument/2006/relationships/hyperlink" Target="#'Business - CST'!A1"/><Relationship Id="rId6" Type="http://schemas.openxmlformats.org/officeDocument/2006/relationships/image" Target="../media/image18.png"/><Relationship Id="rId5" Type="http://schemas.openxmlformats.org/officeDocument/2006/relationships/hyperlink" Target="#'People - EMP'!A1"/><Relationship Id="rId10" Type="http://schemas.openxmlformats.org/officeDocument/2006/relationships/image" Target="../media/image3.png"/><Relationship Id="rId4" Type="http://schemas.openxmlformats.org/officeDocument/2006/relationships/image" Target="../media/image16.png"/><Relationship Id="rId9" Type="http://schemas.openxmlformats.org/officeDocument/2006/relationships/hyperlink" Target="#'Results - OVR'!A1"/></Relationships>
</file>

<file path=xl/drawings/_rels/drawing8.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Business - BSD'!A1"/><Relationship Id="rId7" Type="http://schemas.openxmlformats.org/officeDocument/2006/relationships/hyperlink" Target="#'General - PRO'!A1"/><Relationship Id="rId12"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hyperlink" Target="#'Business - CHT'!A1"/><Relationship Id="rId6" Type="http://schemas.openxmlformats.org/officeDocument/2006/relationships/image" Target="../media/image19.png"/><Relationship Id="rId11" Type="http://schemas.openxmlformats.org/officeDocument/2006/relationships/hyperlink" Target="#Index!A1"/><Relationship Id="rId5" Type="http://schemas.openxmlformats.org/officeDocument/2006/relationships/hyperlink" Target="#'Results - OVR'!A1"/><Relationship Id="rId10" Type="http://schemas.openxmlformats.org/officeDocument/2006/relationships/image" Target="../media/image20.png"/><Relationship Id="rId4" Type="http://schemas.openxmlformats.org/officeDocument/2006/relationships/image" Target="../media/image9.png"/><Relationship Id="rId9" Type="http://schemas.openxmlformats.org/officeDocument/2006/relationships/hyperlink" Target="#'People - EMP'!A1"/></Relationships>
</file>

<file path=xl/drawings/_rels/drawing9.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Business - CST'!A1"/><Relationship Id="rId7" Type="http://schemas.openxmlformats.org/officeDocument/2006/relationships/hyperlink" Target="#'General - PRO'!A1"/><Relationship Id="rId12"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hyperlink" Target="#'Business - GOV'!A1"/><Relationship Id="rId6" Type="http://schemas.openxmlformats.org/officeDocument/2006/relationships/image" Target="../media/image19.png"/><Relationship Id="rId11" Type="http://schemas.openxmlformats.org/officeDocument/2006/relationships/hyperlink" Target="#Index!A1"/><Relationship Id="rId5" Type="http://schemas.openxmlformats.org/officeDocument/2006/relationships/hyperlink" Target="#'Results - OVR'!A1"/><Relationship Id="rId10" Type="http://schemas.openxmlformats.org/officeDocument/2006/relationships/image" Target="../media/image20.png"/><Relationship Id="rId4" Type="http://schemas.openxmlformats.org/officeDocument/2006/relationships/image" Target="../media/image9.png"/><Relationship Id="rId9" Type="http://schemas.openxmlformats.org/officeDocument/2006/relationships/hyperlink" Target="#'People - EMP'!A1"/></Relationships>
</file>

<file path=xl/drawings/drawing1.xml><?xml version="1.0" encoding="utf-8"?>
<xdr:wsDr xmlns:xdr="http://schemas.openxmlformats.org/drawingml/2006/spreadsheetDrawing" xmlns:a="http://schemas.openxmlformats.org/drawingml/2006/main">
  <xdr:twoCellAnchor editAs="oneCell">
    <xdr:from>
      <xdr:col>11</xdr:col>
      <xdr:colOff>982902</xdr:colOff>
      <xdr:row>0</xdr:row>
      <xdr:rowOff>1</xdr:rowOff>
    </xdr:from>
    <xdr:to>
      <xdr:col>12</xdr:col>
      <xdr:colOff>114300</xdr:colOff>
      <xdr:row>2</xdr:row>
      <xdr:rowOff>11487</xdr:rowOff>
    </xdr:to>
    <xdr:pic>
      <xdr:nvPicPr>
        <xdr:cNvPr id="3" name="Afbeelding 2">
          <a:hlinkClick xmlns:r="http://schemas.openxmlformats.org/officeDocument/2006/relationships" r:id="rId1" tooltip="Next domai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64702" y="1"/>
          <a:ext cx="531573"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4" name="Afbeelding 3">
          <a:hlinkClick xmlns:r="http://schemas.openxmlformats.org/officeDocument/2006/relationships" r:id="rId3" tooltip="Back to index"/>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43535" y="9719"/>
          <a:ext cx="503683" cy="503611"/>
        </a:xfrm>
        <a:prstGeom prst="rect">
          <a:avLst/>
        </a:prstGeom>
      </xdr:spPr>
    </xdr:pic>
    <xdr:clientData/>
  </xdr:twoCellAnchor>
  <xdr:twoCellAnchor editAs="oneCell">
    <xdr:from>
      <xdr:col>13</xdr:col>
      <xdr:colOff>171450</xdr:colOff>
      <xdr:row>0</xdr:row>
      <xdr:rowOff>9525</xdr:rowOff>
    </xdr:from>
    <xdr:to>
      <xdr:col>13</xdr:col>
      <xdr:colOff>675450</xdr:colOff>
      <xdr:row>2</xdr:row>
      <xdr:rowOff>18225</xdr:rowOff>
    </xdr:to>
    <xdr:pic>
      <xdr:nvPicPr>
        <xdr:cNvPr id="6" name="Afbeelding 5">
          <a:hlinkClick xmlns:r="http://schemas.openxmlformats.org/officeDocument/2006/relationships" r:id="rId5" tooltip="Skip to results"/>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896359</xdr:colOff>
      <xdr:row>2</xdr:row>
      <xdr:rowOff>104994</xdr:rowOff>
    </xdr:from>
    <xdr:to>
      <xdr:col>12</xdr:col>
      <xdr:colOff>104060</xdr:colOff>
      <xdr:row>3</xdr:row>
      <xdr:rowOff>219399</xdr:rowOff>
    </xdr:to>
    <xdr:pic>
      <xdr:nvPicPr>
        <xdr:cNvPr id="2" name="Afbeelding 1">
          <a:hlinkClick xmlns:r="http://schemas.openxmlformats.org/officeDocument/2006/relationships" r:id="rId1" tooltip="Next sectio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3" name="Afbeelding 2">
          <a:hlinkClick xmlns:r="http://schemas.openxmlformats.org/officeDocument/2006/relationships" r:id="rId3" tooltip="Previous section"/>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9</xdr:row>
          <xdr:rowOff>22860</xdr:rowOff>
        </xdr:from>
        <xdr:to>
          <xdr:col>12</xdr:col>
          <xdr:colOff>22860</xdr:colOff>
          <xdr:row>9</xdr:row>
          <xdr:rowOff>228600</xdr:rowOff>
        </xdr:to>
        <xdr:sp macro="" textlink="">
          <xdr:nvSpPr>
            <xdr:cNvPr id="69633" name="Drop Down 1" hidden="1">
              <a:extLst>
                <a:ext uri="{63B3BB69-23CF-44E3-9099-C40C66FF867C}">
                  <a14:compatExt spid="_x0000_s69633"/>
                </a:ext>
                <a:ext uri="{FF2B5EF4-FFF2-40B4-BE49-F238E27FC236}">
                  <a16:creationId xmlns:a16="http://schemas.microsoft.com/office/drawing/2014/main" id="{00000000-0008-0000-0900-000001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10</xdr:row>
          <xdr:rowOff>22860</xdr:rowOff>
        </xdr:from>
        <xdr:to>
          <xdr:col>12</xdr:col>
          <xdr:colOff>22860</xdr:colOff>
          <xdr:row>10</xdr:row>
          <xdr:rowOff>228600</xdr:rowOff>
        </xdr:to>
        <xdr:sp macro="" textlink="">
          <xdr:nvSpPr>
            <xdr:cNvPr id="69634" name="Drop Down 2" hidden="1">
              <a:extLst>
                <a:ext uri="{63B3BB69-23CF-44E3-9099-C40C66FF867C}">
                  <a14:compatExt spid="_x0000_s69634"/>
                </a:ext>
                <a:ext uri="{FF2B5EF4-FFF2-40B4-BE49-F238E27FC236}">
                  <a16:creationId xmlns:a16="http://schemas.microsoft.com/office/drawing/2014/main" id="{00000000-0008-0000-0900-000002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228600</xdr:rowOff>
        </xdr:to>
        <xdr:sp macro="" textlink="">
          <xdr:nvSpPr>
            <xdr:cNvPr id="69637" name="Drop Down 5" hidden="1">
              <a:extLst>
                <a:ext uri="{63B3BB69-23CF-44E3-9099-C40C66FF867C}">
                  <a14:compatExt spid="_x0000_s69637"/>
                </a:ext>
                <a:ext uri="{FF2B5EF4-FFF2-40B4-BE49-F238E27FC236}">
                  <a16:creationId xmlns:a16="http://schemas.microsoft.com/office/drawing/2014/main" id="{00000000-0008-0000-0900-000005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13</xdr:row>
          <xdr:rowOff>22860</xdr:rowOff>
        </xdr:from>
        <xdr:to>
          <xdr:col>12</xdr:col>
          <xdr:colOff>22860</xdr:colOff>
          <xdr:row>13</xdr:row>
          <xdr:rowOff>228600</xdr:rowOff>
        </xdr:to>
        <xdr:sp macro="" textlink="">
          <xdr:nvSpPr>
            <xdr:cNvPr id="69638" name="Drop Down 6" hidden="1">
              <a:extLst>
                <a:ext uri="{63B3BB69-23CF-44E3-9099-C40C66FF867C}">
                  <a14:compatExt spid="_x0000_s69638"/>
                </a:ext>
                <a:ext uri="{FF2B5EF4-FFF2-40B4-BE49-F238E27FC236}">
                  <a16:creationId xmlns:a16="http://schemas.microsoft.com/office/drawing/2014/main" id="{00000000-0008-0000-0900-000006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228600</xdr:rowOff>
        </xdr:to>
        <xdr:sp macro="" textlink="">
          <xdr:nvSpPr>
            <xdr:cNvPr id="69639" name="Drop Down 7" hidden="1">
              <a:extLst>
                <a:ext uri="{63B3BB69-23CF-44E3-9099-C40C66FF867C}">
                  <a14:compatExt spid="_x0000_s69639"/>
                </a:ext>
                <a:ext uri="{FF2B5EF4-FFF2-40B4-BE49-F238E27FC236}">
                  <a16:creationId xmlns:a16="http://schemas.microsoft.com/office/drawing/2014/main" id="{00000000-0008-0000-0900-000007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228600</xdr:rowOff>
        </xdr:to>
        <xdr:sp macro="" textlink="">
          <xdr:nvSpPr>
            <xdr:cNvPr id="69640" name="Drop Down 8" hidden="1">
              <a:extLst>
                <a:ext uri="{63B3BB69-23CF-44E3-9099-C40C66FF867C}">
                  <a14:compatExt spid="_x0000_s69640"/>
                </a:ext>
                <a:ext uri="{FF2B5EF4-FFF2-40B4-BE49-F238E27FC236}">
                  <a16:creationId xmlns:a16="http://schemas.microsoft.com/office/drawing/2014/main" id="{00000000-0008-0000-0900-000008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16</xdr:row>
          <xdr:rowOff>22860</xdr:rowOff>
        </xdr:from>
        <xdr:to>
          <xdr:col>12</xdr:col>
          <xdr:colOff>22860</xdr:colOff>
          <xdr:row>16</xdr:row>
          <xdr:rowOff>228600</xdr:rowOff>
        </xdr:to>
        <xdr:sp macro="" textlink="">
          <xdr:nvSpPr>
            <xdr:cNvPr id="69641" name="Drop Down 9" hidden="1">
              <a:extLst>
                <a:ext uri="{63B3BB69-23CF-44E3-9099-C40C66FF867C}">
                  <a14:compatExt spid="_x0000_s69641"/>
                </a:ext>
                <a:ext uri="{FF2B5EF4-FFF2-40B4-BE49-F238E27FC236}">
                  <a16:creationId xmlns:a16="http://schemas.microsoft.com/office/drawing/2014/main" id="{00000000-0008-0000-0900-000009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228600</xdr:rowOff>
        </xdr:to>
        <xdr:sp macro="" textlink="">
          <xdr:nvSpPr>
            <xdr:cNvPr id="69642" name="Drop Down 10" hidden="1">
              <a:extLst>
                <a:ext uri="{63B3BB69-23CF-44E3-9099-C40C66FF867C}">
                  <a14:compatExt spid="_x0000_s69642"/>
                </a:ext>
                <a:ext uri="{FF2B5EF4-FFF2-40B4-BE49-F238E27FC236}">
                  <a16:creationId xmlns:a16="http://schemas.microsoft.com/office/drawing/2014/main" id="{00000000-0008-0000-0900-00000A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228600</xdr:rowOff>
        </xdr:to>
        <xdr:sp macro="" textlink="">
          <xdr:nvSpPr>
            <xdr:cNvPr id="69643" name="Drop Down 11" hidden="1">
              <a:extLst>
                <a:ext uri="{63B3BB69-23CF-44E3-9099-C40C66FF867C}">
                  <a14:compatExt spid="_x0000_s69643"/>
                </a:ext>
                <a:ext uri="{FF2B5EF4-FFF2-40B4-BE49-F238E27FC236}">
                  <a16:creationId xmlns:a16="http://schemas.microsoft.com/office/drawing/2014/main" id="{00000000-0008-0000-0900-00000B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228600</xdr:rowOff>
        </xdr:to>
        <xdr:sp macro="" textlink="">
          <xdr:nvSpPr>
            <xdr:cNvPr id="69644" name="Drop Down 12" hidden="1">
              <a:extLst>
                <a:ext uri="{63B3BB69-23CF-44E3-9099-C40C66FF867C}">
                  <a14:compatExt spid="_x0000_s69644"/>
                </a:ext>
                <a:ext uri="{FF2B5EF4-FFF2-40B4-BE49-F238E27FC236}">
                  <a16:creationId xmlns:a16="http://schemas.microsoft.com/office/drawing/2014/main" id="{00000000-0008-0000-0900-00000C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20</xdr:row>
          <xdr:rowOff>22860</xdr:rowOff>
        </xdr:from>
        <xdr:to>
          <xdr:col>12</xdr:col>
          <xdr:colOff>22860</xdr:colOff>
          <xdr:row>20</xdr:row>
          <xdr:rowOff>228600</xdr:rowOff>
        </xdr:to>
        <xdr:sp macro="" textlink="">
          <xdr:nvSpPr>
            <xdr:cNvPr id="69645" name="Drop Down 13" hidden="1">
              <a:extLst>
                <a:ext uri="{63B3BB69-23CF-44E3-9099-C40C66FF867C}">
                  <a14:compatExt spid="_x0000_s69645"/>
                </a:ext>
                <a:ext uri="{FF2B5EF4-FFF2-40B4-BE49-F238E27FC236}">
                  <a16:creationId xmlns:a16="http://schemas.microsoft.com/office/drawing/2014/main" id="{00000000-0008-0000-0900-00000D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22</xdr:row>
          <xdr:rowOff>22860</xdr:rowOff>
        </xdr:from>
        <xdr:to>
          <xdr:col>12</xdr:col>
          <xdr:colOff>22860</xdr:colOff>
          <xdr:row>22</xdr:row>
          <xdr:rowOff>228600</xdr:rowOff>
        </xdr:to>
        <xdr:sp macro="" textlink="">
          <xdr:nvSpPr>
            <xdr:cNvPr id="69646" name="Drop Down 14" hidden="1">
              <a:extLst>
                <a:ext uri="{63B3BB69-23CF-44E3-9099-C40C66FF867C}">
                  <a14:compatExt spid="_x0000_s69646"/>
                </a:ext>
                <a:ext uri="{FF2B5EF4-FFF2-40B4-BE49-F238E27FC236}">
                  <a16:creationId xmlns:a16="http://schemas.microsoft.com/office/drawing/2014/main" id="{00000000-0008-0000-0900-00000E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21</xdr:row>
          <xdr:rowOff>22860</xdr:rowOff>
        </xdr:from>
        <xdr:to>
          <xdr:col>12</xdr:col>
          <xdr:colOff>22860</xdr:colOff>
          <xdr:row>21</xdr:row>
          <xdr:rowOff>228600</xdr:rowOff>
        </xdr:to>
        <xdr:sp macro="" textlink="">
          <xdr:nvSpPr>
            <xdr:cNvPr id="69647" name="Drop Down 15" hidden="1">
              <a:extLst>
                <a:ext uri="{63B3BB69-23CF-44E3-9099-C40C66FF867C}">
                  <a14:compatExt spid="_x0000_s69647"/>
                </a:ext>
                <a:ext uri="{FF2B5EF4-FFF2-40B4-BE49-F238E27FC236}">
                  <a16:creationId xmlns:a16="http://schemas.microsoft.com/office/drawing/2014/main" id="{00000000-0008-0000-0900-00000F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23</xdr:row>
          <xdr:rowOff>22860</xdr:rowOff>
        </xdr:from>
        <xdr:to>
          <xdr:col>12</xdr:col>
          <xdr:colOff>22860</xdr:colOff>
          <xdr:row>23</xdr:row>
          <xdr:rowOff>228600</xdr:rowOff>
        </xdr:to>
        <xdr:sp macro="" textlink="">
          <xdr:nvSpPr>
            <xdr:cNvPr id="69648" name="Drop Down 16" hidden="1">
              <a:extLst>
                <a:ext uri="{63B3BB69-23CF-44E3-9099-C40C66FF867C}">
                  <a14:compatExt spid="_x0000_s69648"/>
                </a:ext>
                <a:ext uri="{FF2B5EF4-FFF2-40B4-BE49-F238E27FC236}">
                  <a16:creationId xmlns:a16="http://schemas.microsoft.com/office/drawing/2014/main" id="{00000000-0008-0000-0900-000010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228600</xdr:rowOff>
        </xdr:to>
        <xdr:sp macro="" textlink="">
          <xdr:nvSpPr>
            <xdr:cNvPr id="69649" name="Drop Down 17" hidden="1">
              <a:extLst>
                <a:ext uri="{63B3BB69-23CF-44E3-9099-C40C66FF867C}">
                  <a14:compatExt spid="_x0000_s69649"/>
                </a:ext>
                <a:ext uri="{FF2B5EF4-FFF2-40B4-BE49-F238E27FC236}">
                  <a16:creationId xmlns:a16="http://schemas.microsoft.com/office/drawing/2014/main" id="{00000000-0008-0000-0900-000011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38</xdr:row>
          <xdr:rowOff>22860</xdr:rowOff>
        </xdr:from>
        <xdr:to>
          <xdr:col>12</xdr:col>
          <xdr:colOff>22860</xdr:colOff>
          <xdr:row>38</xdr:row>
          <xdr:rowOff>228600</xdr:rowOff>
        </xdr:to>
        <xdr:sp macro="" textlink="">
          <xdr:nvSpPr>
            <xdr:cNvPr id="69651" name="Drop Down 19" hidden="1">
              <a:extLst>
                <a:ext uri="{63B3BB69-23CF-44E3-9099-C40C66FF867C}">
                  <a14:compatExt spid="_x0000_s69651"/>
                </a:ext>
                <a:ext uri="{FF2B5EF4-FFF2-40B4-BE49-F238E27FC236}">
                  <a16:creationId xmlns:a16="http://schemas.microsoft.com/office/drawing/2014/main" id="{00000000-0008-0000-0900-000013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40</xdr:row>
          <xdr:rowOff>22860</xdr:rowOff>
        </xdr:from>
        <xdr:to>
          <xdr:col>12</xdr:col>
          <xdr:colOff>22860</xdr:colOff>
          <xdr:row>40</xdr:row>
          <xdr:rowOff>228600</xdr:rowOff>
        </xdr:to>
        <xdr:sp macro="" textlink="">
          <xdr:nvSpPr>
            <xdr:cNvPr id="69652" name="Drop Down 20" hidden="1">
              <a:extLst>
                <a:ext uri="{63B3BB69-23CF-44E3-9099-C40C66FF867C}">
                  <a14:compatExt spid="_x0000_s69652"/>
                </a:ext>
                <a:ext uri="{FF2B5EF4-FFF2-40B4-BE49-F238E27FC236}">
                  <a16:creationId xmlns:a16="http://schemas.microsoft.com/office/drawing/2014/main" id="{00000000-0008-0000-0900-000014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41</xdr:row>
          <xdr:rowOff>22860</xdr:rowOff>
        </xdr:from>
        <xdr:to>
          <xdr:col>12</xdr:col>
          <xdr:colOff>22860</xdr:colOff>
          <xdr:row>41</xdr:row>
          <xdr:rowOff>228600</xdr:rowOff>
        </xdr:to>
        <xdr:sp macro="" textlink="">
          <xdr:nvSpPr>
            <xdr:cNvPr id="69653" name="Drop Down 21" hidden="1">
              <a:extLst>
                <a:ext uri="{63B3BB69-23CF-44E3-9099-C40C66FF867C}">
                  <a14:compatExt spid="_x0000_s69653"/>
                </a:ext>
                <a:ext uri="{FF2B5EF4-FFF2-40B4-BE49-F238E27FC236}">
                  <a16:creationId xmlns:a16="http://schemas.microsoft.com/office/drawing/2014/main" id="{00000000-0008-0000-0900-000015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42</xdr:row>
          <xdr:rowOff>22860</xdr:rowOff>
        </xdr:from>
        <xdr:to>
          <xdr:col>12</xdr:col>
          <xdr:colOff>22860</xdr:colOff>
          <xdr:row>42</xdr:row>
          <xdr:rowOff>228600</xdr:rowOff>
        </xdr:to>
        <xdr:sp macro="" textlink="">
          <xdr:nvSpPr>
            <xdr:cNvPr id="69654" name="Drop Down 22" hidden="1">
              <a:extLst>
                <a:ext uri="{63B3BB69-23CF-44E3-9099-C40C66FF867C}">
                  <a14:compatExt spid="_x0000_s69654"/>
                </a:ext>
                <a:ext uri="{FF2B5EF4-FFF2-40B4-BE49-F238E27FC236}">
                  <a16:creationId xmlns:a16="http://schemas.microsoft.com/office/drawing/2014/main" id="{00000000-0008-0000-0900-000016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9525</xdr:rowOff>
    </xdr:from>
    <xdr:to>
      <xdr:col>15</xdr:col>
      <xdr:colOff>507175</xdr:colOff>
      <xdr:row>2</xdr:row>
      <xdr:rowOff>18225</xdr:rowOff>
    </xdr:to>
    <xdr:pic>
      <xdr:nvPicPr>
        <xdr:cNvPr id="33" name="Afbeelding 32">
          <a:hlinkClick xmlns:r="http://schemas.openxmlformats.org/officeDocument/2006/relationships" r:id="rId5" tooltip="Skip to results"/>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29</xdr:row>
          <xdr:rowOff>22860</xdr:rowOff>
        </xdr:from>
        <xdr:to>
          <xdr:col>12</xdr:col>
          <xdr:colOff>22860</xdr:colOff>
          <xdr:row>29</xdr:row>
          <xdr:rowOff>228600</xdr:rowOff>
        </xdr:to>
        <xdr:sp macro="" textlink="">
          <xdr:nvSpPr>
            <xdr:cNvPr id="69660" name="Drop Down 28" hidden="1">
              <a:extLst>
                <a:ext uri="{63B3BB69-23CF-44E3-9099-C40C66FF867C}">
                  <a14:compatExt spid="_x0000_s69660"/>
                </a:ext>
                <a:ext uri="{FF2B5EF4-FFF2-40B4-BE49-F238E27FC236}">
                  <a16:creationId xmlns:a16="http://schemas.microsoft.com/office/drawing/2014/main" id="{00000000-0008-0000-0900-00001C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30</xdr:row>
          <xdr:rowOff>22860</xdr:rowOff>
        </xdr:from>
        <xdr:to>
          <xdr:col>12</xdr:col>
          <xdr:colOff>22860</xdr:colOff>
          <xdr:row>30</xdr:row>
          <xdr:rowOff>228600</xdr:rowOff>
        </xdr:to>
        <xdr:sp macro="" textlink="">
          <xdr:nvSpPr>
            <xdr:cNvPr id="69661" name="Drop Down 29" hidden="1">
              <a:extLst>
                <a:ext uri="{63B3BB69-23CF-44E3-9099-C40C66FF867C}">
                  <a14:compatExt spid="_x0000_s69661"/>
                </a:ext>
                <a:ext uri="{FF2B5EF4-FFF2-40B4-BE49-F238E27FC236}">
                  <a16:creationId xmlns:a16="http://schemas.microsoft.com/office/drawing/2014/main" id="{00000000-0008-0000-0900-00001D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27</xdr:row>
          <xdr:rowOff>22860</xdr:rowOff>
        </xdr:from>
        <xdr:to>
          <xdr:col>12</xdr:col>
          <xdr:colOff>22860</xdr:colOff>
          <xdr:row>27</xdr:row>
          <xdr:rowOff>228600</xdr:rowOff>
        </xdr:to>
        <xdr:sp macro="" textlink="">
          <xdr:nvSpPr>
            <xdr:cNvPr id="69662" name="Drop Down 30" hidden="1">
              <a:extLst>
                <a:ext uri="{63B3BB69-23CF-44E3-9099-C40C66FF867C}">
                  <a14:compatExt spid="_x0000_s69662"/>
                </a:ext>
                <a:ext uri="{FF2B5EF4-FFF2-40B4-BE49-F238E27FC236}">
                  <a16:creationId xmlns:a16="http://schemas.microsoft.com/office/drawing/2014/main" id="{00000000-0008-0000-0900-00001E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31</xdr:row>
          <xdr:rowOff>22860</xdr:rowOff>
        </xdr:from>
        <xdr:to>
          <xdr:col>12</xdr:col>
          <xdr:colOff>22860</xdr:colOff>
          <xdr:row>31</xdr:row>
          <xdr:rowOff>228600</xdr:rowOff>
        </xdr:to>
        <xdr:sp macro="" textlink="">
          <xdr:nvSpPr>
            <xdr:cNvPr id="69664" name="Drop Down 32" hidden="1">
              <a:extLst>
                <a:ext uri="{63B3BB69-23CF-44E3-9099-C40C66FF867C}">
                  <a14:compatExt spid="_x0000_s69664"/>
                </a:ext>
                <a:ext uri="{FF2B5EF4-FFF2-40B4-BE49-F238E27FC236}">
                  <a16:creationId xmlns:a16="http://schemas.microsoft.com/office/drawing/2014/main" id="{00000000-0008-0000-0900-000020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32</xdr:row>
          <xdr:rowOff>22860</xdr:rowOff>
        </xdr:from>
        <xdr:to>
          <xdr:col>12</xdr:col>
          <xdr:colOff>22860</xdr:colOff>
          <xdr:row>32</xdr:row>
          <xdr:rowOff>228600</xdr:rowOff>
        </xdr:to>
        <xdr:sp macro="" textlink="">
          <xdr:nvSpPr>
            <xdr:cNvPr id="69665" name="Drop Down 33" hidden="1">
              <a:extLst>
                <a:ext uri="{63B3BB69-23CF-44E3-9099-C40C66FF867C}">
                  <a14:compatExt spid="_x0000_s69665"/>
                </a:ext>
                <a:ext uri="{FF2B5EF4-FFF2-40B4-BE49-F238E27FC236}">
                  <a16:creationId xmlns:a16="http://schemas.microsoft.com/office/drawing/2014/main" id="{00000000-0008-0000-0900-000021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33</xdr:row>
          <xdr:rowOff>22860</xdr:rowOff>
        </xdr:from>
        <xdr:to>
          <xdr:col>12</xdr:col>
          <xdr:colOff>22860</xdr:colOff>
          <xdr:row>33</xdr:row>
          <xdr:rowOff>228600</xdr:rowOff>
        </xdr:to>
        <xdr:sp macro="" textlink="">
          <xdr:nvSpPr>
            <xdr:cNvPr id="69666" name="Drop Down 34" hidden="1">
              <a:extLst>
                <a:ext uri="{63B3BB69-23CF-44E3-9099-C40C66FF867C}">
                  <a14:compatExt spid="_x0000_s69666"/>
                </a:ext>
                <a:ext uri="{FF2B5EF4-FFF2-40B4-BE49-F238E27FC236}">
                  <a16:creationId xmlns:a16="http://schemas.microsoft.com/office/drawing/2014/main" id="{00000000-0008-0000-0900-000022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34</xdr:row>
          <xdr:rowOff>22860</xdr:rowOff>
        </xdr:from>
        <xdr:to>
          <xdr:col>12</xdr:col>
          <xdr:colOff>22860</xdr:colOff>
          <xdr:row>34</xdr:row>
          <xdr:rowOff>228600</xdr:rowOff>
        </xdr:to>
        <xdr:sp macro="" textlink="">
          <xdr:nvSpPr>
            <xdr:cNvPr id="69667" name="Drop Down 35" hidden="1">
              <a:extLst>
                <a:ext uri="{63B3BB69-23CF-44E3-9099-C40C66FF867C}">
                  <a14:compatExt spid="_x0000_s69667"/>
                </a:ext>
                <a:ext uri="{FF2B5EF4-FFF2-40B4-BE49-F238E27FC236}">
                  <a16:creationId xmlns:a16="http://schemas.microsoft.com/office/drawing/2014/main" id="{00000000-0008-0000-0900-000023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35</xdr:row>
          <xdr:rowOff>22860</xdr:rowOff>
        </xdr:from>
        <xdr:to>
          <xdr:col>12</xdr:col>
          <xdr:colOff>22860</xdr:colOff>
          <xdr:row>35</xdr:row>
          <xdr:rowOff>228600</xdr:rowOff>
        </xdr:to>
        <xdr:sp macro="" textlink="">
          <xdr:nvSpPr>
            <xdr:cNvPr id="69668" name="Drop Down 36" hidden="1">
              <a:extLst>
                <a:ext uri="{63B3BB69-23CF-44E3-9099-C40C66FF867C}">
                  <a14:compatExt spid="_x0000_s69668"/>
                </a:ext>
                <a:ext uri="{FF2B5EF4-FFF2-40B4-BE49-F238E27FC236}">
                  <a16:creationId xmlns:a16="http://schemas.microsoft.com/office/drawing/2014/main" id="{00000000-0008-0000-0900-000024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36</xdr:row>
          <xdr:rowOff>22860</xdr:rowOff>
        </xdr:from>
        <xdr:to>
          <xdr:col>12</xdr:col>
          <xdr:colOff>22860</xdr:colOff>
          <xdr:row>36</xdr:row>
          <xdr:rowOff>228600</xdr:rowOff>
        </xdr:to>
        <xdr:sp macro="" textlink="">
          <xdr:nvSpPr>
            <xdr:cNvPr id="69669" name="Drop Down 37" hidden="1">
              <a:extLst>
                <a:ext uri="{63B3BB69-23CF-44E3-9099-C40C66FF867C}">
                  <a14:compatExt spid="_x0000_s69669"/>
                </a:ext>
                <a:ext uri="{FF2B5EF4-FFF2-40B4-BE49-F238E27FC236}">
                  <a16:creationId xmlns:a16="http://schemas.microsoft.com/office/drawing/2014/main" id="{00000000-0008-0000-0900-000025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43" name="Afbeelding 42">
          <a:hlinkClick xmlns:r="http://schemas.openxmlformats.org/officeDocument/2006/relationships" r:id="rId7" tooltip="Previous domain"/>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979727</xdr:colOff>
      <xdr:row>0</xdr:row>
      <xdr:rowOff>1</xdr:rowOff>
    </xdr:from>
    <xdr:to>
      <xdr:col>12</xdr:col>
      <xdr:colOff>120650</xdr:colOff>
      <xdr:row>2</xdr:row>
      <xdr:rowOff>11487</xdr:rowOff>
    </xdr:to>
    <xdr:pic>
      <xdr:nvPicPr>
        <xdr:cNvPr id="44" name="Afbeelding 43">
          <a:hlinkClick xmlns:r="http://schemas.openxmlformats.org/officeDocument/2006/relationships" r:id="rId9" tooltip="Next domain"/>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764702" y="1"/>
          <a:ext cx="537923"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45" name="Afbeelding 44">
          <a:hlinkClick xmlns:r="http://schemas.openxmlformats.org/officeDocument/2006/relationships" r:id="rId11" tooltip="Back to index"/>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43</xdr:row>
          <xdr:rowOff>22860</xdr:rowOff>
        </xdr:from>
        <xdr:to>
          <xdr:col>12</xdr:col>
          <xdr:colOff>22860</xdr:colOff>
          <xdr:row>43</xdr:row>
          <xdr:rowOff>228600</xdr:rowOff>
        </xdr:to>
        <xdr:sp macro="" textlink="">
          <xdr:nvSpPr>
            <xdr:cNvPr id="69671" name="Drop Down 39" hidden="1">
              <a:extLst>
                <a:ext uri="{63B3BB69-23CF-44E3-9099-C40C66FF867C}">
                  <a14:compatExt spid="_x0000_s69671"/>
                </a:ext>
                <a:ext uri="{FF2B5EF4-FFF2-40B4-BE49-F238E27FC236}">
                  <a16:creationId xmlns:a16="http://schemas.microsoft.com/office/drawing/2014/main" id="{00000000-0008-0000-0900-000027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39</xdr:row>
          <xdr:rowOff>22860</xdr:rowOff>
        </xdr:from>
        <xdr:to>
          <xdr:col>12</xdr:col>
          <xdr:colOff>22860</xdr:colOff>
          <xdr:row>39</xdr:row>
          <xdr:rowOff>228600</xdr:rowOff>
        </xdr:to>
        <xdr:sp macro="" textlink="">
          <xdr:nvSpPr>
            <xdr:cNvPr id="69674" name="Drop Down 42" hidden="1">
              <a:extLst>
                <a:ext uri="{63B3BB69-23CF-44E3-9099-C40C66FF867C}">
                  <a14:compatExt spid="_x0000_s69674"/>
                </a:ext>
                <a:ext uri="{FF2B5EF4-FFF2-40B4-BE49-F238E27FC236}">
                  <a16:creationId xmlns:a16="http://schemas.microsoft.com/office/drawing/2014/main" id="{00000000-0008-0000-0900-00002A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24</xdr:row>
          <xdr:rowOff>22860</xdr:rowOff>
        </xdr:from>
        <xdr:to>
          <xdr:col>12</xdr:col>
          <xdr:colOff>22860</xdr:colOff>
          <xdr:row>24</xdr:row>
          <xdr:rowOff>228600</xdr:rowOff>
        </xdr:to>
        <xdr:sp macro="" textlink="">
          <xdr:nvSpPr>
            <xdr:cNvPr id="69676" name="Drop Down 44" hidden="1">
              <a:extLst>
                <a:ext uri="{63B3BB69-23CF-44E3-9099-C40C66FF867C}">
                  <a14:compatExt spid="_x0000_s69676"/>
                </a:ext>
                <a:ext uri="{FF2B5EF4-FFF2-40B4-BE49-F238E27FC236}">
                  <a16:creationId xmlns:a16="http://schemas.microsoft.com/office/drawing/2014/main" id="{00000000-0008-0000-0900-00002C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11</xdr:col>
      <xdr:colOff>27521</xdr:colOff>
      <xdr:row>2</xdr:row>
      <xdr:rowOff>105834</xdr:rowOff>
    </xdr:from>
    <xdr:to>
      <xdr:col>11</xdr:col>
      <xdr:colOff>563368</xdr:colOff>
      <xdr:row>3</xdr:row>
      <xdr:rowOff>218245</xdr:rowOff>
    </xdr:to>
    <xdr:pic>
      <xdr:nvPicPr>
        <xdr:cNvPr id="3" name="Afbeelding 2">
          <a:hlinkClick xmlns:r="http://schemas.openxmlformats.org/officeDocument/2006/relationships" r:id="rId1" tooltip="Previous section"/>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24</xdr:row>
          <xdr:rowOff>22860</xdr:rowOff>
        </xdr:from>
        <xdr:to>
          <xdr:col>12</xdr:col>
          <xdr:colOff>22860</xdr:colOff>
          <xdr:row>24</xdr:row>
          <xdr:rowOff>228600</xdr:rowOff>
        </xdr:to>
        <xdr:sp macro="" textlink="">
          <xdr:nvSpPr>
            <xdr:cNvPr id="70658" name="Drop Down 2" hidden="1">
              <a:extLst>
                <a:ext uri="{63B3BB69-23CF-44E3-9099-C40C66FF867C}">
                  <a14:compatExt spid="_x0000_s70658"/>
                </a:ext>
                <a:ext uri="{FF2B5EF4-FFF2-40B4-BE49-F238E27FC236}">
                  <a16:creationId xmlns:a16="http://schemas.microsoft.com/office/drawing/2014/main" id="{00000000-0008-0000-0A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228600</xdr:rowOff>
        </xdr:to>
        <xdr:sp macro="" textlink="">
          <xdr:nvSpPr>
            <xdr:cNvPr id="70659" name="Drop Down 3" hidden="1">
              <a:extLst>
                <a:ext uri="{63B3BB69-23CF-44E3-9099-C40C66FF867C}">
                  <a14:compatExt spid="_x0000_s70659"/>
                </a:ext>
                <a:ext uri="{FF2B5EF4-FFF2-40B4-BE49-F238E27FC236}">
                  <a16:creationId xmlns:a16="http://schemas.microsoft.com/office/drawing/2014/main" id="{00000000-0008-0000-0A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26</xdr:row>
          <xdr:rowOff>22860</xdr:rowOff>
        </xdr:from>
        <xdr:to>
          <xdr:col>12</xdr:col>
          <xdr:colOff>22860</xdr:colOff>
          <xdr:row>26</xdr:row>
          <xdr:rowOff>228600</xdr:rowOff>
        </xdr:to>
        <xdr:sp macro="" textlink="">
          <xdr:nvSpPr>
            <xdr:cNvPr id="70660" name="Drop Down 4" hidden="1">
              <a:extLst>
                <a:ext uri="{63B3BB69-23CF-44E3-9099-C40C66FF867C}">
                  <a14:compatExt spid="_x0000_s70660"/>
                </a:ext>
                <a:ext uri="{FF2B5EF4-FFF2-40B4-BE49-F238E27FC236}">
                  <a16:creationId xmlns:a16="http://schemas.microsoft.com/office/drawing/2014/main" id="{00000000-0008-0000-0A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27</xdr:row>
          <xdr:rowOff>22860</xdr:rowOff>
        </xdr:from>
        <xdr:to>
          <xdr:col>12</xdr:col>
          <xdr:colOff>22860</xdr:colOff>
          <xdr:row>27</xdr:row>
          <xdr:rowOff>228600</xdr:rowOff>
        </xdr:to>
        <xdr:sp macro="" textlink="">
          <xdr:nvSpPr>
            <xdr:cNvPr id="70661" name="Drop Down 5" hidden="1">
              <a:extLst>
                <a:ext uri="{63B3BB69-23CF-44E3-9099-C40C66FF867C}">
                  <a14:compatExt spid="_x0000_s70661"/>
                </a:ext>
                <a:ext uri="{FF2B5EF4-FFF2-40B4-BE49-F238E27FC236}">
                  <a16:creationId xmlns:a16="http://schemas.microsoft.com/office/drawing/2014/main" id="{00000000-0008-0000-0A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28</xdr:row>
          <xdr:rowOff>22860</xdr:rowOff>
        </xdr:from>
        <xdr:to>
          <xdr:col>12</xdr:col>
          <xdr:colOff>22860</xdr:colOff>
          <xdr:row>28</xdr:row>
          <xdr:rowOff>228600</xdr:rowOff>
        </xdr:to>
        <xdr:sp macro="" textlink="">
          <xdr:nvSpPr>
            <xdr:cNvPr id="70662" name="Drop Down 6" hidden="1">
              <a:extLst>
                <a:ext uri="{63B3BB69-23CF-44E3-9099-C40C66FF867C}">
                  <a14:compatExt spid="_x0000_s70662"/>
                </a:ext>
                <a:ext uri="{FF2B5EF4-FFF2-40B4-BE49-F238E27FC236}">
                  <a16:creationId xmlns:a16="http://schemas.microsoft.com/office/drawing/2014/main" id="{00000000-0008-0000-0A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9525</xdr:rowOff>
    </xdr:from>
    <xdr:to>
      <xdr:col>15</xdr:col>
      <xdr:colOff>507175</xdr:colOff>
      <xdr:row>2</xdr:row>
      <xdr:rowOff>18225</xdr:rowOff>
    </xdr:to>
    <xdr:pic>
      <xdr:nvPicPr>
        <xdr:cNvPr id="18" name="Afbeelding 17">
          <a:hlinkClick xmlns:r="http://schemas.openxmlformats.org/officeDocument/2006/relationships" r:id="rId3" tooltip="Skip to results"/>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twoCellAnchor editAs="oneCell">
    <xdr:from>
      <xdr:col>10</xdr:col>
      <xdr:colOff>568581</xdr:colOff>
      <xdr:row>0</xdr:row>
      <xdr:rowOff>0</xdr:rowOff>
    </xdr:from>
    <xdr:to>
      <xdr:col>11</xdr:col>
      <xdr:colOff>469120</xdr:colOff>
      <xdr:row>2</xdr:row>
      <xdr:rowOff>6350</xdr:rowOff>
    </xdr:to>
    <xdr:pic>
      <xdr:nvPicPr>
        <xdr:cNvPr id="19" name="Afbeelding 18">
          <a:hlinkClick xmlns:r="http://schemas.openxmlformats.org/officeDocument/2006/relationships" r:id="rId5" tooltip="Previous domain"/>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979727</xdr:colOff>
      <xdr:row>0</xdr:row>
      <xdr:rowOff>1</xdr:rowOff>
    </xdr:from>
    <xdr:to>
      <xdr:col>12</xdr:col>
      <xdr:colOff>120650</xdr:colOff>
      <xdr:row>2</xdr:row>
      <xdr:rowOff>11487</xdr:rowOff>
    </xdr:to>
    <xdr:pic>
      <xdr:nvPicPr>
        <xdr:cNvPr id="20" name="Afbeelding 19">
          <a:hlinkClick xmlns:r="http://schemas.openxmlformats.org/officeDocument/2006/relationships" r:id="rId7" tooltip="Next domain"/>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64702" y="1"/>
          <a:ext cx="537923"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21" name="Afbeelding 20">
          <a:hlinkClick xmlns:r="http://schemas.openxmlformats.org/officeDocument/2006/relationships" r:id="rId9" tooltip="Back to index"/>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23</xdr:row>
          <xdr:rowOff>30480</xdr:rowOff>
        </xdr:from>
        <xdr:to>
          <xdr:col>12</xdr:col>
          <xdr:colOff>22860</xdr:colOff>
          <xdr:row>23</xdr:row>
          <xdr:rowOff>236220</xdr:rowOff>
        </xdr:to>
        <xdr:sp macro="" textlink="">
          <xdr:nvSpPr>
            <xdr:cNvPr id="70669" name="Drop Down 13" hidden="1">
              <a:extLst>
                <a:ext uri="{63B3BB69-23CF-44E3-9099-C40C66FF867C}">
                  <a14:compatExt spid="_x0000_s70669"/>
                </a:ext>
                <a:ext uri="{FF2B5EF4-FFF2-40B4-BE49-F238E27FC236}">
                  <a16:creationId xmlns:a16="http://schemas.microsoft.com/office/drawing/2014/main" id="{00000000-0008-0000-0A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9</xdr:row>
          <xdr:rowOff>22860</xdr:rowOff>
        </xdr:from>
        <xdr:to>
          <xdr:col>12</xdr:col>
          <xdr:colOff>22860</xdr:colOff>
          <xdr:row>9</xdr:row>
          <xdr:rowOff>228600</xdr:rowOff>
        </xdr:to>
        <xdr:sp macro="" textlink="">
          <xdr:nvSpPr>
            <xdr:cNvPr id="70671" name="Drop Down 15" hidden="1">
              <a:extLst>
                <a:ext uri="{63B3BB69-23CF-44E3-9099-C40C66FF867C}">
                  <a14:compatExt spid="_x0000_s70671"/>
                </a:ext>
                <a:ext uri="{FF2B5EF4-FFF2-40B4-BE49-F238E27FC236}">
                  <a16:creationId xmlns:a16="http://schemas.microsoft.com/office/drawing/2014/main" id="{00000000-0008-0000-0A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21</xdr:row>
          <xdr:rowOff>22860</xdr:rowOff>
        </xdr:from>
        <xdr:to>
          <xdr:col>12</xdr:col>
          <xdr:colOff>22860</xdr:colOff>
          <xdr:row>21</xdr:row>
          <xdr:rowOff>228600</xdr:rowOff>
        </xdr:to>
        <xdr:sp macro="" textlink="">
          <xdr:nvSpPr>
            <xdr:cNvPr id="70675" name="Drop Down 19" hidden="1">
              <a:extLst>
                <a:ext uri="{63B3BB69-23CF-44E3-9099-C40C66FF867C}">
                  <a14:compatExt spid="_x0000_s70675"/>
                </a:ext>
                <a:ext uri="{FF2B5EF4-FFF2-40B4-BE49-F238E27FC236}">
                  <a16:creationId xmlns:a16="http://schemas.microsoft.com/office/drawing/2014/main" id="{00000000-0008-0000-0A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22</xdr:row>
          <xdr:rowOff>22860</xdr:rowOff>
        </xdr:from>
        <xdr:to>
          <xdr:col>12</xdr:col>
          <xdr:colOff>22860</xdr:colOff>
          <xdr:row>22</xdr:row>
          <xdr:rowOff>228600</xdr:rowOff>
        </xdr:to>
        <xdr:sp macro="" textlink="">
          <xdr:nvSpPr>
            <xdr:cNvPr id="70677" name="Drop Down 21" hidden="1">
              <a:extLst>
                <a:ext uri="{63B3BB69-23CF-44E3-9099-C40C66FF867C}">
                  <a14:compatExt spid="_x0000_s70677"/>
                </a:ext>
                <a:ext uri="{FF2B5EF4-FFF2-40B4-BE49-F238E27FC236}">
                  <a16:creationId xmlns:a16="http://schemas.microsoft.com/office/drawing/2014/main" id="{00000000-0008-0000-0A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228600</xdr:rowOff>
        </xdr:to>
        <xdr:sp macro="" textlink="">
          <xdr:nvSpPr>
            <xdr:cNvPr id="70680" name="Drop Down 24" hidden="1">
              <a:extLst>
                <a:ext uri="{63B3BB69-23CF-44E3-9099-C40C66FF867C}">
                  <a14:compatExt spid="_x0000_s70680"/>
                </a:ext>
                <a:ext uri="{FF2B5EF4-FFF2-40B4-BE49-F238E27FC236}">
                  <a16:creationId xmlns:a16="http://schemas.microsoft.com/office/drawing/2014/main" id="{00000000-0008-0000-0A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13</xdr:row>
          <xdr:rowOff>22860</xdr:rowOff>
        </xdr:from>
        <xdr:to>
          <xdr:col>12</xdr:col>
          <xdr:colOff>22860</xdr:colOff>
          <xdr:row>13</xdr:row>
          <xdr:rowOff>228600</xdr:rowOff>
        </xdr:to>
        <xdr:sp macro="" textlink="">
          <xdr:nvSpPr>
            <xdr:cNvPr id="70681" name="Drop Down 25" hidden="1">
              <a:extLst>
                <a:ext uri="{63B3BB69-23CF-44E3-9099-C40C66FF867C}">
                  <a14:compatExt spid="_x0000_s70681"/>
                </a:ext>
                <a:ext uri="{FF2B5EF4-FFF2-40B4-BE49-F238E27FC236}">
                  <a16:creationId xmlns:a16="http://schemas.microsoft.com/office/drawing/2014/main" id="{00000000-0008-0000-0A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228600</xdr:rowOff>
        </xdr:to>
        <xdr:sp macro="" textlink="">
          <xdr:nvSpPr>
            <xdr:cNvPr id="70682" name="Drop Down 26" hidden="1">
              <a:extLst>
                <a:ext uri="{63B3BB69-23CF-44E3-9099-C40C66FF867C}">
                  <a14:compatExt spid="_x0000_s70682"/>
                </a:ext>
                <a:ext uri="{FF2B5EF4-FFF2-40B4-BE49-F238E27FC236}">
                  <a16:creationId xmlns:a16="http://schemas.microsoft.com/office/drawing/2014/main" id="{00000000-0008-0000-0A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228600</xdr:rowOff>
        </xdr:to>
        <xdr:sp macro="" textlink="">
          <xdr:nvSpPr>
            <xdr:cNvPr id="70683" name="Drop Down 27" hidden="1">
              <a:extLst>
                <a:ext uri="{63B3BB69-23CF-44E3-9099-C40C66FF867C}">
                  <a14:compatExt spid="_x0000_s70683"/>
                </a:ext>
                <a:ext uri="{FF2B5EF4-FFF2-40B4-BE49-F238E27FC236}">
                  <a16:creationId xmlns:a16="http://schemas.microsoft.com/office/drawing/2014/main" id="{00000000-0008-0000-0A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16</xdr:row>
          <xdr:rowOff>22860</xdr:rowOff>
        </xdr:from>
        <xdr:to>
          <xdr:col>12</xdr:col>
          <xdr:colOff>22860</xdr:colOff>
          <xdr:row>16</xdr:row>
          <xdr:rowOff>228600</xdr:rowOff>
        </xdr:to>
        <xdr:sp macro="" textlink="">
          <xdr:nvSpPr>
            <xdr:cNvPr id="70684" name="Drop Down 28" hidden="1">
              <a:extLst>
                <a:ext uri="{63B3BB69-23CF-44E3-9099-C40C66FF867C}">
                  <a14:compatExt spid="_x0000_s70684"/>
                </a:ext>
                <a:ext uri="{FF2B5EF4-FFF2-40B4-BE49-F238E27FC236}">
                  <a16:creationId xmlns:a16="http://schemas.microsoft.com/office/drawing/2014/main" id="{00000000-0008-0000-0A00-00001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228600</xdr:rowOff>
        </xdr:to>
        <xdr:sp macro="" textlink="">
          <xdr:nvSpPr>
            <xdr:cNvPr id="70685" name="Drop Down 29" hidden="1">
              <a:extLst>
                <a:ext uri="{63B3BB69-23CF-44E3-9099-C40C66FF867C}">
                  <a14:compatExt spid="_x0000_s70685"/>
                </a:ext>
                <a:ext uri="{FF2B5EF4-FFF2-40B4-BE49-F238E27FC236}">
                  <a16:creationId xmlns:a16="http://schemas.microsoft.com/office/drawing/2014/main" id="{00000000-0008-0000-0A00-00001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228600</xdr:rowOff>
        </xdr:to>
        <xdr:sp macro="" textlink="">
          <xdr:nvSpPr>
            <xdr:cNvPr id="70686" name="Drop Down 30" hidden="1">
              <a:extLst>
                <a:ext uri="{63B3BB69-23CF-44E3-9099-C40C66FF867C}">
                  <a14:compatExt spid="_x0000_s70686"/>
                </a:ext>
                <a:ext uri="{FF2B5EF4-FFF2-40B4-BE49-F238E27FC236}">
                  <a16:creationId xmlns:a16="http://schemas.microsoft.com/office/drawing/2014/main" id="{00000000-0008-0000-0A00-00001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10</xdr:row>
          <xdr:rowOff>22860</xdr:rowOff>
        </xdr:from>
        <xdr:to>
          <xdr:col>12</xdr:col>
          <xdr:colOff>22860</xdr:colOff>
          <xdr:row>10</xdr:row>
          <xdr:rowOff>228600</xdr:rowOff>
        </xdr:to>
        <xdr:sp macro="" textlink="">
          <xdr:nvSpPr>
            <xdr:cNvPr id="70687" name="Drop Down 31" hidden="1">
              <a:extLst>
                <a:ext uri="{63B3BB69-23CF-44E3-9099-C40C66FF867C}">
                  <a14:compatExt spid="_x0000_s70687"/>
                </a:ext>
                <a:ext uri="{FF2B5EF4-FFF2-40B4-BE49-F238E27FC236}">
                  <a16:creationId xmlns:a16="http://schemas.microsoft.com/office/drawing/2014/main" id="{00000000-0008-0000-0A00-00001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228600</xdr:rowOff>
        </xdr:to>
        <xdr:sp macro="" textlink="">
          <xdr:nvSpPr>
            <xdr:cNvPr id="70689" name="Drop Down 33" hidden="1">
              <a:extLst>
                <a:ext uri="{63B3BB69-23CF-44E3-9099-C40C66FF867C}">
                  <a14:compatExt spid="_x0000_s70689"/>
                </a:ext>
                <a:ext uri="{FF2B5EF4-FFF2-40B4-BE49-F238E27FC236}">
                  <a16:creationId xmlns:a16="http://schemas.microsoft.com/office/drawing/2014/main" id="{00000000-0008-0000-0A00-00002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13</xdr:row>
          <xdr:rowOff>22860</xdr:rowOff>
        </xdr:from>
        <xdr:to>
          <xdr:col>12</xdr:col>
          <xdr:colOff>22860</xdr:colOff>
          <xdr:row>13</xdr:row>
          <xdr:rowOff>228600</xdr:rowOff>
        </xdr:to>
        <xdr:sp macro="" textlink="">
          <xdr:nvSpPr>
            <xdr:cNvPr id="62526" name="Drop Down 62" hidden="1">
              <a:extLst>
                <a:ext uri="{63B3BB69-23CF-44E3-9099-C40C66FF867C}">
                  <a14:compatExt spid="_x0000_s62526"/>
                </a:ext>
                <a:ext uri="{FF2B5EF4-FFF2-40B4-BE49-F238E27FC236}">
                  <a16:creationId xmlns:a16="http://schemas.microsoft.com/office/drawing/2014/main" id="{00000000-0008-0000-0B00-00003E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228600</xdr:rowOff>
        </xdr:to>
        <xdr:sp macro="" textlink="">
          <xdr:nvSpPr>
            <xdr:cNvPr id="62527" name="Drop Down 63" hidden="1">
              <a:extLst>
                <a:ext uri="{63B3BB69-23CF-44E3-9099-C40C66FF867C}">
                  <a14:compatExt spid="_x0000_s62527"/>
                </a:ext>
                <a:ext uri="{FF2B5EF4-FFF2-40B4-BE49-F238E27FC236}">
                  <a16:creationId xmlns:a16="http://schemas.microsoft.com/office/drawing/2014/main" id="{00000000-0008-0000-0B00-00003F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228600</xdr:rowOff>
        </xdr:to>
        <xdr:sp macro="" textlink="">
          <xdr:nvSpPr>
            <xdr:cNvPr id="62530" name="Drop Down 66" hidden="1">
              <a:extLst>
                <a:ext uri="{63B3BB69-23CF-44E3-9099-C40C66FF867C}">
                  <a14:compatExt spid="_x0000_s62530"/>
                </a:ext>
                <a:ext uri="{FF2B5EF4-FFF2-40B4-BE49-F238E27FC236}">
                  <a16:creationId xmlns:a16="http://schemas.microsoft.com/office/drawing/2014/main" id="{00000000-0008-0000-0B00-000042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10</xdr:row>
          <xdr:rowOff>22860</xdr:rowOff>
        </xdr:from>
        <xdr:to>
          <xdr:col>12</xdr:col>
          <xdr:colOff>22860</xdr:colOff>
          <xdr:row>10</xdr:row>
          <xdr:rowOff>228600</xdr:rowOff>
        </xdr:to>
        <xdr:sp macro="" textlink="">
          <xdr:nvSpPr>
            <xdr:cNvPr id="62532" name="Drop Down 68" hidden="1">
              <a:extLst>
                <a:ext uri="{63B3BB69-23CF-44E3-9099-C40C66FF867C}">
                  <a14:compatExt spid="_x0000_s62532"/>
                </a:ext>
                <a:ext uri="{FF2B5EF4-FFF2-40B4-BE49-F238E27FC236}">
                  <a16:creationId xmlns:a16="http://schemas.microsoft.com/office/drawing/2014/main" id="{00000000-0008-0000-0B00-00004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16</xdr:row>
          <xdr:rowOff>22860</xdr:rowOff>
        </xdr:from>
        <xdr:to>
          <xdr:col>12</xdr:col>
          <xdr:colOff>22860</xdr:colOff>
          <xdr:row>16</xdr:row>
          <xdr:rowOff>228600</xdr:rowOff>
        </xdr:to>
        <xdr:sp macro="" textlink="">
          <xdr:nvSpPr>
            <xdr:cNvPr id="62560" name="Drop Down 96" hidden="1">
              <a:extLst>
                <a:ext uri="{63B3BB69-23CF-44E3-9099-C40C66FF867C}">
                  <a14:compatExt spid="_x0000_s62560"/>
                </a:ext>
                <a:ext uri="{FF2B5EF4-FFF2-40B4-BE49-F238E27FC236}">
                  <a16:creationId xmlns:a16="http://schemas.microsoft.com/office/drawing/2014/main" id="{00000000-0008-0000-0B00-000060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228600</xdr:rowOff>
        </xdr:to>
        <xdr:sp macro="" textlink="">
          <xdr:nvSpPr>
            <xdr:cNvPr id="62561" name="Drop Down 97" hidden="1">
              <a:extLst>
                <a:ext uri="{63B3BB69-23CF-44E3-9099-C40C66FF867C}">
                  <a14:compatExt spid="_x0000_s62561"/>
                </a:ext>
                <a:ext uri="{FF2B5EF4-FFF2-40B4-BE49-F238E27FC236}">
                  <a16:creationId xmlns:a16="http://schemas.microsoft.com/office/drawing/2014/main" id="{00000000-0008-0000-0B00-000061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465945</xdr:colOff>
      <xdr:row>2</xdr:row>
      <xdr:rowOff>9525</xdr:rowOff>
    </xdr:to>
    <xdr:pic>
      <xdr:nvPicPr>
        <xdr:cNvPr id="116" name="Afbeelding 115">
          <a:hlinkClick xmlns:r="http://schemas.openxmlformats.org/officeDocument/2006/relationships" r:id="rId1" tooltip="Previous domain"/>
          <a:extLst>
            <a:ext uri="{FF2B5EF4-FFF2-40B4-BE49-F238E27FC236}">
              <a16:creationId xmlns:a16="http://schemas.microsoft.com/office/drawing/2014/main" id="{00000000-0008-0000-0B00-00007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35981" y="0"/>
          <a:ext cx="506964" cy="504825"/>
        </a:xfrm>
        <a:prstGeom prst="rect">
          <a:avLst/>
        </a:prstGeom>
      </xdr:spPr>
    </xdr:pic>
    <xdr:clientData/>
  </xdr:twoCellAnchor>
  <xdr:twoCellAnchor editAs="oneCell">
    <xdr:from>
      <xdr:col>11</xdr:col>
      <xdr:colOff>982902</xdr:colOff>
      <xdr:row>0</xdr:row>
      <xdr:rowOff>1</xdr:rowOff>
    </xdr:from>
    <xdr:to>
      <xdr:col>12</xdr:col>
      <xdr:colOff>114300</xdr:colOff>
      <xdr:row>2</xdr:row>
      <xdr:rowOff>11487</xdr:rowOff>
    </xdr:to>
    <xdr:pic>
      <xdr:nvPicPr>
        <xdr:cNvPr id="117" name="Afbeelding 116">
          <a:hlinkClick xmlns:r="http://schemas.openxmlformats.org/officeDocument/2006/relationships" r:id="rId3" tooltip="Next domain"/>
          <a:extLst>
            <a:ext uri="{FF2B5EF4-FFF2-40B4-BE49-F238E27FC236}">
              <a16:creationId xmlns:a16="http://schemas.microsoft.com/office/drawing/2014/main" id="{00000000-0008-0000-0B00-00007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64702" y="1"/>
          <a:ext cx="531573"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118" name="Afbeelding 117">
          <a:hlinkClick xmlns:r="http://schemas.openxmlformats.org/officeDocument/2006/relationships" r:id="rId5" tooltip="Back to index"/>
          <a:extLst>
            <a:ext uri="{FF2B5EF4-FFF2-40B4-BE49-F238E27FC236}">
              <a16:creationId xmlns:a16="http://schemas.microsoft.com/office/drawing/2014/main" id="{00000000-0008-0000-0B00-00007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943535" y="9719"/>
          <a:ext cx="503683" cy="503611"/>
        </a:xfrm>
        <a:prstGeom prst="rect">
          <a:avLst/>
        </a:prstGeom>
      </xdr:spPr>
    </xdr:pic>
    <xdr:clientData/>
  </xdr:twoCellAnchor>
  <xdr:twoCellAnchor editAs="oneCell">
    <xdr:from>
      <xdr:col>11</xdr:col>
      <xdr:colOff>896359</xdr:colOff>
      <xdr:row>2</xdr:row>
      <xdr:rowOff>104994</xdr:rowOff>
    </xdr:from>
    <xdr:to>
      <xdr:col>12</xdr:col>
      <xdr:colOff>100885</xdr:colOff>
      <xdr:row>3</xdr:row>
      <xdr:rowOff>216224</xdr:rowOff>
    </xdr:to>
    <xdr:pic>
      <xdr:nvPicPr>
        <xdr:cNvPr id="2" name="Afbeelding 1">
          <a:hlinkClick xmlns:r="http://schemas.openxmlformats.org/officeDocument/2006/relationships" r:id="rId7" tooltip="Next sectio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13</xdr:col>
      <xdr:colOff>171450</xdr:colOff>
      <xdr:row>0</xdr:row>
      <xdr:rowOff>9525</xdr:rowOff>
    </xdr:from>
    <xdr:to>
      <xdr:col>15</xdr:col>
      <xdr:colOff>504000</xdr:colOff>
      <xdr:row>2</xdr:row>
      <xdr:rowOff>18225</xdr:rowOff>
    </xdr:to>
    <xdr:pic>
      <xdr:nvPicPr>
        <xdr:cNvPr id="17" name="Afbeelding 16">
          <a:hlinkClick xmlns:r="http://schemas.openxmlformats.org/officeDocument/2006/relationships" r:id="rId9" tooltip="Skip to results"/>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228600</xdr:rowOff>
        </xdr:to>
        <xdr:sp macro="" textlink="">
          <xdr:nvSpPr>
            <xdr:cNvPr id="62564" name="Drop Down 100" hidden="1">
              <a:extLst>
                <a:ext uri="{63B3BB69-23CF-44E3-9099-C40C66FF867C}">
                  <a14:compatExt spid="_x0000_s62564"/>
                </a:ext>
                <a:ext uri="{FF2B5EF4-FFF2-40B4-BE49-F238E27FC236}">
                  <a16:creationId xmlns:a16="http://schemas.microsoft.com/office/drawing/2014/main" id="{00000000-0008-0000-0B00-00006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228600</xdr:rowOff>
        </xdr:to>
        <xdr:sp macro="" textlink="">
          <xdr:nvSpPr>
            <xdr:cNvPr id="62566" name="Drop Down 102" hidden="1">
              <a:extLst>
                <a:ext uri="{63B3BB69-23CF-44E3-9099-C40C66FF867C}">
                  <a14:compatExt spid="_x0000_s62566"/>
                </a:ext>
                <a:ext uri="{FF2B5EF4-FFF2-40B4-BE49-F238E27FC236}">
                  <a16:creationId xmlns:a16="http://schemas.microsoft.com/office/drawing/2014/main" id="{00000000-0008-0000-0B00-000066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228600</xdr:rowOff>
        </xdr:to>
        <xdr:sp macro="" textlink="">
          <xdr:nvSpPr>
            <xdr:cNvPr id="62568" name="Drop Down 104" hidden="1">
              <a:extLst>
                <a:ext uri="{63B3BB69-23CF-44E3-9099-C40C66FF867C}">
                  <a14:compatExt spid="_x0000_s62568"/>
                </a:ext>
                <a:ext uri="{FF2B5EF4-FFF2-40B4-BE49-F238E27FC236}">
                  <a16:creationId xmlns:a16="http://schemas.microsoft.com/office/drawing/2014/main" id="{00000000-0008-0000-0B00-000068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11</xdr:row>
          <xdr:rowOff>38100</xdr:rowOff>
        </xdr:from>
        <xdr:to>
          <xdr:col>12</xdr:col>
          <xdr:colOff>22860</xdr:colOff>
          <xdr:row>11</xdr:row>
          <xdr:rowOff>236220</xdr:rowOff>
        </xdr:to>
        <xdr:sp macro="" textlink="">
          <xdr:nvSpPr>
            <xdr:cNvPr id="63489" name="Drop Down 1" hidden="1">
              <a:extLst>
                <a:ext uri="{63B3BB69-23CF-44E3-9099-C40C66FF867C}">
                  <a14:compatExt spid="_x0000_s63489"/>
                </a:ext>
                <a:ext uri="{FF2B5EF4-FFF2-40B4-BE49-F238E27FC236}">
                  <a16:creationId xmlns:a16="http://schemas.microsoft.com/office/drawing/2014/main" id="{00000000-0008-0000-0C00-000001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228600</xdr:rowOff>
        </xdr:to>
        <xdr:sp macro="" textlink="">
          <xdr:nvSpPr>
            <xdr:cNvPr id="63490" name="Drop Down 2" hidden="1">
              <a:extLst>
                <a:ext uri="{63B3BB69-23CF-44E3-9099-C40C66FF867C}">
                  <a14:compatExt spid="_x0000_s63490"/>
                </a:ext>
                <a:ext uri="{FF2B5EF4-FFF2-40B4-BE49-F238E27FC236}">
                  <a16:creationId xmlns:a16="http://schemas.microsoft.com/office/drawing/2014/main" id="{00000000-0008-0000-0C00-000002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13</xdr:row>
          <xdr:rowOff>22860</xdr:rowOff>
        </xdr:from>
        <xdr:to>
          <xdr:col>12</xdr:col>
          <xdr:colOff>22860</xdr:colOff>
          <xdr:row>13</xdr:row>
          <xdr:rowOff>228600</xdr:rowOff>
        </xdr:to>
        <xdr:sp macro="" textlink="">
          <xdr:nvSpPr>
            <xdr:cNvPr id="63491" name="Drop Down 3" hidden="1">
              <a:extLst>
                <a:ext uri="{63B3BB69-23CF-44E3-9099-C40C66FF867C}">
                  <a14:compatExt spid="_x0000_s63491"/>
                </a:ext>
                <a:ext uri="{FF2B5EF4-FFF2-40B4-BE49-F238E27FC236}">
                  <a16:creationId xmlns:a16="http://schemas.microsoft.com/office/drawing/2014/main" id="{00000000-0008-0000-0C00-000003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228600</xdr:rowOff>
        </xdr:to>
        <xdr:sp macro="" textlink="">
          <xdr:nvSpPr>
            <xdr:cNvPr id="63492" name="Drop Down 4" hidden="1">
              <a:extLst>
                <a:ext uri="{63B3BB69-23CF-44E3-9099-C40C66FF867C}">
                  <a14:compatExt spid="_x0000_s63492"/>
                </a:ext>
                <a:ext uri="{FF2B5EF4-FFF2-40B4-BE49-F238E27FC236}">
                  <a16:creationId xmlns:a16="http://schemas.microsoft.com/office/drawing/2014/main" id="{00000000-0008-0000-0C00-000004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228600</xdr:rowOff>
        </xdr:to>
        <xdr:sp macro="" textlink="">
          <xdr:nvSpPr>
            <xdr:cNvPr id="63493" name="Drop Down 5" hidden="1">
              <a:extLst>
                <a:ext uri="{63B3BB69-23CF-44E3-9099-C40C66FF867C}">
                  <a14:compatExt spid="_x0000_s63493"/>
                </a:ext>
                <a:ext uri="{FF2B5EF4-FFF2-40B4-BE49-F238E27FC236}">
                  <a16:creationId xmlns:a16="http://schemas.microsoft.com/office/drawing/2014/main" id="{00000000-0008-0000-0C00-000005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16</xdr:row>
          <xdr:rowOff>22860</xdr:rowOff>
        </xdr:from>
        <xdr:to>
          <xdr:col>12</xdr:col>
          <xdr:colOff>22860</xdr:colOff>
          <xdr:row>16</xdr:row>
          <xdr:rowOff>228600</xdr:rowOff>
        </xdr:to>
        <xdr:sp macro="" textlink="">
          <xdr:nvSpPr>
            <xdr:cNvPr id="63494" name="Drop Down 6" hidden="1">
              <a:extLst>
                <a:ext uri="{63B3BB69-23CF-44E3-9099-C40C66FF867C}">
                  <a14:compatExt spid="_x0000_s63494"/>
                </a:ext>
                <a:ext uri="{FF2B5EF4-FFF2-40B4-BE49-F238E27FC236}">
                  <a16:creationId xmlns:a16="http://schemas.microsoft.com/office/drawing/2014/main" id="{00000000-0008-0000-0C00-000006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228600</xdr:rowOff>
        </xdr:to>
        <xdr:sp macro="" textlink="">
          <xdr:nvSpPr>
            <xdr:cNvPr id="63495" name="Drop Down 7" hidden="1">
              <a:extLst>
                <a:ext uri="{63B3BB69-23CF-44E3-9099-C40C66FF867C}">
                  <a14:compatExt spid="_x0000_s63495"/>
                </a:ext>
                <a:ext uri="{FF2B5EF4-FFF2-40B4-BE49-F238E27FC236}">
                  <a16:creationId xmlns:a16="http://schemas.microsoft.com/office/drawing/2014/main" id="{00000000-0008-0000-0C00-000007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228600</xdr:rowOff>
        </xdr:to>
        <xdr:sp macro="" textlink="">
          <xdr:nvSpPr>
            <xdr:cNvPr id="63496" name="Drop Down 8" hidden="1">
              <a:extLst>
                <a:ext uri="{63B3BB69-23CF-44E3-9099-C40C66FF867C}">
                  <a14:compatExt spid="_x0000_s63496"/>
                </a:ext>
                <a:ext uri="{FF2B5EF4-FFF2-40B4-BE49-F238E27FC236}">
                  <a16:creationId xmlns:a16="http://schemas.microsoft.com/office/drawing/2014/main" id="{00000000-0008-0000-0C00-000008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228600</xdr:rowOff>
        </xdr:to>
        <xdr:sp macro="" textlink="">
          <xdr:nvSpPr>
            <xdr:cNvPr id="63497" name="Drop Down 9" hidden="1">
              <a:extLst>
                <a:ext uri="{63B3BB69-23CF-44E3-9099-C40C66FF867C}">
                  <a14:compatExt spid="_x0000_s63497"/>
                </a:ext>
                <a:ext uri="{FF2B5EF4-FFF2-40B4-BE49-F238E27FC236}">
                  <a16:creationId xmlns:a16="http://schemas.microsoft.com/office/drawing/2014/main" id="{00000000-0008-0000-0C00-000009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20</xdr:row>
          <xdr:rowOff>22860</xdr:rowOff>
        </xdr:from>
        <xdr:to>
          <xdr:col>12</xdr:col>
          <xdr:colOff>22860</xdr:colOff>
          <xdr:row>20</xdr:row>
          <xdr:rowOff>228600</xdr:rowOff>
        </xdr:to>
        <xdr:sp macro="" textlink="">
          <xdr:nvSpPr>
            <xdr:cNvPr id="63498" name="Drop Down 10" hidden="1">
              <a:extLst>
                <a:ext uri="{63B3BB69-23CF-44E3-9099-C40C66FF867C}">
                  <a14:compatExt spid="_x0000_s63498"/>
                </a:ext>
                <a:ext uri="{FF2B5EF4-FFF2-40B4-BE49-F238E27FC236}">
                  <a16:creationId xmlns:a16="http://schemas.microsoft.com/office/drawing/2014/main" id="{00000000-0008-0000-0C00-00000A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21</xdr:row>
          <xdr:rowOff>22860</xdr:rowOff>
        </xdr:from>
        <xdr:to>
          <xdr:col>12</xdr:col>
          <xdr:colOff>22860</xdr:colOff>
          <xdr:row>21</xdr:row>
          <xdr:rowOff>228600</xdr:rowOff>
        </xdr:to>
        <xdr:sp macro="" textlink="">
          <xdr:nvSpPr>
            <xdr:cNvPr id="63499" name="Drop Down 11" hidden="1">
              <a:extLst>
                <a:ext uri="{63B3BB69-23CF-44E3-9099-C40C66FF867C}">
                  <a14:compatExt spid="_x0000_s63499"/>
                </a:ext>
                <a:ext uri="{FF2B5EF4-FFF2-40B4-BE49-F238E27FC236}">
                  <a16:creationId xmlns:a16="http://schemas.microsoft.com/office/drawing/2014/main" id="{00000000-0008-0000-0C00-00000B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26</xdr:row>
          <xdr:rowOff>22860</xdr:rowOff>
        </xdr:from>
        <xdr:to>
          <xdr:col>12</xdr:col>
          <xdr:colOff>22860</xdr:colOff>
          <xdr:row>26</xdr:row>
          <xdr:rowOff>228600</xdr:rowOff>
        </xdr:to>
        <xdr:sp macro="" textlink="">
          <xdr:nvSpPr>
            <xdr:cNvPr id="63501" name="Drop Down 13" hidden="1">
              <a:extLst>
                <a:ext uri="{63B3BB69-23CF-44E3-9099-C40C66FF867C}">
                  <a14:compatExt spid="_x0000_s63501"/>
                </a:ext>
                <a:ext uri="{FF2B5EF4-FFF2-40B4-BE49-F238E27FC236}">
                  <a16:creationId xmlns:a16="http://schemas.microsoft.com/office/drawing/2014/main" id="{00000000-0008-0000-0C00-00000D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228600</xdr:rowOff>
        </xdr:to>
        <xdr:sp macro="" textlink="">
          <xdr:nvSpPr>
            <xdr:cNvPr id="63503" name="Drop Down 15" hidden="1">
              <a:extLst>
                <a:ext uri="{63B3BB69-23CF-44E3-9099-C40C66FF867C}">
                  <a14:compatExt spid="_x0000_s63503"/>
                </a:ext>
                <a:ext uri="{FF2B5EF4-FFF2-40B4-BE49-F238E27FC236}">
                  <a16:creationId xmlns:a16="http://schemas.microsoft.com/office/drawing/2014/main" id="{00000000-0008-0000-0C00-00000F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30</xdr:row>
          <xdr:rowOff>22860</xdr:rowOff>
        </xdr:from>
        <xdr:to>
          <xdr:col>12</xdr:col>
          <xdr:colOff>22860</xdr:colOff>
          <xdr:row>30</xdr:row>
          <xdr:rowOff>228600</xdr:rowOff>
        </xdr:to>
        <xdr:sp macro="" textlink="">
          <xdr:nvSpPr>
            <xdr:cNvPr id="63506" name="Drop Down 18" hidden="1">
              <a:extLst>
                <a:ext uri="{63B3BB69-23CF-44E3-9099-C40C66FF867C}">
                  <a14:compatExt spid="_x0000_s63506"/>
                </a:ext>
                <a:ext uri="{FF2B5EF4-FFF2-40B4-BE49-F238E27FC236}">
                  <a16:creationId xmlns:a16="http://schemas.microsoft.com/office/drawing/2014/main" id="{00000000-0008-0000-0C00-000012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31</xdr:row>
          <xdr:rowOff>22860</xdr:rowOff>
        </xdr:from>
        <xdr:to>
          <xdr:col>12</xdr:col>
          <xdr:colOff>22860</xdr:colOff>
          <xdr:row>31</xdr:row>
          <xdr:rowOff>228600</xdr:rowOff>
        </xdr:to>
        <xdr:sp macro="" textlink="">
          <xdr:nvSpPr>
            <xdr:cNvPr id="63507" name="Drop Down 19" hidden="1">
              <a:extLst>
                <a:ext uri="{63B3BB69-23CF-44E3-9099-C40C66FF867C}">
                  <a14:compatExt spid="_x0000_s63507"/>
                </a:ext>
                <a:ext uri="{FF2B5EF4-FFF2-40B4-BE49-F238E27FC236}">
                  <a16:creationId xmlns:a16="http://schemas.microsoft.com/office/drawing/2014/main" id="{00000000-0008-0000-0C00-000013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32</xdr:row>
          <xdr:rowOff>22860</xdr:rowOff>
        </xdr:from>
        <xdr:to>
          <xdr:col>12</xdr:col>
          <xdr:colOff>22860</xdr:colOff>
          <xdr:row>32</xdr:row>
          <xdr:rowOff>228600</xdr:rowOff>
        </xdr:to>
        <xdr:sp macro="" textlink="">
          <xdr:nvSpPr>
            <xdr:cNvPr id="63508" name="Drop Down 20" hidden="1">
              <a:extLst>
                <a:ext uri="{63B3BB69-23CF-44E3-9099-C40C66FF867C}">
                  <a14:compatExt spid="_x0000_s63508"/>
                </a:ext>
                <a:ext uri="{FF2B5EF4-FFF2-40B4-BE49-F238E27FC236}">
                  <a16:creationId xmlns:a16="http://schemas.microsoft.com/office/drawing/2014/main" id="{00000000-0008-0000-0C00-000014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33</xdr:row>
          <xdr:rowOff>22860</xdr:rowOff>
        </xdr:from>
        <xdr:to>
          <xdr:col>12</xdr:col>
          <xdr:colOff>22860</xdr:colOff>
          <xdr:row>33</xdr:row>
          <xdr:rowOff>228600</xdr:rowOff>
        </xdr:to>
        <xdr:sp macro="" textlink="">
          <xdr:nvSpPr>
            <xdr:cNvPr id="63509" name="Drop Down 21" hidden="1">
              <a:extLst>
                <a:ext uri="{63B3BB69-23CF-44E3-9099-C40C66FF867C}">
                  <a14:compatExt spid="_x0000_s63509"/>
                </a:ext>
                <a:ext uri="{FF2B5EF4-FFF2-40B4-BE49-F238E27FC236}">
                  <a16:creationId xmlns:a16="http://schemas.microsoft.com/office/drawing/2014/main" id="{00000000-0008-0000-0C00-000015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34</xdr:row>
          <xdr:rowOff>22860</xdr:rowOff>
        </xdr:from>
        <xdr:to>
          <xdr:col>12</xdr:col>
          <xdr:colOff>22860</xdr:colOff>
          <xdr:row>34</xdr:row>
          <xdr:rowOff>228600</xdr:rowOff>
        </xdr:to>
        <xdr:sp macro="" textlink="">
          <xdr:nvSpPr>
            <xdr:cNvPr id="63510" name="Drop Down 22" hidden="1">
              <a:extLst>
                <a:ext uri="{63B3BB69-23CF-44E3-9099-C40C66FF867C}">
                  <a14:compatExt spid="_x0000_s63510"/>
                </a:ext>
                <a:ext uri="{FF2B5EF4-FFF2-40B4-BE49-F238E27FC236}">
                  <a16:creationId xmlns:a16="http://schemas.microsoft.com/office/drawing/2014/main" id="{00000000-0008-0000-0C00-000016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35</xdr:row>
          <xdr:rowOff>22860</xdr:rowOff>
        </xdr:from>
        <xdr:to>
          <xdr:col>12</xdr:col>
          <xdr:colOff>22860</xdr:colOff>
          <xdr:row>35</xdr:row>
          <xdr:rowOff>228600</xdr:rowOff>
        </xdr:to>
        <xdr:sp macro="" textlink="">
          <xdr:nvSpPr>
            <xdr:cNvPr id="63511" name="Drop Down 23" hidden="1">
              <a:extLst>
                <a:ext uri="{63B3BB69-23CF-44E3-9099-C40C66FF867C}">
                  <a14:compatExt spid="_x0000_s63511"/>
                </a:ext>
                <a:ext uri="{FF2B5EF4-FFF2-40B4-BE49-F238E27FC236}">
                  <a16:creationId xmlns:a16="http://schemas.microsoft.com/office/drawing/2014/main" id="{00000000-0008-0000-0C00-000017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36</xdr:row>
          <xdr:rowOff>22860</xdr:rowOff>
        </xdr:from>
        <xdr:to>
          <xdr:col>12</xdr:col>
          <xdr:colOff>22860</xdr:colOff>
          <xdr:row>36</xdr:row>
          <xdr:rowOff>228600</xdr:rowOff>
        </xdr:to>
        <xdr:sp macro="" textlink="">
          <xdr:nvSpPr>
            <xdr:cNvPr id="63512" name="Drop Down 24" hidden="1">
              <a:extLst>
                <a:ext uri="{63B3BB69-23CF-44E3-9099-C40C66FF867C}">
                  <a14:compatExt spid="_x0000_s63512"/>
                </a:ext>
                <a:ext uri="{FF2B5EF4-FFF2-40B4-BE49-F238E27FC236}">
                  <a16:creationId xmlns:a16="http://schemas.microsoft.com/office/drawing/2014/main" id="{00000000-0008-0000-0C00-000018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37</xdr:row>
          <xdr:rowOff>22860</xdr:rowOff>
        </xdr:from>
        <xdr:to>
          <xdr:col>12</xdr:col>
          <xdr:colOff>22860</xdr:colOff>
          <xdr:row>37</xdr:row>
          <xdr:rowOff>228600</xdr:rowOff>
        </xdr:to>
        <xdr:sp macro="" textlink="">
          <xdr:nvSpPr>
            <xdr:cNvPr id="63513" name="Drop Down 25" hidden="1">
              <a:extLst>
                <a:ext uri="{63B3BB69-23CF-44E3-9099-C40C66FF867C}">
                  <a14:compatExt spid="_x0000_s63513"/>
                </a:ext>
                <a:ext uri="{FF2B5EF4-FFF2-40B4-BE49-F238E27FC236}">
                  <a16:creationId xmlns:a16="http://schemas.microsoft.com/office/drawing/2014/main" id="{00000000-0008-0000-0C00-000019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28</xdr:row>
          <xdr:rowOff>22860</xdr:rowOff>
        </xdr:from>
        <xdr:to>
          <xdr:col>12</xdr:col>
          <xdr:colOff>22860</xdr:colOff>
          <xdr:row>28</xdr:row>
          <xdr:rowOff>228600</xdr:rowOff>
        </xdr:to>
        <xdr:sp macro="" textlink="">
          <xdr:nvSpPr>
            <xdr:cNvPr id="63514" name="Drop Down 26" hidden="1">
              <a:extLst>
                <a:ext uri="{63B3BB69-23CF-44E3-9099-C40C66FF867C}">
                  <a14:compatExt spid="_x0000_s63514"/>
                </a:ext>
                <a:ext uri="{FF2B5EF4-FFF2-40B4-BE49-F238E27FC236}">
                  <a16:creationId xmlns:a16="http://schemas.microsoft.com/office/drawing/2014/main" id="{00000000-0008-0000-0C00-00001A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41</xdr:row>
          <xdr:rowOff>22860</xdr:rowOff>
        </xdr:from>
        <xdr:to>
          <xdr:col>12</xdr:col>
          <xdr:colOff>22860</xdr:colOff>
          <xdr:row>41</xdr:row>
          <xdr:rowOff>228600</xdr:rowOff>
        </xdr:to>
        <xdr:sp macro="" textlink="">
          <xdr:nvSpPr>
            <xdr:cNvPr id="63516" name="Drop Down 28" hidden="1">
              <a:extLst>
                <a:ext uri="{63B3BB69-23CF-44E3-9099-C40C66FF867C}">
                  <a14:compatExt spid="_x0000_s63516"/>
                </a:ext>
                <a:ext uri="{FF2B5EF4-FFF2-40B4-BE49-F238E27FC236}">
                  <a16:creationId xmlns:a16="http://schemas.microsoft.com/office/drawing/2014/main" id="{00000000-0008-0000-0C00-00001C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9</xdr:row>
          <xdr:rowOff>22860</xdr:rowOff>
        </xdr:from>
        <xdr:to>
          <xdr:col>12</xdr:col>
          <xdr:colOff>22860</xdr:colOff>
          <xdr:row>9</xdr:row>
          <xdr:rowOff>228600</xdr:rowOff>
        </xdr:to>
        <xdr:sp macro="" textlink="">
          <xdr:nvSpPr>
            <xdr:cNvPr id="63558" name="Drop Down 70" hidden="1">
              <a:extLst>
                <a:ext uri="{63B3BB69-23CF-44E3-9099-C40C66FF867C}">
                  <a14:compatExt spid="_x0000_s63558"/>
                </a:ext>
                <a:ext uri="{FF2B5EF4-FFF2-40B4-BE49-F238E27FC236}">
                  <a16:creationId xmlns:a16="http://schemas.microsoft.com/office/drawing/2014/main" id="{00000000-0008-0000-0C00-000046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27</xdr:row>
          <xdr:rowOff>22860</xdr:rowOff>
        </xdr:from>
        <xdr:to>
          <xdr:col>12</xdr:col>
          <xdr:colOff>22860</xdr:colOff>
          <xdr:row>27</xdr:row>
          <xdr:rowOff>228600</xdr:rowOff>
        </xdr:to>
        <xdr:sp macro="" textlink="">
          <xdr:nvSpPr>
            <xdr:cNvPr id="63559" name="Drop Down 71" hidden="1">
              <a:extLst>
                <a:ext uri="{63B3BB69-23CF-44E3-9099-C40C66FF867C}">
                  <a14:compatExt spid="_x0000_s63559"/>
                </a:ext>
                <a:ext uri="{FF2B5EF4-FFF2-40B4-BE49-F238E27FC236}">
                  <a16:creationId xmlns:a16="http://schemas.microsoft.com/office/drawing/2014/main" id="{00000000-0008-0000-0C00-000047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40</xdr:row>
          <xdr:rowOff>22860</xdr:rowOff>
        </xdr:from>
        <xdr:to>
          <xdr:col>12</xdr:col>
          <xdr:colOff>22860</xdr:colOff>
          <xdr:row>40</xdr:row>
          <xdr:rowOff>228600</xdr:rowOff>
        </xdr:to>
        <xdr:sp macro="" textlink="">
          <xdr:nvSpPr>
            <xdr:cNvPr id="63592" name="Drop Down 104" hidden="1">
              <a:extLst>
                <a:ext uri="{63B3BB69-23CF-44E3-9099-C40C66FF867C}">
                  <a14:compatExt spid="_x0000_s63592"/>
                </a:ext>
                <a:ext uri="{FF2B5EF4-FFF2-40B4-BE49-F238E27FC236}">
                  <a16:creationId xmlns:a16="http://schemas.microsoft.com/office/drawing/2014/main" id="{00000000-0008-0000-0C00-000068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104060</xdr:colOff>
      <xdr:row>3</xdr:row>
      <xdr:rowOff>219399</xdr:rowOff>
    </xdr:to>
    <xdr:pic>
      <xdr:nvPicPr>
        <xdr:cNvPr id="122" name="Afbeelding 121">
          <a:hlinkClick xmlns:r="http://schemas.openxmlformats.org/officeDocument/2006/relationships" r:id="rId1" tooltip="Next section"/>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591670</xdr:colOff>
      <xdr:row>3</xdr:row>
      <xdr:rowOff>218245</xdr:rowOff>
    </xdr:to>
    <xdr:pic>
      <xdr:nvPicPr>
        <xdr:cNvPr id="123" name="Afbeelding 122">
          <a:hlinkClick xmlns:r="http://schemas.openxmlformats.org/officeDocument/2006/relationships" r:id="rId3" tooltip="Previous section"/>
          <a:extLst>
            <a:ext uri="{FF2B5EF4-FFF2-40B4-BE49-F238E27FC236}">
              <a16:creationId xmlns:a16="http://schemas.microsoft.com/office/drawing/2014/main" id="{00000000-0008-0000-0C00-00007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13114" y="614162"/>
          <a:ext cx="564149" cy="366575"/>
        </a:xfrm>
        <a:prstGeom prst="rect">
          <a:avLst/>
        </a:prstGeom>
      </xdr:spPr>
    </xdr:pic>
    <xdr:clientData/>
  </xdr:twoCellAnchor>
  <xdr:twoCellAnchor editAs="oneCell">
    <xdr:from>
      <xdr:col>13</xdr:col>
      <xdr:colOff>171450</xdr:colOff>
      <xdr:row>0</xdr:row>
      <xdr:rowOff>9525</xdr:rowOff>
    </xdr:from>
    <xdr:to>
      <xdr:col>15</xdr:col>
      <xdr:colOff>507175</xdr:colOff>
      <xdr:row>2</xdr:row>
      <xdr:rowOff>18225</xdr:rowOff>
    </xdr:to>
    <xdr:pic>
      <xdr:nvPicPr>
        <xdr:cNvPr id="40" name="Afbeelding 39">
          <a:hlinkClick xmlns:r="http://schemas.openxmlformats.org/officeDocument/2006/relationships" r:id="rId5" tooltip="Skip to results"/>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39</xdr:row>
          <xdr:rowOff>22860</xdr:rowOff>
        </xdr:from>
        <xdr:to>
          <xdr:col>12</xdr:col>
          <xdr:colOff>22860</xdr:colOff>
          <xdr:row>39</xdr:row>
          <xdr:rowOff>228600</xdr:rowOff>
        </xdr:to>
        <xdr:sp macro="" textlink="">
          <xdr:nvSpPr>
            <xdr:cNvPr id="63596" name="Drop Down 108" hidden="1">
              <a:extLst>
                <a:ext uri="{63B3BB69-23CF-44E3-9099-C40C66FF867C}">
                  <a14:compatExt spid="_x0000_s63596"/>
                </a:ext>
                <a:ext uri="{FF2B5EF4-FFF2-40B4-BE49-F238E27FC236}">
                  <a16:creationId xmlns:a16="http://schemas.microsoft.com/office/drawing/2014/main" id="{00000000-0008-0000-0C00-00006C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43" name="Afbeelding 42">
          <a:hlinkClick xmlns:r="http://schemas.openxmlformats.org/officeDocument/2006/relationships" r:id="rId7" tooltip="Previous domain"/>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982902</xdr:colOff>
      <xdr:row>0</xdr:row>
      <xdr:rowOff>1</xdr:rowOff>
    </xdr:from>
    <xdr:to>
      <xdr:col>12</xdr:col>
      <xdr:colOff>114300</xdr:colOff>
      <xdr:row>2</xdr:row>
      <xdr:rowOff>8312</xdr:rowOff>
    </xdr:to>
    <xdr:pic>
      <xdr:nvPicPr>
        <xdr:cNvPr id="44" name="Afbeelding 43">
          <a:hlinkClick xmlns:r="http://schemas.openxmlformats.org/officeDocument/2006/relationships" r:id="rId9" tooltip="Next domain"/>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761527" y="1"/>
          <a:ext cx="534748"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45" name="Afbeelding 44">
          <a:hlinkClick xmlns:r="http://schemas.openxmlformats.org/officeDocument/2006/relationships" r:id="rId11" tooltip="Back to index"/>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22</xdr:row>
          <xdr:rowOff>22860</xdr:rowOff>
        </xdr:from>
        <xdr:to>
          <xdr:col>12</xdr:col>
          <xdr:colOff>22860</xdr:colOff>
          <xdr:row>22</xdr:row>
          <xdr:rowOff>228600</xdr:rowOff>
        </xdr:to>
        <xdr:sp macro="" textlink="">
          <xdr:nvSpPr>
            <xdr:cNvPr id="63598" name="Drop Down 110" hidden="1">
              <a:extLst>
                <a:ext uri="{63B3BB69-23CF-44E3-9099-C40C66FF867C}">
                  <a14:compatExt spid="_x0000_s63598"/>
                </a:ext>
                <a:ext uri="{FF2B5EF4-FFF2-40B4-BE49-F238E27FC236}">
                  <a16:creationId xmlns:a16="http://schemas.microsoft.com/office/drawing/2014/main" id="{00000000-0008-0000-0C00-00006E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23</xdr:row>
          <xdr:rowOff>22860</xdr:rowOff>
        </xdr:from>
        <xdr:to>
          <xdr:col>12</xdr:col>
          <xdr:colOff>22860</xdr:colOff>
          <xdr:row>23</xdr:row>
          <xdr:rowOff>228600</xdr:rowOff>
        </xdr:to>
        <xdr:sp macro="" textlink="">
          <xdr:nvSpPr>
            <xdr:cNvPr id="63599" name="Drop Down 111" hidden="1">
              <a:extLst>
                <a:ext uri="{63B3BB69-23CF-44E3-9099-C40C66FF867C}">
                  <a14:compatExt spid="_x0000_s63599"/>
                </a:ext>
                <a:ext uri="{FF2B5EF4-FFF2-40B4-BE49-F238E27FC236}">
                  <a16:creationId xmlns:a16="http://schemas.microsoft.com/office/drawing/2014/main" id="{00000000-0008-0000-0C00-00006F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9</xdr:row>
          <xdr:rowOff>22860</xdr:rowOff>
        </xdr:from>
        <xdr:to>
          <xdr:col>12</xdr:col>
          <xdr:colOff>22860</xdr:colOff>
          <xdr:row>9</xdr:row>
          <xdr:rowOff>228600</xdr:rowOff>
        </xdr:to>
        <xdr:sp macro="" textlink="">
          <xdr:nvSpPr>
            <xdr:cNvPr id="64542" name="Drop Down 30" hidden="1">
              <a:extLst>
                <a:ext uri="{63B3BB69-23CF-44E3-9099-C40C66FF867C}">
                  <a14:compatExt spid="_x0000_s64542"/>
                </a:ext>
                <a:ext uri="{FF2B5EF4-FFF2-40B4-BE49-F238E27FC236}">
                  <a16:creationId xmlns:a16="http://schemas.microsoft.com/office/drawing/2014/main" id="{00000000-0008-0000-0D00-00001E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10</xdr:row>
          <xdr:rowOff>22860</xdr:rowOff>
        </xdr:from>
        <xdr:to>
          <xdr:col>12</xdr:col>
          <xdr:colOff>22860</xdr:colOff>
          <xdr:row>10</xdr:row>
          <xdr:rowOff>228600</xdr:rowOff>
        </xdr:to>
        <xdr:sp macro="" textlink="">
          <xdr:nvSpPr>
            <xdr:cNvPr id="64543" name="Drop Down 31" hidden="1">
              <a:extLst>
                <a:ext uri="{63B3BB69-23CF-44E3-9099-C40C66FF867C}">
                  <a14:compatExt spid="_x0000_s64543"/>
                </a:ext>
                <a:ext uri="{FF2B5EF4-FFF2-40B4-BE49-F238E27FC236}">
                  <a16:creationId xmlns:a16="http://schemas.microsoft.com/office/drawing/2014/main" id="{00000000-0008-0000-0D00-00001F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228600</xdr:rowOff>
        </xdr:to>
        <xdr:sp macro="" textlink="">
          <xdr:nvSpPr>
            <xdr:cNvPr id="64552" name="Drop Down 40" hidden="1">
              <a:extLst>
                <a:ext uri="{63B3BB69-23CF-44E3-9099-C40C66FF867C}">
                  <a14:compatExt spid="_x0000_s64552"/>
                </a:ext>
                <a:ext uri="{FF2B5EF4-FFF2-40B4-BE49-F238E27FC236}">
                  <a16:creationId xmlns:a16="http://schemas.microsoft.com/office/drawing/2014/main" id="{00000000-0008-0000-0D00-000028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16</xdr:row>
          <xdr:rowOff>22860</xdr:rowOff>
        </xdr:from>
        <xdr:to>
          <xdr:col>12</xdr:col>
          <xdr:colOff>22860</xdr:colOff>
          <xdr:row>16</xdr:row>
          <xdr:rowOff>228600</xdr:rowOff>
        </xdr:to>
        <xdr:sp macro="" textlink="">
          <xdr:nvSpPr>
            <xdr:cNvPr id="64553" name="Drop Down 41" hidden="1">
              <a:extLst>
                <a:ext uri="{63B3BB69-23CF-44E3-9099-C40C66FF867C}">
                  <a14:compatExt spid="_x0000_s64553"/>
                </a:ext>
                <a:ext uri="{FF2B5EF4-FFF2-40B4-BE49-F238E27FC236}">
                  <a16:creationId xmlns:a16="http://schemas.microsoft.com/office/drawing/2014/main" id="{00000000-0008-0000-0D00-000029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228600</xdr:rowOff>
        </xdr:to>
        <xdr:sp macro="" textlink="">
          <xdr:nvSpPr>
            <xdr:cNvPr id="64581" name="Drop Down 69" hidden="1">
              <a:extLst>
                <a:ext uri="{63B3BB69-23CF-44E3-9099-C40C66FF867C}">
                  <a14:compatExt spid="_x0000_s64581"/>
                </a:ext>
                <a:ext uri="{FF2B5EF4-FFF2-40B4-BE49-F238E27FC236}">
                  <a16:creationId xmlns:a16="http://schemas.microsoft.com/office/drawing/2014/main" id="{00000000-0008-0000-0D00-000045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228600</xdr:rowOff>
        </xdr:to>
        <xdr:sp macro="" textlink="">
          <xdr:nvSpPr>
            <xdr:cNvPr id="64605" name="Drop Down 93" hidden="1">
              <a:extLst>
                <a:ext uri="{63B3BB69-23CF-44E3-9099-C40C66FF867C}">
                  <a14:compatExt spid="_x0000_s64605"/>
                </a:ext>
                <a:ext uri="{FF2B5EF4-FFF2-40B4-BE49-F238E27FC236}">
                  <a16:creationId xmlns:a16="http://schemas.microsoft.com/office/drawing/2014/main" id="{00000000-0008-0000-0D00-00005D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20</xdr:row>
          <xdr:rowOff>22860</xdr:rowOff>
        </xdr:from>
        <xdr:to>
          <xdr:col>12</xdr:col>
          <xdr:colOff>22860</xdr:colOff>
          <xdr:row>20</xdr:row>
          <xdr:rowOff>228600</xdr:rowOff>
        </xdr:to>
        <xdr:sp macro="" textlink="">
          <xdr:nvSpPr>
            <xdr:cNvPr id="64606" name="Drop Down 94" hidden="1">
              <a:extLst>
                <a:ext uri="{63B3BB69-23CF-44E3-9099-C40C66FF867C}">
                  <a14:compatExt spid="_x0000_s64606"/>
                </a:ext>
                <a:ext uri="{FF2B5EF4-FFF2-40B4-BE49-F238E27FC236}">
                  <a16:creationId xmlns:a16="http://schemas.microsoft.com/office/drawing/2014/main" id="{00000000-0008-0000-0D00-00005E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228600</xdr:rowOff>
        </xdr:to>
        <xdr:sp macro="" textlink="">
          <xdr:nvSpPr>
            <xdr:cNvPr id="64620" name="Drop Down 108" hidden="1">
              <a:extLst>
                <a:ext uri="{63B3BB69-23CF-44E3-9099-C40C66FF867C}">
                  <a14:compatExt spid="_x0000_s64620"/>
                </a:ext>
                <a:ext uri="{FF2B5EF4-FFF2-40B4-BE49-F238E27FC236}">
                  <a16:creationId xmlns:a16="http://schemas.microsoft.com/office/drawing/2014/main" id="{00000000-0008-0000-0D00-00006C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228600</xdr:rowOff>
        </xdr:to>
        <xdr:sp macro="" textlink="">
          <xdr:nvSpPr>
            <xdr:cNvPr id="64622" name="Drop Down 110" hidden="1">
              <a:extLst>
                <a:ext uri="{63B3BB69-23CF-44E3-9099-C40C66FF867C}">
                  <a14:compatExt spid="_x0000_s64622"/>
                </a:ext>
                <a:ext uri="{FF2B5EF4-FFF2-40B4-BE49-F238E27FC236}">
                  <a16:creationId xmlns:a16="http://schemas.microsoft.com/office/drawing/2014/main" id="{00000000-0008-0000-0D00-00006E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104060</xdr:colOff>
      <xdr:row>3</xdr:row>
      <xdr:rowOff>219399</xdr:rowOff>
    </xdr:to>
    <xdr:pic>
      <xdr:nvPicPr>
        <xdr:cNvPr id="114" name="Afbeelding 113">
          <a:hlinkClick xmlns:r="http://schemas.openxmlformats.org/officeDocument/2006/relationships" r:id="rId1" tooltip="Next section"/>
          <a:extLst>
            <a:ext uri="{FF2B5EF4-FFF2-40B4-BE49-F238E27FC236}">
              <a16:creationId xmlns:a16="http://schemas.microsoft.com/office/drawing/2014/main" id="{00000000-0008-0000-0D00-00007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115" name="Afbeelding 114">
          <a:hlinkClick xmlns:r="http://schemas.openxmlformats.org/officeDocument/2006/relationships" r:id="rId3" tooltip="Previous section"/>
          <a:extLst>
            <a:ext uri="{FF2B5EF4-FFF2-40B4-BE49-F238E27FC236}">
              <a16:creationId xmlns:a16="http://schemas.microsoft.com/office/drawing/2014/main" id="{00000000-0008-0000-0D00-00007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xdr:twoCellAnchor editAs="oneCell">
    <xdr:from>
      <xdr:col>13</xdr:col>
      <xdr:colOff>171450</xdr:colOff>
      <xdr:row>0</xdr:row>
      <xdr:rowOff>9525</xdr:rowOff>
    </xdr:from>
    <xdr:to>
      <xdr:col>15</xdr:col>
      <xdr:colOff>507175</xdr:colOff>
      <xdr:row>2</xdr:row>
      <xdr:rowOff>18225</xdr:rowOff>
    </xdr:to>
    <xdr:pic>
      <xdr:nvPicPr>
        <xdr:cNvPr id="25" name="Afbeelding 24">
          <a:hlinkClick xmlns:r="http://schemas.openxmlformats.org/officeDocument/2006/relationships" r:id="rId5" tooltip="Skip to results"/>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11</xdr:row>
          <xdr:rowOff>22860</xdr:rowOff>
        </xdr:from>
        <xdr:to>
          <xdr:col>12</xdr:col>
          <xdr:colOff>22860</xdr:colOff>
          <xdr:row>11</xdr:row>
          <xdr:rowOff>228600</xdr:rowOff>
        </xdr:to>
        <xdr:sp macro="" textlink="">
          <xdr:nvSpPr>
            <xdr:cNvPr id="64624" name="Drop Down 112" hidden="1">
              <a:extLst>
                <a:ext uri="{63B3BB69-23CF-44E3-9099-C40C66FF867C}">
                  <a14:compatExt spid="_x0000_s64624"/>
                </a:ext>
                <a:ext uri="{FF2B5EF4-FFF2-40B4-BE49-F238E27FC236}">
                  <a16:creationId xmlns:a16="http://schemas.microsoft.com/office/drawing/2014/main" id="{00000000-0008-0000-0D00-000070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28" name="Afbeelding 27">
          <a:hlinkClick xmlns:r="http://schemas.openxmlformats.org/officeDocument/2006/relationships" r:id="rId7" tooltip="Previous domain"/>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982902</xdr:colOff>
      <xdr:row>0</xdr:row>
      <xdr:rowOff>1</xdr:rowOff>
    </xdr:from>
    <xdr:to>
      <xdr:col>12</xdr:col>
      <xdr:colOff>114300</xdr:colOff>
      <xdr:row>2</xdr:row>
      <xdr:rowOff>8312</xdr:rowOff>
    </xdr:to>
    <xdr:pic>
      <xdr:nvPicPr>
        <xdr:cNvPr id="29" name="Afbeelding 28">
          <a:hlinkClick xmlns:r="http://schemas.openxmlformats.org/officeDocument/2006/relationships" r:id="rId9" tooltip="Next domain"/>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761527" y="1"/>
          <a:ext cx="534748"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30" name="Afbeelding 29">
          <a:hlinkClick xmlns:r="http://schemas.openxmlformats.org/officeDocument/2006/relationships" r:id="rId11" tooltip="Back to index"/>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13</xdr:row>
          <xdr:rowOff>22860</xdr:rowOff>
        </xdr:from>
        <xdr:to>
          <xdr:col>12</xdr:col>
          <xdr:colOff>22860</xdr:colOff>
          <xdr:row>13</xdr:row>
          <xdr:rowOff>228600</xdr:rowOff>
        </xdr:to>
        <xdr:sp macro="" textlink="">
          <xdr:nvSpPr>
            <xdr:cNvPr id="64626" name="Drop Down 114" hidden="1">
              <a:extLst>
                <a:ext uri="{63B3BB69-23CF-44E3-9099-C40C66FF867C}">
                  <a14:compatExt spid="_x0000_s64626"/>
                </a:ext>
                <a:ext uri="{FF2B5EF4-FFF2-40B4-BE49-F238E27FC236}">
                  <a16:creationId xmlns:a16="http://schemas.microsoft.com/office/drawing/2014/main" id="{00000000-0008-0000-0D00-000072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228600</xdr:rowOff>
        </xdr:to>
        <xdr:sp macro="" textlink="">
          <xdr:nvSpPr>
            <xdr:cNvPr id="64628" name="Drop Down 116" hidden="1">
              <a:extLst>
                <a:ext uri="{63B3BB69-23CF-44E3-9099-C40C66FF867C}">
                  <a14:compatExt spid="_x0000_s64628"/>
                </a:ext>
                <a:ext uri="{FF2B5EF4-FFF2-40B4-BE49-F238E27FC236}">
                  <a16:creationId xmlns:a16="http://schemas.microsoft.com/office/drawing/2014/main" id="{00000000-0008-0000-0D00-000074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21</xdr:row>
          <xdr:rowOff>22860</xdr:rowOff>
        </xdr:from>
        <xdr:to>
          <xdr:col>12</xdr:col>
          <xdr:colOff>22860</xdr:colOff>
          <xdr:row>21</xdr:row>
          <xdr:rowOff>228600</xdr:rowOff>
        </xdr:to>
        <xdr:sp macro="" textlink="">
          <xdr:nvSpPr>
            <xdr:cNvPr id="64630" name="Drop Down 118" hidden="1">
              <a:extLst>
                <a:ext uri="{63B3BB69-23CF-44E3-9099-C40C66FF867C}">
                  <a14:compatExt spid="_x0000_s64630"/>
                </a:ext>
                <a:ext uri="{FF2B5EF4-FFF2-40B4-BE49-F238E27FC236}">
                  <a16:creationId xmlns:a16="http://schemas.microsoft.com/office/drawing/2014/main" id="{00000000-0008-0000-0D00-000076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22</xdr:row>
          <xdr:rowOff>22860</xdr:rowOff>
        </xdr:from>
        <xdr:to>
          <xdr:col>12</xdr:col>
          <xdr:colOff>22860</xdr:colOff>
          <xdr:row>22</xdr:row>
          <xdr:rowOff>228600</xdr:rowOff>
        </xdr:to>
        <xdr:sp macro="" textlink="">
          <xdr:nvSpPr>
            <xdr:cNvPr id="64632" name="Drop Down 120" hidden="1">
              <a:extLst>
                <a:ext uri="{63B3BB69-23CF-44E3-9099-C40C66FF867C}">
                  <a14:compatExt spid="_x0000_s64632"/>
                </a:ext>
                <a:ext uri="{FF2B5EF4-FFF2-40B4-BE49-F238E27FC236}">
                  <a16:creationId xmlns:a16="http://schemas.microsoft.com/office/drawing/2014/main" id="{00000000-0008-0000-0D00-000078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9</xdr:row>
          <xdr:rowOff>22860</xdr:rowOff>
        </xdr:from>
        <xdr:to>
          <xdr:col>12</xdr:col>
          <xdr:colOff>22860</xdr:colOff>
          <xdr:row>9</xdr:row>
          <xdr:rowOff>228600</xdr:rowOff>
        </xdr:to>
        <xdr:sp macro="" textlink="">
          <xdr:nvSpPr>
            <xdr:cNvPr id="65625" name="Drop Down 89" hidden="1">
              <a:extLst>
                <a:ext uri="{63B3BB69-23CF-44E3-9099-C40C66FF867C}">
                  <a14:compatExt spid="_x0000_s65625"/>
                </a:ext>
                <a:ext uri="{FF2B5EF4-FFF2-40B4-BE49-F238E27FC236}">
                  <a16:creationId xmlns:a16="http://schemas.microsoft.com/office/drawing/2014/main" id="{00000000-0008-0000-0E00-000059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26</xdr:row>
          <xdr:rowOff>22860</xdr:rowOff>
        </xdr:from>
        <xdr:to>
          <xdr:col>12</xdr:col>
          <xdr:colOff>22860</xdr:colOff>
          <xdr:row>26</xdr:row>
          <xdr:rowOff>228600</xdr:rowOff>
        </xdr:to>
        <xdr:sp macro="" textlink="">
          <xdr:nvSpPr>
            <xdr:cNvPr id="65627" name="Drop Down 91" hidden="1">
              <a:extLst>
                <a:ext uri="{63B3BB69-23CF-44E3-9099-C40C66FF867C}">
                  <a14:compatExt spid="_x0000_s65627"/>
                </a:ext>
                <a:ext uri="{FF2B5EF4-FFF2-40B4-BE49-F238E27FC236}">
                  <a16:creationId xmlns:a16="http://schemas.microsoft.com/office/drawing/2014/main" id="{00000000-0008-0000-0E00-00005B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27</xdr:row>
          <xdr:rowOff>22860</xdr:rowOff>
        </xdr:from>
        <xdr:to>
          <xdr:col>12</xdr:col>
          <xdr:colOff>22860</xdr:colOff>
          <xdr:row>27</xdr:row>
          <xdr:rowOff>228600</xdr:rowOff>
        </xdr:to>
        <xdr:sp macro="" textlink="">
          <xdr:nvSpPr>
            <xdr:cNvPr id="65638" name="Drop Down 102" hidden="1">
              <a:extLst>
                <a:ext uri="{63B3BB69-23CF-44E3-9099-C40C66FF867C}">
                  <a14:compatExt spid="_x0000_s65638"/>
                </a:ext>
                <a:ext uri="{FF2B5EF4-FFF2-40B4-BE49-F238E27FC236}">
                  <a16:creationId xmlns:a16="http://schemas.microsoft.com/office/drawing/2014/main" id="{00000000-0008-0000-0E00-000066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104060</xdr:colOff>
      <xdr:row>3</xdr:row>
      <xdr:rowOff>219399</xdr:rowOff>
    </xdr:to>
    <xdr:pic>
      <xdr:nvPicPr>
        <xdr:cNvPr id="113" name="Afbeelding 112">
          <a:hlinkClick xmlns:r="http://schemas.openxmlformats.org/officeDocument/2006/relationships" r:id="rId1" tooltip="Next section"/>
          <a:extLst>
            <a:ext uri="{FF2B5EF4-FFF2-40B4-BE49-F238E27FC236}">
              <a16:creationId xmlns:a16="http://schemas.microsoft.com/office/drawing/2014/main" id="{00000000-0008-0000-0E00-00007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114" name="Afbeelding 113">
          <a:hlinkClick xmlns:r="http://schemas.openxmlformats.org/officeDocument/2006/relationships" r:id="rId3" tooltip="Previous section"/>
          <a:extLst>
            <a:ext uri="{FF2B5EF4-FFF2-40B4-BE49-F238E27FC236}">
              <a16:creationId xmlns:a16="http://schemas.microsoft.com/office/drawing/2014/main" id="{00000000-0008-0000-0E00-00007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xdr:twoCellAnchor editAs="oneCell">
    <xdr:from>
      <xdr:col>13</xdr:col>
      <xdr:colOff>171450</xdr:colOff>
      <xdr:row>0</xdr:row>
      <xdr:rowOff>9525</xdr:rowOff>
    </xdr:from>
    <xdr:to>
      <xdr:col>15</xdr:col>
      <xdr:colOff>507175</xdr:colOff>
      <xdr:row>2</xdr:row>
      <xdr:rowOff>18225</xdr:rowOff>
    </xdr:to>
    <xdr:pic>
      <xdr:nvPicPr>
        <xdr:cNvPr id="33" name="Afbeelding 32">
          <a:hlinkClick xmlns:r="http://schemas.openxmlformats.org/officeDocument/2006/relationships" r:id="rId5" tooltip="Skip to results"/>
          <a:extLst>
            <a:ext uri="{FF2B5EF4-FFF2-40B4-BE49-F238E27FC236}">
              <a16:creationId xmlns:a16="http://schemas.microsoft.com/office/drawing/2014/main" id="{00000000-0008-0000-0E00-00002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twoCellAnchor editAs="oneCell">
    <xdr:from>
      <xdr:col>10</xdr:col>
      <xdr:colOff>568581</xdr:colOff>
      <xdr:row>0</xdr:row>
      <xdr:rowOff>0</xdr:rowOff>
    </xdr:from>
    <xdr:to>
      <xdr:col>11</xdr:col>
      <xdr:colOff>469120</xdr:colOff>
      <xdr:row>2</xdr:row>
      <xdr:rowOff>6350</xdr:rowOff>
    </xdr:to>
    <xdr:pic>
      <xdr:nvPicPr>
        <xdr:cNvPr id="36" name="Afbeelding 35">
          <a:hlinkClick xmlns:r="http://schemas.openxmlformats.org/officeDocument/2006/relationships" r:id="rId7" tooltip="Previous domain"/>
          <a:extLst>
            <a:ext uri="{FF2B5EF4-FFF2-40B4-BE49-F238E27FC236}">
              <a16:creationId xmlns:a16="http://schemas.microsoft.com/office/drawing/2014/main" id="{00000000-0008-0000-0E00-00002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982902</xdr:colOff>
      <xdr:row>0</xdr:row>
      <xdr:rowOff>1</xdr:rowOff>
    </xdr:from>
    <xdr:to>
      <xdr:col>12</xdr:col>
      <xdr:colOff>114300</xdr:colOff>
      <xdr:row>2</xdr:row>
      <xdr:rowOff>8312</xdr:rowOff>
    </xdr:to>
    <xdr:pic>
      <xdr:nvPicPr>
        <xdr:cNvPr id="37" name="Afbeelding 36">
          <a:hlinkClick xmlns:r="http://schemas.openxmlformats.org/officeDocument/2006/relationships" r:id="rId9" tooltip="Next domain"/>
          <a:extLst>
            <a:ext uri="{FF2B5EF4-FFF2-40B4-BE49-F238E27FC236}">
              <a16:creationId xmlns:a16="http://schemas.microsoft.com/office/drawing/2014/main" id="{00000000-0008-0000-0E00-00002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761527" y="1"/>
          <a:ext cx="534748"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38" name="Afbeelding 37">
          <a:hlinkClick xmlns:r="http://schemas.openxmlformats.org/officeDocument/2006/relationships" r:id="rId11" tooltip="Back to index"/>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228600</xdr:rowOff>
        </xdr:to>
        <xdr:sp macro="" textlink="">
          <xdr:nvSpPr>
            <xdr:cNvPr id="65644" name="Drop Down 108" hidden="1">
              <a:extLst>
                <a:ext uri="{63B3BB69-23CF-44E3-9099-C40C66FF867C}">
                  <a14:compatExt spid="_x0000_s65644"/>
                </a:ext>
                <a:ext uri="{FF2B5EF4-FFF2-40B4-BE49-F238E27FC236}">
                  <a16:creationId xmlns:a16="http://schemas.microsoft.com/office/drawing/2014/main" id="{00000000-0008-0000-0E00-00006C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12</xdr:row>
          <xdr:rowOff>38100</xdr:rowOff>
        </xdr:from>
        <xdr:to>
          <xdr:col>12</xdr:col>
          <xdr:colOff>22860</xdr:colOff>
          <xdr:row>12</xdr:row>
          <xdr:rowOff>236220</xdr:rowOff>
        </xdr:to>
        <xdr:sp macro="" textlink="">
          <xdr:nvSpPr>
            <xdr:cNvPr id="65646" name="Drop Down 110" hidden="1">
              <a:extLst>
                <a:ext uri="{63B3BB69-23CF-44E3-9099-C40C66FF867C}">
                  <a14:compatExt spid="_x0000_s65646"/>
                </a:ext>
                <a:ext uri="{FF2B5EF4-FFF2-40B4-BE49-F238E27FC236}">
                  <a16:creationId xmlns:a16="http://schemas.microsoft.com/office/drawing/2014/main" id="{00000000-0008-0000-0E00-00006E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10</xdr:row>
          <xdr:rowOff>22860</xdr:rowOff>
        </xdr:from>
        <xdr:to>
          <xdr:col>12</xdr:col>
          <xdr:colOff>22860</xdr:colOff>
          <xdr:row>10</xdr:row>
          <xdr:rowOff>228600</xdr:rowOff>
        </xdr:to>
        <xdr:sp macro="" textlink="">
          <xdr:nvSpPr>
            <xdr:cNvPr id="65648" name="Drop Down 112" hidden="1">
              <a:extLst>
                <a:ext uri="{63B3BB69-23CF-44E3-9099-C40C66FF867C}">
                  <a14:compatExt spid="_x0000_s65648"/>
                </a:ext>
                <a:ext uri="{FF2B5EF4-FFF2-40B4-BE49-F238E27FC236}">
                  <a16:creationId xmlns:a16="http://schemas.microsoft.com/office/drawing/2014/main" id="{00000000-0008-0000-0E00-000070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13</xdr:row>
          <xdr:rowOff>38100</xdr:rowOff>
        </xdr:from>
        <xdr:to>
          <xdr:col>12</xdr:col>
          <xdr:colOff>22860</xdr:colOff>
          <xdr:row>13</xdr:row>
          <xdr:rowOff>236220</xdr:rowOff>
        </xdr:to>
        <xdr:sp macro="" textlink="">
          <xdr:nvSpPr>
            <xdr:cNvPr id="65650" name="Drop Down 114" hidden="1">
              <a:extLst>
                <a:ext uri="{63B3BB69-23CF-44E3-9099-C40C66FF867C}">
                  <a14:compatExt spid="_x0000_s65650"/>
                </a:ext>
                <a:ext uri="{FF2B5EF4-FFF2-40B4-BE49-F238E27FC236}">
                  <a16:creationId xmlns:a16="http://schemas.microsoft.com/office/drawing/2014/main" id="{00000000-0008-0000-0E00-000072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38100</xdr:rowOff>
        </xdr:from>
        <xdr:to>
          <xdr:col>12</xdr:col>
          <xdr:colOff>22860</xdr:colOff>
          <xdr:row>14</xdr:row>
          <xdr:rowOff>236220</xdr:rowOff>
        </xdr:to>
        <xdr:sp macro="" textlink="">
          <xdr:nvSpPr>
            <xdr:cNvPr id="65651" name="Drop Down 115" hidden="1">
              <a:extLst>
                <a:ext uri="{63B3BB69-23CF-44E3-9099-C40C66FF867C}">
                  <a14:compatExt spid="_x0000_s65651"/>
                </a:ext>
                <a:ext uri="{FF2B5EF4-FFF2-40B4-BE49-F238E27FC236}">
                  <a16:creationId xmlns:a16="http://schemas.microsoft.com/office/drawing/2014/main" id="{00000000-0008-0000-0E00-000073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38100</xdr:rowOff>
        </xdr:from>
        <xdr:to>
          <xdr:col>12</xdr:col>
          <xdr:colOff>22860</xdr:colOff>
          <xdr:row>15</xdr:row>
          <xdr:rowOff>236220</xdr:rowOff>
        </xdr:to>
        <xdr:sp macro="" textlink="">
          <xdr:nvSpPr>
            <xdr:cNvPr id="65652" name="Drop Down 116" hidden="1">
              <a:extLst>
                <a:ext uri="{63B3BB69-23CF-44E3-9099-C40C66FF867C}">
                  <a14:compatExt spid="_x0000_s65652"/>
                </a:ext>
                <a:ext uri="{FF2B5EF4-FFF2-40B4-BE49-F238E27FC236}">
                  <a16:creationId xmlns:a16="http://schemas.microsoft.com/office/drawing/2014/main" id="{00000000-0008-0000-0E00-000074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228600</xdr:rowOff>
        </xdr:to>
        <xdr:sp macro="" textlink="">
          <xdr:nvSpPr>
            <xdr:cNvPr id="65653" name="Drop Down 117" hidden="1">
              <a:extLst>
                <a:ext uri="{63B3BB69-23CF-44E3-9099-C40C66FF867C}">
                  <a14:compatExt spid="_x0000_s65653"/>
                </a:ext>
                <a:ext uri="{FF2B5EF4-FFF2-40B4-BE49-F238E27FC236}">
                  <a16:creationId xmlns:a16="http://schemas.microsoft.com/office/drawing/2014/main" id="{00000000-0008-0000-0E00-000075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228600</xdr:rowOff>
        </xdr:to>
        <xdr:sp macro="" textlink="">
          <xdr:nvSpPr>
            <xdr:cNvPr id="65654" name="Drop Down 118" hidden="1">
              <a:extLst>
                <a:ext uri="{63B3BB69-23CF-44E3-9099-C40C66FF867C}">
                  <a14:compatExt spid="_x0000_s65654"/>
                </a:ext>
                <a:ext uri="{FF2B5EF4-FFF2-40B4-BE49-F238E27FC236}">
                  <a16:creationId xmlns:a16="http://schemas.microsoft.com/office/drawing/2014/main" id="{00000000-0008-0000-0E00-000076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20</xdr:row>
          <xdr:rowOff>38100</xdr:rowOff>
        </xdr:from>
        <xdr:to>
          <xdr:col>12</xdr:col>
          <xdr:colOff>22860</xdr:colOff>
          <xdr:row>20</xdr:row>
          <xdr:rowOff>236220</xdr:rowOff>
        </xdr:to>
        <xdr:sp macro="" textlink="">
          <xdr:nvSpPr>
            <xdr:cNvPr id="65655" name="Drop Down 119" hidden="1">
              <a:extLst>
                <a:ext uri="{63B3BB69-23CF-44E3-9099-C40C66FF867C}">
                  <a14:compatExt spid="_x0000_s65655"/>
                </a:ext>
                <a:ext uri="{FF2B5EF4-FFF2-40B4-BE49-F238E27FC236}">
                  <a16:creationId xmlns:a16="http://schemas.microsoft.com/office/drawing/2014/main" id="{00000000-0008-0000-0E00-000077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21</xdr:row>
          <xdr:rowOff>38100</xdr:rowOff>
        </xdr:from>
        <xdr:to>
          <xdr:col>12</xdr:col>
          <xdr:colOff>22860</xdr:colOff>
          <xdr:row>21</xdr:row>
          <xdr:rowOff>236220</xdr:rowOff>
        </xdr:to>
        <xdr:sp macro="" textlink="">
          <xdr:nvSpPr>
            <xdr:cNvPr id="65656" name="Drop Down 120" hidden="1">
              <a:extLst>
                <a:ext uri="{63B3BB69-23CF-44E3-9099-C40C66FF867C}">
                  <a14:compatExt spid="_x0000_s65656"/>
                </a:ext>
                <a:ext uri="{FF2B5EF4-FFF2-40B4-BE49-F238E27FC236}">
                  <a16:creationId xmlns:a16="http://schemas.microsoft.com/office/drawing/2014/main" id="{00000000-0008-0000-0E00-000078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22</xdr:row>
          <xdr:rowOff>38100</xdr:rowOff>
        </xdr:from>
        <xdr:to>
          <xdr:col>12</xdr:col>
          <xdr:colOff>22860</xdr:colOff>
          <xdr:row>22</xdr:row>
          <xdr:rowOff>236220</xdr:rowOff>
        </xdr:to>
        <xdr:sp macro="" textlink="">
          <xdr:nvSpPr>
            <xdr:cNvPr id="65657" name="Drop Down 121" hidden="1">
              <a:extLst>
                <a:ext uri="{63B3BB69-23CF-44E3-9099-C40C66FF867C}">
                  <a14:compatExt spid="_x0000_s65657"/>
                </a:ext>
                <a:ext uri="{FF2B5EF4-FFF2-40B4-BE49-F238E27FC236}">
                  <a16:creationId xmlns:a16="http://schemas.microsoft.com/office/drawing/2014/main" id="{00000000-0008-0000-0E00-000079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24</xdr:row>
          <xdr:rowOff>22860</xdr:rowOff>
        </xdr:from>
        <xdr:to>
          <xdr:col>12</xdr:col>
          <xdr:colOff>22860</xdr:colOff>
          <xdr:row>24</xdr:row>
          <xdr:rowOff>228600</xdr:rowOff>
        </xdr:to>
        <xdr:sp macro="" textlink="">
          <xdr:nvSpPr>
            <xdr:cNvPr id="65658" name="Drop Down 122" hidden="1">
              <a:extLst>
                <a:ext uri="{63B3BB69-23CF-44E3-9099-C40C66FF867C}">
                  <a14:compatExt spid="_x0000_s65658"/>
                </a:ext>
                <a:ext uri="{FF2B5EF4-FFF2-40B4-BE49-F238E27FC236}">
                  <a16:creationId xmlns:a16="http://schemas.microsoft.com/office/drawing/2014/main" id="{00000000-0008-0000-0E00-00007A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9</xdr:row>
          <xdr:rowOff>22860</xdr:rowOff>
        </xdr:from>
        <xdr:to>
          <xdr:col>12</xdr:col>
          <xdr:colOff>22860</xdr:colOff>
          <xdr:row>9</xdr:row>
          <xdr:rowOff>228600</xdr:rowOff>
        </xdr:to>
        <xdr:sp macro="" textlink="">
          <xdr:nvSpPr>
            <xdr:cNvPr id="66604" name="Drop Down 44" hidden="1">
              <a:extLst>
                <a:ext uri="{63B3BB69-23CF-44E3-9099-C40C66FF867C}">
                  <a14:compatExt spid="_x0000_s66604"/>
                </a:ext>
                <a:ext uri="{FF2B5EF4-FFF2-40B4-BE49-F238E27FC236}">
                  <a16:creationId xmlns:a16="http://schemas.microsoft.com/office/drawing/2014/main" id="{00000000-0008-0000-0F00-00002C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11</xdr:row>
          <xdr:rowOff>22860</xdr:rowOff>
        </xdr:from>
        <xdr:to>
          <xdr:col>12</xdr:col>
          <xdr:colOff>22860</xdr:colOff>
          <xdr:row>11</xdr:row>
          <xdr:rowOff>228600</xdr:rowOff>
        </xdr:to>
        <xdr:sp macro="" textlink="">
          <xdr:nvSpPr>
            <xdr:cNvPr id="66605" name="Drop Down 45" hidden="1">
              <a:extLst>
                <a:ext uri="{63B3BB69-23CF-44E3-9099-C40C66FF867C}">
                  <a14:compatExt spid="_x0000_s66605"/>
                </a:ext>
                <a:ext uri="{FF2B5EF4-FFF2-40B4-BE49-F238E27FC236}">
                  <a16:creationId xmlns:a16="http://schemas.microsoft.com/office/drawing/2014/main" id="{00000000-0008-0000-0F00-00002D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228600</xdr:rowOff>
        </xdr:to>
        <xdr:sp macro="" textlink="">
          <xdr:nvSpPr>
            <xdr:cNvPr id="66606" name="Drop Down 46" hidden="1">
              <a:extLst>
                <a:ext uri="{63B3BB69-23CF-44E3-9099-C40C66FF867C}">
                  <a14:compatExt spid="_x0000_s66606"/>
                </a:ext>
                <a:ext uri="{FF2B5EF4-FFF2-40B4-BE49-F238E27FC236}">
                  <a16:creationId xmlns:a16="http://schemas.microsoft.com/office/drawing/2014/main" id="{00000000-0008-0000-0F00-00002E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13</xdr:row>
          <xdr:rowOff>22860</xdr:rowOff>
        </xdr:from>
        <xdr:to>
          <xdr:col>12</xdr:col>
          <xdr:colOff>22860</xdr:colOff>
          <xdr:row>13</xdr:row>
          <xdr:rowOff>228600</xdr:rowOff>
        </xdr:to>
        <xdr:sp macro="" textlink="">
          <xdr:nvSpPr>
            <xdr:cNvPr id="66607" name="Drop Down 47" hidden="1">
              <a:extLst>
                <a:ext uri="{63B3BB69-23CF-44E3-9099-C40C66FF867C}">
                  <a14:compatExt spid="_x0000_s66607"/>
                </a:ext>
                <a:ext uri="{FF2B5EF4-FFF2-40B4-BE49-F238E27FC236}">
                  <a16:creationId xmlns:a16="http://schemas.microsoft.com/office/drawing/2014/main" id="{00000000-0008-0000-0F00-00002F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228600</xdr:rowOff>
        </xdr:to>
        <xdr:sp macro="" textlink="">
          <xdr:nvSpPr>
            <xdr:cNvPr id="66608" name="Drop Down 48" hidden="1">
              <a:extLst>
                <a:ext uri="{63B3BB69-23CF-44E3-9099-C40C66FF867C}">
                  <a14:compatExt spid="_x0000_s66608"/>
                </a:ext>
                <a:ext uri="{FF2B5EF4-FFF2-40B4-BE49-F238E27FC236}">
                  <a16:creationId xmlns:a16="http://schemas.microsoft.com/office/drawing/2014/main" id="{00000000-0008-0000-0F00-000030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228600</xdr:rowOff>
        </xdr:to>
        <xdr:sp macro="" textlink="">
          <xdr:nvSpPr>
            <xdr:cNvPr id="66610" name="Drop Down 50" hidden="1">
              <a:extLst>
                <a:ext uri="{63B3BB69-23CF-44E3-9099-C40C66FF867C}">
                  <a14:compatExt spid="_x0000_s66610"/>
                </a:ext>
                <a:ext uri="{FF2B5EF4-FFF2-40B4-BE49-F238E27FC236}">
                  <a16:creationId xmlns:a16="http://schemas.microsoft.com/office/drawing/2014/main" id="{00000000-0008-0000-0F00-000032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20</xdr:row>
          <xdr:rowOff>22860</xdr:rowOff>
        </xdr:from>
        <xdr:to>
          <xdr:col>12</xdr:col>
          <xdr:colOff>22860</xdr:colOff>
          <xdr:row>20</xdr:row>
          <xdr:rowOff>228600</xdr:rowOff>
        </xdr:to>
        <xdr:sp macro="" textlink="">
          <xdr:nvSpPr>
            <xdr:cNvPr id="66612" name="Drop Down 52" hidden="1">
              <a:extLst>
                <a:ext uri="{63B3BB69-23CF-44E3-9099-C40C66FF867C}">
                  <a14:compatExt spid="_x0000_s66612"/>
                </a:ext>
                <a:ext uri="{FF2B5EF4-FFF2-40B4-BE49-F238E27FC236}">
                  <a16:creationId xmlns:a16="http://schemas.microsoft.com/office/drawing/2014/main" id="{00000000-0008-0000-0F00-000034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21</xdr:row>
          <xdr:rowOff>22860</xdr:rowOff>
        </xdr:from>
        <xdr:to>
          <xdr:col>12</xdr:col>
          <xdr:colOff>22860</xdr:colOff>
          <xdr:row>21</xdr:row>
          <xdr:rowOff>228600</xdr:rowOff>
        </xdr:to>
        <xdr:sp macro="" textlink="">
          <xdr:nvSpPr>
            <xdr:cNvPr id="66613" name="Drop Down 53" hidden="1">
              <a:extLst>
                <a:ext uri="{63B3BB69-23CF-44E3-9099-C40C66FF867C}">
                  <a14:compatExt spid="_x0000_s66613"/>
                </a:ext>
                <a:ext uri="{FF2B5EF4-FFF2-40B4-BE49-F238E27FC236}">
                  <a16:creationId xmlns:a16="http://schemas.microsoft.com/office/drawing/2014/main" id="{00000000-0008-0000-0F00-000035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22</xdr:row>
          <xdr:rowOff>22860</xdr:rowOff>
        </xdr:from>
        <xdr:to>
          <xdr:col>12</xdr:col>
          <xdr:colOff>22860</xdr:colOff>
          <xdr:row>22</xdr:row>
          <xdr:rowOff>228600</xdr:rowOff>
        </xdr:to>
        <xdr:sp macro="" textlink="">
          <xdr:nvSpPr>
            <xdr:cNvPr id="66614" name="Drop Down 54" hidden="1">
              <a:extLst>
                <a:ext uri="{63B3BB69-23CF-44E3-9099-C40C66FF867C}">
                  <a14:compatExt spid="_x0000_s66614"/>
                </a:ext>
                <a:ext uri="{FF2B5EF4-FFF2-40B4-BE49-F238E27FC236}">
                  <a16:creationId xmlns:a16="http://schemas.microsoft.com/office/drawing/2014/main" id="{00000000-0008-0000-0F00-000036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228600</xdr:rowOff>
        </xdr:to>
        <xdr:sp macro="" textlink="">
          <xdr:nvSpPr>
            <xdr:cNvPr id="66615" name="Drop Down 55" hidden="1">
              <a:extLst>
                <a:ext uri="{63B3BB69-23CF-44E3-9099-C40C66FF867C}">
                  <a14:compatExt spid="_x0000_s66615"/>
                </a:ext>
                <a:ext uri="{FF2B5EF4-FFF2-40B4-BE49-F238E27FC236}">
                  <a16:creationId xmlns:a16="http://schemas.microsoft.com/office/drawing/2014/main" id="{00000000-0008-0000-0F00-000037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228600</xdr:rowOff>
        </xdr:to>
        <xdr:sp macro="" textlink="">
          <xdr:nvSpPr>
            <xdr:cNvPr id="66617" name="Drop Down 57" hidden="1">
              <a:extLst>
                <a:ext uri="{63B3BB69-23CF-44E3-9099-C40C66FF867C}">
                  <a14:compatExt spid="_x0000_s66617"/>
                </a:ext>
                <a:ext uri="{FF2B5EF4-FFF2-40B4-BE49-F238E27FC236}">
                  <a16:creationId xmlns:a16="http://schemas.microsoft.com/office/drawing/2014/main" id="{00000000-0008-0000-0F00-000039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26</xdr:row>
          <xdr:rowOff>22860</xdr:rowOff>
        </xdr:from>
        <xdr:to>
          <xdr:col>12</xdr:col>
          <xdr:colOff>22860</xdr:colOff>
          <xdr:row>26</xdr:row>
          <xdr:rowOff>228600</xdr:rowOff>
        </xdr:to>
        <xdr:sp macro="" textlink="">
          <xdr:nvSpPr>
            <xdr:cNvPr id="66618" name="Drop Down 58" hidden="1">
              <a:extLst>
                <a:ext uri="{63B3BB69-23CF-44E3-9099-C40C66FF867C}">
                  <a14:compatExt spid="_x0000_s66618"/>
                </a:ext>
                <a:ext uri="{FF2B5EF4-FFF2-40B4-BE49-F238E27FC236}">
                  <a16:creationId xmlns:a16="http://schemas.microsoft.com/office/drawing/2014/main" id="{00000000-0008-0000-0F00-00003A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27</xdr:row>
          <xdr:rowOff>22860</xdr:rowOff>
        </xdr:from>
        <xdr:to>
          <xdr:col>12</xdr:col>
          <xdr:colOff>22860</xdr:colOff>
          <xdr:row>27</xdr:row>
          <xdr:rowOff>228600</xdr:rowOff>
        </xdr:to>
        <xdr:sp macro="" textlink="">
          <xdr:nvSpPr>
            <xdr:cNvPr id="66620" name="Drop Down 60" hidden="1">
              <a:extLst>
                <a:ext uri="{63B3BB69-23CF-44E3-9099-C40C66FF867C}">
                  <a14:compatExt spid="_x0000_s66620"/>
                </a:ext>
                <a:ext uri="{FF2B5EF4-FFF2-40B4-BE49-F238E27FC236}">
                  <a16:creationId xmlns:a16="http://schemas.microsoft.com/office/drawing/2014/main" id="{00000000-0008-0000-0F00-00003C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16</xdr:row>
          <xdr:rowOff>22860</xdr:rowOff>
        </xdr:from>
        <xdr:to>
          <xdr:col>12</xdr:col>
          <xdr:colOff>22860</xdr:colOff>
          <xdr:row>16</xdr:row>
          <xdr:rowOff>228600</xdr:rowOff>
        </xdr:to>
        <xdr:sp macro="" textlink="">
          <xdr:nvSpPr>
            <xdr:cNvPr id="66645" name="Drop Down 85" hidden="1">
              <a:extLst>
                <a:ext uri="{63B3BB69-23CF-44E3-9099-C40C66FF867C}">
                  <a14:compatExt spid="_x0000_s66645"/>
                </a:ext>
                <a:ext uri="{FF2B5EF4-FFF2-40B4-BE49-F238E27FC236}">
                  <a16:creationId xmlns:a16="http://schemas.microsoft.com/office/drawing/2014/main" id="{00000000-0008-0000-0F00-000055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28</xdr:row>
          <xdr:rowOff>22860</xdr:rowOff>
        </xdr:from>
        <xdr:to>
          <xdr:col>12</xdr:col>
          <xdr:colOff>22860</xdr:colOff>
          <xdr:row>28</xdr:row>
          <xdr:rowOff>228600</xdr:rowOff>
        </xdr:to>
        <xdr:sp macro="" textlink="">
          <xdr:nvSpPr>
            <xdr:cNvPr id="66646" name="Drop Down 86" hidden="1">
              <a:extLst>
                <a:ext uri="{63B3BB69-23CF-44E3-9099-C40C66FF867C}">
                  <a14:compatExt spid="_x0000_s66646"/>
                </a:ext>
                <a:ext uri="{FF2B5EF4-FFF2-40B4-BE49-F238E27FC236}">
                  <a16:creationId xmlns:a16="http://schemas.microsoft.com/office/drawing/2014/main" id="{00000000-0008-0000-0F00-000056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24</xdr:row>
          <xdr:rowOff>22860</xdr:rowOff>
        </xdr:from>
        <xdr:to>
          <xdr:col>12</xdr:col>
          <xdr:colOff>22860</xdr:colOff>
          <xdr:row>24</xdr:row>
          <xdr:rowOff>228600</xdr:rowOff>
        </xdr:to>
        <xdr:sp macro="" textlink="">
          <xdr:nvSpPr>
            <xdr:cNvPr id="66666" name="Drop Down 106" hidden="1">
              <a:extLst>
                <a:ext uri="{63B3BB69-23CF-44E3-9099-C40C66FF867C}">
                  <a14:compatExt spid="_x0000_s66666"/>
                </a:ext>
                <a:ext uri="{FF2B5EF4-FFF2-40B4-BE49-F238E27FC236}">
                  <a16:creationId xmlns:a16="http://schemas.microsoft.com/office/drawing/2014/main" id="{00000000-0008-0000-0F00-00006A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27521</xdr:colOff>
      <xdr:row>2</xdr:row>
      <xdr:rowOff>105834</xdr:rowOff>
    </xdr:from>
    <xdr:to>
      <xdr:col>11</xdr:col>
      <xdr:colOff>563368</xdr:colOff>
      <xdr:row>3</xdr:row>
      <xdr:rowOff>218245</xdr:rowOff>
    </xdr:to>
    <xdr:pic>
      <xdr:nvPicPr>
        <xdr:cNvPr id="116" name="Afbeelding 115">
          <a:hlinkClick xmlns:r="http://schemas.openxmlformats.org/officeDocument/2006/relationships" r:id="rId1" tooltip="Previous section"/>
          <a:extLst>
            <a:ext uri="{FF2B5EF4-FFF2-40B4-BE49-F238E27FC236}">
              <a16:creationId xmlns:a16="http://schemas.microsoft.com/office/drawing/2014/main" id="{00000000-0008-0000-0F00-00007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xdr:twoCellAnchor editAs="oneCell">
    <xdr:from>
      <xdr:col>13</xdr:col>
      <xdr:colOff>171450</xdr:colOff>
      <xdr:row>0</xdr:row>
      <xdr:rowOff>9525</xdr:rowOff>
    </xdr:from>
    <xdr:to>
      <xdr:col>15</xdr:col>
      <xdr:colOff>507175</xdr:colOff>
      <xdr:row>2</xdr:row>
      <xdr:rowOff>18225</xdr:rowOff>
    </xdr:to>
    <xdr:pic>
      <xdr:nvPicPr>
        <xdr:cNvPr id="29" name="Afbeelding 28">
          <a:hlinkClick xmlns:r="http://schemas.openxmlformats.org/officeDocument/2006/relationships" r:id="rId3" tooltip="Skip to results"/>
          <a:extLst>
            <a:ext uri="{FF2B5EF4-FFF2-40B4-BE49-F238E27FC236}">
              <a16:creationId xmlns:a16="http://schemas.microsoft.com/office/drawing/2014/main" id="{00000000-0008-0000-0F00-00001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twoCellAnchor editAs="oneCell">
    <xdr:from>
      <xdr:col>10</xdr:col>
      <xdr:colOff>568581</xdr:colOff>
      <xdr:row>0</xdr:row>
      <xdr:rowOff>0</xdr:rowOff>
    </xdr:from>
    <xdr:to>
      <xdr:col>11</xdr:col>
      <xdr:colOff>469120</xdr:colOff>
      <xdr:row>2</xdr:row>
      <xdr:rowOff>6350</xdr:rowOff>
    </xdr:to>
    <xdr:pic>
      <xdr:nvPicPr>
        <xdr:cNvPr id="30" name="Afbeelding 29">
          <a:hlinkClick xmlns:r="http://schemas.openxmlformats.org/officeDocument/2006/relationships" r:id="rId5" tooltip="Previous domain"/>
          <a:extLst>
            <a:ext uri="{FF2B5EF4-FFF2-40B4-BE49-F238E27FC236}">
              <a16:creationId xmlns:a16="http://schemas.microsoft.com/office/drawing/2014/main" id="{00000000-0008-0000-0F00-00001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982902</xdr:colOff>
      <xdr:row>0</xdr:row>
      <xdr:rowOff>1</xdr:rowOff>
    </xdr:from>
    <xdr:to>
      <xdr:col>12</xdr:col>
      <xdr:colOff>114300</xdr:colOff>
      <xdr:row>2</xdr:row>
      <xdr:rowOff>8312</xdr:rowOff>
    </xdr:to>
    <xdr:pic>
      <xdr:nvPicPr>
        <xdr:cNvPr id="31" name="Afbeelding 30">
          <a:hlinkClick xmlns:r="http://schemas.openxmlformats.org/officeDocument/2006/relationships" r:id="rId7" tooltip="Next domain"/>
          <a:extLst>
            <a:ext uri="{FF2B5EF4-FFF2-40B4-BE49-F238E27FC236}">
              <a16:creationId xmlns:a16="http://schemas.microsoft.com/office/drawing/2014/main" id="{00000000-0008-0000-0F00-00001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61527" y="1"/>
          <a:ext cx="534748"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32" name="Afbeelding 31">
          <a:hlinkClick xmlns:r="http://schemas.openxmlformats.org/officeDocument/2006/relationships" r:id="rId9" tooltip="Back to index"/>
          <a:extLst>
            <a:ext uri="{FF2B5EF4-FFF2-40B4-BE49-F238E27FC236}">
              <a16:creationId xmlns:a16="http://schemas.microsoft.com/office/drawing/2014/main" id="{00000000-0008-0000-0F00-00002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9</xdr:row>
          <xdr:rowOff>22860</xdr:rowOff>
        </xdr:from>
        <xdr:to>
          <xdr:col>12</xdr:col>
          <xdr:colOff>22860</xdr:colOff>
          <xdr:row>9</xdr:row>
          <xdr:rowOff>228600</xdr:rowOff>
        </xdr:to>
        <xdr:sp macro="" textlink="">
          <xdr:nvSpPr>
            <xdr:cNvPr id="13313" name="Drop Down 1" hidden="1">
              <a:extLst>
                <a:ext uri="{63B3BB69-23CF-44E3-9099-C40C66FF867C}">
                  <a14:compatExt spid="_x0000_s13313"/>
                </a:ext>
                <a:ext uri="{FF2B5EF4-FFF2-40B4-BE49-F238E27FC236}">
                  <a16:creationId xmlns:a16="http://schemas.microsoft.com/office/drawing/2014/main" id="{00000000-0008-0000-10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10</xdr:row>
          <xdr:rowOff>22860</xdr:rowOff>
        </xdr:from>
        <xdr:to>
          <xdr:col>12</xdr:col>
          <xdr:colOff>22860</xdr:colOff>
          <xdr:row>10</xdr:row>
          <xdr:rowOff>228600</xdr:rowOff>
        </xdr:to>
        <xdr:sp macro="" textlink="">
          <xdr:nvSpPr>
            <xdr:cNvPr id="13314" name="Drop Down 2" hidden="1">
              <a:extLst>
                <a:ext uri="{63B3BB69-23CF-44E3-9099-C40C66FF867C}">
                  <a14:compatExt spid="_x0000_s13314"/>
                </a:ext>
                <a:ext uri="{FF2B5EF4-FFF2-40B4-BE49-F238E27FC236}">
                  <a16:creationId xmlns:a16="http://schemas.microsoft.com/office/drawing/2014/main" id="{00000000-0008-0000-10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228600</xdr:rowOff>
        </xdr:to>
        <xdr:sp macro="" textlink="">
          <xdr:nvSpPr>
            <xdr:cNvPr id="13317" name="Drop Down 5" hidden="1">
              <a:extLst>
                <a:ext uri="{63B3BB69-23CF-44E3-9099-C40C66FF867C}">
                  <a14:compatExt spid="_x0000_s13317"/>
                </a:ext>
                <a:ext uri="{FF2B5EF4-FFF2-40B4-BE49-F238E27FC236}">
                  <a16:creationId xmlns:a16="http://schemas.microsoft.com/office/drawing/2014/main" id="{00000000-0008-0000-1000-00000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13</xdr:row>
          <xdr:rowOff>22860</xdr:rowOff>
        </xdr:from>
        <xdr:to>
          <xdr:col>12</xdr:col>
          <xdr:colOff>22860</xdr:colOff>
          <xdr:row>13</xdr:row>
          <xdr:rowOff>228600</xdr:rowOff>
        </xdr:to>
        <xdr:sp macro="" textlink="">
          <xdr:nvSpPr>
            <xdr:cNvPr id="13318" name="Drop Down 6" hidden="1">
              <a:extLst>
                <a:ext uri="{63B3BB69-23CF-44E3-9099-C40C66FF867C}">
                  <a14:compatExt spid="_x0000_s13318"/>
                </a:ext>
                <a:ext uri="{FF2B5EF4-FFF2-40B4-BE49-F238E27FC236}">
                  <a16:creationId xmlns:a16="http://schemas.microsoft.com/office/drawing/2014/main" id="{00000000-0008-0000-1000-00000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228600</xdr:rowOff>
        </xdr:to>
        <xdr:sp macro="" textlink="">
          <xdr:nvSpPr>
            <xdr:cNvPr id="13319" name="Drop Down 7" hidden="1">
              <a:extLst>
                <a:ext uri="{63B3BB69-23CF-44E3-9099-C40C66FF867C}">
                  <a14:compatExt spid="_x0000_s13319"/>
                </a:ext>
                <a:ext uri="{FF2B5EF4-FFF2-40B4-BE49-F238E27FC236}">
                  <a16:creationId xmlns:a16="http://schemas.microsoft.com/office/drawing/2014/main" id="{00000000-0008-0000-1000-00000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16</xdr:row>
          <xdr:rowOff>22860</xdr:rowOff>
        </xdr:from>
        <xdr:to>
          <xdr:col>12</xdr:col>
          <xdr:colOff>22860</xdr:colOff>
          <xdr:row>16</xdr:row>
          <xdr:rowOff>228600</xdr:rowOff>
        </xdr:to>
        <xdr:sp macro="" textlink="">
          <xdr:nvSpPr>
            <xdr:cNvPr id="13320" name="Drop Down 8" hidden="1">
              <a:extLst>
                <a:ext uri="{63B3BB69-23CF-44E3-9099-C40C66FF867C}">
                  <a14:compatExt spid="_x0000_s13320"/>
                </a:ext>
                <a:ext uri="{FF2B5EF4-FFF2-40B4-BE49-F238E27FC236}">
                  <a16:creationId xmlns:a16="http://schemas.microsoft.com/office/drawing/2014/main" id="{00000000-0008-0000-1000-00000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228600</xdr:rowOff>
        </xdr:to>
        <xdr:sp macro="" textlink="">
          <xdr:nvSpPr>
            <xdr:cNvPr id="13321" name="Drop Down 9" hidden="1">
              <a:extLst>
                <a:ext uri="{63B3BB69-23CF-44E3-9099-C40C66FF867C}">
                  <a14:compatExt spid="_x0000_s13321"/>
                </a:ext>
                <a:ext uri="{FF2B5EF4-FFF2-40B4-BE49-F238E27FC236}">
                  <a16:creationId xmlns:a16="http://schemas.microsoft.com/office/drawing/2014/main" id="{00000000-0008-0000-1000-00000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228600</xdr:rowOff>
        </xdr:to>
        <xdr:sp macro="" textlink="">
          <xdr:nvSpPr>
            <xdr:cNvPr id="13322" name="Drop Down 10" hidden="1">
              <a:extLst>
                <a:ext uri="{63B3BB69-23CF-44E3-9099-C40C66FF867C}">
                  <a14:compatExt spid="_x0000_s13322"/>
                </a:ext>
                <a:ext uri="{FF2B5EF4-FFF2-40B4-BE49-F238E27FC236}">
                  <a16:creationId xmlns:a16="http://schemas.microsoft.com/office/drawing/2014/main" id="{00000000-0008-0000-1000-00000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228600</xdr:rowOff>
        </xdr:to>
        <xdr:sp macro="" textlink="">
          <xdr:nvSpPr>
            <xdr:cNvPr id="13323" name="Drop Down 11" hidden="1">
              <a:extLst>
                <a:ext uri="{63B3BB69-23CF-44E3-9099-C40C66FF867C}">
                  <a14:compatExt spid="_x0000_s13323"/>
                </a:ext>
                <a:ext uri="{FF2B5EF4-FFF2-40B4-BE49-F238E27FC236}">
                  <a16:creationId xmlns:a16="http://schemas.microsoft.com/office/drawing/2014/main" id="{00000000-0008-0000-1000-00000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20</xdr:row>
          <xdr:rowOff>22860</xdr:rowOff>
        </xdr:from>
        <xdr:to>
          <xdr:col>12</xdr:col>
          <xdr:colOff>22860</xdr:colOff>
          <xdr:row>20</xdr:row>
          <xdr:rowOff>228600</xdr:rowOff>
        </xdr:to>
        <xdr:sp macro="" textlink="">
          <xdr:nvSpPr>
            <xdr:cNvPr id="13324" name="Drop Down 12" hidden="1">
              <a:extLst>
                <a:ext uri="{63B3BB69-23CF-44E3-9099-C40C66FF867C}">
                  <a14:compatExt spid="_x0000_s13324"/>
                </a:ext>
                <a:ext uri="{FF2B5EF4-FFF2-40B4-BE49-F238E27FC236}">
                  <a16:creationId xmlns:a16="http://schemas.microsoft.com/office/drawing/2014/main" id="{00000000-0008-0000-1000-00000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21</xdr:row>
          <xdr:rowOff>22860</xdr:rowOff>
        </xdr:from>
        <xdr:to>
          <xdr:col>12</xdr:col>
          <xdr:colOff>22860</xdr:colOff>
          <xdr:row>21</xdr:row>
          <xdr:rowOff>228600</xdr:rowOff>
        </xdr:to>
        <xdr:sp macro="" textlink="">
          <xdr:nvSpPr>
            <xdr:cNvPr id="13325" name="Drop Down 13" hidden="1">
              <a:extLst>
                <a:ext uri="{63B3BB69-23CF-44E3-9099-C40C66FF867C}">
                  <a14:compatExt spid="_x0000_s13325"/>
                </a:ext>
                <a:ext uri="{FF2B5EF4-FFF2-40B4-BE49-F238E27FC236}">
                  <a16:creationId xmlns:a16="http://schemas.microsoft.com/office/drawing/2014/main" id="{00000000-0008-0000-1000-00000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23</xdr:row>
          <xdr:rowOff>38100</xdr:rowOff>
        </xdr:from>
        <xdr:to>
          <xdr:col>12</xdr:col>
          <xdr:colOff>22860</xdr:colOff>
          <xdr:row>23</xdr:row>
          <xdr:rowOff>236220</xdr:rowOff>
        </xdr:to>
        <xdr:sp macro="" textlink="">
          <xdr:nvSpPr>
            <xdr:cNvPr id="13326" name="Drop Down 14" hidden="1">
              <a:extLst>
                <a:ext uri="{63B3BB69-23CF-44E3-9099-C40C66FF867C}">
                  <a14:compatExt spid="_x0000_s13326"/>
                </a:ext>
                <a:ext uri="{FF2B5EF4-FFF2-40B4-BE49-F238E27FC236}">
                  <a16:creationId xmlns:a16="http://schemas.microsoft.com/office/drawing/2014/main" id="{00000000-0008-0000-1000-00000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24</xdr:row>
          <xdr:rowOff>22860</xdr:rowOff>
        </xdr:from>
        <xdr:to>
          <xdr:col>12</xdr:col>
          <xdr:colOff>22860</xdr:colOff>
          <xdr:row>24</xdr:row>
          <xdr:rowOff>228600</xdr:rowOff>
        </xdr:to>
        <xdr:sp macro="" textlink="">
          <xdr:nvSpPr>
            <xdr:cNvPr id="13328" name="Drop Down 16" hidden="1">
              <a:extLst>
                <a:ext uri="{63B3BB69-23CF-44E3-9099-C40C66FF867C}">
                  <a14:compatExt spid="_x0000_s13328"/>
                </a:ext>
                <a:ext uri="{FF2B5EF4-FFF2-40B4-BE49-F238E27FC236}">
                  <a16:creationId xmlns:a16="http://schemas.microsoft.com/office/drawing/2014/main" id="{00000000-0008-0000-1000-00001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228600</xdr:rowOff>
        </xdr:to>
        <xdr:sp macro="" textlink="">
          <xdr:nvSpPr>
            <xdr:cNvPr id="13473" name="Drop Down 161" hidden="1">
              <a:extLst>
                <a:ext uri="{63B3BB69-23CF-44E3-9099-C40C66FF867C}">
                  <a14:compatExt spid="_x0000_s13473"/>
                </a:ext>
                <a:ext uri="{FF2B5EF4-FFF2-40B4-BE49-F238E27FC236}">
                  <a16:creationId xmlns:a16="http://schemas.microsoft.com/office/drawing/2014/main" id="{00000000-0008-0000-10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465945</xdr:colOff>
      <xdr:row>2</xdr:row>
      <xdr:rowOff>9525</xdr:rowOff>
    </xdr:to>
    <xdr:pic>
      <xdr:nvPicPr>
        <xdr:cNvPr id="133" name="Afbeelding 132">
          <a:hlinkClick xmlns:r="http://schemas.openxmlformats.org/officeDocument/2006/relationships" r:id="rId1" tooltip="Previous domain"/>
          <a:extLst>
            <a:ext uri="{FF2B5EF4-FFF2-40B4-BE49-F238E27FC236}">
              <a16:creationId xmlns:a16="http://schemas.microsoft.com/office/drawing/2014/main" id="{00000000-0008-0000-1000-00008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35981" y="0"/>
          <a:ext cx="506964" cy="504825"/>
        </a:xfrm>
        <a:prstGeom prst="rect">
          <a:avLst/>
        </a:prstGeom>
      </xdr:spPr>
    </xdr:pic>
    <xdr:clientData/>
  </xdr:twoCellAnchor>
  <xdr:twoCellAnchor editAs="oneCell">
    <xdr:from>
      <xdr:col>11</xdr:col>
      <xdr:colOff>979729</xdr:colOff>
      <xdr:row>0</xdr:row>
      <xdr:rowOff>1</xdr:rowOff>
    </xdr:from>
    <xdr:to>
      <xdr:col>12</xdr:col>
      <xdr:colOff>123826</xdr:colOff>
      <xdr:row>2</xdr:row>
      <xdr:rowOff>8312</xdr:rowOff>
    </xdr:to>
    <xdr:pic>
      <xdr:nvPicPr>
        <xdr:cNvPr id="134" name="Afbeelding 133">
          <a:hlinkClick xmlns:r="http://schemas.openxmlformats.org/officeDocument/2006/relationships" r:id="rId3" tooltip="Next domain"/>
          <a:extLst>
            <a:ext uri="{FF2B5EF4-FFF2-40B4-BE49-F238E27FC236}">
              <a16:creationId xmlns:a16="http://schemas.microsoft.com/office/drawing/2014/main" id="{00000000-0008-0000-1000-00008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61529" y="1"/>
          <a:ext cx="544272"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135" name="Afbeelding 134">
          <a:hlinkClick xmlns:r="http://schemas.openxmlformats.org/officeDocument/2006/relationships" r:id="rId5" tooltip="Back to index"/>
          <a:extLst>
            <a:ext uri="{FF2B5EF4-FFF2-40B4-BE49-F238E27FC236}">
              <a16:creationId xmlns:a16="http://schemas.microsoft.com/office/drawing/2014/main" id="{00000000-0008-0000-1000-00008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943535" y="9719"/>
          <a:ext cx="503683" cy="503611"/>
        </a:xfrm>
        <a:prstGeom prst="rect">
          <a:avLst/>
        </a:prstGeom>
      </xdr:spPr>
    </xdr:pic>
    <xdr:clientData/>
  </xdr:twoCellAnchor>
  <xdr:twoCellAnchor editAs="oneCell">
    <xdr:from>
      <xdr:col>11</xdr:col>
      <xdr:colOff>896359</xdr:colOff>
      <xdr:row>2</xdr:row>
      <xdr:rowOff>104994</xdr:rowOff>
    </xdr:from>
    <xdr:to>
      <xdr:col>12</xdr:col>
      <xdr:colOff>100885</xdr:colOff>
      <xdr:row>3</xdr:row>
      <xdr:rowOff>216224</xdr:rowOff>
    </xdr:to>
    <xdr:pic>
      <xdr:nvPicPr>
        <xdr:cNvPr id="136" name="Afbeelding 135">
          <a:hlinkClick xmlns:r="http://schemas.openxmlformats.org/officeDocument/2006/relationships" r:id="rId7" tooltip="Next section"/>
          <a:extLst>
            <a:ext uri="{FF2B5EF4-FFF2-40B4-BE49-F238E27FC236}">
              <a16:creationId xmlns:a16="http://schemas.microsoft.com/office/drawing/2014/main" id="{00000000-0008-0000-1000-00008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13</xdr:col>
      <xdr:colOff>171450</xdr:colOff>
      <xdr:row>0</xdr:row>
      <xdr:rowOff>9525</xdr:rowOff>
    </xdr:from>
    <xdr:to>
      <xdr:col>15</xdr:col>
      <xdr:colOff>504000</xdr:colOff>
      <xdr:row>2</xdr:row>
      <xdr:rowOff>18225</xdr:rowOff>
    </xdr:to>
    <xdr:pic>
      <xdr:nvPicPr>
        <xdr:cNvPr id="24" name="Afbeelding 23">
          <a:hlinkClick xmlns:r="http://schemas.openxmlformats.org/officeDocument/2006/relationships" r:id="rId9" tooltip="Skip to results"/>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228600</xdr:rowOff>
        </xdr:to>
        <xdr:sp macro="" textlink="">
          <xdr:nvSpPr>
            <xdr:cNvPr id="13474" name="Drop Down 162" hidden="1">
              <a:extLst>
                <a:ext uri="{63B3BB69-23CF-44E3-9099-C40C66FF867C}">
                  <a14:compatExt spid="_x0000_s13474"/>
                </a:ext>
                <a:ext uri="{FF2B5EF4-FFF2-40B4-BE49-F238E27FC236}">
                  <a16:creationId xmlns:a16="http://schemas.microsoft.com/office/drawing/2014/main" id="{00000000-0008-0000-10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37</xdr:row>
          <xdr:rowOff>22860</xdr:rowOff>
        </xdr:from>
        <xdr:to>
          <xdr:col>12</xdr:col>
          <xdr:colOff>22860</xdr:colOff>
          <xdr:row>37</xdr:row>
          <xdr:rowOff>228600</xdr:rowOff>
        </xdr:to>
        <xdr:sp macro="" textlink="">
          <xdr:nvSpPr>
            <xdr:cNvPr id="13475" name="Drop Down 163" hidden="1">
              <a:extLst>
                <a:ext uri="{63B3BB69-23CF-44E3-9099-C40C66FF867C}">
                  <a14:compatExt spid="_x0000_s13475"/>
                </a:ext>
                <a:ext uri="{FF2B5EF4-FFF2-40B4-BE49-F238E27FC236}">
                  <a16:creationId xmlns:a16="http://schemas.microsoft.com/office/drawing/2014/main" id="{00000000-0008-0000-10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48</xdr:row>
          <xdr:rowOff>22860</xdr:rowOff>
        </xdr:from>
        <xdr:to>
          <xdr:col>12</xdr:col>
          <xdr:colOff>22860</xdr:colOff>
          <xdr:row>48</xdr:row>
          <xdr:rowOff>228600</xdr:rowOff>
        </xdr:to>
        <xdr:sp macro="" textlink="">
          <xdr:nvSpPr>
            <xdr:cNvPr id="13478" name="Drop Down 166" hidden="1">
              <a:extLst>
                <a:ext uri="{63B3BB69-23CF-44E3-9099-C40C66FF867C}">
                  <a14:compatExt spid="_x0000_s13478"/>
                </a:ext>
                <a:ext uri="{FF2B5EF4-FFF2-40B4-BE49-F238E27FC236}">
                  <a16:creationId xmlns:a16="http://schemas.microsoft.com/office/drawing/2014/main" id="{00000000-0008-0000-10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49</xdr:row>
          <xdr:rowOff>22860</xdr:rowOff>
        </xdr:from>
        <xdr:to>
          <xdr:col>12</xdr:col>
          <xdr:colOff>22860</xdr:colOff>
          <xdr:row>49</xdr:row>
          <xdr:rowOff>228600</xdr:rowOff>
        </xdr:to>
        <xdr:sp macro="" textlink="">
          <xdr:nvSpPr>
            <xdr:cNvPr id="13479" name="Drop Down 167" hidden="1">
              <a:extLst>
                <a:ext uri="{63B3BB69-23CF-44E3-9099-C40C66FF867C}">
                  <a14:compatExt spid="_x0000_s13479"/>
                </a:ext>
                <a:ext uri="{FF2B5EF4-FFF2-40B4-BE49-F238E27FC236}">
                  <a16:creationId xmlns:a16="http://schemas.microsoft.com/office/drawing/2014/main" id="{00000000-0008-0000-10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27</xdr:row>
          <xdr:rowOff>22860</xdr:rowOff>
        </xdr:from>
        <xdr:to>
          <xdr:col>12</xdr:col>
          <xdr:colOff>22860</xdr:colOff>
          <xdr:row>27</xdr:row>
          <xdr:rowOff>228600</xdr:rowOff>
        </xdr:to>
        <xdr:sp macro="" textlink="">
          <xdr:nvSpPr>
            <xdr:cNvPr id="13484" name="Drop Down 172" hidden="1">
              <a:extLst>
                <a:ext uri="{63B3BB69-23CF-44E3-9099-C40C66FF867C}">
                  <a14:compatExt spid="_x0000_s13484"/>
                </a:ext>
                <a:ext uri="{FF2B5EF4-FFF2-40B4-BE49-F238E27FC236}">
                  <a16:creationId xmlns:a16="http://schemas.microsoft.com/office/drawing/2014/main" id="{00000000-0008-0000-10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28</xdr:row>
          <xdr:rowOff>22860</xdr:rowOff>
        </xdr:from>
        <xdr:to>
          <xdr:col>12</xdr:col>
          <xdr:colOff>22860</xdr:colOff>
          <xdr:row>28</xdr:row>
          <xdr:rowOff>228600</xdr:rowOff>
        </xdr:to>
        <xdr:sp macro="" textlink="">
          <xdr:nvSpPr>
            <xdr:cNvPr id="13485" name="Drop Down 173" hidden="1">
              <a:extLst>
                <a:ext uri="{63B3BB69-23CF-44E3-9099-C40C66FF867C}">
                  <a14:compatExt spid="_x0000_s13485"/>
                </a:ext>
                <a:ext uri="{FF2B5EF4-FFF2-40B4-BE49-F238E27FC236}">
                  <a16:creationId xmlns:a16="http://schemas.microsoft.com/office/drawing/2014/main" id="{00000000-0008-0000-10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29</xdr:row>
          <xdr:rowOff>22860</xdr:rowOff>
        </xdr:from>
        <xdr:to>
          <xdr:col>12</xdr:col>
          <xdr:colOff>22860</xdr:colOff>
          <xdr:row>29</xdr:row>
          <xdr:rowOff>228600</xdr:rowOff>
        </xdr:to>
        <xdr:sp macro="" textlink="">
          <xdr:nvSpPr>
            <xdr:cNvPr id="13486" name="Drop Down 174" hidden="1">
              <a:extLst>
                <a:ext uri="{63B3BB69-23CF-44E3-9099-C40C66FF867C}">
                  <a14:compatExt spid="_x0000_s13486"/>
                </a:ext>
                <a:ext uri="{FF2B5EF4-FFF2-40B4-BE49-F238E27FC236}">
                  <a16:creationId xmlns:a16="http://schemas.microsoft.com/office/drawing/2014/main" id="{00000000-0008-0000-10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30</xdr:row>
          <xdr:rowOff>22860</xdr:rowOff>
        </xdr:from>
        <xdr:to>
          <xdr:col>12</xdr:col>
          <xdr:colOff>22860</xdr:colOff>
          <xdr:row>30</xdr:row>
          <xdr:rowOff>228600</xdr:rowOff>
        </xdr:to>
        <xdr:sp macro="" textlink="">
          <xdr:nvSpPr>
            <xdr:cNvPr id="13487" name="Drop Down 175" hidden="1">
              <a:extLst>
                <a:ext uri="{63B3BB69-23CF-44E3-9099-C40C66FF867C}">
                  <a14:compatExt spid="_x0000_s13487"/>
                </a:ext>
                <a:ext uri="{FF2B5EF4-FFF2-40B4-BE49-F238E27FC236}">
                  <a16:creationId xmlns:a16="http://schemas.microsoft.com/office/drawing/2014/main" id="{00000000-0008-0000-1000-0000A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31</xdr:row>
          <xdr:rowOff>22860</xdr:rowOff>
        </xdr:from>
        <xdr:to>
          <xdr:col>12</xdr:col>
          <xdr:colOff>22860</xdr:colOff>
          <xdr:row>31</xdr:row>
          <xdr:rowOff>228600</xdr:rowOff>
        </xdr:to>
        <xdr:sp macro="" textlink="">
          <xdr:nvSpPr>
            <xdr:cNvPr id="13488" name="Drop Down 176" hidden="1">
              <a:extLst>
                <a:ext uri="{63B3BB69-23CF-44E3-9099-C40C66FF867C}">
                  <a14:compatExt spid="_x0000_s13488"/>
                </a:ext>
                <a:ext uri="{FF2B5EF4-FFF2-40B4-BE49-F238E27FC236}">
                  <a16:creationId xmlns:a16="http://schemas.microsoft.com/office/drawing/2014/main" id="{00000000-0008-0000-1000-0000B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32</xdr:row>
          <xdr:rowOff>22860</xdr:rowOff>
        </xdr:from>
        <xdr:to>
          <xdr:col>12</xdr:col>
          <xdr:colOff>22860</xdr:colOff>
          <xdr:row>32</xdr:row>
          <xdr:rowOff>228600</xdr:rowOff>
        </xdr:to>
        <xdr:sp macro="" textlink="">
          <xdr:nvSpPr>
            <xdr:cNvPr id="13489" name="Drop Down 177" hidden="1">
              <a:extLst>
                <a:ext uri="{63B3BB69-23CF-44E3-9099-C40C66FF867C}">
                  <a14:compatExt spid="_x0000_s13489"/>
                </a:ext>
                <a:ext uri="{FF2B5EF4-FFF2-40B4-BE49-F238E27FC236}">
                  <a16:creationId xmlns:a16="http://schemas.microsoft.com/office/drawing/2014/main" id="{00000000-0008-0000-1000-0000B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39</xdr:row>
          <xdr:rowOff>22860</xdr:rowOff>
        </xdr:from>
        <xdr:to>
          <xdr:col>12</xdr:col>
          <xdr:colOff>22860</xdr:colOff>
          <xdr:row>39</xdr:row>
          <xdr:rowOff>228600</xdr:rowOff>
        </xdr:to>
        <xdr:sp macro="" textlink="">
          <xdr:nvSpPr>
            <xdr:cNvPr id="13491" name="Drop Down 179" hidden="1">
              <a:extLst>
                <a:ext uri="{63B3BB69-23CF-44E3-9099-C40C66FF867C}">
                  <a14:compatExt spid="_x0000_s13491"/>
                </a:ext>
                <a:ext uri="{FF2B5EF4-FFF2-40B4-BE49-F238E27FC236}">
                  <a16:creationId xmlns:a16="http://schemas.microsoft.com/office/drawing/2014/main" id="{00000000-0008-0000-1000-0000B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41</xdr:row>
          <xdr:rowOff>22860</xdr:rowOff>
        </xdr:from>
        <xdr:to>
          <xdr:col>12</xdr:col>
          <xdr:colOff>22860</xdr:colOff>
          <xdr:row>41</xdr:row>
          <xdr:rowOff>228600</xdr:rowOff>
        </xdr:to>
        <xdr:sp macro="" textlink="">
          <xdr:nvSpPr>
            <xdr:cNvPr id="13492" name="Drop Down 180" hidden="1">
              <a:extLst>
                <a:ext uri="{63B3BB69-23CF-44E3-9099-C40C66FF867C}">
                  <a14:compatExt spid="_x0000_s13492"/>
                </a:ext>
                <a:ext uri="{FF2B5EF4-FFF2-40B4-BE49-F238E27FC236}">
                  <a16:creationId xmlns:a16="http://schemas.microsoft.com/office/drawing/2014/main" id="{00000000-0008-0000-1000-0000B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42</xdr:row>
          <xdr:rowOff>22860</xdr:rowOff>
        </xdr:from>
        <xdr:to>
          <xdr:col>12</xdr:col>
          <xdr:colOff>22860</xdr:colOff>
          <xdr:row>42</xdr:row>
          <xdr:rowOff>228600</xdr:rowOff>
        </xdr:to>
        <xdr:sp macro="" textlink="">
          <xdr:nvSpPr>
            <xdr:cNvPr id="13493" name="Drop Down 181" hidden="1">
              <a:extLst>
                <a:ext uri="{63B3BB69-23CF-44E3-9099-C40C66FF867C}">
                  <a14:compatExt spid="_x0000_s13493"/>
                </a:ext>
                <a:ext uri="{FF2B5EF4-FFF2-40B4-BE49-F238E27FC236}">
                  <a16:creationId xmlns:a16="http://schemas.microsoft.com/office/drawing/2014/main" id="{00000000-0008-0000-1000-0000B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40</xdr:row>
          <xdr:rowOff>22860</xdr:rowOff>
        </xdr:from>
        <xdr:to>
          <xdr:col>12</xdr:col>
          <xdr:colOff>22860</xdr:colOff>
          <xdr:row>40</xdr:row>
          <xdr:rowOff>228600</xdr:rowOff>
        </xdr:to>
        <xdr:sp macro="" textlink="">
          <xdr:nvSpPr>
            <xdr:cNvPr id="13495" name="Drop Down 183" hidden="1">
              <a:extLst>
                <a:ext uri="{63B3BB69-23CF-44E3-9099-C40C66FF867C}">
                  <a14:compatExt spid="_x0000_s13495"/>
                </a:ext>
                <a:ext uri="{FF2B5EF4-FFF2-40B4-BE49-F238E27FC236}">
                  <a16:creationId xmlns:a16="http://schemas.microsoft.com/office/drawing/2014/main" id="{00000000-0008-0000-1000-0000B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46</xdr:row>
          <xdr:rowOff>22860</xdr:rowOff>
        </xdr:from>
        <xdr:to>
          <xdr:col>12</xdr:col>
          <xdr:colOff>22860</xdr:colOff>
          <xdr:row>46</xdr:row>
          <xdr:rowOff>228600</xdr:rowOff>
        </xdr:to>
        <xdr:sp macro="" textlink="">
          <xdr:nvSpPr>
            <xdr:cNvPr id="13496" name="Drop Down 184" hidden="1">
              <a:extLst>
                <a:ext uri="{63B3BB69-23CF-44E3-9099-C40C66FF867C}">
                  <a14:compatExt spid="_x0000_s13496"/>
                </a:ext>
                <a:ext uri="{FF2B5EF4-FFF2-40B4-BE49-F238E27FC236}">
                  <a16:creationId xmlns:a16="http://schemas.microsoft.com/office/drawing/2014/main" id="{00000000-0008-0000-1000-0000B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50</xdr:row>
          <xdr:rowOff>22860</xdr:rowOff>
        </xdr:from>
        <xdr:to>
          <xdr:col>12</xdr:col>
          <xdr:colOff>22860</xdr:colOff>
          <xdr:row>50</xdr:row>
          <xdr:rowOff>228600</xdr:rowOff>
        </xdr:to>
        <xdr:sp macro="" textlink="">
          <xdr:nvSpPr>
            <xdr:cNvPr id="13499" name="Drop Down 187" hidden="1">
              <a:extLst>
                <a:ext uri="{63B3BB69-23CF-44E3-9099-C40C66FF867C}">
                  <a14:compatExt spid="_x0000_s13499"/>
                </a:ext>
                <a:ext uri="{FF2B5EF4-FFF2-40B4-BE49-F238E27FC236}">
                  <a16:creationId xmlns:a16="http://schemas.microsoft.com/office/drawing/2014/main" id="{00000000-0008-0000-1000-0000B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51</xdr:row>
          <xdr:rowOff>22860</xdr:rowOff>
        </xdr:from>
        <xdr:to>
          <xdr:col>12</xdr:col>
          <xdr:colOff>22860</xdr:colOff>
          <xdr:row>51</xdr:row>
          <xdr:rowOff>228600</xdr:rowOff>
        </xdr:to>
        <xdr:sp macro="" textlink="">
          <xdr:nvSpPr>
            <xdr:cNvPr id="13500" name="Drop Down 188" hidden="1">
              <a:extLst>
                <a:ext uri="{63B3BB69-23CF-44E3-9099-C40C66FF867C}">
                  <a14:compatExt spid="_x0000_s13500"/>
                </a:ext>
                <a:ext uri="{FF2B5EF4-FFF2-40B4-BE49-F238E27FC236}">
                  <a16:creationId xmlns:a16="http://schemas.microsoft.com/office/drawing/2014/main" id="{00000000-0008-0000-1000-0000B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52</xdr:row>
          <xdr:rowOff>22860</xdr:rowOff>
        </xdr:from>
        <xdr:to>
          <xdr:col>12</xdr:col>
          <xdr:colOff>22860</xdr:colOff>
          <xdr:row>52</xdr:row>
          <xdr:rowOff>228600</xdr:rowOff>
        </xdr:to>
        <xdr:sp macro="" textlink="">
          <xdr:nvSpPr>
            <xdr:cNvPr id="13501" name="Drop Down 189" hidden="1">
              <a:extLst>
                <a:ext uri="{63B3BB69-23CF-44E3-9099-C40C66FF867C}">
                  <a14:compatExt spid="_x0000_s13501"/>
                </a:ext>
                <a:ext uri="{FF2B5EF4-FFF2-40B4-BE49-F238E27FC236}">
                  <a16:creationId xmlns:a16="http://schemas.microsoft.com/office/drawing/2014/main" id="{00000000-0008-0000-1000-0000B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43</xdr:row>
          <xdr:rowOff>22860</xdr:rowOff>
        </xdr:from>
        <xdr:to>
          <xdr:col>12</xdr:col>
          <xdr:colOff>22860</xdr:colOff>
          <xdr:row>43</xdr:row>
          <xdr:rowOff>228600</xdr:rowOff>
        </xdr:to>
        <xdr:sp macro="" textlink="">
          <xdr:nvSpPr>
            <xdr:cNvPr id="13502" name="Drop Down 190" hidden="1">
              <a:extLst>
                <a:ext uri="{63B3BB69-23CF-44E3-9099-C40C66FF867C}">
                  <a14:compatExt spid="_x0000_s13502"/>
                </a:ext>
                <a:ext uri="{FF2B5EF4-FFF2-40B4-BE49-F238E27FC236}">
                  <a16:creationId xmlns:a16="http://schemas.microsoft.com/office/drawing/2014/main" id="{00000000-0008-0000-1000-0000B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33</xdr:row>
          <xdr:rowOff>22860</xdr:rowOff>
        </xdr:from>
        <xdr:to>
          <xdr:col>12</xdr:col>
          <xdr:colOff>22860</xdr:colOff>
          <xdr:row>33</xdr:row>
          <xdr:rowOff>228600</xdr:rowOff>
        </xdr:to>
        <xdr:sp macro="" textlink="">
          <xdr:nvSpPr>
            <xdr:cNvPr id="13503" name="Drop Down 191" hidden="1">
              <a:extLst>
                <a:ext uri="{63B3BB69-23CF-44E3-9099-C40C66FF867C}">
                  <a14:compatExt spid="_x0000_s13503"/>
                </a:ext>
                <a:ext uri="{FF2B5EF4-FFF2-40B4-BE49-F238E27FC236}">
                  <a16:creationId xmlns:a16="http://schemas.microsoft.com/office/drawing/2014/main" id="{00000000-0008-0000-1000-0000B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34</xdr:row>
          <xdr:rowOff>22860</xdr:rowOff>
        </xdr:from>
        <xdr:to>
          <xdr:col>12</xdr:col>
          <xdr:colOff>22860</xdr:colOff>
          <xdr:row>34</xdr:row>
          <xdr:rowOff>228600</xdr:rowOff>
        </xdr:to>
        <xdr:sp macro="" textlink="">
          <xdr:nvSpPr>
            <xdr:cNvPr id="13504" name="Drop Down 192" hidden="1">
              <a:extLst>
                <a:ext uri="{63B3BB69-23CF-44E3-9099-C40C66FF867C}">
                  <a14:compatExt spid="_x0000_s13504"/>
                </a:ext>
                <a:ext uri="{FF2B5EF4-FFF2-40B4-BE49-F238E27FC236}">
                  <a16:creationId xmlns:a16="http://schemas.microsoft.com/office/drawing/2014/main" id="{00000000-0008-0000-1000-0000C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35</xdr:row>
          <xdr:rowOff>22860</xdr:rowOff>
        </xdr:from>
        <xdr:to>
          <xdr:col>12</xdr:col>
          <xdr:colOff>22860</xdr:colOff>
          <xdr:row>35</xdr:row>
          <xdr:rowOff>228600</xdr:rowOff>
        </xdr:to>
        <xdr:sp macro="" textlink="">
          <xdr:nvSpPr>
            <xdr:cNvPr id="13505" name="Drop Down 193" hidden="1">
              <a:extLst>
                <a:ext uri="{63B3BB69-23CF-44E3-9099-C40C66FF867C}">
                  <a14:compatExt spid="_x0000_s13505"/>
                </a:ext>
                <a:ext uri="{FF2B5EF4-FFF2-40B4-BE49-F238E27FC236}">
                  <a16:creationId xmlns:a16="http://schemas.microsoft.com/office/drawing/2014/main" id="{00000000-0008-0000-1000-0000C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44</xdr:row>
          <xdr:rowOff>22860</xdr:rowOff>
        </xdr:from>
        <xdr:to>
          <xdr:col>12</xdr:col>
          <xdr:colOff>22860</xdr:colOff>
          <xdr:row>44</xdr:row>
          <xdr:rowOff>228600</xdr:rowOff>
        </xdr:to>
        <xdr:sp macro="" textlink="">
          <xdr:nvSpPr>
            <xdr:cNvPr id="13506" name="Drop Down 194" hidden="1">
              <a:extLst>
                <a:ext uri="{63B3BB69-23CF-44E3-9099-C40C66FF867C}">
                  <a14:compatExt spid="_x0000_s13506"/>
                </a:ext>
                <a:ext uri="{FF2B5EF4-FFF2-40B4-BE49-F238E27FC236}">
                  <a16:creationId xmlns:a16="http://schemas.microsoft.com/office/drawing/2014/main" id="{00000000-0008-0000-1000-0000C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228600</xdr:rowOff>
        </xdr:to>
        <xdr:sp macro="" textlink="">
          <xdr:nvSpPr>
            <xdr:cNvPr id="71698" name="Drop Down 18" hidden="1">
              <a:extLst>
                <a:ext uri="{63B3BB69-23CF-44E3-9099-C40C66FF867C}">
                  <a14:compatExt spid="_x0000_s71698"/>
                </a:ext>
                <a:ext uri="{FF2B5EF4-FFF2-40B4-BE49-F238E27FC236}">
                  <a16:creationId xmlns:a16="http://schemas.microsoft.com/office/drawing/2014/main" id="{00000000-0008-0000-1100-000012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23</xdr:row>
          <xdr:rowOff>22860</xdr:rowOff>
        </xdr:from>
        <xdr:to>
          <xdr:col>12</xdr:col>
          <xdr:colOff>22860</xdr:colOff>
          <xdr:row>23</xdr:row>
          <xdr:rowOff>228600</xdr:rowOff>
        </xdr:to>
        <xdr:sp macro="" textlink="">
          <xdr:nvSpPr>
            <xdr:cNvPr id="71699" name="Drop Down 19" hidden="1">
              <a:extLst>
                <a:ext uri="{63B3BB69-23CF-44E3-9099-C40C66FF867C}">
                  <a14:compatExt spid="_x0000_s71699"/>
                </a:ext>
                <a:ext uri="{FF2B5EF4-FFF2-40B4-BE49-F238E27FC236}">
                  <a16:creationId xmlns:a16="http://schemas.microsoft.com/office/drawing/2014/main" id="{00000000-0008-0000-1100-000013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24</xdr:row>
          <xdr:rowOff>22860</xdr:rowOff>
        </xdr:from>
        <xdr:to>
          <xdr:col>12</xdr:col>
          <xdr:colOff>22860</xdr:colOff>
          <xdr:row>24</xdr:row>
          <xdr:rowOff>228600</xdr:rowOff>
        </xdr:to>
        <xdr:sp macro="" textlink="">
          <xdr:nvSpPr>
            <xdr:cNvPr id="71700" name="Drop Down 20" hidden="1">
              <a:extLst>
                <a:ext uri="{63B3BB69-23CF-44E3-9099-C40C66FF867C}">
                  <a14:compatExt spid="_x0000_s71700"/>
                </a:ext>
                <a:ext uri="{FF2B5EF4-FFF2-40B4-BE49-F238E27FC236}">
                  <a16:creationId xmlns:a16="http://schemas.microsoft.com/office/drawing/2014/main" id="{00000000-0008-0000-1100-000014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228600</xdr:rowOff>
        </xdr:to>
        <xdr:sp macro="" textlink="">
          <xdr:nvSpPr>
            <xdr:cNvPr id="71701" name="Drop Down 21" hidden="1">
              <a:extLst>
                <a:ext uri="{63B3BB69-23CF-44E3-9099-C40C66FF867C}">
                  <a14:compatExt spid="_x0000_s71701"/>
                </a:ext>
                <a:ext uri="{FF2B5EF4-FFF2-40B4-BE49-F238E27FC236}">
                  <a16:creationId xmlns:a16="http://schemas.microsoft.com/office/drawing/2014/main" id="{00000000-0008-0000-1100-000015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26</xdr:row>
          <xdr:rowOff>22860</xdr:rowOff>
        </xdr:from>
        <xdr:to>
          <xdr:col>12</xdr:col>
          <xdr:colOff>22860</xdr:colOff>
          <xdr:row>26</xdr:row>
          <xdr:rowOff>228600</xdr:rowOff>
        </xdr:to>
        <xdr:sp macro="" textlink="">
          <xdr:nvSpPr>
            <xdr:cNvPr id="71702" name="Drop Down 22" hidden="1">
              <a:extLst>
                <a:ext uri="{63B3BB69-23CF-44E3-9099-C40C66FF867C}">
                  <a14:compatExt spid="_x0000_s71702"/>
                </a:ext>
                <a:ext uri="{FF2B5EF4-FFF2-40B4-BE49-F238E27FC236}">
                  <a16:creationId xmlns:a16="http://schemas.microsoft.com/office/drawing/2014/main" id="{00000000-0008-0000-1100-000016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39</xdr:row>
          <xdr:rowOff>22860</xdr:rowOff>
        </xdr:from>
        <xdr:to>
          <xdr:col>12</xdr:col>
          <xdr:colOff>22860</xdr:colOff>
          <xdr:row>39</xdr:row>
          <xdr:rowOff>228600</xdr:rowOff>
        </xdr:to>
        <xdr:sp macro="" textlink="">
          <xdr:nvSpPr>
            <xdr:cNvPr id="71718" name="Drop Down 38" hidden="1">
              <a:extLst>
                <a:ext uri="{63B3BB69-23CF-44E3-9099-C40C66FF867C}">
                  <a14:compatExt spid="_x0000_s71718"/>
                </a:ext>
                <a:ext uri="{FF2B5EF4-FFF2-40B4-BE49-F238E27FC236}">
                  <a16:creationId xmlns:a16="http://schemas.microsoft.com/office/drawing/2014/main" id="{00000000-0008-0000-1100-000026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63</xdr:row>
          <xdr:rowOff>22860</xdr:rowOff>
        </xdr:from>
        <xdr:to>
          <xdr:col>12</xdr:col>
          <xdr:colOff>22860</xdr:colOff>
          <xdr:row>63</xdr:row>
          <xdr:rowOff>228600</xdr:rowOff>
        </xdr:to>
        <xdr:sp macro="" textlink="">
          <xdr:nvSpPr>
            <xdr:cNvPr id="71732" name="Drop Down 52" hidden="1">
              <a:extLst>
                <a:ext uri="{63B3BB69-23CF-44E3-9099-C40C66FF867C}">
                  <a14:compatExt spid="_x0000_s71732"/>
                </a:ext>
                <a:ext uri="{FF2B5EF4-FFF2-40B4-BE49-F238E27FC236}">
                  <a16:creationId xmlns:a16="http://schemas.microsoft.com/office/drawing/2014/main" id="{00000000-0008-0000-1100-000034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64</xdr:row>
          <xdr:rowOff>22860</xdr:rowOff>
        </xdr:from>
        <xdr:to>
          <xdr:col>12</xdr:col>
          <xdr:colOff>22860</xdr:colOff>
          <xdr:row>64</xdr:row>
          <xdr:rowOff>228600</xdr:rowOff>
        </xdr:to>
        <xdr:sp macro="" textlink="">
          <xdr:nvSpPr>
            <xdr:cNvPr id="71733" name="Drop Down 53" hidden="1">
              <a:extLst>
                <a:ext uri="{63B3BB69-23CF-44E3-9099-C40C66FF867C}">
                  <a14:compatExt spid="_x0000_s71733"/>
                </a:ext>
                <a:ext uri="{FF2B5EF4-FFF2-40B4-BE49-F238E27FC236}">
                  <a16:creationId xmlns:a16="http://schemas.microsoft.com/office/drawing/2014/main" id="{00000000-0008-0000-1100-000035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51</xdr:row>
          <xdr:rowOff>22860</xdr:rowOff>
        </xdr:from>
        <xdr:to>
          <xdr:col>12</xdr:col>
          <xdr:colOff>22860</xdr:colOff>
          <xdr:row>51</xdr:row>
          <xdr:rowOff>228600</xdr:rowOff>
        </xdr:to>
        <xdr:sp macro="" textlink="">
          <xdr:nvSpPr>
            <xdr:cNvPr id="71736" name="Drop Down 56" hidden="1">
              <a:extLst>
                <a:ext uri="{63B3BB69-23CF-44E3-9099-C40C66FF867C}">
                  <a14:compatExt spid="_x0000_s71736"/>
                </a:ext>
                <a:ext uri="{FF2B5EF4-FFF2-40B4-BE49-F238E27FC236}">
                  <a16:creationId xmlns:a16="http://schemas.microsoft.com/office/drawing/2014/main" id="{00000000-0008-0000-1100-000038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60</xdr:row>
          <xdr:rowOff>22860</xdr:rowOff>
        </xdr:from>
        <xdr:to>
          <xdr:col>12</xdr:col>
          <xdr:colOff>22860</xdr:colOff>
          <xdr:row>60</xdr:row>
          <xdr:rowOff>228600</xdr:rowOff>
        </xdr:to>
        <xdr:sp macro="" textlink="">
          <xdr:nvSpPr>
            <xdr:cNvPr id="71737" name="Drop Down 57" hidden="1">
              <a:extLst>
                <a:ext uri="{63B3BB69-23CF-44E3-9099-C40C66FF867C}">
                  <a14:compatExt spid="_x0000_s71737"/>
                </a:ext>
                <a:ext uri="{FF2B5EF4-FFF2-40B4-BE49-F238E27FC236}">
                  <a16:creationId xmlns:a16="http://schemas.microsoft.com/office/drawing/2014/main" id="{00000000-0008-0000-1100-000039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61</xdr:row>
          <xdr:rowOff>22860</xdr:rowOff>
        </xdr:from>
        <xdr:to>
          <xdr:col>12</xdr:col>
          <xdr:colOff>22860</xdr:colOff>
          <xdr:row>61</xdr:row>
          <xdr:rowOff>228600</xdr:rowOff>
        </xdr:to>
        <xdr:sp macro="" textlink="">
          <xdr:nvSpPr>
            <xdr:cNvPr id="71807" name="Drop Down 127" hidden="1">
              <a:extLst>
                <a:ext uri="{63B3BB69-23CF-44E3-9099-C40C66FF867C}">
                  <a14:compatExt spid="_x0000_s71807"/>
                </a:ext>
                <a:ext uri="{FF2B5EF4-FFF2-40B4-BE49-F238E27FC236}">
                  <a16:creationId xmlns:a16="http://schemas.microsoft.com/office/drawing/2014/main" id="{00000000-0008-0000-1100-00007F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104060</xdr:colOff>
      <xdr:row>3</xdr:row>
      <xdr:rowOff>219399</xdr:rowOff>
    </xdr:to>
    <xdr:pic>
      <xdr:nvPicPr>
        <xdr:cNvPr id="136" name="Afbeelding 135">
          <a:hlinkClick xmlns:r="http://schemas.openxmlformats.org/officeDocument/2006/relationships" r:id="rId1" tooltip="Next section"/>
          <a:extLst>
            <a:ext uri="{FF2B5EF4-FFF2-40B4-BE49-F238E27FC236}">
              <a16:creationId xmlns:a16="http://schemas.microsoft.com/office/drawing/2014/main" id="{00000000-0008-0000-1100-00008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137" name="Afbeelding 136">
          <a:hlinkClick xmlns:r="http://schemas.openxmlformats.org/officeDocument/2006/relationships" r:id="rId3" tooltip="Previous section"/>
          <a:extLst>
            <a:ext uri="{FF2B5EF4-FFF2-40B4-BE49-F238E27FC236}">
              <a16:creationId xmlns:a16="http://schemas.microsoft.com/office/drawing/2014/main" id="{00000000-0008-0000-1100-00008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xdr:twoCellAnchor editAs="oneCell">
    <xdr:from>
      <xdr:col>13</xdr:col>
      <xdr:colOff>171450</xdr:colOff>
      <xdr:row>0</xdr:row>
      <xdr:rowOff>9525</xdr:rowOff>
    </xdr:from>
    <xdr:to>
      <xdr:col>15</xdr:col>
      <xdr:colOff>507175</xdr:colOff>
      <xdr:row>2</xdr:row>
      <xdr:rowOff>18225</xdr:rowOff>
    </xdr:to>
    <xdr:pic>
      <xdr:nvPicPr>
        <xdr:cNvPr id="51" name="Afbeelding 50">
          <a:hlinkClick xmlns:r="http://schemas.openxmlformats.org/officeDocument/2006/relationships" r:id="rId5" tooltip="Skip to results"/>
          <a:extLst>
            <a:ext uri="{FF2B5EF4-FFF2-40B4-BE49-F238E27FC236}">
              <a16:creationId xmlns:a16="http://schemas.microsoft.com/office/drawing/2014/main" id="{00000000-0008-0000-1100-00003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twoCellAnchor editAs="oneCell">
    <xdr:from>
      <xdr:col>10</xdr:col>
      <xdr:colOff>568581</xdr:colOff>
      <xdr:row>0</xdr:row>
      <xdr:rowOff>0</xdr:rowOff>
    </xdr:from>
    <xdr:to>
      <xdr:col>11</xdr:col>
      <xdr:colOff>469120</xdr:colOff>
      <xdr:row>2</xdr:row>
      <xdr:rowOff>6350</xdr:rowOff>
    </xdr:to>
    <xdr:pic>
      <xdr:nvPicPr>
        <xdr:cNvPr id="54" name="Afbeelding 53">
          <a:hlinkClick xmlns:r="http://schemas.openxmlformats.org/officeDocument/2006/relationships" r:id="rId7" tooltip="Previous domain"/>
          <a:extLst>
            <a:ext uri="{FF2B5EF4-FFF2-40B4-BE49-F238E27FC236}">
              <a16:creationId xmlns:a16="http://schemas.microsoft.com/office/drawing/2014/main" id="{00000000-0008-0000-1100-00003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979729</xdr:colOff>
      <xdr:row>0</xdr:row>
      <xdr:rowOff>1</xdr:rowOff>
    </xdr:from>
    <xdr:to>
      <xdr:col>12</xdr:col>
      <xdr:colOff>120651</xdr:colOff>
      <xdr:row>2</xdr:row>
      <xdr:rowOff>11487</xdr:rowOff>
    </xdr:to>
    <xdr:pic>
      <xdr:nvPicPr>
        <xdr:cNvPr id="55" name="Afbeelding 54">
          <a:hlinkClick xmlns:r="http://schemas.openxmlformats.org/officeDocument/2006/relationships" r:id="rId9" tooltip="Next domain"/>
          <a:extLst>
            <a:ext uri="{FF2B5EF4-FFF2-40B4-BE49-F238E27FC236}">
              <a16:creationId xmlns:a16="http://schemas.microsoft.com/office/drawing/2014/main" id="{00000000-0008-0000-1100-00003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764704" y="1"/>
          <a:ext cx="537922"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56" name="Afbeelding 55">
          <a:hlinkClick xmlns:r="http://schemas.openxmlformats.org/officeDocument/2006/relationships" r:id="rId11" tooltip="Back to index"/>
          <a:extLst>
            <a:ext uri="{FF2B5EF4-FFF2-40B4-BE49-F238E27FC236}">
              <a16:creationId xmlns:a16="http://schemas.microsoft.com/office/drawing/2014/main" id="{00000000-0008-0000-1100-00003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27</xdr:row>
          <xdr:rowOff>22860</xdr:rowOff>
        </xdr:from>
        <xdr:to>
          <xdr:col>12</xdr:col>
          <xdr:colOff>22860</xdr:colOff>
          <xdr:row>27</xdr:row>
          <xdr:rowOff>228600</xdr:rowOff>
        </xdr:to>
        <xdr:sp macro="" textlink="">
          <xdr:nvSpPr>
            <xdr:cNvPr id="71812" name="Drop Down 132" hidden="1">
              <a:extLst>
                <a:ext uri="{63B3BB69-23CF-44E3-9099-C40C66FF867C}">
                  <a14:compatExt spid="_x0000_s71812"/>
                </a:ext>
                <a:ext uri="{FF2B5EF4-FFF2-40B4-BE49-F238E27FC236}">
                  <a16:creationId xmlns:a16="http://schemas.microsoft.com/office/drawing/2014/main" id="{00000000-0008-0000-1100-000084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49</xdr:row>
          <xdr:rowOff>22860</xdr:rowOff>
        </xdr:from>
        <xdr:to>
          <xdr:col>12</xdr:col>
          <xdr:colOff>22860</xdr:colOff>
          <xdr:row>49</xdr:row>
          <xdr:rowOff>228600</xdr:rowOff>
        </xdr:to>
        <xdr:sp macro="" textlink="">
          <xdr:nvSpPr>
            <xdr:cNvPr id="71817" name="Drop Down 137" hidden="1">
              <a:extLst>
                <a:ext uri="{63B3BB69-23CF-44E3-9099-C40C66FF867C}">
                  <a14:compatExt spid="_x0000_s71817"/>
                </a:ext>
                <a:ext uri="{FF2B5EF4-FFF2-40B4-BE49-F238E27FC236}">
                  <a16:creationId xmlns:a16="http://schemas.microsoft.com/office/drawing/2014/main" id="{00000000-0008-0000-1100-000089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59</xdr:row>
          <xdr:rowOff>22860</xdr:rowOff>
        </xdr:from>
        <xdr:to>
          <xdr:col>12</xdr:col>
          <xdr:colOff>22860</xdr:colOff>
          <xdr:row>59</xdr:row>
          <xdr:rowOff>228600</xdr:rowOff>
        </xdr:to>
        <xdr:sp macro="" textlink="">
          <xdr:nvSpPr>
            <xdr:cNvPr id="71819" name="Drop Down 139" hidden="1">
              <a:extLst>
                <a:ext uri="{63B3BB69-23CF-44E3-9099-C40C66FF867C}">
                  <a14:compatExt spid="_x0000_s71819"/>
                </a:ext>
                <a:ext uri="{FF2B5EF4-FFF2-40B4-BE49-F238E27FC236}">
                  <a16:creationId xmlns:a16="http://schemas.microsoft.com/office/drawing/2014/main" id="{00000000-0008-0000-1100-00008B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228600</xdr:rowOff>
        </xdr:to>
        <xdr:sp macro="" textlink="">
          <xdr:nvSpPr>
            <xdr:cNvPr id="71821" name="Drop Down 141" hidden="1">
              <a:extLst>
                <a:ext uri="{63B3BB69-23CF-44E3-9099-C40C66FF867C}">
                  <a14:compatExt spid="_x0000_s71821"/>
                </a:ext>
                <a:ext uri="{FF2B5EF4-FFF2-40B4-BE49-F238E27FC236}">
                  <a16:creationId xmlns:a16="http://schemas.microsoft.com/office/drawing/2014/main" id="{00000000-0008-0000-1100-00008D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10</xdr:row>
          <xdr:rowOff>22860</xdr:rowOff>
        </xdr:from>
        <xdr:to>
          <xdr:col>12</xdr:col>
          <xdr:colOff>22860</xdr:colOff>
          <xdr:row>10</xdr:row>
          <xdr:rowOff>228600</xdr:rowOff>
        </xdr:to>
        <xdr:sp macro="" textlink="">
          <xdr:nvSpPr>
            <xdr:cNvPr id="71822" name="Drop Down 142" hidden="1">
              <a:extLst>
                <a:ext uri="{63B3BB69-23CF-44E3-9099-C40C66FF867C}">
                  <a14:compatExt spid="_x0000_s71822"/>
                </a:ext>
                <a:ext uri="{FF2B5EF4-FFF2-40B4-BE49-F238E27FC236}">
                  <a16:creationId xmlns:a16="http://schemas.microsoft.com/office/drawing/2014/main" id="{00000000-0008-0000-1100-00008E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13</xdr:row>
          <xdr:rowOff>22860</xdr:rowOff>
        </xdr:from>
        <xdr:to>
          <xdr:col>12</xdr:col>
          <xdr:colOff>22860</xdr:colOff>
          <xdr:row>13</xdr:row>
          <xdr:rowOff>228600</xdr:rowOff>
        </xdr:to>
        <xdr:sp macro="" textlink="">
          <xdr:nvSpPr>
            <xdr:cNvPr id="71824" name="Drop Down 144" hidden="1">
              <a:extLst>
                <a:ext uri="{63B3BB69-23CF-44E3-9099-C40C66FF867C}">
                  <a14:compatExt spid="_x0000_s71824"/>
                </a:ext>
                <a:ext uri="{FF2B5EF4-FFF2-40B4-BE49-F238E27FC236}">
                  <a16:creationId xmlns:a16="http://schemas.microsoft.com/office/drawing/2014/main" id="{00000000-0008-0000-1100-000090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228600</xdr:rowOff>
        </xdr:to>
        <xdr:sp macro="" textlink="">
          <xdr:nvSpPr>
            <xdr:cNvPr id="71825" name="Drop Down 145" hidden="1">
              <a:extLst>
                <a:ext uri="{63B3BB69-23CF-44E3-9099-C40C66FF867C}">
                  <a14:compatExt spid="_x0000_s71825"/>
                </a:ext>
                <a:ext uri="{FF2B5EF4-FFF2-40B4-BE49-F238E27FC236}">
                  <a16:creationId xmlns:a16="http://schemas.microsoft.com/office/drawing/2014/main" id="{00000000-0008-0000-1100-000091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228600</xdr:rowOff>
        </xdr:to>
        <xdr:sp macro="" textlink="">
          <xdr:nvSpPr>
            <xdr:cNvPr id="71826" name="Drop Down 146" hidden="1">
              <a:extLst>
                <a:ext uri="{63B3BB69-23CF-44E3-9099-C40C66FF867C}">
                  <a14:compatExt spid="_x0000_s71826"/>
                </a:ext>
                <a:ext uri="{FF2B5EF4-FFF2-40B4-BE49-F238E27FC236}">
                  <a16:creationId xmlns:a16="http://schemas.microsoft.com/office/drawing/2014/main" id="{00000000-0008-0000-1100-000092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16</xdr:row>
          <xdr:rowOff>22860</xdr:rowOff>
        </xdr:from>
        <xdr:to>
          <xdr:col>12</xdr:col>
          <xdr:colOff>22860</xdr:colOff>
          <xdr:row>16</xdr:row>
          <xdr:rowOff>228600</xdr:rowOff>
        </xdr:to>
        <xdr:sp macro="" textlink="">
          <xdr:nvSpPr>
            <xdr:cNvPr id="71827" name="Drop Down 147" hidden="1">
              <a:extLst>
                <a:ext uri="{63B3BB69-23CF-44E3-9099-C40C66FF867C}">
                  <a14:compatExt spid="_x0000_s71827"/>
                </a:ext>
                <a:ext uri="{FF2B5EF4-FFF2-40B4-BE49-F238E27FC236}">
                  <a16:creationId xmlns:a16="http://schemas.microsoft.com/office/drawing/2014/main" id="{00000000-0008-0000-1100-000093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228600</xdr:rowOff>
        </xdr:to>
        <xdr:sp macro="" textlink="">
          <xdr:nvSpPr>
            <xdr:cNvPr id="71828" name="Drop Down 148" hidden="1">
              <a:extLst>
                <a:ext uri="{63B3BB69-23CF-44E3-9099-C40C66FF867C}">
                  <a14:compatExt spid="_x0000_s71828"/>
                </a:ext>
                <a:ext uri="{FF2B5EF4-FFF2-40B4-BE49-F238E27FC236}">
                  <a16:creationId xmlns:a16="http://schemas.microsoft.com/office/drawing/2014/main" id="{00000000-0008-0000-1100-000094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20</xdr:row>
          <xdr:rowOff>22860</xdr:rowOff>
        </xdr:from>
        <xdr:to>
          <xdr:col>12</xdr:col>
          <xdr:colOff>22860</xdr:colOff>
          <xdr:row>20</xdr:row>
          <xdr:rowOff>228600</xdr:rowOff>
        </xdr:to>
        <xdr:sp macro="" textlink="">
          <xdr:nvSpPr>
            <xdr:cNvPr id="71830" name="Drop Down 150" hidden="1">
              <a:extLst>
                <a:ext uri="{63B3BB69-23CF-44E3-9099-C40C66FF867C}">
                  <a14:compatExt spid="_x0000_s71830"/>
                </a:ext>
                <a:ext uri="{FF2B5EF4-FFF2-40B4-BE49-F238E27FC236}">
                  <a16:creationId xmlns:a16="http://schemas.microsoft.com/office/drawing/2014/main" id="{00000000-0008-0000-1100-000096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21</xdr:row>
          <xdr:rowOff>22860</xdr:rowOff>
        </xdr:from>
        <xdr:to>
          <xdr:col>12</xdr:col>
          <xdr:colOff>22860</xdr:colOff>
          <xdr:row>21</xdr:row>
          <xdr:rowOff>228600</xdr:rowOff>
        </xdr:to>
        <xdr:sp macro="" textlink="">
          <xdr:nvSpPr>
            <xdr:cNvPr id="71831" name="Drop Down 151" hidden="1">
              <a:extLst>
                <a:ext uri="{63B3BB69-23CF-44E3-9099-C40C66FF867C}">
                  <a14:compatExt spid="_x0000_s71831"/>
                </a:ext>
                <a:ext uri="{FF2B5EF4-FFF2-40B4-BE49-F238E27FC236}">
                  <a16:creationId xmlns:a16="http://schemas.microsoft.com/office/drawing/2014/main" id="{00000000-0008-0000-1100-000097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29</xdr:row>
          <xdr:rowOff>22860</xdr:rowOff>
        </xdr:from>
        <xdr:to>
          <xdr:col>12</xdr:col>
          <xdr:colOff>22860</xdr:colOff>
          <xdr:row>29</xdr:row>
          <xdr:rowOff>228600</xdr:rowOff>
        </xdr:to>
        <xdr:sp macro="" textlink="">
          <xdr:nvSpPr>
            <xdr:cNvPr id="71835" name="Drop Down 155" hidden="1">
              <a:extLst>
                <a:ext uri="{63B3BB69-23CF-44E3-9099-C40C66FF867C}">
                  <a14:compatExt spid="_x0000_s71835"/>
                </a:ext>
                <a:ext uri="{FF2B5EF4-FFF2-40B4-BE49-F238E27FC236}">
                  <a16:creationId xmlns:a16="http://schemas.microsoft.com/office/drawing/2014/main" id="{00000000-0008-0000-1100-00009B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31</xdr:row>
          <xdr:rowOff>22860</xdr:rowOff>
        </xdr:from>
        <xdr:to>
          <xdr:col>12</xdr:col>
          <xdr:colOff>22860</xdr:colOff>
          <xdr:row>31</xdr:row>
          <xdr:rowOff>228600</xdr:rowOff>
        </xdr:to>
        <xdr:sp macro="" textlink="">
          <xdr:nvSpPr>
            <xdr:cNvPr id="71842" name="Drop Down 162" hidden="1">
              <a:extLst>
                <a:ext uri="{63B3BB69-23CF-44E3-9099-C40C66FF867C}">
                  <a14:compatExt spid="_x0000_s71842"/>
                </a:ext>
                <a:ext uri="{FF2B5EF4-FFF2-40B4-BE49-F238E27FC236}">
                  <a16:creationId xmlns:a16="http://schemas.microsoft.com/office/drawing/2014/main" id="{00000000-0008-0000-1100-0000A2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32</xdr:row>
          <xdr:rowOff>22860</xdr:rowOff>
        </xdr:from>
        <xdr:to>
          <xdr:col>12</xdr:col>
          <xdr:colOff>22860</xdr:colOff>
          <xdr:row>32</xdr:row>
          <xdr:rowOff>228600</xdr:rowOff>
        </xdr:to>
        <xdr:sp macro="" textlink="">
          <xdr:nvSpPr>
            <xdr:cNvPr id="71843" name="Drop Down 163" hidden="1">
              <a:extLst>
                <a:ext uri="{63B3BB69-23CF-44E3-9099-C40C66FF867C}">
                  <a14:compatExt spid="_x0000_s71843"/>
                </a:ext>
                <a:ext uri="{FF2B5EF4-FFF2-40B4-BE49-F238E27FC236}">
                  <a16:creationId xmlns:a16="http://schemas.microsoft.com/office/drawing/2014/main" id="{00000000-0008-0000-1100-0000A3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33</xdr:row>
          <xdr:rowOff>22860</xdr:rowOff>
        </xdr:from>
        <xdr:to>
          <xdr:col>12</xdr:col>
          <xdr:colOff>22860</xdr:colOff>
          <xdr:row>33</xdr:row>
          <xdr:rowOff>228600</xdr:rowOff>
        </xdr:to>
        <xdr:sp macro="" textlink="">
          <xdr:nvSpPr>
            <xdr:cNvPr id="71844" name="Drop Down 164" hidden="1">
              <a:extLst>
                <a:ext uri="{63B3BB69-23CF-44E3-9099-C40C66FF867C}">
                  <a14:compatExt spid="_x0000_s71844"/>
                </a:ext>
                <a:ext uri="{FF2B5EF4-FFF2-40B4-BE49-F238E27FC236}">
                  <a16:creationId xmlns:a16="http://schemas.microsoft.com/office/drawing/2014/main" id="{00000000-0008-0000-1100-0000A4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34</xdr:row>
          <xdr:rowOff>22860</xdr:rowOff>
        </xdr:from>
        <xdr:to>
          <xdr:col>12</xdr:col>
          <xdr:colOff>22860</xdr:colOff>
          <xdr:row>34</xdr:row>
          <xdr:rowOff>228600</xdr:rowOff>
        </xdr:to>
        <xdr:sp macro="" textlink="">
          <xdr:nvSpPr>
            <xdr:cNvPr id="71845" name="Drop Down 165" hidden="1">
              <a:extLst>
                <a:ext uri="{63B3BB69-23CF-44E3-9099-C40C66FF867C}">
                  <a14:compatExt spid="_x0000_s71845"/>
                </a:ext>
                <a:ext uri="{FF2B5EF4-FFF2-40B4-BE49-F238E27FC236}">
                  <a16:creationId xmlns:a16="http://schemas.microsoft.com/office/drawing/2014/main" id="{00000000-0008-0000-1100-0000A5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35</xdr:row>
          <xdr:rowOff>22860</xdr:rowOff>
        </xdr:from>
        <xdr:to>
          <xdr:col>12</xdr:col>
          <xdr:colOff>22860</xdr:colOff>
          <xdr:row>35</xdr:row>
          <xdr:rowOff>228600</xdr:rowOff>
        </xdr:to>
        <xdr:sp macro="" textlink="">
          <xdr:nvSpPr>
            <xdr:cNvPr id="71846" name="Drop Down 166" hidden="1">
              <a:extLst>
                <a:ext uri="{63B3BB69-23CF-44E3-9099-C40C66FF867C}">
                  <a14:compatExt spid="_x0000_s71846"/>
                </a:ext>
                <a:ext uri="{FF2B5EF4-FFF2-40B4-BE49-F238E27FC236}">
                  <a16:creationId xmlns:a16="http://schemas.microsoft.com/office/drawing/2014/main" id="{00000000-0008-0000-1100-0000A6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41</xdr:row>
          <xdr:rowOff>22860</xdr:rowOff>
        </xdr:from>
        <xdr:to>
          <xdr:col>12</xdr:col>
          <xdr:colOff>22860</xdr:colOff>
          <xdr:row>41</xdr:row>
          <xdr:rowOff>228600</xdr:rowOff>
        </xdr:to>
        <xdr:sp macro="" textlink="">
          <xdr:nvSpPr>
            <xdr:cNvPr id="71847" name="Drop Down 167" hidden="1">
              <a:extLst>
                <a:ext uri="{63B3BB69-23CF-44E3-9099-C40C66FF867C}">
                  <a14:compatExt spid="_x0000_s71847"/>
                </a:ext>
                <a:ext uri="{FF2B5EF4-FFF2-40B4-BE49-F238E27FC236}">
                  <a16:creationId xmlns:a16="http://schemas.microsoft.com/office/drawing/2014/main" id="{00000000-0008-0000-1100-0000A7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42</xdr:row>
          <xdr:rowOff>22860</xdr:rowOff>
        </xdr:from>
        <xdr:to>
          <xdr:col>12</xdr:col>
          <xdr:colOff>22860</xdr:colOff>
          <xdr:row>42</xdr:row>
          <xdr:rowOff>228600</xdr:rowOff>
        </xdr:to>
        <xdr:sp macro="" textlink="">
          <xdr:nvSpPr>
            <xdr:cNvPr id="71848" name="Drop Down 168" hidden="1">
              <a:extLst>
                <a:ext uri="{63B3BB69-23CF-44E3-9099-C40C66FF867C}">
                  <a14:compatExt spid="_x0000_s71848"/>
                </a:ext>
                <a:ext uri="{FF2B5EF4-FFF2-40B4-BE49-F238E27FC236}">
                  <a16:creationId xmlns:a16="http://schemas.microsoft.com/office/drawing/2014/main" id="{00000000-0008-0000-1100-0000A8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43</xdr:row>
          <xdr:rowOff>22860</xdr:rowOff>
        </xdr:from>
        <xdr:to>
          <xdr:col>12</xdr:col>
          <xdr:colOff>22860</xdr:colOff>
          <xdr:row>43</xdr:row>
          <xdr:rowOff>228600</xdr:rowOff>
        </xdr:to>
        <xdr:sp macro="" textlink="">
          <xdr:nvSpPr>
            <xdr:cNvPr id="71849" name="Drop Down 169" hidden="1">
              <a:extLst>
                <a:ext uri="{63B3BB69-23CF-44E3-9099-C40C66FF867C}">
                  <a14:compatExt spid="_x0000_s71849"/>
                </a:ext>
                <a:ext uri="{FF2B5EF4-FFF2-40B4-BE49-F238E27FC236}">
                  <a16:creationId xmlns:a16="http://schemas.microsoft.com/office/drawing/2014/main" id="{00000000-0008-0000-1100-0000A9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44</xdr:row>
          <xdr:rowOff>22860</xdr:rowOff>
        </xdr:from>
        <xdr:to>
          <xdr:col>12</xdr:col>
          <xdr:colOff>22860</xdr:colOff>
          <xdr:row>44</xdr:row>
          <xdr:rowOff>228600</xdr:rowOff>
        </xdr:to>
        <xdr:sp macro="" textlink="">
          <xdr:nvSpPr>
            <xdr:cNvPr id="71850" name="Drop Down 170" hidden="1">
              <a:extLst>
                <a:ext uri="{63B3BB69-23CF-44E3-9099-C40C66FF867C}">
                  <a14:compatExt spid="_x0000_s71850"/>
                </a:ext>
                <a:ext uri="{FF2B5EF4-FFF2-40B4-BE49-F238E27FC236}">
                  <a16:creationId xmlns:a16="http://schemas.microsoft.com/office/drawing/2014/main" id="{00000000-0008-0000-1100-0000AA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45</xdr:row>
          <xdr:rowOff>22860</xdr:rowOff>
        </xdr:from>
        <xdr:to>
          <xdr:col>12</xdr:col>
          <xdr:colOff>22860</xdr:colOff>
          <xdr:row>45</xdr:row>
          <xdr:rowOff>228600</xdr:rowOff>
        </xdr:to>
        <xdr:sp macro="" textlink="">
          <xdr:nvSpPr>
            <xdr:cNvPr id="71851" name="Drop Down 171" hidden="1">
              <a:extLst>
                <a:ext uri="{63B3BB69-23CF-44E3-9099-C40C66FF867C}">
                  <a14:compatExt spid="_x0000_s71851"/>
                </a:ext>
                <a:ext uri="{FF2B5EF4-FFF2-40B4-BE49-F238E27FC236}">
                  <a16:creationId xmlns:a16="http://schemas.microsoft.com/office/drawing/2014/main" id="{00000000-0008-0000-1100-0000AB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46</xdr:row>
          <xdr:rowOff>22860</xdr:rowOff>
        </xdr:from>
        <xdr:to>
          <xdr:col>12</xdr:col>
          <xdr:colOff>22860</xdr:colOff>
          <xdr:row>46</xdr:row>
          <xdr:rowOff>228600</xdr:rowOff>
        </xdr:to>
        <xdr:sp macro="" textlink="">
          <xdr:nvSpPr>
            <xdr:cNvPr id="71852" name="Drop Down 172" hidden="1">
              <a:extLst>
                <a:ext uri="{63B3BB69-23CF-44E3-9099-C40C66FF867C}">
                  <a14:compatExt spid="_x0000_s71852"/>
                </a:ext>
                <a:ext uri="{FF2B5EF4-FFF2-40B4-BE49-F238E27FC236}">
                  <a16:creationId xmlns:a16="http://schemas.microsoft.com/office/drawing/2014/main" id="{00000000-0008-0000-1100-0000AC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47</xdr:row>
          <xdr:rowOff>22860</xdr:rowOff>
        </xdr:from>
        <xdr:to>
          <xdr:col>12</xdr:col>
          <xdr:colOff>22860</xdr:colOff>
          <xdr:row>47</xdr:row>
          <xdr:rowOff>228600</xdr:rowOff>
        </xdr:to>
        <xdr:sp macro="" textlink="">
          <xdr:nvSpPr>
            <xdr:cNvPr id="71853" name="Drop Down 173" hidden="1">
              <a:extLst>
                <a:ext uri="{63B3BB69-23CF-44E3-9099-C40C66FF867C}">
                  <a14:compatExt spid="_x0000_s71853"/>
                </a:ext>
                <a:ext uri="{FF2B5EF4-FFF2-40B4-BE49-F238E27FC236}">
                  <a16:creationId xmlns:a16="http://schemas.microsoft.com/office/drawing/2014/main" id="{00000000-0008-0000-1100-0000AD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53</xdr:row>
          <xdr:rowOff>22860</xdr:rowOff>
        </xdr:from>
        <xdr:to>
          <xdr:col>12</xdr:col>
          <xdr:colOff>22860</xdr:colOff>
          <xdr:row>53</xdr:row>
          <xdr:rowOff>228600</xdr:rowOff>
        </xdr:to>
        <xdr:sp macro="" textlink="">
          <xdr:nvSpPr>
            <xdr:cNvPr id="71854" name="Drop Down 174" hidden="1">
              <a:extLst>
                <a:ext uri="{63B3BB69-23CF-44E3-9099-C40C66FF867C}">
                  <a14:compatExt spid="_x0000_s71854"/>
                </a:ext>
                <a:ext uri="{FF2B5EF4-FFF2-40B4-BE49-F238E27FC236}">
                  <a16:creationId xmlns:a16="http://schemas.microsoft.com/office/drawing/2014/main" id="{00000000-0008-0000-1100-0000AE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54</xdr:row>
          <xdr:rowOff>22860</xdr:rowOff>
        </xdr:from>
        <xdr:to>
          <xdr:col>12</xdr:col>
          <xdr:colOff>22860</xdr:colOff>
          <xdr:row>54</xdr:row>
          <xdr:rowOff>228600</xdr:rowOff>
        </xdr:to>
        <xdr:sp macro="" textlink="">
          <xdr:nvSpPr>
            <xdr:cNvPr id="71855" name="Drop Down 175" hidden="1">
              <a:extLst>
                <a:ext uri="{63B3BB69-23CF-44E3-9099-C40C66FF867C}">
                  <a14:compatExt spid="_x0000_s71855"/>
                </a:ext>
                <a:ext uri="{FF2B5EF4-FFF2-40B4-BE49-F238E27FC236}">
                  <a16:creationId xmlns:a16="http://schemas.microsoft.com/office/drawing/2014/main" id="{00000000-0008-0000-1100-0000AF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55</xdr:row>
          <xdr:rowOff>22860</xdr:rowOff>
        </xdr:from>
        <xdr:to>
          <xdr:col>12</xdr:col>
          <xdr:colOff>22860</xdr:colOff>
          <xdr:row>55</xdr:row>
          <xdr:rowOff>228600</xdr:rowOff>
        </xdr:to>
        <xdr:sp macro="" textlink="">
          <xdr:nvSpPr>
            <xdr:cNvPr id="71856" name="Drop Down 176" hidden="1">
              <a:extLst>
                <a:ext uri="{63B3BB69-23CF-44E3-9099-C40C66FF867C}">
                  <a14:compatExt spid="_x0000_s71856"/>
                </a:ext>
                <a:ext uri="{FF2B5EF4-FFF2-40B4-BE49-F238E27FC236}">
                  <a16:creationId xmlns:a16="http://schemas.microsoft.com/office/drawing/2014/main" id="{00000000-0008-0000-1100-0000B0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37</xdr:row>
          <xdr:rowOff>22860</xdr:rowOff>
        </xdr:from>
        <xdr:to>
          <xdr:col>12</xdr:col>
          <xdr:colOff>22860</xdr:colOff>
          <xdr:row>37</xdr:row>
          <xdr:rowOff>228600</xdr:rowOff>
        </xdr:to>
        <xdr:sp macro="" textlink="">
          <xdr:nvSpPr>
            <xdr:cNvPr id="71858" name="Drop Down 178" hidden="1">
              <a:extLst>
                <a:ext uri="{63B3BB69-23CF-44E3-9099-C40C66FF867C}">
                  <a14:compatExt spid="_x0000_s71858"/>
                </a:ext>
                <a:ext uri="{FF2B5EF4-FFF2-40B4-BE49-F238E27FC236}">
                  <a16:creationId xmlns:a16="http://schemas.microsoft.com/office/drawing/2014/main" id="{00000000-0008-0000-1100-0000B2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56</xdr:row>
          <xdr:rowOff>22860</xdr:rowOff>
        </xdr:from>
        <xdr:to>
          <xdr:col>12</xdr:col>
          <xdr:colOff>22860</xdr:colOff>
          <xdr:row>56</xdr:row>
          <xdr:rowOff>228600</xdr:rowOff>
        </xdr:to>
        <xdr:sp macro="" textlink="">
          <xdr:nvSpPr>
            <xdr:cNvPr id="71860" name="Drop Down 180" hidden="1">
              <a:extLst>
                <a:ext uri="{63B3BB69-23CF-44E3-9099-C40C66FF867C}">
                  <a14:compatExt spid="_x0000_s71860"/>
                </a:ext>
                <a:ext uri="{FF2B5EF4-FFF2-40B4-BE49-F238E27FC236}">
                  <a16:creationId xmlns:a16="http://schemas.microsoft.com/office/drawing/2014/main" id="{00000000-0008-0000-1100-0000B4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57</xdr:row>
          <xdr:rowOff>22860</xdr:rowOff>
        </xdr:from>
        <xdr:to>
          <xdr:col>12</xdr:col>
          <xdr:colOff>22860</xdr:colOff>
          <xdr:row>57</xdr:row>
          <xdr:rowOff>228600</xdr:rowOff>
        </xdr:to>
        <xdr:sp macro="" textlink="">
          <xdr:nvSpPr>
            <xdr:cNvPr id="71861" name="Drop Down 181" hidden="1">
              <a:extLst>
                <a:ext uri="{63B3BB69-23CF-44E3-9099-C40C66FF867C}">
                  <a14:compatExt spid="_x0000_s71861"/>
                </a:ext>
                <a:ext uri="{FF2B5EF4-FFF2-40B4-BE49-F238E27FC236}">
                  <a16:creationId xmlns:a16="http://schemas.microsoft.com/office/drawing/2014/main" id="{00000000-0008-0000-1100-0000B5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10</xdr:row>
          <xdr:rowOff>22860</xdr:rowOff>
        </xdr:from>
        <xdr:to>
          <xdr:col>12</xdr:col>
          <xdr:colOff>22860</xdr:colOff>
          <xdr:row>10</xdr:row>
          <xdr:rowOff>228600</xdr:rowOff>
        </xdr:to>
        <xdr:sp macro="" textlink="">
          <xdr:nvSpPr>
            <xdr:cNvPr id="72764" name="Drop Down 60" hidden="1">
              <a:extLst>
                <a:ext uri="{63B3BB69-23CF-44E3-9099-C40C66FF867C}">
                  <a14:compatExt spid="_x0000_s72764"/>
                </a:ext>
                <a:ext uri="{FF2B5EF4-FFF2-40B4-BE49-F238E27FC236}">
                  <a16:creationId xmlns:a16="http://schemas.microsoft.com/office/drawing/2014/main" id="{00000000-0008-0000-1200-00003C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11</xdr:row>
          <xdr:rowOff>22860</xdr:rowOff>
        </xdr:from>
        <xdr:to>
          <xdr:col>12</xdr:col>
          <xdr:colOff>22860</xdr:colOff>
          <xdr:row>11</xdr:row>
          <xdr:rowOff>228600</xdr:rowOff>
        </xdr:to>
        <xdr:sp macro="" textlink="">
          <xdr:nvSpPr>
            <xdr:cNvPr id="72765" name="Drop Down 61" hidden="1">
              <a:extLst>
                <a:ext uri="{63B3BB69-23CF-44E3-9099-C40C66FF867C}">
                  <a14:compatExt spid="_x0000_s72765"/>
                </a:ext>
                <a:ext uri="{FF2B5EF4-FFF2-40B4-BE49-F238E27FC236}">
                  <a16:creationId xmlns:a16="http://schemas.microsoft.com/office/drawing/2014/main" id="{00000000-0008-0000-1200-00003D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228600</xdr:rowOff>
        </xdr:to>
        <xdr:sp macro="" textlink="">
          <xdr:nvSpPr>
            <xdr:cNvPr id="72766" name="Drop Down 62" hidden="1">
              <a:extLst>
                <a:ext uri="{63B3BB69-23CF-44E3-9099-C40C66FF867C}">
                  <a14:compatExt spid="_x0000_s72766"/>
                </a:ext>
                <a:ext uri="{FF2B5EF4-FFF2-40B4-BE49-F238E27FC236}">
                  <a16:creationId xmlns:a16="http://schemas.microsoft.com/office/drawing/2014/main" id="{00000000-0008-0000-1200-00003E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13</xdr:row>
          <xdr:rowOff>22860</xdr:rowOff>
        </xdr:from>
        <xdr:to>
          <xdr:col>12</xdr:col>
          <xdr:colOff>22860</xdr:colOff>
          <xdr:row>13</xdr:row>
          <xdr:rowOff>228600</xdr:rowOff>
        </xdr:to>
        <xdr:sp macro="" textlink="">
          <xdr:nvSpPr>
            <xdr:cNvPr id="72767" name="Drop Down 63" hidden="1">
              <a:extLst>
                <a:ext uri="{63B3BB69-23CF-44E3-9099-C40C66FF867C}">
                  <a14:compatExt spid="_x0000_s72767"/>
                </a:ext>
                <a:ext uri="{FF2B5EF4-FFF2-40B4-BE49-F238E27FC236}">
                  <a16:creationId xmlns:a16="http://schemas.microsoft.com/office/drawing/2014/main" id="{00000000-0008-0000-1200-00003F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228600</xdr:rowOff>
        </xdr:to>
        <xdr:sp macro="" textlink="">
          <xdr:nvSpPr>
            <xdr:cNvPr id="72768" name="Drop Down 64" hidden="1">
              <a:extLst>
                <a:ext uri="{63B3BB69-23CF-44E3-9099-C40C66FF867C}">
                  <a14:compatExt spid="_x0000_s72768"/>
                </a:ext>
                <a:ext uri="{FF2B5EF4-FFF2-40B4-BE49-F238E27FC236}">
                  <a16:creationId xmlns:a16="http://schemas.microsoft.com/office/drawing/2014/main" id="{00000000-0008-0000-1200-000040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38</xdr:row>
          <xdr:rowOff>22860</xdr:rowOff>
        </xdr:from>
        <xdr:to>
          <xdr:col>12</xdr:col>
          <xdr:colOff>22860</xdr:colOff>
          <xdr:row>38</xdr:row>
          <xdr:rowOff>228600</xdr:rowOff>
        </xdr:to>
        <xdr:sp macro="" textlink="">
          <xdr:nvSpPr>
            <xdr:cNvPr id="72798" name="Drop Down 94" hidden="1">
              <a:extLst>
                <a:ext uri="{63B3BB69-23CF-44E3-9099-C40C66FF867C}">
                  <a14:compatExt spid="_x0000_s72798"/>
                </a:ext>
                <a:ext uri="{FF2B5EF4-FFF2-40B4-BE49-F238E27FC236}">
                  <a16:creationId xmlns:a16="http://schemas.microsoft.com/office/drawing/2014/main" id="{00000000-0008-0000-1200-00005E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39</xdr:row>
          <xdr:rowOff>22860</xdr:rowOff>
        </xdr:from>
        <xdr:to>
          <xdr:col>12</xdr:col>
          <xdr:colOff>22860</xdr:colOff>
          <xdr:row>39</xdr:row>
          <xdr:rowOff>228600</xdr:rowOff>
        </xdr:to>
        <xdr:sp macro="" textlink="">
          <xdr:nvSpPr>
            <xdr:cNvPr id="72799" name="Drop Down 95" hidden="1">
              <a:extLst>
                <a:ext uri="{63B3BB69-23CF-44E3-9099-C40C66FF867C}">
                  <a14:compatExt spid="_x0000_s72799"/>
                </a:ext>
                <a:ext uri="{FF2B5EF4-FFF2-40B4-BE49-F238E27FC236}">
                  <a16:creationId xmlns:a16="http://schemas.microsoft.com/office/drawing/2014/main" id="{00000000-0008-0000-1200-00005F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40</xdr:row>
          <xdr:rowOff>22860</xdr:rowOff>
        </xdr:from>
        <xdr:to>
          <xdr:col>12</xdr:col>
          <xdr:colOff>22860</xdr:colOff>
          <xdr:row>40</xdr:row>
          <xdr:rowOff>228600</xdr:rowOff>
        </xdr:to>
        <xdr:sp macro="" textlink="">
          <xdr:nvSpPr>
            <xdr:cNvPr id="72800" name="Drop Down 96" hidden="1">
              <a:extLst>
                <a:ext uri="{63B3BB69-23CF-44E3-9099-C40C66FF867C}">
                  <a14:compatExt spid="_x0000_s72800"/>
                </a:ext>
                <a:ext uri="{FF2B5EF4-FFF2-40B4-BE49-F238E27FC236}">
                  <a16:creationId xmlns:a16="http://schemas.microsoft.com/office/drawing/2014/main" id="{00000000-0008-0000-1200-000060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228600</xdr:rowOff>
        </xdr:to>
        <xdr:sp macro="" textlink="">
          <xdr:nvSpPr>
            <xdr:cNvPr id="72804" name="Drop Down 100" hidden="1">
              <a:extLst>
                <a:ext uri="{63B3BB69-23CF-44E3-9099-C40C66FF867C}">
                  <a14:compatExt spid="_x0000_s72804"/>
                </a:ext>
                <a:ext uri="{FF2B5EF4-FFF2-40B4-BE49-F238E27FC236}">
                  <a16:creationId xmlns:a16="http://schemas.microsoft.com/office/drawing/2014/main" id="{00000000-0008-0000-1200-000064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104060</xdr:colOff>
      <xdr:row>3</xdr:row>
      <xdr:rowOff>219399</xdr:rowOff>
    </xdr:to>
    <xdr:pic>
      <xdr:nvPicPr>
        <xdr:cNvPr id="135" name="Afbeelding 134">
          <a:hlinkClick xmlns:r="http://schemas.openxmlformats.org/officeDocument/2006/relationships" r:id="rId1" tooltip="Next section"/>
          <a:extLst>
            <a:ext uri="{FF2B5EF4-FFF2-40B4-BE49-F238E27FC236}">
              <a16:creationId xmlns:a16="http://schemas.microsoft.com/office/drawing/2014/main" id="{00000000-0008-0000-1200-00008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136" name="Afbeelding 135">
          <a:hlinkClick xmlns:r="http://schemas.openxmlformats.org/officeDocument/2006/relationships" r:id="rId3" tooltip="Previous section"/>
          <a:extLst>
            <a:ext uri="{FF2B5EF4-FFF2-40B4-BE49-F238E27FC236}">
              <a16:creationId xmlns:a16="http://schemas.microsoft.com/office/drawing/2014/main" id="{00000000-0008-0000-1200-00008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xdr:twoCellAnchor editAs="oneCell">
    <xdr:from>
      <xdr:col>13</xdr:col>
      <xdr:colOff>171450</xdr:colOff>
      <xdr:row>0</xdr:row>
      <xdr:rowOff>9525</xdr:rowOff>
    </xdr:from>
    <xdr:to>
      <xdr:col>15</xdr:col>
      <xdr:colOff>507175</xdr:colOff>
      <xdr:row>2</xdr:row>
      <xdr:rowOff>18225</xdr:rowOff>
    </xdr:to>
    <xdr:pic>
      <xdr:nvPicPr>
        <xdr:cNvPr id="51" name="Afbeelding 50">
          <a:hlinkClick xmlns:r="http://schemas.openxmlformats.org/officeDocument/2006/relationships" r:id="rId5" tooltip="Skip to results"/>
          <a:extLst>
            <a:ext uri="{FF2B5EF4-FFF2-40B4-BE49-F238E27FC236}">
              <a16:creationId xmlns:a16="http://schemas.microsoft.com/office/drawing/2014/main" id="{00000000-0008-0000-1200-00003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twoCellAnchor editAs="oneCell">
    <xdr:from>
      <xdr:col>10</xdr:col>
      <xdr:colOff>568581</xdr:colOff>
      <xdr:row>0</xdr:row>
      <xdr:rowOff>0</xdr:rowOff>
    </xdr:from>
    <xdr:to>
      <xdr:col>11</xdr:col>
      <xdr:colOff>469120</xdr:colOff>
      <xdr:row>2</xdr:row>
      <xdr:rowOff>6350</xdr:rowOff>
    </xdr:to>
    <xdr:pic>
      <xdr:nvPicPr>
        <xdr:cNvPr id="52" name="Afbeelding 51">
          <a:hlinkClick xmlns:r="http://schemas.openxmlformats.org/officeDocument/2006/relationships" r:id="rId7" tooltip="Previous domain"/>
          <a:extLst>
            <a:ext uri="{FF2B5EF4-FFF2-40B4-BE49-F238E27FC236}">
              <a16:creationId xmlns:a16="http://schemas.microsoft.com/office/drawing/2014/main" id="{00000000-0008-0000-1200-00003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979729</xdr:colOff>
      <xdr:row>0</xdr:row>
      <xdr:rowOff>1</xdr:rowOff>
    </xdr:from>
    <xdr:to>
      <xdr:col>12</xdr:col>
      <xdr:colOff>120651</xdr:colOff>
      <xdr:row>2</xdr:row>
      <xdr:rowOff>11487</xdr:rowOff>
    </xdr:to>
    <xdr:pic>
      <xdr:nvPicPr>
        <xdr:cNvPr id="53" name="Afbeelding 52">
          <a:hlinkClick xmlns:r="http://schemas.openxmlformats.org/officeDocument/2006/relationships" r:id="rId9" tooltip="Next domain"/>
          <a:extLst>
            <a:ext uri="{FF2B5EF4-FFF2-40B4-BE49-F238E27FC236}">
              <a16:creationId xmlns:a16="http://schemas.microsoft.com/office/drawing/2014/main" id="{00000000-0008-0000-1200-00003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764704" y="1"/>
          <a:ext cx="537922"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54" name="Afbeelding 53">
          <a:hlinkClick xmlns:r="http://schemas.openxmlformats.org/officeDocument/2006/relationships" r:id="rId11" tooltip="Back to index"/>
          <a:extLst>
            <a:ext uri="{FF2B5EF4-FFF2-40B4-BE49-F238E27FC236}">
              <a16:creationId xmlns:a16="http://schemas.microsoft.com/office/drawing/2014/main" id="{00000000-0008-0000-1200-00003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42</xdr:row>
          <xdr:rowOff>22860</xdr:rowOff>
        </xdr:from>
        <xdr:to>
          <xdr:col>12</xdr:col>
          <xdr:colOff>22860</xdr:colOff>
          <xdr:row>42</xdr:row>
          <xdr:rowOff>228600</xdr:rowOff>
        </xdr:to>
        <xdr:sp macro="" textlink="">
          <xdr:nvSpPr>
            <xdr:cNvPr id="72837" name="Drop Down 133" hidden="1">
              <a:extLst>
                <a:ext uri="{63B3BB69-23CF-44E3-9099-C40C66FF867C}">
                  <a14:compatExt spid="_x0000_s72837"/>
                </a:ext>
                <a:ext uri="{FF2B5EF4-FFF2-40B4-BE49-F238E27FC236}">
                  <a16:creationId xmlns:a16="http://schemas.microsoft.com/office/drawing/2014/main" id="{00000000-0008-0000-1200-000085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43</xdr:row>
          <xdr:rowOff>22860</xdr:rowOff>
        </xdr:from>
        <xdr:to>
          <xdr:col>12</xdr:col>
          <xdr:colOff>22860</xdr:colOff>
          <xdr:row>43</xdr:row>
          <xdr:rowOff>228600</xdr:rowOff>
        </xdr:to>
        <xdr:sp macro="" textlink="">
          <xdr:nvSpPr>
            <xdr:cNvPr id="72838" name="Drop Down 134" hidden="1">
              <a:extLst>
                <a:ext uri="{63B3BB69-23CF-44E3-9099-C40C66FF867C}">
                  <a14:compatExt spid="_x0000_s72838"/>
                </a:ext>
                <a:ext uri="{FF2B5EF4-FFF2-40B4-BE49-F238E27FC236}">
                  <a16:creationId xmlns:a16="http://schemas.microsoft.com/office/drawing/2014/main" id="{00000000-0008-0000-1200-000086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45</xdr:row>
          <xdr:rowOff>22860</xdr:rowOff>
        </xdr:from>
        <xdr:to>
          <xdr:col>12</xdr:col>
          <xdr:colOff>22860</xdr:colOff>
          <xdr:row>45</xdr:row>
          <xdr:rowOff>228600</xdr:rowOff>
        </xdr:to>
        <xdr:sp macro="" textlink="">
          <xdr:nvSpPr>
            <xdr:cNvPr id="72841" name="Drop Down 137" hidden="1">
              <a:extLst>
                <a:ext uri="{63B3BB69-23CF-44E3-9099-C40C66FF867C}">
                  <a14:compatExt spid="_x0000_s72841"/>
                </a:ext>
                <a:ext uri="{FF2B5EF4-FFF2-40B4-BE49-F238E27FC236}">
                  <a16:creationId xmlns:a16="http://schemas.microsoft.com/office/drawing/2014/main" id="{00000000-0008-0000-1200-000089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46</xdr:row>
          <xdr:rowOff>22860</xdr:rowOff>
        </xdr:from>
        <xdr:to>
          <xdr:col>12</xdr:col>
          <xdr:colOff>22860</xdr:colOff>
          <xdr:row>46</xdr:row>
          <xdr:rowOff>228600</xdr:rowOff>
        </xdr:to>
        <xdr:sp macro="" textlink="">
          <xdr:nvSpPr>
            <xdr:cNvPr id="72846" name="Drop Down 142" hidden="1">
              <a:extLst>
                <a:ext uri="{63B3BB69-23CF-44E3-9099-C40C66FF867C}">
                  <a14:compatExt spid="_x0000_s72846"/>
                </a:ext>
                <a:ext uri="{FF2B5EF4-FFF2-40B4-BE49-F238E27FC236}">
                  <a16:creationId xmlns:a16="http://schemas.microsoft.com/office/drawing/2014/main" id="{00000000-0008-0000-1200-00008E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47</xdr:row>
          <xdr:rowOff>22860</xdr:rowOff>
        </xdr:from>
        <xdr:to>
          <xdr:col>12</xdr:col>
          <xdr:colOff>22860</xdr:colOff>
          <xdr:row>47</xdr:row>
          <xdr:rowOff>228600</xdr:rowOff>
        </xdr:to>
        <xdr:sp macro="" textlink="">
          <xdr:nvSpPr>
            <xdr:cNvPr id="72847" name="Drop Down 143" hidden="1">
              <a:extLst>
                <a:ext uri="{63B3BB69-23CF-44E3-9099-C40C66FF867C}">
                  <a14:compatExt spid="_x0000_s72847"/>
                </a:ext>
                <a:ext uri="{FF2B5EF4-FFF2-40B4-BE49-F238E27FC236}">
                  <a16:creationId xmlns:a16="http://schemas.microsoft.com/office/drawing/2014/main" id="{00000000-0008-0000-1200-00008F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48</xdr:row>
          <xdr:rowOff>22860</xdr:rowOff>
        </xdr:from>
        <xdr:to>
          <xdr:col>12</xdr:col>
          <xdr:colOff>22860</xdr:colOff>
          <xdr:row>48</xdr:row>
          <xdr:rowOff>228600</xdr:rowOff>
        </xdr:to>
        <xdr:sp macro="" textlink="">
          <xdr:nvSpPr>
            <xdr:cNvPr id="72848" name="Drop Down 144" hidden="1">
              <a:extLst>
                <a:ext uri="{63B3BB69-23CF-44E3-9099-C40C66FF867C}">
                  <a14:compatExt spid="_x0000_s72848"/>
                </a:ext>
                <a:ext uri="{FF2B5EF4-FFF2-40B4-BE49-F238E27FC236}">
                  <a16:creationId xmlns:a16="http://schemas.microsoft.com/office/drawing/2014/main" id="{00000000-0008-0000-1200-000090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228600</xdr:rowOff>
        </xdr:to>
        <xdr:sp macro="" textlink="">
          <xdr:nvSpPr>
            <xdr:cNvPr id="72849" name="Drop Down 145" hidden="1">
              <a:extLst>
                <a:ext uri="{63B3BB69-23CF-44E3-9099-C40C66FF867C}">
                  <a14:compatExt spid="_x0000_s72849"/>
                </a:ext>
                <a:ext uri="{FF2B5EF4-FFF2-40B4-BE49-F238E27FC236}">
                  <a16:creationId xmlns:a16="http://schemas.microsoft.com/office/drawing/2014/main" id="{00000000-0008-0000-1200-000091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228600</xdr:rowOff>
        </xdr:to>
        <xdr:sp macro="" textlink="">
          <xdr:nvSpPr>
            <xdr:cNvPr id="72850" name="Drop Down 146" hidden="1">
              <a:extLst>
                <a:ext uri="{63B3BB69-23CF-44E3-9099-C40C66FF867C}">
                  <a14:compatExt spid="_x0000_s72850"/>
                </a:ext>
                <a:ext uri="{FF2B5EF4-FFF2-40B4-BE49-F238E27FC236}">
                  <a16:creationId xmlns:a16="http://schemas.microsoft.com/office/drawing/2014/main" id="{00000000-0008-0000-1200-000092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20</xdr:row>
          <xdr:rowOff>22860</xdr:rowOff>
        </xdr:from>
        <xdr:to>
          <xdr:col>12</xdr:col>
          <xdr:colOff>22860</xdr:colOff>
          <xdr:row>20</xdr:row>
          <xdr:rowOff>228600</xdr:rowOff>
        </xdr:to>
        <xdr:sp macro="" textlink="">
          <xdr:nvSpPr>
            <xdr:cNvPr id="72851" name="Drop Down 147" hidden="1">
              <a:extLst>
                <a:ext uri="{63B3BB69-23CF-44E3-9099-C40C66FF867C}">
                  <a14:compatExt spid="_x0000_s72851"/>
                </a:ext>
                <a:ext uri="{FF2B5EF4-FFF2-40B4-BE49-F238E27FC236}">
                  <a16:creationId xmlns:a16="http://schemas.microsoft.com/office/drawing/2014/main" id="{00000000-0008-0000-1200-000093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21</xdr:row>
          <xdr:rowOff>22860</xdr:rowOff>
        </xdr:from>
        <xdr:to>
          <xdr:col>12</xdr:col>
          <xdr:colOff>22860</xdr:colOff>
          <xdr:row>21</xdr:row>
          <xdr:rowOff>228600</xdr:rowOff>
        </xdr:to>
        <xdr:sp macro="" textlink="">
          <xdr:nvSpPr>
            <xdr:cNvPr id="72852" name="Drop Down 148" hidden="1">
              <a:extLst>
                <a:ext uri="{63B3BB69-23CF-44E3-9099-C40C66FF867C}">
                  <a14:compatExt spid="_x0000_s72852"/>
                </a:ext>
                <a:ext uri="{FF2B5EF4-FFF2-40B4-BE49-F238E27FC236}">
                  <a16:creationId xmlns:a16="http://schemas.microsoft.com/office/drawing/2014/main" id="{00000000-0008-0000-1200-000094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22</xdr:row>
          <xdr:rowOff>22860</xdr:rowOff>
        </xdr:from>
        <xdr:to>
          <xdr:col>12</xdr:col>
          <xdr:colOff>22860</xdr:colOff>
          <xdr:row>22</xdr:row>
          <xdr:rowOff>228600</xdr:rowOff>
        </xdr:to>
        <xdr:sp macro="" textlink="">
          <xdr:nvSpPr>
            <xdr:cNvPr id="72853" name="Drop Down 149" hidden="1">
              <a:extLst>
                <a:ext uri="{63B3BB69-23CF-44E3-9099-C40C66FF867C}">
                  <a14:compatExt spid="_x0000_s72853"/>
                </a:ext>
                <a:ext uri="{FF2B5EF4-FFF2-40B4-BE49-F238E27FC236}">
                  <a16:creationId xmlns:a16="http://schemas.microsoft.com/office/drawing/2014/main" id="{00000000-0008-0000-1200-000095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23</xdr:row>
          <xdr:rowOff>22860</xdr:rowOff>
        </xdr:from>
        <xdr:to>
          <xdr:col>12</xdr:col>
          <xdr:colOff>22860</xdr:colOff>
          <xdr:row>23</xdr:row>
          <xdr:rowOff>228600</xdr:rowOff>
        </xdr:to>
        <xdr:sp macro="" textlink="">
          <xdr:nvSpPr>
            <xdr:cNvPr id="72854" name="Drop Down 150" hidden="1">
              <a:extLst>
                <a:ext uri="{63B3BB69-23CF-44E3-9099-C40C66FF867C}">
                  <a14:compatExt spid="_x0000_s72854"/>
                </a:ext>
                <a:ext uri="{FF2B5EF4-FFF2-40B4-BE49-F238E27FC236}">
                  <a16:creationId xmlns:a16="http://schemas.microsoft.com/office/drawing/2014/main" id="{00000000-0008-0000-1200-000096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24</xdr:row>
          <xdr:rowOff>22860</xdr:rowOff>
        </xdr:from>
        <xdr:to>
          <xdr:col>12</xdr:col>
          <xdr:colOff>22860</xdr:colOff>
          <xdr:row>24</xdr:row>
          <xdr:rowOff>228600</xdr:rowOff>
        </xdr:to>
        <xdr:sp macro="" textlink="">
          <xdr:nvSpPr>
            <xdr:cNvPr id="72855" name="Drop Down 151" hidden="1">
              <a:extLst>
                <a:ext uri="{63B3BB69-23CF-44E3-9099-C40C66FF867C}">
                  <a14:compatExt spid="_x0000_s72855"/>
                </a:ext>
                <a:ext uri="{FF2B5EF4-FFF2-40B4-BE49-F238E27FC236}">
                  <a16:creationId xmlns:a16="http://schemas.microsoft.com/office/drawing/2014/main" id="{00000000-0008-0000-1200-000097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228600</xdr:rowOff>
        </xdr:to>
        <xdr:sp macro="" textlink="">
          <xdr:nvSpPr>
            <xdr:cNvPr id="72856" name="Drop Down 152" hidden="1">
              <a:extLst>
                <a:ext uri="{63B3BB69-23CF-44E3-9099-C40C66FF867C}">
                  <a14:compatExt spid="_x0000_s72856"/>
                </a:ext>
                <a:ext uri="{FF2B5EF4-FFF2-40B4-BE49-F238E27FC236}">
                  <a16:creationId xmlns:a16="http://schemas.microsoft.com/office/drawing/2014/main" id="{00000000-0008-0000-1200-000098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16</xdr:row>
          <xdr:rowOff>22860</xdr:rowOff>
        </xdr:from>
        <xdr:to>
          <xdr:col>12</xdr:col>
          <xdr:colOff>22860</xdr:colOff>
          <xdr:row>16</xdr:row>
          <xdr:rowOff>228600</xdr:rowOff>
        </xdr:to>
        <xdr:sp macro="" textlink="">
          <xdr:nvSpPr>
            <xdr:cNvPr id="72857" name="Drop Down 153" hidden="1">
              <a:extLst>
                <a:ext uri="{63B3BB69-23CF-44E3-9099-C40C66FF867C}">
                  <a14:compatExt spid="_x0000_s72857"/>
                </a:ext>
                <a:ext uri="{FF2B5EF4-FFF2-40B4-BE49-F238E27FC236}">
                  <a16:creationId xmlns:a16="http://schemas.microsoft.com/office/drawing/2014/main" id="{00000000-0008-0000-1200-000099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30</xdr:row>
          <xdr:rowOff>22860</xdr:rowOff>
        </xdr:from>
        <xdr:to>
          <xdr:col>12</xdr:col>
          <xdr:colOff>22860</xdr:colOff>
          <xdr:row>30</xdr:row>
          <xdr:rowOff>228600</xdr:rowOff>
        </xdr:to>
        <xdr:sp macro="" textlink="">
          <xdr:nvSpPr>
            <xdr:cNvPr id="72859" name="Drop Down 155" hidden="1">
              <a:extLst>
                <a:ext uri="{63B3BB69-23CF-44E3-9099-C40C66FF867C}">
                  <a14:compatExt spid="_x0000_s72859"/>
                </a:ext>
                <a:ext uri="{FF2B5EF4-FFF2-40B4-BE49-F238E27FC236}">
                  <a16:creationId xmlns:a16="http://schemas.microsoft.com/office/drawing/2014/main" id="{00000000-0008-0000-1200-00009B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31</xdr:row>
          <xdr:rowOff>22860</xdr:rowOff>
        </xdr:from>
        <xdr:to>
          <xdr:col>12</xdr:col>
          <xdr:colOff>22860</xdr:colOff>
          <xdr:row>31</xdr:row>
          <xdr:rowOff>228600</xdr:rowOff>
        </xdr:to>
        <xdr:sp macro="" textlink="">
          <xdr:nvSpPr>
            <xdr:cNvPr id="72860" name="Drop Down 156" hidden="1">
              <a:extLst>
                <a:ext uri="{63B3BB69-23CF-44E3-9099-C40C66FF867C}">
                  <a14:compatExt spid="_x0000_s72860"/>
                </a:ext>
                <a:ext uri="{FF2B5EF4-FFF2-40B4-BE49-F238E27FC236}">
                  <a16:creationId xmlns:a16="http://schemas.microsoft.com/office/drawing/2014/main" id="{00000000-0008-0000-1200-00009C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32</xdr:row>
          <xdr:rowOff>22860</xdr:rowOff>
        </xdr:from>
        <xdr:to>
          <xdr:col>12</xdr:col>
          <xdr:colOff>22860</xdr:colOff>
          <xdr:row>32</xdr:row>
          <xdr:rowOff>228600</xdr:rowOff>
        </xdr:to>
        <xdr:sp macro="" textlink="">
          <xdr:nvSpPr>
            <xdr:cNvPr id="72861" name="Drop Down 157" hidden="1">
              <a:extLst>
                <a:ext uri="{63B3BB69-23CF-44E3-9099-C40C66FF867C}">
                  <a14:compatExt spid="_x0000_s72861"/>
                </a:ext>
                <a:ext uri="{FF2B5EF4-FFF2-40B4-BE49-F238E27FC236}">
                  <a16:creationId xmlns:a16="http://schemas.microsoft.com/office/drawing/2014/main" id="{00000000-0008-0000-1200-00009D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33</xdr:row>
          <xdr:rowOff>22860</xdr:rowOff>
        </xdr:from>
        <xdr:to>
          <xdr:col>12</xdr:col>
          <xdr:colOff>22860</xdr:colOff>
          <xdr:row>33</xdr:row>
          <xdr:rowOff>228600</xdr:rowOff>
        </xdr:to>
        <xdr:sp macro="" textlink="">
          <xdr:nvSpPr>
            <xdr:cNvPr id="72862" name="Drop Down 158" hidden="1">
              <a:extLst>
                <a:ext uri="{63B3BB69-23CF-44E3-9099-C40C66FF867C}">
                  <a14:compatExt spid="_x0000_s72862"/>
                </a:ext>
                <a:ext uri="{FF2B5EF4-FFF2-40B4-BE49-F238E27FC236}">
                  <a16:creationId xmlns:a16="http://schemas.microsoft.com/office/drawing/2014/main" id="{00000000-0008-0000-1200-00009E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34</xdr:row>
          <xdr:rowOff>22860</xdr:rowOff>
        </xdr:from>
        <xdr:to>
          <xdr:col>12</xdr:col>
          <xdr:colOff>22860</xdr:colOff>
          <xdr:row>34</xdr:row>
          <xdr:rowOff>228600</xdr:rowOff>
        </xdr:to>
        <xdr:sp macro="" textlink="">
          <xdr:nvSpPr>
            <xdr:cNvPr id="72863" name="Drop Down 159" hidden="1">
              <a:extLst>
                <a:ext uri="{63B3BB69-23CF-44E3-9099-C40C66FF867C}">
                  <a14:compatExt spid="_x0000_s72863"/>
                </a:ext>
                <a:ext uri="{FF2B5EF4-FFF2-40B4-BE49-F238E27FC236}">
                  <a16:creationId xmlns:a16="http://schemas.microsoft.com/office/drawing/2014/main" id="{00000000-0008-0000-1200-00009F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35</xdr:row>
          <xdr:rowOff>22860</xdr:rowOff>
        </xdr:from>
        <xdr:to>
          <xdr:col>12</xdr:col>
          <xdr:colOff>22860</xdr:colOff>
          <xdr:row>35</xdr:row>
          <xdr:rowOff>228600</xdr:rowOff>
        </xdr:to>
        <xdr:sp macro="" textlink="">
          <xdr:nvSpPr>
            <xdr:cNvPr id="72864" name="Drop Down 160" hidden="1">
              <a:extLst>
                <a:ext uri="{63B3BB69-23CF-44E3-9099-C40C66FF867C}">
                  <a14:compatExt spid="_x0000_s72864"/>
                </a:ext>
                <a:ext uri="{FF2B5EF4-FFF2-40B4-BE49-F238E27FC236}">
                  <a16:creationId xmlns:a16="http://schemas.microsoft.com/office/drawing/2014/main" id="{00000000-0008-0000-1200-0000A0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28</xdr:row>
          <xdr:rowOff>22860</xdr:rowOff>
        </xdr:from>
        <xdr:to>
          <xdr:col>12</xdr:col>
          <xdr:colOff>22860</xdr:colOff>
          <xdr:row>28</xdr:row>
          <xdr:rowOff>228600</xdr:rowOff>
        </xdr:to>
        <xdr:sp macro="" textlink="">
          <xdr:nvSpPr>
            <xdr:cNvPr id="72865" name="Drop Down 161" hidden="1">
              <a:extLst>
                <a:ext uri="{63B3BB69-23CF-44E3-9099-C40C66FF867C}">
                  <a14:compatExt spid="_x0000_s72865"/>
                </a:ext>
                <a:ext uri="{FF2B5EF4-FFF2-40B4-BE49-F238E27FC236}">
                  <a16:creationId xmlns:a16="http://schemas.microsoft.com/office/drawing/2014/main" id="{00000000-0008-0000-1200-0000A1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334424</xdr:colOff>
      <xdr:row>55</xdr:row>
      <xdr:rowOff>118496</xdr:rowOff>
    </xdr:from>
    <xdr:to>
      <xdr:col>14</xdr:col>
      <xdr:colOff>89296</xdr:colOff>
      <xdr:row>83</xdr:row>
      <xdr:rowOff>105433</xdr:rowOff>
    </xdr:to>
    <xdr:pic>
      <xdr:nvPicPr>
        <xdr:cNvPr id="11" name="Afbeelding 10">
          <a:extLst>
            <a:ext uri="{FF2B5EF4-FFF2-40B4-BE49-F238E27FC236}">
              <a16:creationId xmlns:a16="http://schemas.microsoft.com/office/drawing/2014/main" id="{AF8FBE49-8987-36E5-A39B-C91FB2920A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4424" y="14004643"/>
          <a:ext cx="9436755" cy="70562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982901</xdr:colOff>
      <xdr:row>0</xdr:row>
      <xdr:rowOff>1</xdr:rowOff>
    </xdr:from>
    <xdr:to>
      <xdr:col>12</xdr:col>
      <xdr:colOff>114300</xdr:colOff>
      <xdr:row>2</xdr:row>
      <xdr:rowOff>8312</xdr:rowOff>
    </xdr:to>
    <xdr:pic>
      <xdr:nvPicPr>
        <xdr:cNvPr id="3" name="Afbeelding 2">
          <a:hlinkClick xmlns:r="http://schemas.openxmlformats.org/officeDocument/2006/relationships" r:id="rId2" tooltip="Next domai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64701" y="1"/>
          <a:ext cx="531574"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4" name="Afbeelding 3">
          <a:hlinkClick xmlns:r="http://schemas.openxmlformats.org/officeDocument/2006/relationships" r:id="rId4" tooltip="Back to index"/>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943535" y="9719"/>
          <a:ext cx="503683" cy="503611"/>
        </a:xfrm>
        <a:prstGeom prst="rect">
          <a:avLst/>
        </a:prstGeom>
      </xdr:spPr>
    </xdr:pic>
    <xdr:clientData/>
  </xdr:twoCellAnchor>
  <xdr:twoCellAnchor editAs="oneCell">
    <xdr:from>
      <xdr:col>11</xdr:col>
      <xdr:colOff>896359</xdr:colOff>
      <xdr:row>2</xdr:row>
      <xdr:rowOff>104994</xdr:rowOff>
    </xdr:from>
    <xdr:to>
      <xdr:col>12</xdr:col>
      <xdr:colOff>104060</xdr:colOff>
      <xdr:row>3</xdr:row>
      <xdr:rowOff>219399</xdr:rowOff>
    </xdr:to>
    <xdr:pic>
      <xdr:nvPicPr>
        <xdr:cNvPr id="5" name="Afbeelding 4">
          <a:hlinkClick xmlns:r="http://schemas.openxmlformats.org/officeDocument/2006/relationships" r:id="rId6" tooltip="Next section"/>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xdr:col>
      <xdr:colOff>57150</xdr:colOff>
      <xdr:row>47</xdr:row>
      <xdr:rowOff>152400</xdr:rowOff>
    </xdr:from>
    <xdr:to>
      <xdr:col>1</xdr:col>
      <xdr:colOff>560939</xdr:colOff>
      <xdr:row>49</xdr:row>
      <xdr:rowOff>158750</xdr:rowOff>
    </xdr:to>
    <xdr:pic>
      <xdr:nvPicPr>
        <xdr:cNvPr id="6" name="Afbeelding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150" y="9067800"/>
          <a:ext cx="506964" cy="504825"/>
        </a:xfrm>
        <a:prstGeom prst="rect">
          <a:avLst/>
        </a:prstGeom>
      </xdr:spPr>
    </xdr:pic>
    <xdr:clientData/>
  </xdr:twoCellAnchor>
  <xdr:twoCellAnchor editAs="oneCell">
    <xdr:from>
      <xdr:col>1</xdr:col>
      <xdr:colOff>57151</xdr:colOff>
      <xdr:row>49</xdr:row>
      <xdr:rowOff>140494</xdr:rowOff>
    </xdr:from>
    <xdr:to>
      <xdr:col>1</xdr:col>
      <xdr:colOff>564009</xdr:colOff>
      <xdr:row>51</xdr:row>
      <xdr:rowOff>145629</xdr:rowOff>
    </xdr:to>
    <xdr:pic>
      <xdr:nvPicPr>
        <xdr:cNvPr id="7" name="Afbeelding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8151" y="9551194"/>
          <a:ext cx="503683" cy="503611"/>
        </a:xfrm>
        <a:prstGeom prst="rect">
          <a:avLst/>
        </a:prstGeom>
      </xdr:spPr>
    </xdr:pic>
    <xdr:clientData/>
  </xdr:twoCellAnchor>
  <xdr:twoCellAnchor editAs="oneCell">
    <xdr:from>
      <xdr:col>1</xdr:col>
      <xdr:colOff>57152</xdr:colOff>
      <xdr:row>51</xdr:row>
      <xdr:rowOff>123825</xdr:rowOff>
    </xdr:from>
    <xdr:to>
      <xdr:col>1</xdr:col>
      <xdr:colOff>561289</xdr:colOff>
      <xdr:row>53</xdr:row>
      <xdr:rowOff>132137</xdr:rowOff>
    </xdr:to>
    <xdr:pic>
      <xdr:nvPicPr>
        <xdr:cNvPr id="8" name="Afbeelding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8152" y="10029825"/>
          <a:ext cx="507312" cy="503611"/>
        </a:xfrm>
        <a:prstGeom prst="rect">
          <a:avLst/>
        </a:prstGeom>
      </xdr:spPr>
    </xdr:pic>
    <xdr:clientData/>
  </xdr:twoCellAnchor>
  <xdr:twoCellAnchor editAs="oneCell">
    <xdr:from>
      <xdr:col>6</xdr:col>
      <xdr:colOff>28575</xdr:colOff>
      <xdr:row>49</xdr:row>
      <xdr:rowOff>180975</xdr:rowOff>
    </xdr:from>
    <xdr:to>
      <xdr:col>6</xdr:col>
      <xdr:colOff>563426</xdr:colOff>
      <xdr:row>51</xdr:row>
      <xdr:rowOff>47729</xdr:rowOff>
    </xdr:to>
    <xdr:pic>
      <xdr:nvPicPr>
        <xdr:cNvPr id="9" name="Afbeelding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457575" y="9591675"/>
          <a:ext cx="538026" cy="358880"/>
        </a:xfrm>
        <a:prstGeom prst="rect">
          <a:avLst/>
        </a:prstGeom>
      </xdr:spPr>
    </xdr:pic>
    <xdr:clientData/>
  </xdr:twoCellAnchor>
  <xdr:twoCellAnchor editAs="oneCell">
    <xdr:from>
      <xdr:col>6</xdr:col>
      <xdr:colOff>4763</xdr:colOff>
      <xdr:row>47</xdr:row>
      <xdr:rowOff>171450</xdr:rowOff>
    </xdr:from>
    <xdr:to>
      <xdr:col>6</xdr:col>
      <xdr:colOff>540610</xdr:colOff>
      <xdr:row>49</xdr:row>
      <xdr:rowOff>29861</xdr:rowOff>
    </xdr:to>
    <xdr:pic>
      <xdr:nvPicPr>
        <xdr:cNvPr id="10" name="Afbeelding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433763" y="9086850"/>
          <a:ext cx="532672" cy="356886"/>
        </a:xfrm>
        <a:prstGeom prst="rect">
          <a:avLst/>
        </a:prstGeom>
      </xdr:spPr>
    </xdr:pic>
    <xdr:clientData/>
  </xdr:twoCellAnchor>
  <xdr:twoCellAnchor editAs="oneCell">
    <xdr:from>
      <xdr:col>6</xdr:col>
      <xdr:colOff>38100</xdr:colOff>
      <xdr:row>51</xdr:row>
      <xdr:rowOff>123825</xdr:rowOff>
    </xdr:from>
    <xdr:to>
      <xdr:col>6</xdr:col>
      <xdr:colOff>545275</xdr:colOff>
      <xdr:row>53</xdr:row>
      <xdr:rowOff>132526</xdr:rowOff>
    </xdr:to>
    <xdr:pic>
      <xdr:nvPicPr>
        <xdr:cNvPr id="14" name="Afbeelding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467100" y="9534525"/>
          <a:ext cx="504000" cy="504000"/>
        </a:xfrm>
        <a:prstGeom prst="rect">
          <a:avLst/>
        </a:prstGeom>
      </xdr:spPr>
    </xdr:pic>
    <xdr:clientData/>
  </xdr:twoCellAnchor>
  <xdr:twoCellAnchor editAs="oneCell">
    <xdr:from>
      <xdr:col>13</xdr:col>
      <xdr:colOff>171450</xdr:colOff>
      <xdr:row>0</xdr:row>
      <xdr:rowOff>9525</xdr:rowOff>
    </xdr:from>
    <xdr:to>
      <xdr:col>13</xdr:col>
      <xdr:colOff>678625</xdr:colOff>
      <xdr:row>2</xdr:row>
      <xdr:rowOff>18225</xdr:rowOff>
    </xdr:to>
    <xdr:pic>
      <xdr:nvPicPr>
        <xdr:cNvPr id="15" name="Afbeelding 14">
          <a:hlinkClick xmlns:r="http://schemas.openxmlformats.org/officeDocument/2006/relationships" r:id="rId13" tooltip="Skip to results"/>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twoCellAnchor editAs="oneCell">
    <xdr:from>
      <xdr:col>10</xdr:col>
      <xdr:colOff>568581</xdr:colOff>
      <xdr:row>0</xdr:row>
      <xdr:rowOff>0</xdr:rowOff>
    </xdr:from>
    <xdr:to>
      <xdr:col>11</xdr:col>
      <xdr:colOff>469120</xdr:colOff>
      <xdr:row>2</xdr:row>
      <xdr:rowOff>6350</xdr:rowOff>
    </xdr:to>
    <xdr:pic>
      <xdr:nvPicPr>
        <xdr:cNvPr id="21" name="Afbeelding 20">
          <a:hlinkClick xmlns:r="http://schemas.openxmlformats.org/officeDocument/2006/relationships" r:id="rId4" tooltip="Previous domain"/>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435981" y="0"/>
          <a:ext cx="506964" cy="504825"/>
        </a:xfrm>
        <a:prstGeom prst="rect">
          <a:avLst/>
        </a:prstGeom>
      </xdr:spPr>
    </xdr:pic>
    <xdr:clientData/>
  </xdr:twoCellAnchor>
  <xdr:twoCellAnchor editAs="oneCell">
    <xdr:from>
      <xdr:col>0</xdr:col>
      <xdr:colOff>0</xdr:colOff>
      <xdr:row>6</xdr:row>
      <xdr:rowOff>145996</xdr:rowOff>
    </xdr:from>
    <xdr:to>
      <xdr:col>13</xdr:col>
      <xdr:colOff>855055</xdr:colOff>
      <xdr:row>18</xdr:row>
      <xdr:rowOff>151383</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5"/>
        <a:stretch>
          <a:fillRect/>
        </a:stretch>
      </xdr:blipFill>
      <xdr:spPr>
        <a:xfrm>
          <a:off x="0" y="1667435"/>
          <a:ext cx="9169179" cy="3048264"/>
        </a:xfrm>
        <a:prstGeom prst="rect">
          <a:avLst/>
        </a:prstGeom>
      </xdr:spPr>
    </xdr:pic>
    <xdr:clientData/>
  </xdr:twoCellAnchor>
  <xdr:twoCellAnchor editAs="oneCell">
    <xdr:from>
      <xdr:col>13</xdr:col>
      <xdr:colOff>906717</xdr:colOff>
      <xdr:row>78</xdr:row>
      <xdr:rowOff>50223</xdr:rowOff>
    </xdr:from>
    <xdr:to>
      <xdr:col>15</xdr:col>
      <xdr:colOff>2812356</xdr:colOff>
      <xdr:row>86</xdr:row>
      <xdr:rowOff>211033</xdr:rowOff>
    </xdr:to>
    <xdr:pic>
      <xdr:nvPicPr>
        <xdr:cNvPr id="19" name="Afbeelding 18">
          <a:extLst>
            <a:ext uri="{FF2B5EF4-FFF2-40B4-BE49-F238E27FC236}">
              <a16:creationId xmlns:a16="http://schemas.microsoft.com/office/drawing/2014/main" id="{A77B293A-5AC6-DBF3-3D9D-DBDF7387B9D8}"/>
            </a:ext>
          </a:extLst>
        </xdr:cNvPr>
        <xdr:cNvPicPr>
          <a:picLocks noChangeAspect="1"/>
        </xdr:cNvPicPr>
      </xdr:nvPicPr>
      <xdr:blipFill>
        <a:blip xmlns:r="http://schemas.openxmlformats.org/officeDocument/2006/relationships" r:embed="rId16"/>
        <a:stretch>
          <a:fillRect/>
        </a:stretch>
      </xdr:blipFill>
      <xdr:spPr>
        <a:xfrm>
          <a:off x="9220841" y="19321779"/>
          <a:ext cx="3442446" cy="2189395"/>
        </a:xfrm>
        <a:prstGeom prst="rect">
          <a:avLst/>
        </a:prstGeom>
      </xdr:spPr>
    </xdr:pic>
    <xdr:clientData/>
  </xdr:twoCellAnchor>
  <xdr:twoCellAnchor editAs="oneCell">
    <xdr:from>
      <xdr:col>13</xdr:col>
      <xdr:colOff>922085</xdr:colOff>
      <xdr:row>89</xdr:row>
      <xdr:rowOff>162716</xdr:rowOff>
    </xdr:from>
    <xdr:to>
      <xdr:col>15</xdr:col>
      <xdr:colOff>2197634</xdr:colOff>
      <xdr:row>95</xdr:row>
      <xdr:rowOff>165575</xdr:rowOff>
    </xdr:to>
    <xdr:pic>
      <xdr:nvPicPr>
        <xdr:cNvPr id="22" name="Afbeelding 21">
          <a:extLst>
            <a:ext uri="{FF2B5EF4-FFF2-40B4-BE49-F238E27FC236}">
              <a16:creationId xmlns:a16="http://schemas.microsoft.com/office/drawing/2014/main" id="{5156616A-1D93-BF38-DDC4-58F4DD7CF77D}"/>
            </a:ext>
          </a:extLst>
        </xdr:cNvPr>
        <xdr:cNvPicPr>
          <a:picLocks noChangeAspect="1"/>
        </xdr:cNvPicPr>
      </xdr:nvPicPr>
      <xdr:blipFill>
        <a:blip xmlns:r="http://schemas.openxmlformats.org/officeDocument/2006/relationships" r:embed="rId17"/>
        <a:stretch>
          <a:fillRect/>
        </a:stretch>
      </xdr:blipFill>
      <xdr:spPr>
        <a:xfrm>
          <a:off x="9236209" y="22223577"/>
          <a:ext cx="2812356" cy="152429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10</xdr:row>
          <xdr:rowOff>22860</xdr:rowOff>
        </xdr:from>
        <xdr:to>
          <xdr:col>12</xdr:col>
          <xdr:colOff>22860</xdr:colOff>
          <xdr:row>10</xdr:row>
          <xdr:rowOff>228600</xdr:rowOff>
        </xdr:to>
        <xdr:sp macro="" textlink="">
          <xdr:nvSpPr>
            <xdr:cNvPr id="73830" name="Drop Down 102" hidden="1">
              <a:extLst>
                <a:ext uri="{63B3BB69-23CF-44E3-9099-C40C66FF867C}">
                  <a14:compatExt spid="_x0000_s73830"/>
                </a:ext>
                <a:ext uri="{FF2B5EF4-FFF2-40B4-BE49-F238E27FC236}">
                  <a16:creationId xmlns:a16="http://schemas.microsoft.com/office/drawing/2014/main" id="{00000000-0008-0000-1300-000066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11</xdr:row>
          <xdr:rowOff>22860</xdr:rowOff>
        </xdr:from>
        <xdr:to>
          <xdr:col>12</xdr:col>
          <xdr:colOff>22860</xdr:colOff>
          <xdr:row>11</xdr:row>
          <xdr:rowOff>228600</xdr:rowOff>
        </xdr:to>
        <xdr:sp macro="" textlink="">
          <xdr:nvSpPr>
            <xdr:cNvPr id="73831" name="Drop Down 103" hidden="1">
              <a:extLst>
                <a:ext uri="{63B3BB69-23CF-44E3-9099-C40C66FF867C}">
                  <a14:compatExt spid="_x0000_s73831"/>
                </a:ext>
                <a:ext uri="{FF2B5EF4-FFF2-40B4-BE49-F238E27FC236}">
                  <a16:creationId xmlns:a16="http://schemas.microsoft.com/office/drawing/2014/main" id="{00000000-0008-0000-1300-000067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228600</xdr:rowOff>
        </xdr:to>
        <xdr:sp macro="" textlink="">
          <xdr:nvSpPr>
            <xdr:cNvPr id="73832" name="Drop Down 104" hidden="1">
              <a:extLst>
                <a:ext uri="{63B3BB69-23CF-44E3-9099-C40C66FF867C}">
                  <a14:compatExt spid="_x0000_s73832"/>
                </a:ext>
                <a:ext uri="{FF2B5EF4-FFF2-40B4-BE49-F238E27FC236}">
                  <a16:creationId xmlns:a16="http://schemas.microsoft.com/office/drawing/2014/main" id="{00000000-0008-0000-1300-000068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13</xdr:row>
          <xdr:rowOff>22860</xdr:rowOff>
        </xdr:from>
        <xdr:to>
          <xdr:col>12</xdr:col>
          <xdr:colOff>22860</xdr:colOff>
          <xdr:row>13</xdr:row>
          <xdr:rowOff>228600</xdr:rowOff>
        </xdr:to>
        <xdr:sp macro="" textlink="">
          <xdr:nvSpPr>
            <xdr:cNvPr id="73833" name="Drop Down 105" hidden="1">
              <a:extLst>
                <a:ext uri="{63B3BB69-23CF-44E3-9099-C40C66FF867C}">
                  <a14:compatExt spid="_x0000_s73833"/>
                </a:ext>
                <a:ext uri="{FF2B5EF4-FFF2-40B4-BE49-F238E27FC236}">
                  <a16:creationId xmlns:a16="http://schemas.microsoft.com/office/drawing/2014/main" id="{00000000-0008-0000-1300-000069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228600</xdr:rowOff>
        </xdr:to>
        <xdr:sp macro="" textlink="">
          <xdr:nvSpPr>
            <xdr:cNvPr id="73834" name="Drop Down 106" hidden="1">
              <a:extLst>
                <a:ext uri="{63B3BB69-23CF-44E3-9099-C40C66FF867C}">
                  <a14:compatExt spid="_x0000_s73834"/>
                </a:ext>
                <a:ext uri="{FF2B5EF4-FFF2-40B4-BE49-F238E27FC236}">
                  <a16:creationId xmlns:a16="http://schemas.microsoft.com/office/drawing/2014/main" id="{00000000-0008-0000-1300-00006A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228600</xdr:rowOff>
        </xdr:to>
        <xdr:sp macro="" textlink="">
          <xdr:nvSpPr>
            <xdr:cNvPr id="73835" name="Drop Down 107" hidden="1">
              <a:extLst>
                <a:ext uri="{63B3BB69-23CF-44E3-9099-C40C66FF867C}">
                  <a14:compatExt spid="_x0000_s73835"/>
                </a:ext>
                <a:ext uri="{FF2B5EF4-FFF2-40B4-BE49-F238E27FC236}">
                  <a16:creationId xmlns:a16="http://schemas.microsoft.com/office/drawing/2014/main" id="{00000000-0008-0000-1300-00006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16</xdr:row>
          <xdr:rowOff>22860</xdr:rowOff>
        </xdr:from>
        <xdr:to>
          <xdr:col>12</xdr:col>
          <xdr:colOff>22860</xdr:colOff>
          <xdr:row>16</xdr:row>
          <xdr:rowOff>228600</xdr:rowOff>
        </xdr:to>
        <xdr:sp macro="" textlink="">
          <xdr:nvSpPr>
            <xdr:cNvPr id="73836" name="Drop Down 108" hidden="1">
              <a:extLst>
                <a:ext uri="{63B3BB69-23CF-44E3-9099-C40C66FF867C}">
                  <a14:compatExt spid="_x0000_s73836"/>
                </a:ext>
                <a:ext uri="{FF2B5EF4-FFF2-40B4-BE49-F238E27FC236}">
                  <a16:creationId xmlns:a16="http://schemas.microsoft.com/office/drawing/2014/main" id="{00000000-0008-0000-1300-00006C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228600</xdr:rowOff>
        </xdr:to>
        <xdr:sp macro="" textlink="">
          <xdr:nvSpPr>
            <xdr:cNvPr id="73837" name="Drop Down 109" hidden="1">
              <a:extLst>
                <a:ext uri="{63B3BB69-23CF-44E3-9099-C40C66FF867C}">
                  <a14:compatExt spid="_x0000_s73837"/>
                </a:ext>
                <a:ext uri="{FF2B5EF4-FFF2-40B4-BE49-F238E27FC236}">
                  <a16:creationId xmlns:a16="http://schemas.microsoft.com/office/drawing/2014/main" id="{00000000-0008-0000-1300-00006D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228600</xdr:rowOff>
        </xdr:to>
        <xdr:sp macro="" textlink="">
          <xdr:nvSpPr>
            <xdr:cNvPr id="73839" name="Drop Down 111" hidden="1">
              <a:extLst>
                <a:ext uri="{63B3BB69-23CF-44E3-9099-C40C66FF867C}">
                  <a14:compatExt spid="_x0000_s73839"/>
                </a:ext>
                <a:ext uri="{FF2B5EF4-FFF2-40B4-BE49-F238E27FC236}">
                  <a16:creationId xmlns:a16="http://schemas.microsoft.com/office/drawing/2014/main" id="{00000000-0008-0000-1300-00006F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228600</xdr:rowOff>
        </xdr:to>
        <xdr:sp macro="" textlink="">
          <xdr:nvSpPr>
            <xdr:cNvPr id="73840" name="Drop Down 112" hidden="1">
              <a:extLst>
                <a:ext uri="{63B3BB69-23CF-44E3-9099-C40C66FF867C}">
                  <a14:compatExt spid="_x0000_s73840"/>
                </a:ext>
                <a:ext uri="{FF2B5EF4-FFF2-40B4-BE49-F238E27FC236}">
                  <a16:creationId xmlns:a16="http://schemas.microsoft.com/office/drawing/2014/main" id="{00000000-0008-0000-1300-000070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20</xdr:row>
          <xdr:rowOff>22860</xdr:rowOff>
        </xdr:from>
        <xdr:to>
          <xdr:col>12</xdr:col>
          <xdr:colOff>22860</xdr:colOff>
          <xdr:row>20</xdr:row>
          <xdr:rowOff>228600</xdr:rowOff>
        </xdr:to>
        <xdr:sp macro="" textlink="">
          <xdr:nvSpPr>
            <xdr:cNvPr id="73841" name="Drop Down 113" hidden="1">
              <a:extLst>
                <a:ext uri="{63B3BB69-23CF-44E3-9099-C40C66FF867C}">
                  <a14:compatExt spid="_x0000_s73841"/>
                </a:ext>
                <a:ext uri="{FF2B5EF4-FFF2-40B4-BE49-F238E27FC236}">
                  <a16:creationId xmlns:a16="http://schemas.microsoft.com/office/drawing/2014/main" id="{00000000-0008-0000-1300-000071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9525</xdr:rowOff>
    </xdr:from>
    <xdr:to>
      <xdr:col>15</xdr:col>
      <xdr:colOff>507175</xdr:colOff>
      <xdr:row>2</xdr:row>
      <xdr:rowOff>18225</xdr:rowOff>
    </xdr:to>
    <xdr:pic>
      <xdr:nvPicPr>
        <xdr:cNvPr id="30" name="Afbeelding 29">
          <a:hlinkClick xmlns:r="http://schemas.openxmlformats.org/officeDocument/2006/relationships" r:id="rId1" tooltip="Skip to results"/>
          <a:extLst>
            <a:ext uri="{FF2B5EF4-FFF2-40B4-BE49-F238E27FC236}">
              <a16:creationId xmlns:a16="http://schemas.microsoft.com/office/drawing/2014/main" id="{00000000-0008-0000-1300-00001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twoCellAnchor editAs="oneCell">
    <xdr:from>
      <xdr:col>10</xdr:col>
      <xdr:colOff>568581</xdr:colOff>
      <xdr:row>0</xdr:row>
      <xdr:rowOff>0</xdr:rowOff>
    </xdr:from>
    <xdr:to>
      <xdr:col>11</xdr:col>
      <xdr:colOff>469120</xdr:colOff>
      <xdr:row>2</xdr:row>
      <xdr:rowOff>6350</xdr:rowOff>
    </xdr:to>
    <xdr:pic>
      <xdr:nvPicPr>
        <xdr:cNvPr id="31" name="Afbeelding 30">
          <a:hlinkClick xmlns:r="http://schemas.openxmlformats.org/officeDocument/2006/relationships" r:id="rId3" tooltip="Previous domain"/>
          <a:extLst>
            <a:ext uri="{FF2B5EF4-FFF2-40B4-BE49-F238E27FC236}">
              <a16:creationId xmlns:a16="http://schemas.microsoft.com/office/drawing/2014/main" id="{00000000-0008-0000-1300-00001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979729</xdr:colOff>
      <xdr:row>0</xdr:row>
      <xdr:rowOff>1</xdr:rowOff>
    </xdr:from>
    <xdr:to>
      <xdr:col>12</xdr:col>
      <xdr:colOff>120651</xdr:colOff>
      <xdr:row>2</xdr:row>
      <xdr:rowOff>11487</xdr:rowOff>
    </xdr:to>
    <xdr:pic>
      <xdr:nvPicPr>
        <xdr:cNvPr id="32" name="Afbeelding 31">
          <a:hlinkClick xmlns:r="http://schemas.openxmlformats.org/officeDocument/2006/relationships" r:id="rId5" tooltip="Next domain"/>
          <a:extLst>
            <a:ext uri="{FF2B5EF4-FFF2-40B4-BE49-F238E27FC236}">
              <a16:creationId xmlns:a16="http://schemas.microsoft.com/office/drawing/2014/main" id="{00000000-0008-0000-1300-00002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64704" y="1"/>
          <a:ext cx="537922"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33" name="Afbeelding 32">
          <a:hlinkClick xmlns:r="http://schemas.openxmlformats.org/officeDocument/2006/relationships" r:id="rId7" tooltip="Back to index"/>
          <a:extLst>
            <a:ext uri="{FF2B5EF4-FFF2-40B4-BE49-F238E27FC236}">
              <a16:creationId xmlns:a16="http://schemas.microsoft.com/office/drawing/2014/main" id="{00000000-0008-0000-1300-00002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xdr:twoCellAnchor editAs="oneCell">
    <xdr:from>
      <xdr:col>11</xdr:col>
      <xdr:colOff>896359</xdr:colOff>
      <xdr:row>2</xdr:row>
      <xdr:rowOff>104994</xdr:rowOff>
    </xdr:from>
    <xdr:to>
      <xdr:col>12</xdr:col>
      <xdr:colOff>104060</xdr:colOff>
      <xdr:row>3</xdr:row>
      <xdr:rowOff>219399</xdr:rowOff>
    </xdr:to>
    <xdr:pic>
      <xdr:nvPicPr>
        <xdr:cNvPr id="35" name="Afbeelding 34">
          <a:hlinkClick xmlns:r="http://schemas.openxmlformats.org/officeDocument/2006/relationships" r:id="rId9" tooltip="Next section"/>
          <a:extLst>
            <a:ext uri="{FF2B5EF4-FFF2-40B4-BE49-F238E27FC236}">
              <a16:creationId xmlns:a16="http://schemas.microsoft.com/office/drawing/2014/main" id="{00000000-0008-0000-1300-00002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709909" y="612994"/>
          <a:ext cx="604701" cy="368405"/>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36" name="Afbeelding 35">
          <a:hlinkClick xmlns:r="http://schemas.openxmlformats.org/officeDocument/2006/relationships" r:id="rId11" tooltip="Previous section"/>
          <a:extLst>
            <a:ext uri="{FF2B5EF4-FFF2-40B4-BE49-F238E27FC236}">
              <a16:creationId xmlns:a16="http://schemas.microsoft.com/office/drawing/2014/main" id="{00000000-0008-0000-1300-00002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841071" y="613834"/>
          <a:ext cx="535847" cy="3664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23</xdr:row>
          <xdr:rowOff>22860</xdr:rowOff>
        </xdr:from>
        <xdr:to>
          <xdr:col>12</xdr:col>
          <xdr:colOff>22860</xdr:colOff>
          <xdr:row>23</xdr:row>
          <xdr:rowOff>228600</xdr:rowOff>
        </xdr:to>
        <xdr:sp macro="" textlink="">
          <xdr:nvSpPr>
            <xdr:cNvPr id="73862" name="Drop Down 134" hidden="1">
              <a:extLst>
                <a:ext uri="{63B3BB69-23CF-44E3-9099-C40C66FF867C}">
                  <a14:compatExt spid="_x0000_s73862"/>
                </a:ext>
                <a:ext uri="{FF2B5EF4-FFF2-40B4-BE49-F238E27FC236}">
                  <a16:creationId xmlns:a16="http://schemas.microsoft.com/office/drawing/2014/main" id="{00000000-0008-0000-1300-000086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24</xdr:row>
          <xdr:rowOff>22860</xdr:rowOff>
        </xdr:from>
        <xdr:to>
          <xdr:col>12</xdr:col>
          <xdr:colOff>22860</xdr:colOff>
          <xdr:row>24</xdr:row>
          <xdr:rowOff>228600</xdr:rowOff>
        </xdr:to>
        <xdr:sp macro="" textlink="">
          <xdr:nvSpPr>
            <xdr:cNvPr id="73863" name="Drop Down 135" hidden="1">
              <a:extLst>
                <a:ext uri="{63B3BB69-23CF-44E3-9099-C40C66FF867C}">
                  <a14:compatExt spid="_x0000_s73863"/>
                </a:ext>
                <a:ext uri="{FF2B5EF4-FFF2-40B4-BE49-F238E27FC236}">
                  <a16:creationId xmlns:a16="http://schemas.microsoft.com/office/drawing/2014/main" id="{00000000-0008-0000-1300-000087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228600</xdr:rowOff>
        </xdr:to>
        <xdr:sp macro="" textlink="">
          <xdr:nvSpPr>
            <xdr:cNvPr id="73864" name="Drop Down 136" hidden="1">
              <a:extLst>
                <a:ext uri="{63B3BB69-23CF-44E3-9099-C40C66FF867C}">
                  <a14:compatExt spid="_x0000_s73864"/>
                </a:ext>
                <a:ext uri="{FF2B5EF4-FFF2-40B4-BE49-F238E27FC236}">
                  <a16:creationId xmlns:a16="http://schemas.microsoft.com/office/drawing/2014/main" id="{00000000-0008-0000-1300-000088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26</xdr:row>
          <xdr:rowOff>22860</xdr:rowOff>
        </xdr:from>
        <xdr:to>
          <xdr:col>12</xdr:col>
          <xdr:colOff>22860</xdr:colOff>
          <xdr:row>26</xdr:row>
          <xdr:rowOff>228600</xdr:rowOff>
        </xdr:to>
        <xdr:sp macro="" textlink="">
          <xdr:nvSpPr>
            <xdr:cNvPr id="73865" name="Drop Down 137" hidden="1">
              <a:extLst>
                <a:ext uri="{63B3BB69-23CF-44E3-9099-C40C66FF867C}">
                  <a14:compatExt spid="_x0000_s73865"/>
                </a:ext>
                <a:ext uri="{FF2B5EF4-FFF2-40B4-BE49-F238E27FC236}">
                  <a16:creationId xmlns:a16="http://schemas.microsoft.com/office/drawing/2014/main" id="{00000000-0008-0000-1300-000089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31</xdr:row>
          <xdr:rowOff>22860</xdr:rowOff>
        </xdr:from>
        <xdr:to>
          <xdr:col>12</xdr:col>
          <xdr:colOff>22860</xdr:colOff>
          <xdr:row>31</xdr:row>
          <xdr:rowOff>228600</xdr:rowOff>
        </xdr:to>
        <xdr:sp macro="" textlink="">
          <xdr:nvSpPr>
            <xdr:cNvPr id="73866" name="Drop Down 138" hidden="1">
              <a:extLst>
                <a:ext uri="{63B3BB69-23CF-44E3-9099-C40C66FF867C}">
                  <a14:compatExt spid="_x0000_s73866"/>
                </a:ext>
                <a:ext uri="{FF2B5EF4-FFF2-40B4-BE49-F238E27FC236}">
                  <a16:creationId xmlns:a16="http://schemas.microsoft.com/office/drawing/2014/main" id="{00000000-0008-0000-1300-00008A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32</xdr:row>
          <xdr:rowOff>22860</xdr:rowOff>
        </xdr:from>
        <xdr:to>
          <xdr:col>12</xdr:col>
          <xdr:colOff>22860</xdr:colOff>
          <xdr:row>32</xdr:row>
          <xdr:rowOff>228600</xdr:rowOff>
        </xdr:to>
        <xdr:sp macro="" textlink="">
          <xdr:nvSpPr>
            <xdr:cNvPr id="73867" name="Drop Down 139" hidden="1">
              <a:extLst>
                <a:ext uri="{63B3BB69-23CF-44E3-9099-C40C66FF867C}">
                  <a14:compatExt spid="_x0000_s73867"/>
                </a:ext>
                <a:ext uri="{FF2B5EF4-FFF2-40B4-BE49-F238E27FC236}">
                  <a16:creationId xmlns:a16="http://schemas.microsoft.com/office/drawing/2014/main" id="{00000000-0008-0000-1300-00008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33</xdr:row>
          <xdr:rowOff>22860</xdr:rowOff>
        </xdr:from>
        <xdr:to>
          <xdr:col>12</xdr:col>
          <xdr:colOff>22860</xdr:colOff>
          <xdr:row>33</xdr:row>
          <xdr:rowOff>228600</xdr:rowOff>
        </xdr:to>
        <xdr:sp macro="" textlink="">
          <xdr:nvSpPr>
            <xdr:cNvPr id="73868" name="Drop Down 140" hidden="1">
              <a:extLst>
                <a:ext uri="{63B3BB69-23CF-44E3-9099-C40C66FF867C}">
                  <a14:compatExt spid="_x0000_s73868"/>
                </a:ext>
                <a:ext uri="{FF2B5EF4-FFF2-40B4-BE49-F238E27FC236}">
                  <a16:creationId xmlns:a16="http://schemas.microsoft.com/office/drawing/2014/main" id="{00000000-0008-0000-1300-00008C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27</xdr:row>
          <xdr:rowOff>22860</xdr:rowOff>
        </xdr:from>
        <xdr:to>
          <xdr:col>12</xdr:col>
          <xdr:colOff>22860</xdr:colOff>
          <xdr:row>27</xdr:row>
          <xdr:rowOff>228600</xdr:rowOff>
        </xdr:to>
        <xdr:sp macro="" textlink="">
          <xdr:nvSpPr>
            <xdr:cNvPr id="73869" name="Drop Down 141" hidden="1">
              <a:extLst>
                <a:ext uri="{63B3BB69-23CF-44E3-9099-C40C66FF867C}">
                  <a14:compatExt spid="_x0000_s73869"/>
                </a:ext>
                <a:ext uri="{FF2B5EF4-FFF2-40B4-BE49-F238E27FC236}">
                  <a16:creationId xmlns:a16="http://schemas.microsoft.com/office/drawing/2014/main" id="{00000000-0008-0000-1300-00008D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28</xdr:row>
          <xdr:rowOff>22860</xdr:rowOff>
        </xdr:from>
        <xdr:to>
          <xdr:col>12</xdr:col>
          <xdr:colOff>22860</xdr:colOff>
          <xdr:row>28</xdr:row>
          <xdr:rowOff>228600</xdr:rowOff>
        </xdr:to>
        <xdr:sp macro="" textlink="">
          <xdr:nvSpPr>
            <xdr:cNvPr id="73871" name="Drop Down 143" hidden="1">
              <a:extLst>
                <a:ext uri="{63B3BB69-23CF-44E3-9099-C40C66FF867C}">
                  <a14:compatExt spid="_x0000_s73871"/>
                </a:ext>
                <a:ext uri="{FF2B5EF4-FFF2-40B4-BE49-F238E27FC236}">
                  <a16:creationId xmlns:a16="http://schemas.microsoft.com/office/drawing/2014/main" id="{00000000-0008-0000-1300-00008F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10</xdr:row>
          <xdr:rowOff>22860</xdr:rowOff>
        </xdr:from>
        <xdr:to>
          <xdr:col>12</xdr:col>
          <xdr:colOff>22860</xdr:colOff>
          <xdr:row>10</xdr:row>
          <xdr:rowOff>228600</xdr:rowOff>
        </xdr:to>
        <xdr:sp macro="" textlink="">
          <xdr:nvSpPr>
            <xdr:cNvPr id="171009" name="Drop Down 1" hidden="1">
              <a:extLst>
                <a:ext uri="{63B3BB69-23CF-44E3-9099-C40C66FF867C}">
                  <a14:compatExt spid="_x0000_s171009"/>
                </a:ext>
                <a:ext uri="{FF2B5EF4-FFF2-40B4-BE49-F238E27FC236}">
                  <a16:creationId xmlns:a16="http://schemas.microsoft.com/office/drawing/2014/main" id="{00000000-0008-0000-1400-000001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11</xdr:row>
          <xdr:rowOff>22860</xdr:rowOff>
        </xdr:from>
        <xdr:to>
          <xdr:col>12</xdr:col>
          <xdr:colOff>22860</xdr:colOff>
          <xdr:row>11</xdr:row>
          <xdr:rowOff>228600</xdr:rowOff>
        </xdr:to>
        <xdr:sp macro="" textlink="">
          <xdr:nvSpPr>
            <xdr:cNvPr id="171010" name="Drop Down 2" hidden="1">
              <a:extLst>
                <a:ext uri="{63B3BB69-23CF-44E3-9099-C40C66FF867C}">
                  <a14:compatExt spid="_x0000_s171010"/>
                </a:ext>
                <a:ext uri="{FF2B5EF4-FFF2-40B4-BE49-F238E27FC236}">
                  <a16:creationId xmlns:a16="http://schemas.microsoft.com/office/drawing/2014/main" id="{00000000-0008-0000-1400-000002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228600</xdr:rowOff>
        </xdr:to>
        <xdr:sp macro="" textlink="">
          <xdr:nvSpPr>
            <xdr:cNvPr id="171011" name="Drop Down 3" hidden="1">
              <a:extLst>
                <a:ext uri="{63B3BB69-23CF-44E3-9099-C40C66FF867C}">
                  <a14:compatExt spid="_x0000_s171011"/>
                </a:ext>
                <a:ext uri="{FF2B5EF4-FFF2-40B4-BE49-F238E27FC236}">
                  <a16:creationId xmlns:a16="http://schemas.microsoft.com/office/drawing/2014/main" id="{00000000-0008-0000-1400-000003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13</xdr:row>
          <xdr:rowOff>22860</xdr:rowOff>
        </xdr:from>
        <xdr:to>
          <xdr:col>12</xdr:col>
          <xdr:colOff>22860</xdr:colOff>
          <xdr:row>13</xdr:row>
          <xdr:rowOff>228600</xdr:rowOff>
        </xdr:to>
        <xdr:sp macro="" textlink="">
          <xdr:nvSpPr>
            <xdr:cNvPr id="171012" name="Drop Down 4" hidden="1">
              <a:extLst>
                <a:ext uri="{63B3BB69-23CF-44E3-9099-C40C66FF867C}">
                  <a14:compatExt spid="_x0000_s171012"/>
                </a:ext>
                <a:ext uri="{FF2B5EF4-FFF2-40B4-BE49-F238E27FC236}">
                  <a16:creationId xmlns:a16="http://schemas.microsoft.com/office/drawing/2014/main" id="{00000000-0008-0000-1400-000004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228600</xdr:rowOff>
        </xdr:to>
        <xdr:sp macro="" textlink="">
          <xdr:nvSpPr>
            <xdr:cNvPr id="171013" name="Drop Down 5" hidden="1">
              <a:extLst>
                <a:ext uri="{63B3BB69-23CF-44E3-9099-C40C66FF867C}">
                  <a14:compatExt spid="_x0000_s171013"/>
                </a:ext>
                <a:ext uri="{FF2B5EF4-FFF2-40B4-BE49-F238E27FC236}">
                  <a16:creationId xmlns:a16="http://schemas.microsoft.com/office/drawing/2014/main" id="{00000000-0008-0000-1400-000005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228600</xdr:rowOff>
        </xdr:to>
        <xdr:sp macro="" textlink="">
          <xdr:nvSpPr>
            <xdr:cNvPr id="171014" name="Drop Down 6" hidden="1">
              <a:extLst>
                <a:ext uri="{63B3BB69-23CF-44E3-9099-C40C66FF867C}">
                  <a14:compatExt spid="_x0000_s171014"/>
                </a:ext>
                <a:ext uri="{FF2B5EF4-FFF2-40B4-BE49-F238E27FC236}">
                  <a16:creationId xmlns:a16="http://schemas.microsoft.com/office/drawing/2014/main" id="{00000000-0008-0000-1400-000006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16</xdr:row>
          <xdr:rowOff>22860</xdr:rowOff>
        </xdr:from>
        <xdr:to>
          <xdr:col>12</xdr:col>
          <xdr:colOff>22860</xdr:colOff>
          <xdr:row>16</xdr:row>
          <xdr:rowOff>228600</xdr:rowOff>
        </xdr:to>
        <xdr:sp macro="" textlink="">
          <xdr:nvSpPr>
            <xdr:cNvPr id="171015" name="Drop Down 7" hidden="1">
              <a:extLst>
                <a:ext uri="{63B3BB69-23CF-44E3-9099-C40C66FF867C}">
                  <a14:compatExt spid="_x0000_s171015"/>
                </a:ext>
                <a:ext uri="{FF2B5EF4-FFF2-40B4-BE49-F238E27FC236}">
                  <a16:creationId xmlns:a16="http://schemas.microsoft.com/office/drawing/2014/main" id="{00000000-0008-0000-1400-000007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228600</xdr:rowOff>
        </xdr:to>
        <xdr:sp macro="" textlink="">
          <xdr:nvSpPr>
            <xdr:cNvPr id="171016" name="Drop Down 8" hidden="1">
              <a:extLst>
                <a:ext uri="{63B3BB69-23CF-44E3-9099-C40C66FF867C}">
                  <a14:compatExt spid="_x0000_s171016"/>
                </a:ext>
                <a:ext uri="{FF2B5EF4-FFF2-40B4-BE49-F238E27FC236}">
                  <a16:creationId xmlns:a16="http://schemas.microsoft.com/office/drawing/2014/main" id="{00000000-0008-0000-1400-000008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228600</xdr:rowOff>
        </xdr:to>
        <xdr:sp macro="" textlink="">
          <xdr:nvSpPr>
            <xdr:cNvPr id="171017" name="Drop Down 9" hidden="1">
              <a:extLst>
                <a:ext uri="{63B3BB69-23CF-44E3-9099-C40C66FF867C}">
                  <a14:compatExt spid="_x0000_s171017"/>
                </a:ext>
                <a:ext uri="{FF2B5EF4-FFF2-40B4-BE49-F238E27FC236}">
                  <a16:creationId xmlns:a16="http://schemas.microsoft.com/office/drawing/2014/main" id="{00000000-0008-0000-1400-000009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228600</xdr:rowOff>
        </xdr:to>
        <xdr:sp macro="" textlink="">
          <xdr:nvSpPr>
            <xdr:cNvPr id="171018" name="Drop Down 10" hidden="1">
              <a:extLst>
                <a:ext uri="{63B3BB69-23CF-44E3-9099-C40C66FF867C}">
                  <a14:compatExt spid="_x0000_s171018"/>
                </a:ext>
                <a:ext uri="{FF2B5EF4-FFF2-40B4-BE49-F238E27FC236}">
                  <a16:creationId xmlns:a16="http://schemas.microsoft.com/office/drawing/2014/main" id="{00000000-0008-0000-1400-00000A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9525</xdr:rowOff>
    </xdr:from>
    <xdr:to>
      <xdr:col>15</xdr:col>
      <xdr:colOff>507175</xdr:colOff>
      <xdr:row>2</xdr:row>
      <xdr:rowOff>18225</xdr:rowOff>
    </xdr:to>
    <xdr:pic>
      <xdr:nvPicPr>
        <xdr:cNvPr id="27" name="Afbeelding 26">
          <a:hlinkClick xmlns:r="http://schemas.openxmlformats.org/officeDocument/2006/relationships" r:id="rId1" tooltip="Skip to results"/>
          <a:extLst>
            <a:ext uri="{FF2B5EF4-FFF2-40B4-BE49-F238E27FC236}">
              <a16:creationId xmlns:a16="http://schemas.microsoft.com/office/drawing/2014/main" id="{00000000-0008-0000-1400-00001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40750" y="9525"/>
          <a:ext cx="507175" cy="516700"/>
        </a:xfrm>
        <a:prstGeom prst="rect">
          <a:avLst/>
        </a:prstGeom>
      </xdr:spPr>
    </xdr:pic>
    <xdr:clientData/>
  </xdr:twoCellAnchor>
  <xdr:twoCellAnchor editAs="oneCell">
    <xdr:from>
      <xdr:col>10</xdr:col>
      <xdr:colOff>568581</xdr:colOff>
      <xdr:row>0</xdr:row>
      <xdr:rowOff>0</xdr:rowOff>
    </xdr:from>
    <xdr:to>
      <xdr:col>11</xdr:col>
      <xdr:colOff>469120</xdr:colOff>
      <xdr:row>2</xdr:row>
      <xdr:rowOff>6350</xdr:rowOff>
    </xdr:to>
    <xdr:pic>
      <xdr:nvPicPr>
        <xdr:cNvPr id="28" name="Afbeelding 27">
          <a:hlinkClick xmlns:r="http://schemas.openxmlformats.org/officeDocument/2006/relationships" r:id="rId3" tooltip="Previous domain"/>
          <a:extLst>
            <a:ext uri="{FF2B5EF4-FFF2-40B4-BE49-F238E27FC236}">
              <a16:creationId xmlns:a16="http://schemas.microsoft.com/office/drawing/2014/main" id="{00000000-0008-0000-1400-00001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40781" y="0"/>
          <a:ext cx="541889" cy="514350"/>
        </a:xfrm>
        <a:prstGeom prst="rect">
          <a:avLst/>
        </a:prstGeom>
      </xdr:spPr>
    </xdr:pic>
    <xdr:clientData/>
  </xdr:twoCellAnchor>
  <xdr:twoCellAnchor editAs="oneCell">
    <xdr:from>
      <xdr:col>11</xdr:col>
      <xdr:colOff>979729</xdr:colOff>
      <xdr:row>0</xdr:row>
      <xdr:rowOff>1</xdr:rowOff>
    </xdr:from>
    <xdr:to>
      <xdr:col>12</xdr:col>
      <xdr:colOff>120651</xdr:colOff>
      <xdr:row>2</xdr:row>
      <xdr:rowOff>11487</xdr:rowOff>
    </xdr:to>
    <xdr:pic>
      <xdr:nvPicPr>
        <xdr:cNvPr id="29" name="Afbeelding 28">
          <a:hlinkClick xmlns:r="http://schemas.openxmlformats.org/officeDocument/2006/relationships" r:id="rId5" tooltip="Next domain"/>
          <a:extLst>
            <a:ext uri="{FF2B5EF4-FFF2-40B4-BE49-F238E27FC236}">
              <a16:creationId xmlns:a16="http://schemas.microsoft.com/office/drawing/2014/main" id="{00000000-0008-0000-1400-00001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93279" y="1"/>
          <a:ext cx="537922" cy="51948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30" name="Afbeelding 29">
          <a:hlinkClick xmlns:r="http://schemas.openxmlformats.org/officeDocument/2006/relationships" r:id="rId7" tooltip="Back to index"/>
          <a:extLst>
            <a:ext uri="{FF2B5EF4-FFF2-40B4-BE49-F238E27FC236}">
              <a16:creationId xmlns:a16="http://schemas.microsoft.com/office/drawing/2014/main" id="{00000000-0008-0000-1400-00001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80085" y="9719"/>
          <a:ext cx="503683" cy="5163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22</xdr:row>
          <xdr:rowOff>22860</xdr:rowOff>
        </xdr:from>
        <xdr:to>
          <xdr:col>12</xdr:col>
          <xdr:colOff>22860</xdr:colOff>
          <xdr:row>22</xdr:row>
          <xdr:rowOff>228600</xdr:rowOff>
        </xdr:to>
        <xdr:sp macro="" textlink="">
          <xdr:nvSpPr>
            <xdr:cNvPr id="171040" name="Drop Down 32" hidden="1">
              <a:extLst>
                <a:ext uri="{63B3BB69-23CF-44E3-9099-C40C66FF867C}">
                  <a14:compatExt spid="_x0000_s171040"/>
                </a:ext>
                <a:ext uri="{FF2B5EF4-FFF2-40B4-BE49-F238E27FC236}">
                  <a16:creationId xmlns:a16="http://schemas.microsoft.com/office/drawing/2014/main" id="{00000000-0008-0000-1400-000020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23</xdr:row>
          <xdr:rowOff>22860</xdr:rowOff>
        </xdr:from>
        <xdr:to>
          <xdr:col>12</xdr:col>
          <xdr:colOff>22860</xdr:colOff>
          <xdr:row>23</xdr:row>
          <xdr:rowOff>228600</xdr:rowOff>
        </xdr:to>
        <xdr:sp macro="" textlink="">
          <xdr:nvSpPr>
            <xdr:cNvPr id="171041" name="Drop Down 33" hidden="1">
              <a:extLst>
                <a:ext uri="{63B3BB69-23CF-44E3-9099-C40C66FF867C}">
                  <a14:compatExt spid="_x0000_s171041"/>
                </a:ext>
                <a:ext uri="{FF2B5EF4-FFF2-40B4-BE49-F238E27FC236}">
                  <a16:creationId xmlns:a16="http://schemas.microsoft.com/office/drawing/2014/main" id="{00000000-0008-0000-1400-000021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24</xdr:row>
          <xdr:rowOff>22860</xdr:rowOff>
        </xdr:from>
        <xdr:to>
          <xdr:col>12</xdr:col>
          <xdr:colOff>22860</xdr:colOff>
          <xdr:row>24</xdr:row>
          <xdr:rowOff>228600</xdr:rowOff>
        </xdr:to>
        <xdr:sp macro="" textlink="">
          <xdr:nvSpPr>
            <xdr:cNvPr id="171042" name="Drop Down 34" hidden="1">
              <a:extLst>
                <a:ext uri="{63B3BB69-23CF-44E3-9099-C40C66FF867C}">
                  <a14:compatExt spid="_x0000_s171042"/>
                </a:ext>
                <a:ext uri="{FF2B5EF4-FFF2-40B4-BE49-F238E27FC236}">
                  <a16:creationId xmlns:a16="http://schemas.microsoft.com/office/drawing/2014/main" id="{00000000-0008-0000-1400-000022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26</xdr:row>
          <xdr:rowOff>22860</xdr:rowOff>
        </xdr:from>
        <xdr:to>
          <xdr:col>12</xdr:col>
          <xdr:colOff>22860</xdr:colOff>
          <xdr:row>26</xdr:row>
          <xdr:rowOff>228600</xdr:rowOff>
        </xdr:to>
        <xdr:sp macro="" textlink="">
          <xdr:nvSpPr>
            <xdr:cNvPr id="171045" name="Drop Down 37" hidden="1">
              <a:extLst>
                <a:ext uri="{63B3BB69-23CF-44E3-9099-C40C66FF867C}">
                  <a14:compatExt spid="_x0000_s171045"/>
                </a:ext>
                <a:ext uri="{FF2B5EF4-FFF2-40B4-BE49-F238E27FC236}">
                  <a16:creationId xmlns:a16="http://schemas.microsoft.com/office/drawing/2014/main" id="{00000000-0008-0000-1400-000025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27</xdr:row>
          <xdr:rowOff>22860</xdr:rowOff>
        </xdr:from>
        <xdr:to>
          <xdr:col>12</xdr:col>
          <xdr:colOff>22860</xdr:colOff>
          <xdr:row>27</xdr:row>
          <xdr:rowOff>228600</xdr:rowOff>
        </xdr:to>
        <xdr:sp macro="" textlink="">
          <xdr:nvSpPr>
            <xdr:cNvPr id="171046" name="Drop Down 38" hidden="1">
              <a:extLst>
                <a:ext uri="{63B3BB69-23CF-44E3-9099-C40C66FF867C}">
                  <a14:compatExt spid="_x0000_s171046"/>
                </a:ext>
                <a:ext uri="{FF2B5EF4-FFF2-40B4-BE49-F238E27FC236}">
                  <a16:creationId xmlns:a16="http://schemas.microsoft.com/office/drawing/2014/main" id="{00000000-0008-0000-1400-000026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28</xdr:row>
          <xdr:rowOff>22860</xdr:rowOff>
        </xdr:from>
        <xdr:to>
          <xdr:col>12</xdr:col>
          <xdr:colOff>22860</xdr:colOff>
          <xdr:row>28</xdr:row>
          <xdr:rowOff>228600</xdr:rowOff>
        </xdr:to>
        <xdr:sp macro="" textlink="">
          <xdr:nvSpPr>
            <xdr:cNvPr id="171047" name="Drop Down 39" hidden="1">
              <a:extLst>
                <a:ext uri="{63B3BB69-23CF-44E3-9099-C40C66FF867C}">
                  <a14:compatExt spid="_x0000_s171047"/>
                </a:ext>
                <a:ext uri="{FF2B5EF4-FFF2-40B4-BE49-F238E27FC236}">
                  <a16:creationId xmlns:a16="http://schemas.microsoft.com/office/drawing/2014/main" id="{00000000-0008-0000-1400-000027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29</xdr:row>
          <xdr:rowOff>22860</xdr:rowOff>
        </xdr:from>
        <xdr:to>
          <xdr:col>12</xdr:col>
          <xdr:colOff>22860</xdr:colOff>
          <xdr:row>29</xdr:row>
          <xdr:rowOff>228600</xdr:rowOff>
        </xdr:to>
        <xdr:sp macro="" textlink="">
          <xdr:nvSpPr>
            <xdr:cNvPr id="171049" name="Drop Down 41" hidden="1">
              <a:extLst>
                <a:ext uri="{63B3BB69-23CF-44E3-9099-C40C66FF867C}">
                  <a14:compatExt spid="_x0000_s171049"/>
                </a:ext>
                <a:ext uri="{FF2B5EF4-FFF2-40B4-BE49-F238E27FC236}">
                  <a16:creationId xmlns:a16="http://schemas.microsoft.com/office/drawing/2014/main" id="{00000000-0008-0000-1400-000029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104060</xdr:colOff>
      <xdr:row>3</xdr:row>
      <xdr:rowOff>219399</xdr:rowOff>
    </xdr:to>
    <xdr:pic>
      <xdr:nvPicPr>
        <xdr:cNvPr id="2" name="Afbeelding 1">
          <a:hlinkClick xmlns:r="http://schemas.openxmlformats.org/officeDocument/2006/relationships" r:id="rId9" tooltip="Next section"/>
          <a:extLst>
            <a:ext uri="{FF2B5EF4-FFF2-40B4-BE49-F238E27FC236}">
              <a16:creationId xmlns:a16="http://schemas.microsoft.com/office/drawing/2014/main" id="{CF5BC463-CD7C-489A-BB50-3924BB51D92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673677" y="612140"/>
          <a:ext cx="590827" cy="367978"/>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3" name="Afbeelding 2">
          <a:hlinkClick xmlns:r="http://schemas.openxmlformats.org/officeDocument/2006/relationships" r:id="rId11" tooltip="Previous section"/>
          <a:extLst>
            <a:ext uri="{FF2B5EF4-FFF2-40B4-BE49-F238E27FC236}">
              <a16:creationId xmlns:a16="http://schemas.microsoft.com/office/drawing/2014/main" id="{D2B681B4-D3EA-4241-98CB-5F7655001B2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804839" y="612980"/>
          <a:ext cx="535847" cy="36598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228600</xdr:rowOff>
        </xdr:to>
        <xdr:sp macro="" textlink="">
          <xdr:nvSpPr>
            <xdr:cNvPr id="171052" name="Drop Down 44" hidden="1">
              <a:extLst>
                <a:ext uri="{63B3BB69-23CF-44E3-9099-C40C66FF867C}">
                  <a14:compatExt spid="_x0000_s171052"/>
                </a:ext>
                <a:ext uri="{FF2B5EF4-FFF2-40B4-BE49-F238E27FC236}">
                  <a16:creationId xmlns:a16="http://schemas.microsoft.com/office/drawing/2014/main" id="{00000000-0008-0000-1400-00002C9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10</xdr:row>
          <xdr:rowOff>22860</xdr:rowOff>
        </xdr:from>
        <xdr:to>
          <xdr:col>12</xdr:col>
          <xdr:colOff>22860</xdr:colOff>
          <xdr:row>10</xdr:row>
          <xdr:rowOff>228600</xdr:rowOff>
        </xdr:to>
        <xdr:sp macro="" textlink="">
          <xdr:nvSpPr>
            <xdr:cNvPr id="195585" name="Drop Down 1" hidden="1">
              <a:extLst>
                <a:ext uri="{63B3BB69-23CF-44E3-9099-C40C66FF867C}">
                  <a14:compatExt spid="_x0000_s195585"/>
                </a:ext>
                <a:ext uri="{FF2B5EF4-FFF2-40B4-BE49-F238E27FC236}">
                  <a16:creationId xmlns:a16="http://schemas.microsoft.com/office/drawing/2014/main" id="{00000000-0008-0000-1500-000001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9525</xdr:rowOff>
    </xdr:from>
    <xdr:to>
      <xdr:col>15</xdr:col>
      <xdr:colOff>507175</xdr:colOff>
      <xdr:row>2</xdr:row>
      <xdr:rowOff>18225</xdr:rowOff>
    </xdr:to>
    <xdr:pic>
      <xdr:nvPicPr>
        <xdr:cNvPr id="3" name="Afbeelding 2">
          <a:hlinkClick xmlns:r="http://schemas.openxmlformats.org/officeDocument/2006/relationships" r:id="rId1" tooltip="Skip to results"/>
          <a:extLst>
            <a:ext uri="{FF2B5EF4-FFF2-40B4-BE49-F238E27FC236}">
              <a16:creationId xmlns:a16="http://schemas.microsoft.com/office/drawing/2014/main" id="{BB803DBB-ADD6-4CC9-95A8-AF83D024A8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85574" y="9525"/>
          <a:ext cx="507175" cy="515846"/>
        </a:xfrm>
        <a:prstGeom prst="rect">
          <a:avLst/>
        </a:prstGeom>
      </xdr:spPr>
    </xdr:pic>
    <xdr:clientData/>
  </xdr:twoCellAnchor>
  <xdr:twoCellAnchor editAs="oneCell">
    <xdr:from>
      <xdr:col>10</xdr:col>
      <xdr:colOff>568581</xdr:colOff>
      <xdr:row>0</xdr:row>
      <xdr:rowOff>0</xdr:rowOff>
    </xdr:from>
    <xdr:to>
      <xdr:col>11</xdr:col>
      <xdr:colOff>469120</xdr:colOff>
      <xdr:row>2</xdr:row>
      <xdr:rowOff>6350</xdr:rowOff>
    </xdr:to>
    <xdr:pic>
      <xdr:nvPicPr>
        <xdr:cNvPr id="4" name="Afbeelding 3">
          <a:hlinkClick xmlns:r="http://schemas.openxmlformats.org/officeDocument/2006/relationships" r:id="rId3" tooltip="Previous domain"/>
          <a:extLst>
            <a:ext uri="{FF2B5EF4-FFF2-40B4-BE49-F238E27FC236}">
              <a16:creationId xmlns:a16="http://schemas.microsoft.com/office/drawing/2014/main" id="{8C028979-5E64-43C1-9143-398283FF96C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08124" y="0"/>
          <a:ext cx="538314" cy="513496"/>
        </a:xfrm>
        <a:prstGeom prst="rect">
          <a:avLst/>
        </a:prstGeom>
      </xdr:spPr>
    </xdr:pic>
    <xdr:clientData/>
  </xdr:twoCellAnchor>
  <xdr:twoCellAnchor editAs="oneCell">
    <xdr:from>
      <xdr:col>11</xdr:col>
      <xdr:colOff>979729</xdr:colOff>
      <xdr:row>0</xdr:row>
      <xdr:rowOff>1</xdr:rowOff>
    </xdr:from>
    <xdr:to>
      <xdr:col>12</xdr:col>
      <xdr:colOff>120651</xdr:colOff>
      <xdr:row>2</xdr:row>
      <xdr:rowOff>11487</xdr:rowOff>
    </xdr:to>
    <xdr:pic>
      <xdr:nvPicPr>
        <xdr:cNvPr id="5" name="Afbeelding 4">
          <a:hlinkClick xmlns:r="http://schemas.openxmlformats.org/officeDocument/2006/relationships" r:id="rId5" tooltip="Next domain"/>
          <a:extLst>
            <a:ext uri="{FF2B5EF4-FFF2-40B4-BE49-F238E27FC236}">
              <a16:creationId xmlns:a16="http://schemas.microsoft.com/office/drawing/2014/main" id="{C6E55B4B-BC95-4EDB-BED1-1AB4A956A49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57047" y="1"/>
          <a:ext cx="524048" cy="518632"/>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6" name="Afbeelding 5">
          <a:hlinkClick xmlns:r="http://schemas.openxmlformats.org/officeDocument/2006/relationships" r:id="rId7" tooltip="Back to index"/>
          <a:extLst>
            <a:ext uri="{FF2B5EF4-FFF2-40B4-BE49-F238E27FC236}">
              <a16:creationId xmlns:a16="http://schemas.microsoft.com/office/drawing/2014/main" id="{7F8C37EA-A236-4109-B900-6F104D448D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43853" y="9719"/>
          <a:ext cx="503683" cy="51545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32</xdr:row>
          <xdr:rowOff>22860</xdr:rowOff>
        </xdr:from>
        <xdr:to>
          <xdr:col>12</xdr:col>
          <xdr:colOff>22860</xdr:colOff>
          <xdr:row>32</xdr:row>
          <xdr:rowOff>228600</xdr:rowOff>
        </xdr:to>
        <xdr:sp macro="" textlink="">
          <xdr:nvSpPr>
            <xdr:cNvPr id="195626" name="Drop Down 42" hidden="1">
              <a:extLst>
                <a:ext uri="{63B3BB69-23CF-44E3-9099-C40C66FF867C}">
                  <a14:compatExt spid="_x0000_s195626"/>
                </a:ext>
                <a:ext uri="{FF2B5EF4-FFF2-40B4-BE49-F238E27FC236}">
                  <a16:creationId xmlns:a16="http://schemas.microsoft.com/office/drawing/2014/main" id="{00000000-0008-0000-1500-00002A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104060</xdr:colOff>
      <xdr:row>3</xdr:row>
      <xdr:rowOff>219399</xdr:rowOff>
    </xdr:to>
    <xdr:pic>
      <xdr:nvPicPr>
        <xdr:cNvPr id="9" name="Afbeelding 8">
          <a:hlinkClick xmlns:r="http://schemas.openxmlformats.org/officeDocument/2006/relationships" r:id="rId9" tooltip="Next section"/>
          <a:extLst>
            <a:ext uri="{FF2B5EF4-FFF2-40B4-BE49-F238E27FC236}">
              <a16:creationId xmlns:a16="http://schemas.microsoft.com/office/drawing/2014/main" id="{AD421473-B181-4EAD-913A-EBD94B120E9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673677" y="612140"/>
          <a:ext cx="590827" cy="367978"/>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10" name="Afbeelding 9">
          <a:hlinkClick xmlns:r="http://schemas.openxmlformats.org/officeDocument/2006/relationships" r:id="rId11" tooltip="Previous section"/>
          <a:extLst>
            <a:ext uri="{FF2B5EF4-FFF2-40B4-BE49-F238E27FC236}">
              <a16:creationId xmlns:a16="http://schemas.microsoft.com/office/drawing/2014/main" id="{8861C5F2-489D-433E-A249-00FFC5EB838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804839" y="612980"/>
          <a:ext cx="535847" cy="36598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22</xdr:row>
          <xdr:rowOff>22860</xdr:rowOff>
        </xdr:from>
        <xdr:to>
          <xdr:col>12</xdr:col>
          <xdr:colOff>22860</xdr:colOff>
          <xdr:row>22</xdr:row>
          <xdr:rowOff>228600</xdr:rowOff>
        </xdr:to>
        <xdr:sp macro="" textlink="">
          <xdr:nvSpPr>
            <xdr:cNvPr id="195633" name="Drop Down 49" hidden="1">
              <a:extLst>
                <a:ext uri="{63B3BB69-23CF-44E3-9099-C40C66FF867C}">
                  <a14:compatExt spid="_x0000_s195633"/>
                </a:ext>
                <a:ext uri="{FF2B5EF4-FFF2-40B4-BE49-F238E27FC236}">
                  <a16:creationId xmlns:a16="http://schemas.microsoft.com/office/drawing/2014/main" id="{00000000-0008-0000-1500-000031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23</xdr:row>
          <xdr:rowOff>22860</xdr:rowOff>
        </xdr:from>
        <xdr:to>
          <xdr:col>12</xdr:col>
          <xdr:colOff>22860</xdr:colOff>
          <xdr:row>23</xdr:row>
          <xdr:rowOff>228600</xdr:rowOff>
        </xdr:to>
        <xdr:sp macro="" textlink="">
          <xdr:nvSpPr>
            <xdr:cNvPr id="195634" name="Drop Down 50" hidden="1">
              <a:extLst>
                <a:ext uri="{63B3BB69-23CF-44E3-9099-C40C66FF867C}">
                  <a14:compatExt spid="_x0000_s195634"/>
                </a:ext>
                <a:ext uri="{FF2B5EF4-FFF2-40B4-BE49-F238E27FC236}">
                  <a16:creationId xmlns:a16="http://schemas.microsoft.com/office/drawing/2014/main" id="{00000000-0008-0000-1500-000032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24</xdr:row>
          <xdr:rowOff>22860</xdr:rowOff>
        </xdr:from>
        <xdr:to>
          <xdr:col>12</xdr:col>
          <xdr:colOff>22860</xdr:colOff>
          <xdr:row>24</xdr:row>
          <xdr:rowOff>228600</xdr:rowOff>
        </xdr:to>
        <xdr:sp macro="" textlink="">
          <xdr:nvSpPr>
            <xdr:cNvPr id="195635" name="Drop Down 51" hidden="1">
              <a:extLst>
                <a:ext uri="{63B3BB69-23CF-44E3-9099-C40C66FF867C}">
                  <a14:compatExt spid="_x0000_s195635"/>
                </a:ext>
                <a:ext uri="{FF2B5EF4-FFF2-40B4-BE49-F238E27FC236}">
                  <a16:creationId xmlns:a16="http://schemas.microsoft.com/office/drawing/2014/main" id="{00000000-0008-0000-1500-000033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228600</xdr:rowOff>
        </xdr:to>
        <xdr:sp macro="" textlink="">
          <xdr:nvSpPr>
            <xdr:cNvPr id="195636" name="Drop Down 52" hidden="1">
              <a:extLst>
                <a:ext uri="{63B3BB69-23CF-44E3-9099-C40C66FF867C}">
                  <a14:compatExt spid="_x0000_s195636"/>
                </a:ext>
                <a:ext uri="{FF2B5EF4-FFF2-40B4-BE49-F238E27FC236}">
                  <a16:creationId xmlns:a16="http://schemas.microsoft.com/office/drawing/2014/main" id="{00000000-0008-0000-1500-000034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26</xdr:row>
          <xdr:rowOff>22860</xdr:rowOff>
        </xdr:from>
        <xdr:to>
          <xdr:col>12</xdr:col>
          <xdr:colOff>22860</xdr:colOff>
          <xdr:row>26</xdr:row>
          <xdr:rowOff>228600</xdr:rowOff>
        </xdr:to>
        <xdr:sp macro="" textlink="">
          <xdr:nvSpPr>
            <xdr:cNvPr id="195637" name="Drop Down 53" hidden="1">
              <a:extLst>
                <a:ext uri="{63B3BB69-23CF-44E3-9099-C40C66FF867C}">
                  <a14:compatExt spid="_x0000_s195637"/>
                </a:ext>
                <a:ext uri="{FF2B5EF4-FFF2-40B4-BE49-F238E27FC236}">
                  <a16:creationId xmlns:a16="http://schemas.microsoft.com/office/drawing/2014/main" id="{00000000-0008-0000-1500-000035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27</xdr:row>
          <xdr:rowOff>22860</xdr:rowOff>
        </xdr:from>
        <xdr:to>
          <xdr:col>12</xdr:col>
          <xdr:colOff>22860</xdr:colOff>
          <xdr:row>27</xdr:row>
          <xdr:rowOff>228600</xdr:rowOff>
        </xdr:to>
        <xdr:sp macro="" textlink="">
          <xdr:nvSpPr>
            <xdr:cNvPr id="195638" name="Drop Down 54" hidden="1">
              <a:extLst>
                <a:ext uri="{63B3BB69-23CF-44E3-9099-C40C66FF867C}">
                  <a14:compatExt spid="_x0000_s195638"/>
                </a:ext>
                <a:ext uri="{FF2B5EF4-FFF2-40B4-BE49-F238E27FC236}">
                  <a16:creationId xmlns:a16="http://schemas.microsoft.com/office/drawing/2014/main" id="{00000000-0008-0000-1500-000036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30</xdr:row>
          <xdr:rowOff>22860</xdr:rowOff>
        </xdr:from>
        <xdr:to>
          <xdr:col>12</xdr:col>
          <xdr:colOff>22860</xdr:colOff>
          <xdr:row>30</xdr:row>
          <xdr:rowOff>228600</xdr:rowOff>
        </xdr:to>
        <xdr:sp macro="" textlink="">
          <xdr:nvSpPr>
            <xdr:cNvPr id="195649" name="Drop Down 65" hidden="1">
              <a:extLst>
                <a:ext uri="{63B3BB69-23CF-44E3-9099-C40C66FF867C}">
                  <a14:compatExt spid="_x0000_s195649"/>
                </a:ext>
                <a:ext uri="{FF2B5EF4-FFF2-40B4-BE49-F238E27FC236}">
                  <a16:creationId xmlns:a16="http://schemas.microsoft.com/office/drawing/2014/main" id="{00000000-0008-0000-1500-000041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33</xdr:row>
          <xdr:rowOff>22860</xdr:rowOff>
        </xdr:from>
        <xdr:to>
          <xdr:col>12</xdr:col>
          <xdr:colOff>22860</xdr:colOff>
          <xdr:row>33</xdr:row>
          <xdr:rowOff>228600</xdr:rowOff>
        </xdr:to>
        <xdr:sp macro="" textlink="">
          <xdr:nvSpPr>
            <xdr:cNvPr id="195651" name="Drop Down 67" hidden="1">
              <a:extLst>
                <a:ext uri="{63B3BB69-23CF-44E3-9099-C40C66FF867C}">
                  <a14:compatExt spid="_x0000_s195651"/>
                </a:ext>
                <a:ext uri="{FF2B5EF4-FFF2-40B4-BE49-F238E27FC236}">
                  <a16:creationId xmlns:a16="http://schemas.microsoft.com/office/drawing/2014/main" id="{00000000-0008-0000-1500-000043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34</xdr:row>
          <xdr:rowOff>22860</xdr:rowOff>
        </xdr:from>
        <xdr:to>
          <xdr:col>12</xdr:col>
          <xdr:colOff>22860</xdr:colOff>
          <xdr:row>34</xdr:row>
          <xdr:rowOff>228600</xdr:rowOff>
        </xdr:to>
        <xdr:sp macro="" textlink="">
          <xdr:nvSpPr>
            <xdr:cNvPr id="195652" name="Drop Down 68" hidden="1">
              <a:extLst>
                <a:ext uri="{63B3BB69-23CF-44E3-9099-C40C66FF867C}">
                  <a14:compatExt spid="_x0000_s195652"/>
                </a:ext>
                <a:ext uri="{FF2B5EF4-FFF2-40B4-BE49-F238E27FC236}">
                  <a16:creationId xmlns:a16="http://schemas.microsoft.com/office/drawing/2014/main" id="{00000000-0008-0000-1500-000044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35</xdr:row>
          <xdr:rowOff>22860</xdr:rowOff>
        </xdr:from>
        <xdr:to>
          <xdr:col>12</xdr:col>
          <xdr:colOff>22860</xdr:colOff>
          <xdr:row>35</xdr:row>
          <xdr:rowOff>228600</xdr:rowOff>
        </xdr:to>
        <xdr:sp macro="" textlink="">
          <xdr:nvSpPr>
            <xdr:cNvPr id="195653" name="Drop Down 69" hidden="1">
              <a:extLst>
                <a:ext uri="{63B3BB69-23CF-44E3-9099-C40C66FF867C}">
                  <a14:compatExt spid="_x0000_s195653"/>
                </a:ext>
                <a:ext uri="{FF2B5EF4-FFF2-40B4-BE49-F238E27FC236}">
                  <a16:creationId xmlns:a16="http://schemas.microsoft.com/office/drawing/2014/main" id="{00000000-0008-0000-1500-000045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36</xdr:row>
          <xdr:rowOff>22860</xdr:rowOff>
        </xdr:from>
        <xdr:to>
          <xdr:col>12</xdr:col>
          <xdr:colOff>22860</xdr:colOff>
          <xdr:row>36</xdr:row>
          <xdr:rowOff>228600</xdr:rowOff>
        </xdr:to>
        <xdr:sp macro="" textlink="">
          <xdr:nvSpPr>
            <xdr:cNvPr id="195654" name="Drop Down 70" hidden="1">
              <a:extLst>
                <a:ext uri="{63B3BB69-23CF-44E3-9099-C40C66FF867C}">
                  <a14:compatExt spid="_x0000_s195654"/>
                </a:ext>
                <a:ext uri="{FF2B5EF4-FFF2-40B4-BE49-F238E27FC236}">
                  <a16:creationId xmlns:a16="http://schemas.microsoft.com/office/drawing/2014/main" id="{00000000-0008-0000-1500-000046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38</xdr:row>
          <xdr:rowOff>22860</xdr:rowOff>
        </xdr:from>
        <xdr:to>
          <xdr:col>12</xdr:col>
          <xdr:colOff>22860</xdr:colOff>
          <xdr:row>38</xdr:row>
          <xdr:rowOff>228600</xdr:rowOff>
        </xdr:to>
        <xdr:sp macro="" textlink="">
          <xdr:nvSpPr>
            <xdr:cNvPr id="195655" name="Drop Down 71" hidden="1">
              <a:extLst>
                <a:ext uri="{63B3BB69-23CF-44E3-9099-C40C66FF867C}">
                  <a14:compatExt spid="_x0000_s195655"/>
                </a:ext>
                <a:ext uri="{FF2B5EF4-FFF2-40B4-BE49-F238E27FC236}">
                  <a16:creationId xmlns:a16="http://schemas.microsoft.com/office/drawing/2014/main" id="{00000000-0008-0000-1500-000047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13</xdr:row>
          <xdr:rowOff>22860</xdr:rowOff>
        </xdr:from>
        <xdr:to>
          <xdr:col>12</xdr:col>
          <xdr:colOff>22860</xdr:colOff>
          <xdr:row>13</xdr:row>
          <xdr:rowOff>228600</xdr:rowOff>
        </xdr:to>
        <xdr:sp macro="" textlink="">
          <xdr:nvSpPr>
            <xdr:cNvPr id="195656" name="Drop Down 72" hidden="1">
              <a:extLst>
                <a:ext uri="{63B3BB69-23CF-44E3-9099-C40C66FF867C}">
                  <a14:compatExt spid="_x0000_s195656"/>
                </a:ext>
                <a:ext uri="{FF2B5EF4-FFF2-40B4-BE49-F238E27FC236}">
                  <a16:creationId xmlns:a16="http://schemas.microsoft.com/office/drawing/2014/main" id="{00000000-0008-0000-1500-000048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228600</xdr:rowOff>
        </xdr:to>
        <xdr:sp macro="" textlink="">
          <xdr:nvSpPr>
            <xdr:cNvPr id="195657" name="Drop Down 73" hidden="1">
              <a:extLst>
                <a:ext uri="{63B3BB69-23CF-44E3-9099-C40C66FF867C}">
                  <a14:compatExt spid="_x0000_s195657"/>
                </a:ext>
                <a:ext uri="{FF2B5EF4-FFF2-40B4-BE49-F238E27FC236}">
                  <a16:creationId xmlns:a16="http://schemas.microsoft.com/office/drawing/2014/main" id="{00000000-0008-0000-1500-000049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228600</xdr:rowOff>
        </xdr:to>
        <xdr:sp macro="" textlink="">
          <xdr:nvSpPr>
            <xdr:cNvPr id="195658" name="Drop Down 74" hidden="1">
              <a:extLst>
                <a:ext uri="{63B3BB69-23CF-44E3-9099-C40C66FF867C}">
                  <a14:compatExt spid="_x0000_s195658"/>
                </a:ext>
                <a:ext uri="{FF2B5EF4-FFF2-40B4-BE49-F238E27FC236}">
                  <a16:creationId xmlns:a16="http://schemas.microsoft.com/office/drawing/2014/main" id="{00000000-0008-0000-1500-00004A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16</xdr:row>
          <xdr:rowOff>22860</xdr:rowOff>
        </xdr:from>
        <xdr:to>
          <xdr:col>12</xdr:col>
          <xdr:colOff>22860</xdr:colOff>
          <xdr:row>16</xdr:row>
          <xdr:rowOff>228600</xdr:rowOff>
        </xdr:to>
        <xdr:sp macro="" textlink="">
          <xdr:nvSpPr>
            <xdr:cNvPr id="195659" name="Drop Down 75" hidden="1">
              <a:extLst>
                <a:ext uri="{63B3BB69-23CF-44E3-9099-C40C66FF867C}">
                  <a14:compatExt spid="_x0000_s195659"/>
                </a:ext>
                <a:ext uri="{FF2B5EF4-FFF2-40B4-BE49-F238E27FC236}">
                  <a16:creationId xmlns:a16="http://schemas.microsoft.com/office/drawing/2014/main" id="{00000000-0008-0000-1500-00004B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228600</xdr:rowOff>
        </xdr:to>
        <xdr:sp macro="" textlink="">
          <xdr:nvSpPr>
            <xdr:cNvPr id="195660" name="Drop Down 76" hidden="1">
              <a:extLst>
                <a:ext uri="{63B3BB69-23CF-44E3-9099-C40C66FF867C}">
                  <a14:compatExt spid="_x0000_s195660"/>
                </a:ext>
                <a:ext uri="{FF2B5EF4-FFF2-40B4-BE49-F238E27FC236}">
                  <a16:creationId xmlns:a16="http://schemas.microsoft.com/office/drawing/2014/main" id="{00000000-0008-0000-1500-00004C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228600</xdr:rowOff>
        </xdr:to>
        <xdr:sp macro="" textlink="">
          <xdr:nvSpPr>
            <xdr:cNvPr id="195661" name="Drop Down 77" hidden="1">
              <a:extLst>
                <a:ext uri="{63B3BB69-23CF-44E3-9099-C40C66FF867C}">
                  <a14:compatExt spid="_x0000_s195661"/>
                </a:ext>
                <a:ext uri="{FF2B5EF4-FFF2-40B4-BE49-F238E27FC236}">
                  <a16:creationId xmlns:a16="http://schemas.microsoft.com/office/drawing/2014/main" id="{00000000-0008-0000-1500-00004D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228600</xdr:rowOff>
        </xdr:to>
        <xdr:sp macro="" textlink="">
          <xdr:nvSpPr>
            <xdr:cNvPr id="195662" name="Drop Down 78" hidden="1">
              <a:extLst>
                <a:ext uri="{63B3BB69-23CF-44E3-9099-C40C66FF867C}">
                  <a14:compatExt spid="_x0000_s195662"/>
                </a:ext>
                <a:ext uri="{FF2B5EF4-FFF2-40B4-BE49-F238E27FC236}">
                  <a16:creationId xmlns:a16="http://schemas.microsoft.com/office/drawing/2014/main" id="{00000000-0008-0000-1500-00004E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20</xdr:row>
          <xdr:rowOff>22860</xdr:rowOff>
        </xdr:from>
        <xdr:to>
          <xdr:col>12</xdr:col>
          <xdr:colOff>22860</xdr:colOff>
          <xdr:row>20</xdr:row>
          <xdr:rowOff>228600</xdr:rowOff>
        </xdr:to>
        <xdr:sp macro="" textlink="">
          <xdr:nvSpPr>
            <xdr:cNvPr id="195663" name="Drop Down 79" hidden="1">
              <a:extLst>
                <a:ext uri="{63B3BB69-23CF-44E3-9099-C40C66FF867C}">
                  <a14:compatExt spid="_x0000_s195663"/>
                </a:ext>
                <a:ext uri="{FF2B5EF4-FFF2-40B4-BE49-F238E27FC236}">
                  <a16:creationId xmlns:a16="http://schemas.microsoft.com/office/drawing/2014/main" id="{00000000-0008-0000-1500-00004F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11</xdr:row>
          <xdr:rowOff>22860</xdr:rowOff>
        </xdr:from>
        <xdr:to>
          <xdr:col>12</xdr:col>
          <xdr:colOff>22860</xdr:colOff>
          <xdr:row>11</xdr:row>
          <xdr:rowOff>228600</xdr:rowOff>
        </xdr:to>
        <xdr:sp macro="" textlink="">
          <xdr:nvSpPr>
            <xdr:cNvPr id="195664" name="Drop Down 80" hidden="1">
              <a:extLst>
                <a:ext uri="{63B3BB69-23CF-44E3-9099-C40C66FF867C}">
                  <a14:compatExt spid="_x0000_s195664"/>
                </a:ext>
                <a:ext uri="{FF2B5EF4-FFF2-40B4-BE49-F238E27FC236}">
                  <a16:creationId xmlns:a16="http://schemas.microsoft.com/office/drawing/2014/main" id="{00000000-0008-0000-1500-000050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40</xdr:row>
          <xdr:rowOff>22860</xdr:rowOff>
        </xdr:from>
        <xdr:to>
          <xdr:col>12</xdr:col>
          <xdr:colOff>22860</xdr:colOff>
          <xdr:row>40</xdr:row>
          <xdr:rowOff>228600</xdr:rowOff>
        </xdr:to>
        <xdr:sp macro="" textlink="">
          <xdr:nvSpPr>
            <xdr:cNvPr id="195666" name="Drop Down 82" hidden="1">
              <a:extLst>
                <a:ext uri="{63B3BB69-23CF-44E3-9099-C40C66FF867C}">
                  <a14:compatExt spid="_x0000_s195666"/>
                </a:ext>
                <a:ext uri="{FF2B5EF4-FFF2-40B4-BE49-F238E27FC236}">
                  <a16:creationId xmlns:a16="http://schemas.microsoft.com/office/drawing/2014/main" id="{00000000-0008-0000-1500-000052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37</xdr:row>
          <xdr:rowOff>22860</xdr:rowOff>
        </xdr:from>
        <xdr:to>
          <xdr:col>12</xdr:col>
          <xdr:colOff>22860</xdr:colOff>
          <xdr:row>37</xdr:row>
          <xdr:rowOff>228600</xdr:rowOff>
        </xdr:to>
        <xdr:sp macro="" textlink="">
          <xdr:nvSpPr>
            <xdr:cNvPr id="195668" name="Drop Down 84" hidden="1">
              <a:extLst>
                <a:ext uri="{63B3BB69-23CF-44E3-9099-C40C66FF867C}">
                  <a14:compatExt spid="_x0000_s195668"/>
                </a:ext>
                <a:ext uri="{FF2B5EF4-FFF2-40B4-BE49-F238E27FC236}">
                  <a16:creationId xmlns:a16="http://schemas.microsoft.com/office/drawing/2014/main" id="{00000000-0008-0000-1500-000054F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9</xdr:row>
          <xdr:rowOff>22860</xdr:rowOff>
        </xdr:from>
        <xdr:to>
          <xdr:col>12</xdr:col>
          <xdr:colOff>22860</xdr:colOff>
          <xdr:row>9</xdr:row>
          <xdr:rowOff>228600</xdr:rowOff>
        </xdr:to>
        <xdr:sp macro="" textlink="">
          <xdr:nvSpPr>
            <xdr:cNvPr id="196609" name="Drop Down 1" hidden="1">
              <a:extLst>
                <a:ext uri="{63B3BB69-23CF-44E3-9099-C40C66FF867C}">
                  <a14:compatExt spid="_x0000_s196609"/>
                </a:ext>
                <a:ext uri="{FF2B5EF4-FFF2-40B4-BE49-F238E27FC236}">
                  <a16:creationId xmlns:a16="http://schemas.microsoft.com/office/drawing/2014/main" id="{00000000-0008-0000-1600-000001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228600</xdr:rowOff>
        </xdr:to>
        <xdr:sp macro="" textlink="">
          <xdr:nvSpPr>
            <xdr:cNvPr id="196613" name="Drop Down 5" hidden="1">
              <a:extLst>
                <a:ext uri="{63B3BB69-23CF-44E3-9099-C40C66FF867C}">
                  <a14:compatExt spid="_x0000_s196613"/>
                </a:ext>
                <a:ext uri="{FF2B5EF4-FFF2-40B4-BE49-F238E27FC236}">
                  <a16:creationId xmlns:a16="http://schemas.microsoft.com/office/drawing/2014/main" id="{00000000-0008-0000-1600-000005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13</xdr:row>
          <xdr:rowOff>22860</xdr:rowOff>
        </xdr:from>
        <xdr:to>
          <xdr:col>12</xdr:col>
          <xdr:colOff>22860</xdr:colOff>
          <xdr:row>13</xdr:row>
          <xdr:rowOff>228600</xdr:rowOff>
        </xdr:to>
        <xdr:sp macro="" textlink="">
          <xdr:nvSpPr>
            <xdr:cNvPr id="196614" name="Drop Down 6" hidden="1">
              <a:extLst>
                <a:ext uri="{63B3BB69-23CF-44E3-9099-C40C66FF867C}">
                  <a14:compatExt spid="_x0000_s196614"/>
                </a:ext>
                <a:ext uri="{FF2B5EF4-FFF2-40B4-BE49-F238E27FC236}">
                  <a16:creationId xmlns:a16="http://schemas.microsoft.com/office/drawing/2014/main" id="{00000000-0008-0000-1600-000006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228600</xdr:rowOff>
        </xdr:to>
        <xdr:sp macro="" textlink="">
          <xdr:nvSpPr>
            <xdr:cNvPr id="196615" name="Drop Down 7" hidden="1">
              <a:extLst>
                <a:ext uri="{63B3BB69-23CF-44E3-9099-C40C66FF867C}">
                  <a14:compatExt spid="_x0000_s196615"/>
                </a:ext>
                <a:ext uri="{FF2B5EF4-FFF2-40B4-BE49-F238E27FC236}">
                  <a16:creationId xmlns:a16="http://schemas.microsoft.com/office/drawing/2014/main" id="{00000000-0008-0000-1600-000007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16</xdr:row>
          <xdr:rowOff>22860</xdr:rowOff>
        </xdr:from>
        <xdr:to>
          <xdr:col>12</xdr:col>
          <xdr:colOff>22860</xdr:colOff>
          <xdr:row>16</xdr:row>
          <xdr:rowOff>228600</xdr:rowOff>
        </xdr:to>
        <xdr:sp macro="" textlink="">
          <xdr:nvSpPr>
            <xdr:cNvPr id="196616" name="Drop Down 8" hidden="1">
              <a:extLst>
                <a:ext uri="{63B3BB69-23CF-44E3-9099-C40C66FF867C}">
                  <a14:compatExt spid="_x0000_s196616"/>
                </a:ext>
                <a:ext uri="{FF2B5EF4-FFF2-40B4-BE49-F238E27FC236}">
                  <a16:creationId xmlns:a16="http://schemas.microsoft.com/office/drawing/2014/main" id="{00000000-0008-0000-1600-000008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228600</xdr:rowOff>
        </xdr:to>
        <xdr:sp macro="" textlink="">
          <xdr:nvSpPr>
            <xdr:cNvPr id="196617" name="Drop Down 9" hidden="1">
              <a:extLst>
                <a:ext uri="{63B3BB69-23CF-44E3-9099-C40C66FF867C}">
                  <a14:compatExt spid="_x0000_s196617"/>
                </a:ext>
                <a:ext uri="{FF2B5EF4-FFF2-40B4-BE49-F238E27FC236}">
                  <a16:creationId xmlns:a16="http://schemas.microsoft.com/office/drawing/2014/main" id="{00000000-0008-0000-1600-000009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228600</xdr:rowOff>
        </xdr:to>
        <xdr:sp macro="" textlink="">
          <xdr:nvSpPr>
            <xdr:cNvPr id="196618" name="Drop Down 10" hidden="1">
              <a:extLst>
                <a:ext uri="{63B3BB69-23CF-44E3-9099-C40C66FF867C}">
                  <a14:compatExt spid="_x0000_s196618"/>
                </a:ext>
                <a:ext uri="{FF2B5EF4-FFF2-40B4-BE49-F238E27FC236}">
                  <a16:creationId xmlns:a16="http://schemas.microsoft.com/office/drawing/2014/main" id="{00000000-0008-0000-1600-00000A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228600</xdr:rowOff>
        </xdr:to>
        <xdr:sp macro="" textlink="">
          <xdr:nvSpPr>
            <xdr:cNvPr id="196619" name="Drop Down 11" hidden="1">
              <a:extLst>
                <a:ext uri="{63B3BB69-23CF-44E3-9099-C40C66FF867C}">
                  <a14:compatExt spid="_x0000_s196619"/>
                </a:ext>
                <a:ext uri="{FF2B5EF4-FFF2-40B4-BE49-F238E27FC236}">
                  <a16:creationId xmlns:a16="http://schemas.microsoft.com/office/drawing/2014/main" id="{00000000-0008-0000-1600-00000B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20</xdr:row>
          <xdr:rowOff>22860</xdr:rowOff>
        </xdr:from>
        <xdr:to>
          <xdr:col>12</xdr:col>
          <xdr:colOff>22860</xdr:colOff>
          <xdr:row>20</xdr:row>
          <xdr:rowOff>228600</xdr:rowOff>
        </xdr:to>
        <xdr:sp macro="" textlink="">
          <xdr:nvSpPr>
            <xdr:cNvPr id="196620" name="Drop Down 12" hidden="1">
              <a:extLst>
                <a:ext uri="{63B3BB69-23CF-44E3-9099-C40C66FF867C}">
                  <a14:compatExt spid="_x0000_s196620"/>
                </a:ext>
                <a:ext uri="{FF2B5EF4-FFF2-40B4-BE49-F238E27FC236}">
                  <a16:creationId xmlns:a16="http://schemas.microsoft.com/office/drawing/2014/main" id="{00000000-0008-0000-1600-00000C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21</xdr:row>
          <xdr:rowOff>22860</xdr:rowOff>
        </xdr:from>
        <xdr:to>
          <xdr:col>12</xdr:col>
          <xdr:colOff>22860</xdr:colOff>
          <xdr:row>21</xdr:row>
          <xdr:rowOff>228600</xdr:rowOff>
        </xdr:to>
        <xdr:sp macro="" textlink="">
          <xdr:nvSpPr>
            <xdr:cNvPr id="196621" name="Drop Down 13" hidden="1">
              <a:extLst>
                <a:ext uri="{63B3BB69-23CF-44E3-9099-C40C66FF867C}">
                  <a14:compatExt spid="_x0000_s196621"/>
                </a:ext>
                <a:ext uri="{FF2B5EF4-FFF2-40B4-BE49-F238E27FC236}">
                  <a16:creationId xmlns:a16="http://schemas.microsoft.com/office/drawing/2014/main" id="{00000000-0008-0000-1600-00000D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228600</xdr:rowOff>
        </xdr:to>
        <xdr:sp macro="" textlink="">
          <xdr:nvSpPr>
            <xdr:cNvPr id="196626" name="Drop Down 18" hidden="1">
              <a:extLst>
                <a:ext uri="{63B3BB69-23CF-44E3-9099-C40C66FF867C}">
                  <a14:compatExt spid="_x0000_s196626"/>
                </a:ext>
                <a:ext uri="{FF2B5EF4-FFF2-40B4-BE49-F238E27FC236}">
                  <a16:creationId xmlns:a16="http://schemas.microsoft.com/office/drawing/2014/main" id="{00000000-0008-0000-1600-000012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465945</xdr:colOff>
      <xdr:row>2</xdr:row>
      <xdr:rowOff>9525</xdr:rowOff>
    </xdr:to>
    <xdr:pic>
      <xdr:nvPicPr>
        <xdr:cNvPr id="2" name="Afbeelding 1">
          <a:hlinkClick xmlns:r="http://schemas.openxmlformats.org/officeDocument/2006/relationships" r:id="rId1" tooltip="Previous domain"/>
          <a:extLst>
            <a:ext uri="{FF2B5EF4-FFF2-40B4-BE49-F238E27FC236}">
              <a16:creationId xmlns:a16="http://schemas.microsoft.com/office/drawing/2014/main" id="{4C59E3A8-28A0-40A2-AC4D-107FD2753A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8124" y="0"/>
          <a:ext cx="535139" cy="516671"/>
        </a:xfrm>
        <a:prstGeom prst="rect">
          <a:avLst/>
        </a:prstGeom>
      </xdr:spPr>
    </xdr:pic>
    <xdr:clientData/>
  </xdr:twoCellAnchor>
  <xdr:twoCellAnchor editAs="oneCell">
    <xdr:from>
      <xdr:col>11</xdr:col>
      <xdr:colOff>979729</xdr:colOff>
      <xdr:row>0</xdr:row>
      <xdr:rowOff>1</xdr:rowOff>
    </xdr:from>
    <xdr:to>
      <xdr:col>12</xdr:col>
      <xdr:colOff>123826</xdr:colOff>
      <xdr:row>2</xdr:row>
      <xdr:rowOff>8312</xdr:rowOff>
    </xdr:to>
    <xdr:pic>
      <xdr:nvPicPr>
        <xdr:cNvPr id="3" name="Afbeelding 2">
          <a:hlinkClick xmlns:r="http://schemas.openxmlformats.org/officeDocument/2006/relationships" r:id="rId3" tooltip="Next domain"/>
          <a:extLst>
            <a:ext uri="{FF2B5EF4-FFF2-40B4-BE49-F238E27FC236}">
              <a16:creationId xmlns:a16="http://schemas.microsoft.com/office/drawing/2014/main" id="{3CAC5655-9C0E-40B7-8F74-8D9A3063FDE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57047" y="1"/>
          <a:ext cx="527223" cy="515457"/>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4" name="Afbeelding 3">
          <a:hlinkClick xmlns:r="http://schemas.openxmlformats.org/officeDocument/2006/relationships" r:id="rId5" tooltip="Back to index"/>
          <a:extLst>
            <a:ext uri="{FF2B5EF4-FFF2-40B4-BE49-F238E27FC236}">
              <a16:creationId xmlns:a16="http://schemas.microsoft.com/office/drawing/2014/main" id="{5AFEE713-D674-4D11-A197-6495B73C43E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43853" y="9719"/>
          <a:ext cx="503683" cy="515457"/>
        </a:xfrm>
        <a:prstGeom prst="rect">
          <a:avLst/>
        </a:prstGeom>
      </xdr:spPr>
    </xdr:pic>
    <xdr:clientData/>
  </xdr:twoCellAnchor>
  <xdr:twoCellAnchor editAs="oneCell">
    <xdr:from>
      <xdr:col>13</xdr:col>
      <xdr:colOff>171450</xdr:colOff>
      <xdr:row>0</xdr:row>
      <xdr:rowOff>9525</xdr:rowOff>
    </xdr:from>
    <xdr:to>
      <xdr:col>15</xdr:col>
      <xdr:colOff>504000</xdr:colOff>
      <xdr:row>2</xdr:row>
      <xdr:rowOff>18225</xdr:rowOff>
    </xdr:to>
    <xdr:pic>
      <xdr:nvPicPr>
        <xdr:cNvPr id="6" name="Afbeelding 5">
          <a:hlinkClick xmlns:r="http://schemas.openxmlformats.org/officeDocument/2006/relationships" r:id="rId7" tooltip="Skip to results"/>
          <a:extLst>
            <a:ext uri="{FF2B5EF4-FFF2-40B4-BE49-F238E27FC236}">
              <a16:creationId xmlns:a16="http://schemas.microsoft.com/office/drawing/2014/main" id="{2747FD0E-D022-46B0-9F51-E2DB8898CE0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485574" y="9525"/>
          <a:ext cx="504000" cy="515846"/>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8" name="Afbeelding 7">
          <a:hlinkClick xmlns:r="http://schemas.openxmlformats.org/officeDocument/2006/relationships" r:id="rId9" tooltip="Previous section"/>
          <a:extLst>
            <a:ext uri="{FF2B5EF4-FFF2-40B4-BE49-F238E27FC236}">
              <a16:creationId xmlns:a16="http://schemas.microsoft.com/office/drawing/2014/main" id="{A1A73C34-FD81-490C-9813-9460F3B15B1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04839" y="612980"/>
          <a:ext cx="535847" cy="36598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10</xdr:row>
          <xdr:rowOff>22860</xdr:rowOff>
        </xdr:from>
        <xdr:to>
          <xdr:col>12</xdr:col>
          <xdr:colOff>22860</xdr:colOff>
          <xdr:row>10</xdr:row>
          <xdr:rowOff>228600</xdr:rowOff>
        </xdr:to>
        <xdr:sp macro="" textlink="">
          <xdr:nvSpPr>
            <xdr:cNvPr id="196657" name="Drop Down 49" hidden="1">
              <a:extLst>
                <a:ext uri="{63B3BB69-23CF-44E3-9099-C40C66FF867C}">
                  <a14:compatExt spid="_x0000_s196657"/>
                </a:ext>
                <a:ext uri="{FF2B5EF4-FFF2-40B4-BE49-F238E27FC236}">
                  <a16:creationId xmlns:a16="http://schemas.microsoft.com/office/drawing/2014/main" id="{00000000-0008-0000-1600-000031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23</xdr:row>
          <xdr:rowOff>22860</xdr:rowOff>
        </xdr:from>
        <xdr:to>
          <xdr:col>12</xdr:col>
          <xdr:colOff>22860</xdr:colOff>
          <xdr:row>23</xdr:row>
          <xdr:rowOff>228600</xdr:rowOff>
        </xdr:to>
        <xdr:sp macro="" textlink="">
          <xdr:nvSpPr>
            <xdr:cNvPr id="196659" name="Drop Down 51" hidden="1">
              <a:extLst>
                <a:ext uri="{63B3BB69-23CF-44E3-9099-C40C66FF867C}">
                  <a14:compatExt spid="_x0000_s196659"/>
                </a:ext>
                <a:ext uri="{FF2B5EF4-FFF2-40B4-BE49-F238E27FC236}">
                  <a16:creationId xmlns:a16="http://schemas.microsoft.com/office/drawing/2014/main" id="{00000000-0008-0000-1600-000033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24</xdr:row>
          <xdr:rowOff>22860</xdr:rowOff>
        </xdr:from>
        <xdr:to>
          <xdr:col>12</xdr:col>
          <xdr:colOff>22860</xdr:colOff>
          <xdr:row>24</xdr:row>
          <xdr:rowOff>228600</xdr:rowOff>
        </xdr:to>
        <xdr:sp macro="" textlink="">
          <xdr:nvSpPr>
            <xdr:cNvPr id="196661" name="Drop Down 53" hidden="1">
              <a:extLst>
                <a:ext uri="{63B3BB69-23CF-44E3-9099-C40C66FF867C}">
                  <a14:compatExt spid="_x0000_s196661"/>
                </a:ext>
                <a:ext uri="{FF2B5EF4-FFF2-40B4-BE49-F238E27FC236}">
                  <a16:creationId xmlns:a16="http://schemas.microsoft.com/office/drawing/2014/main" id="{00000000-0008-0000-1600-000035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228600</xdr:rowOff>
        </xdr:to>
        <xdr:sp macro="" textlink="">
          <xdr:nvSpPr>
            <xdr:cNvPr id="196663" name="Drop Down 55" hidden="1">
              <a:extLst>
                <a:ext uri="{63B3BB69-23CF-44E3-9099-C40C66FF867C}">
                  <a14:compatExt spid="_x0000_s196663"/>
                </a:ext>
                <a:ext uri="{FF2B5EF4-FFF2-40B4-BE49-F238E27FC236}">
                  <a16:creationId xmlns:a16="http://schemas.microsoft.com/office/drawing/2014/main" id="{00000000-0008-0000-1600-000037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26</xdr:row>
          <xdr:rowOff>22860</xdr:rowOff>
        </xdr:from>
        <xdr:to>
          <xdr:col>12</xdr:col>
          <xdr:colOff>22860</xdr:colOff>
          <xdr:row>26</xdr:row>
          <xdr:rowOff>228600</xdr:rowOff>
        </xdr:to>
        <xdr:sp macro="" textlink="">
          <xdr:nvSpPr>
            <xdr:cNvPr id="196664" name="Drop Down 56" hidden="1">
              <a:extLst>
                <a:ext uri="{63B3BB69-23CF-44E3-9099-C40C66FF867C}">
                  <a14:compatExt spid="_x0000_s196664"/>
                </a:ext>
                <a:ext uri="{FF2B5EF4-FFF2-40B4-BE49-F238E27FC236}">
                  <a16:creationId xmlns:a16="http://schemas.microsoft.com/office/drawing/2014/main" id="{00000000-0008-0000-1600-000038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27</xdr:row>
          <xdr:rowOff>22860</xdr:rowOff>
        </xdr:from>
        <xdr:to>
          <xdr:col>12</xdr:col>
          <xdr:colOff>22860</xdr:colOff>
          <xdr:row>27</xdr:row>
          <xdr:rowOff>228600</xdr:rowOff>
        </xdr:to>
        <xdr:sp macro="" textlink="">
          <xdr:nvSpPr>
            <xdr:cNvPr id="196665" name="Drop Down 57" hidden="1">
              <a:extLst>
                <a:ext uri="{63B3BB69-23CF-44E3-9099-C40C66FF867C}">
                  <a14:compatExt spid="_x0000_s196665"/>
                </a:ext>
                <a:ext uri="{FF2B5EF4-FFF2-40B4-BE49-F238E27FC236}">
                  <a16:creationId xmlns:a16="http://schemas.microsoft.com/office/drawing/2014/main" id="{00000000-0008-0000-1600-000039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28</xdr:row>
          <xdr:rowOff>22860</xdr:rowOff>
        </xdr:from>
        <xdr:to>
          <xdr:col>12</xdr:col>
          <xdr:colOff>22860</xdr:colOff>
          <xdr:row>28</xdr:row>
          <xdr:rowOff>228600</xdr:rowOff>
        </xdr:to>
        <xdr:sp macro="" textlink="">
          <xdr:nvSpPr>
            <xdr:cNvPr id="196666" name="Drop Down 58" hidden="1">
              <a:extLst>
                <a:ext uri="{63B3BB69-23CF-44E3-9099-C40C66FF867C}">
                  <a14:compatExt spid="_x0000_s196666"/>
                </a:ext>
                <a:ext uri="{FF2B5EF4-FFF2-40B4-BE49-F238E27FC236}">
                  <a16:creationId xmlns:a16="http://schemas.microsoft.com/office/drawing/2014/main" id="{00000000-0008-0000-1600-00003A0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11</xdr:row>
          <xdr:rowOff>22860</xdr:rowOff>
        </xdr:from>
        <xdr:to>
          <xdr:col>12</xdr:col>
          <xdr:colOff>22860</xdr:colOff>
          <xdr:row>11</xdr:row>
          <xdr:rowOff>236220</xdr:rowOff>
        </xdr:to>
        <xdr:sp macro="" textlink="">
          <xdr:nvSpPr>
            <xdr:cNvPr id="135180" name="Drop Down 12" hidden="1">
              <a:extLst>
                <a:ext uri="{63B3BB69-23CF-44E3-9099-C40C66FF867C}">
                  <a14:compatExt spid="_x0000_s135180"/>
                </a:ext>
                <a:ext uri="{FF2B5EF4-FFF2-40B4-BE49-F238E27FC236}">
                  <a16:creationId xmlns:a16="http://schemas.microsoft.com/office/drawing/2014/main" id="{00000000-0008-0000-1700-00000C1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465945</xdr:colOff>
      <xdr:row>2</xdr:row>
      <xdr:rowOff>9525</xdr:rowOff>
    </xdr:to>
    <xdr:pic>
      <xdr:nvPicPr>
        <xdr:cNvPr id="368" name="Afbeelding 367">
          <a:hlinkClick xmlns:r="http://schemas.openxmlformats.org/officeDocument/2006/relationships" r:id="rId1" tooltip="Previous domain"/>
          <a:extLst>
            <a:ext uri="{FF2B5EF4-FFF2-40B4-BE49-F238E27FC236}">
              <a16:creationId xmlns:a16="http://schemas.microsoft.com/office/drawing/2014/main" id="{00000000-0008-0000-1500-000070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35981" y="0"/>
          <a:ext cx="506964" cy="504825"/>
        </a:xfrm>
        <a:prstGeom prst="rect">
          <a:avLst/>
        </a:prstGeom>
      </xdr:spPr>
    </xdr:pic>
    <xdr:clientData/>
  </xdr:twoCellAnchor>
  <xdr:twoCellAnchor editAs="oneCell">
    <xdr:from>
      <xdr:col>11</xdr:col>
      <xdr:colOff>979727</xdr:colOff>
      <xdr:row>0</xdr:row>
      <xdr:rowOff>1</xdr:rowOff>
    </xdr:from>
    <xdr:to>
      <xdr:col>12</xdr:col>
      <xdr:colOff>123825</xdr:colOff>
      <xdr:row>2</xdr:row>
      <xdr:rowOff>8312</xdr:rowOff>
    </xdr:to>
    <xdr:pic>
      <xdr:nvPicPr>
        <xdr:cNvPr id="369" name="Afbeelding 368">
          <a:hlinkClick xmlns:r="http://schemas.openxmlformats.org/officeDocument/2006/relationships" r:id="rId3" tooltip="Next domain"/>
          <a:extLst>
            <a:ext uri="{FF2B5EF4-FFF2-40B4-BE49-F238E27FC236}">
              <a16:creationId xmlns:a16="http://schemas.microsoft.com/office/drawing/2014/main" id="{00000000-0008-0000-1500-00007101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61527" y="1"/>
          <a:ext cx="544273"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370" name="Afbeelding 369">
          <a:hlinkClick xmlns:r="http://schemas.openxmlformats.org/officeDocument/2006/relationships" r:id="rId5" tooltip="Back to index"/>
          <a:extLst>
            <a:ext uri="{FF2B5EF4-FFF2-40B4-BE49-F238E27FC236}">
              <a16:creationId xmlns:a16="http://schemas.microsoft.com/office/drawing/2014/main" id="{00000000-0008-0000-1500-00007201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943535" y="9719"/>
          <a:ext cx="503683" cy="5036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236220</xdr:rowOff>
        </xdr:to>
        <xdr:sp macro="" textlink="">
          <xdr:nvSpPr>
            <xdr:cNvPr id="135535" name="Drop Down 367" hidden="1">
              <a:extLst>
                <a:ext uri="{63B3BB69-23CF-44E3-9099-C40C66FF867C}">
                  <a14:compatExt spid="_x0000_s135535"/>
                </a:ext>
                <a:ext uri="{FF2B5EF4-FFF2-40B4-BE49-F238E27FC236}">
                  <a16:creationId xmlns:a16="http://schemas.microsoft.com/office/drawing/2014/main" id="{00000000-0008-0000-1700-00006F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236220</xdr:rowOff>
        </xdr:to>
        <xdr:sp macro="" textlink="">
          <xdr:nvSpPr>
            <xdr:cNvPr id="135538" name="Drop Down 370" hidden="1">
              <a:extLst>
                <a:ext uri="{63B3BB69-23CF-44E3-9099-C40C66FF867C}">
                  <a14:compatExt spid="_x0000_s135538"/>
                </a:ext>
                <a:ext uri="{FF2B5EF4-FFF2-40B4-BE49-F238E27FC236}">
                  <a16:creationId xmlns:a16="http://schemas.microsoft.com/office/drawing/2014/main" id="{00000000-0008-0000-1700-000072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236220</xdr:rowOff>
        </xdr:to>
        <xdr:sp macro="" textlink="">
          <xdr:nvSpPr>
            <xdr:cNvPr id="135539" name="Drop Down 371" hidden="1">
              <a:extLst>
                <a:ext uri="{63B3BB69-23CF-44E3-9099-C40C66FF867C}">
                  <a14:compatExt spid="_x0000_s135539"/>
                </a:ext>
                <a:ext uri="{FF2B5EF4-FFF2-40B4-BE49-F238E27FC236}">
                  <a16:creationId xmlns:a16="http://schemas.microsoft.com/office/drawing/2014/main" id="{00000000-0008-0000-1700-000073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236220</xdr:rowOff>
        </xdr:to>
        <xdr:sp macro="" textlink="">
          <xdr:nvSpPr>
            <xdr:cNvPr id="135544" name="Drop Down 376" hidden="1">
              <a:extLst>
                <a:ext uri="{63B3BB69-23CF-44E3-9099-C40C66FF867C}">
                  <a14:compatExt spid="_x0000_s135544"/>
                </a:ext>
                <a:ext uri="{FF2B5EF4-FFF2-40B4-BE49-F238E27FC236}">
                  <a16:creationId xmlns:a16="http://schemas.microsoft.com/office/drawing/2014/main" id="{00000000-0008-0000-1700-000078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236220</xdr:rowOff>
        </xdr:to>
        <xdr:sp macro="" textlink="">
          <xdr:nvSpPr>
            <xdr:cNvPr id="135545" name="Drop Down 377" hidden="1">
              <a:extLst>
                <a:ext uri="{63B3BB69-23CF-44E3-9099-C40C66FF867C}">
                  <a14:compatExt spid="_x0000_s135545"/>
                </a:ext>
                <a:ext uri="{FF2B5EF4-FFF2-40B4-BE49-F238E27FC236}">
                  <a16:creationId xmlns:a16="http://schemas.microsoft.com/office/drawing/2014/main" id="{00000000-0008-0000-1700-000079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236220</xdr:rowOff>
        </xdr:to>
        <xdr:sp macro="" textlink="">
          <xdr:nvSpPr>
            <xdr:cNvPr id="135546" name="Drop Down 378" hidden="1">
              <a:extLst>
                <a:ext uri="{63B3BB69-23CF-44E3-9099-C40C66FF867C}">
                  <a14:compatExt spid="_x0000_s135546"/>
                </a:ext>
                <a:ext uri="{FF2B5EF4-FFF2-40B4-BE49-F238E27FC236}">
                  <a16:creationId xmlns:a16="http://schemas.microsoft.com/office/drawing/2014/main" id="{00000000-0008-0000-1700-00007A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20</xdr:row>
          <xdr:rowOff>22860</xdr:rowOff>
        </xdr:from>
        <xdr:to>
          <xdr:col>12</xdr:col>
          <xdr:colOff>22860</xdr:colOff>
          <xdr:row>20</xdr:row>
          <xdr:rowOff>236220</xdr:rowOff>
        </xdr:to>
        <xdr:sp macro="" textlink="">
          <xdr:nvSpPr>
            <xdr:cNvPr id="135547" name="Drop Down 379" hidden="1">
              <a:extLst>
                <a:ext uri="{63B3BB69-23CF-44E3-9099-C40C66FF867C}">
                  <a14:compatExt spid="_x0000_s135547"/>
                </a:ext>
                <a:ext uri="{FF2B5EF4-FFF2-40B4-BE49-F238E27FC236}">
                  <a16:creationId xmlns:a16="http://schemas.microsoft.com/office/drawing/2014/main" id="{00000000-0008-0000-1700-00007B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28</xdr:row>
          <xdr:rowOff>22860</xdr:rowOff>
        </xdr:from>
        <xdr:to>
          <xdr:col>12</xdr:col>
          <xdr:colOff>22860</xdr:colOff>
          <xdr:row>28</xdr:row>
          <xdr:rowOff>236220</xdr:rowOff>
        </xdr:to>
        <xdr:sp macro="" textlink="">
          <xdr:nvSpPr>
            <xdr:cNvPr id="135552" name="Drop Down 384" hidden="1">
              <a:extLst>
                <a:ext uri="{63B3BB69-23CF-44E3-9099-C40C66FF867C}">
                  <a14:compatExt spid="_x0000_s135552"/>
                </a:ext>
                <a:ext uri="{FF2B5EF4-FFF2-40B4-BE49-F238E27FC236}">
                  <a16:creationId xmlns:a16="http://schemas.microsoft.com/office/drawing/2014/main" id="{00000000-0008-0000-1700-000080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29</xdr:row>
          <xdr:rowOff>22860</xdr:rowOff>
        </xdr:from>
        <xdr:to>
          <xdr:col>12</xdr:col>
          <xdr:colOff>22860</xdr:colOff>
          <xdr:row>29</xdr:row>
          <xdr:rowOff>236220</xdr:rowOff>
        </xdr:to>
        <xdr:sp macro="" textlink="">
          <xdr:nvSpPr>
            <xdr:cNvPr id="135553" name="Drop Down 385" hidden="1">
              <a:extLst>
                <a:ext uri="{63B3BB69-23CF-44E3-9099-C40C66FF867C}">
                  <a14:compatExt spid="_x0000_s135553"/>
                </a:ext>
                <a:ext uri="{FF2B5EF4-FFF2-40B4-BE49-F238E27FC236}">
                  <a16:creationId xmlns:a16="http://schemas.microsoft.com/office/drawing/2014/main" id="{00000000-0008-0000-1700-000081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30</xdr:row>
          <xdr:rowOff>22860</xdr:rowOff>
        </xdr:from>
        <xdr:to>
          <xdr:col>12</xdr:col>
          <xdr:colOff>22860</xdr:colOff>
          <xdr:row>30</xdr:row>
          <xdr:rowOff>236220</xdr:rowOff>
        </xdr:to>
        <xdr:sp macro="" textlink="">
          <xdr:nvSpPr>
            <xdr:cNvPr id="135554" name="Drop Down 386" hidden="1">
              <a:extLst>
                <a:ext uri="{63B3BB69-23CF-44E3-9099-C40C66FF867C}">
                  <a14:compatExt spid="_x0000_s135554"/>
                </a:ext>
                <a:ext uri="{FF2B5EF4-FFF2-40B4-BE49-F238E27FC236}">
                  <a16:creationId xmlns:a16="http://schemas.microsoft.com/office/drawing/2014/main" id="{00000000-0008-0000-1700-000082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31</xdr:row>
          <xdr:rowOff>22860</xdr:rowOff>
        </xdr:from>
        <xdr:to>
          <xdr:col>12</xdr:col>
          <xdr:colOff>22860</xdr:colOff>
          <xdr:row>31</xdr:row>
          <xdr:rowOff>236220</xdr:rowOff>
        </xdr:to>
        <xdr:sp macro="" textlink="">
          <xdr:nvSpPr>
            <xdr:cNvPr id="135555" name="Drop Down 387" hidden="1">
              <a:extLst>
                <a:ext uri="{63B3BB69-23CF-44E3-9099-C40C66FF867C}">
                  <a14:compatExt spid="_x0000_s135555"/>
                </a:ext>
                <a:ext uri="{FF2B5EF4-FFF2-40B4-BE49-F238E27FC236}">
                  <a16:creationId xmlns:a16="http://schemas.microsoft.com/office/drawing/2014/main" id="{00000000-0008-0000-1700-000083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35</xdr:row>
          <xdr:rowOff>22860</xdr:rowOff>
        </xdr:from>
        <xdr:to>
          <xdr:col>12</xdr:col>
          <xdr:colOff>22860</xdr:colOff>
          <xdr:row>35</xdr:row>
          <xdr:rowOff>236220</xdr:rowOff>
        </xdr:to>
        <xdr:sp macro="" textlink="">
          <xdr:nvSpPr>
            <xdr:cNvPr id="135560" name="Drop Down 392" hidden="1">
              <a:extLst>
                <a:ext uri="{63B3BB69-23CF-44E3-9099-C40C66FF867C}">
                  <a14:compatExt spid="_x0000_s135560"/>
                </a:ext>
                <a:ext uri="{FF2B5EF4-FFF2-40B4-BE49-F238E27FC236}">
                  <a16:creationId xmlns:a16="http://schemas.microsoft.com/office/drawing/2014/main" id="{00000000-0008-0000-1700-000088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36</xdr:row>
          <xdr:rowOff>22860</xdr:rowOff>
        </xdr:from>
        <xdr:to>
          <xdr:col>12</xdr:col>
          <xdr:colOff>22860</xdr:colOff>
          <xdr:row>36</xdr:row>
          <xdr:rowOff>236220</xdr:rowOff>
        </xdr:to>
        <xdr:sp macro="" textlink="">
          <xdr:nvSpPr>
            <xdr:cNvPr id="135561" name="Drop Down 393" hidden="1">
              <a:extLst>
                <a:ext uri="{63B3BB69-23CF-44E3-9099-C40C66FF867C}">
                  <a14:compatExt spid="_x0000_s135561"/>
                </a:ext>
                <a:ext uri="{FF2B5EF4-FFF2-40B4-BE49-F238E27FC236}">
                  <a16:creationId xmlns:a16="http://schemas.microsoft.com/office/drawing/2014/main" id="{00000000-0008-0000-1700-000089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100885</xdr:colOff>
      <xdr:row>3</xdr:row>
      <xdr:rowOff>216224</xdr:rowOff>
    </xdr:to>
    <xdr:pic>
      <xdr:nvPicPr>
        <xdr:cNvPr id="58" name="Afbeelding 57">
          <a:hlinkClick xmlns:r="http://schemas.openxmlformats.org/officeDocument/2006/relationships" r:id="rId7" tooltip="Next section"/>
          <a:extLst>
            <a:ext uri="{FF2B5EF4-FFF2-40B4-BE49-F238E27FC236}">
              <a16:creationId xmlns:a16="http://schemas.microsoft.com/office/drawing/2014/main" id="{00000000-0008-0000-1500-00003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13</xdr:col>
      <xdr:colOff>171450</xdr:colOff>
      <xdr:row>0</xdr:row>
      <xdr:rowOff>9525</xdr:rowOff>
    </xdr:from>
    <xdr:to>
      <xdr:col>15</xdr:col>
      <xdr:colOff>504000</xdr:colOff>
      <xdr:row>2</xdr:row>
      <xdr:rowOff>18225</xdr:rowOff>
    </xdr:to>
    <xdr:pic>
      <xdr:nvPicPr>
        <xdr:cNvPr id="2" name="Afbeelding 1">
          <a:hlinkClick xmlns:r="http://schemas.openxmlformats.org/officeDocument/2006/relationships" r:id="rId9" tooltip="Skip to results"/>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33</xdr:row>
          <xdr:rowOff>22860</xdr:rowOff>
        </xdr:from>
        <xdr:to>
          <xdr:col>12</xdr:col>
          <xdr:colOff>22860</xdr:colOff>
          <xdr:row>33</xdr:row>
          <xdr:rowOff>236220</xdr:rowOff>
        </xdr:to>
        <xdr:sp macro="" textlink="">
          <xdr:nvSpPr>
            <xdr:cNvPr id="135592" name="Drop Down 424" hidden="1">
              <a:extLst>
                <a:ext uri="{63B3BB69-23CF-44E3-9099-C40C66FF867C}">
                  <a14:compatExt spid="_x0000_s135592"/>
                </a:ext>
                <a:ext uri="{FF2B5EF4-FFF2-40B4-BE49-F238E27FC236}">
                  <a16:creationId xmlns:a16="http://schemas.microsoft.com/office/drawing/2014/main" id="{00000000-0008-0000-1700-0000A8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32</xdr:row>
          <xdr:rowOff>22860</xdr:rowOff>
        </xdr:from>
        <xdr:to>
          <xdr:col>12</xdr:col>
          <xdr:colOff>22860</xdr:colOff>
          <xdr:row>32</xdr:row>
          <xdr:rowOff>236220</xdr:rowOff>
        </xdr:to>
        <xdr:sp macro="" textlink="">
          <xdr:nvSpPr>
            <xdr:cNvPr id="135594" name="Drop Down 426" hidden="1">
              <a:extLst>
                <a:ext uri="{63B3BB69-23CF-44E3-9099-C40C66FF867C}">
                  <a14:compatExt spid="_x0000_s135594"/>
                </a:ext>
                <a:ext uri="{FF2B5EF4-FFF2-40B4-BE49-F238E27FC236}">
                  <a16:creationId xmlns:a16="http://schemas.microsoft.com/office/drawing/2014/main" id="{00000000-0008-0000-1700-0000AA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22</xdr:row>
          <xdr:rowOff>22860</xdr:rowOff>
        </xdr:from>
        <xdr:to>
          <xdr:col>12</xdr:col>
          <xdr:colOff>22860</xdr:colOff>
          <xdr:row>22</xdr:row>
          <xdr:rowOff>236220</xdr:rowOff>
        </xdr:to>
        <xdr:sp macro="" textlink="">
          <xdr:nvSpPr>
            <xdr:cNvPr id="135596" name="Drop Down 428" hidden="1">
              <a:extLst>
                <a:ext uri="{63B3BB69-23CF-44E3-9099-C40C66FF867C}">
                  <a14:compatExt spid="_x0000_s135596"/>
                </a:ext>
                <a:ext uri="{FF2B5EF4-FFF2-40B4-BE49-F238E27FC236}">
                  <a16:creationId xmlns:a16="http://schemas.microsoft.com/office/drawing/2014/main" id="{00000000-0008-0000-1700-0000AC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23</xdr:row>
          <xdr:rowOff>22860</xdr:rowOff>
        </xdr:from>
        <xdr:to>
          <xdr:col>12</xdr:col>
          <xdr:colOff>22860</xdr:colOff>
          <xdr:row>23</xdr:row>
          <xdr:rowOff>236220</xdr:rowOff>
        </xdr:to>
        <xdr:sp macro="" textlink="">
          <xdr:nvSpPr>
            <xdr:cNvPr id="135597" name="Drop Down 429" hidden="1">
              <a:extLst>
                <a:ext uri="{63B3BB69-23CF-44E3-9099-C40C66FF867C}">
                  <a14:compatExt spid="_x0000_s135597"/>
                </a:ext>
                <a:ext uri="{FF2B5EF4-FFF2-40B4-BE49-F238E27FC236}">
                  <a16:creationId xmlns:a16="http://schemas.microsoft.com/office/drawing/2014/main" id="{00000000-0008-0000-1700-0000AD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24</xdr:row>
          <xdr:rowOff>22860</xdr:rowOff>
        </xdr:from>
        <xdr:to>
          <xdr:col>12</xdr:col>
          <xdr:colOff>22860</xdr:colOff>
          <xdr:row>24</xdr:row>
          <xdr:rowOff>236220</xdr:rowOff>
        </xdr:to>
        <xdr:sp macro="" textlink="">
          <xdr:nvSpPr>
            <xdr:cNvPr id="135598" name="Drop Down 430" hidden="1">
              <a:extLst>
                <a:ext uri="{63B3BB69-23CF-44E3-9099-C40C66FF867C}">
                  <a14:compatExt spid="_x0000_s135598"/>
                </a:ext>
                <a:ext uri="{FF2B5EF4-FFF2-40B4-BE49-F238E27FC236}">
                  <a16:creationId xmlns:a16="http://schemas.microsoft.com/office/drawing/2014/main" id="{00000000-0008-0000-1700-0000AE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236220</xdr:rowOff>
        </xdr:to>
        <xdr:sp macro="" textlink="">
          <xdr:nvSpPr>
            <xdr:cNvPr id="135599" name="Drop Down 431" hidden="1">
              <a:extLst>
                <a:ext uri="{63B3BB69-23CF-44E3-9099-C40C66FF867C}">
                  <a14:compatExt spid="_x0000_s135599"/>
                </a:ext>
                <a:ext uri="{FF2B5EF4-FFF2-40B4-BE49-F238E27FC236}">
                  <a16:creationId xmlns:a16="http://schemas.microsoft.com/office/drawing/2014/main" id="{00000000-0008-0000-1700-0000AF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26</xdr:row>
          <xdr:rowOff>22860</xdr:rowOff>
        </xdr:from>
        <xdr:to>
          <xdr:col>12</xdr:col>
          <xdr:colOff>22860</xdr:colOff>
          <xdr:row>26</xdr:row>
          <xdr:rowOff>236220</xdr:rowOff>
        </xdr:to>
        <xdr:sp macro="" textlink="">
          <xdr:nvSpPr>
            <xdr:cNvPr id="135600" name="Drop Down 432" hidden="1">
              <a:extLst>
                <a:ext uri="{63B3BB69-23CF-44E3-9099-C40C66FF867C}">
                  <a14:compatExt spid="_x0000_s135600"/>
                </a:ext>
                <a:ext uri="{FF2B5EF4-FFF2-40B4-BE49-F238E27FC236}">
                  <a16:creationId xmlns:a16="http://schemas.microsoft.com/office/drawing/2014/main" id="{00000000-0008-0000-1700-0000B0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37</xdr:row>
          <xdr:rowOff>22860</xdr:rowOff>
        </xdr:from>
        <xdr:to>
          <xdr:col>12</xdr:col>
          <xdr:colOff>22860</xdr:colOff>
          <xdr:row>37</xdr:row>
          <xdr:rowOff>236220</xdr:rowOff>
        </xdr:to>
        <xdr:sp macro="" textlink="">
          <xdr:nvSpPr>
            <xdr:cNvPr id="135606" name="Drop Down 438" hidden="1">
              <a:extLst>
                <a:ext uri="{63B3BB69-23CF-44E3-9099-C40C66FF867C}">
                  <a14:compatExt spid="_x0000_s135606"/>
                </a:ext>
                <a:ext uri="{FF2B5EF4-FFF2-40B4-BE49-F238E27FC236}">
                  <a16:creationId xmlns:a16="http://schemas.microsoft.com/office/drawing/2014/main" id="{00000000-0008-0000-1700-0000B6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42</xdr:row>
          <xdr:rowOff>22860</xdr:rowOff>
        </xdr:from>
        <xdr:to>
          <xdr:col>12</xdr:col>
          <xdr:colOff>22860</xdr:colOff>
          <xdr:row>42</xdr:row>
          <xdr:rowOff>236220</xdr:rowOff>
        </xdr:to>
        <xdr:sp macro="" textlink="">
          <xdr:nvSpPr>
            <xdr:cNvPr id="135608" name="Drop Down 440" hidden="1">
              <a:extLst>
                <a:ext uri="{63B3BB69-23CF-44E3-9099-C40C66FF867C}">
                  <a14:compatExt spid="_x0000_s135608"/>
                </a:ext>
                <a:ext uri="{FF2B5EF4-FFF2-40B4-BE49-F238E27FC236}">
                  <a16:creationId xmlns:a16="http://schemas.microsoft.com/office/drawing/2014/main" id="{00000000-0008-0000-1700-0000B8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43</xdr:row>
          <xdr:rowOff>22860</xdr:rowOff>
        </xdr:from>
        <xdr:to>
          <xdr:col>12</xdr:col>
          <xdr:colOff>22860</xdr:colOff>
          <xdr:row>43</xdr:row>
          <xdr:rowOff>236220</xdr:rowOff>
        </xdr:to>
        <xdr:sp macro="" textlink="">
          <xdr:nvSpPr>
            <xdr:cNvPr id="135610" name="Drop Down 442" hidden="1">
              <a:extLst>
                <a:ext uri="{63B3BB69-23CF-44E3-9099-C40C66FF867C}">
                  <a14:compatExt spid="_x0000_s135610"/>
                </a:ext>
                <a:ext uri="{FF2B5EF4-FFF2-40B4-BE49-F238E27FC236}">
                  <a16:creationId xmlns:a16="http://schemas.microsoft.com/office/drawing/2014/main" id="{00000000-0008-0000-1700-0000BA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44</xdr:row>
          <xdr:rowOff>22860</xdr:rowOff>
        </xdr:from>
        <xdr:to>
          <xdr:col>12</xdr:col>
          <xdr:colOff>22860</xdr:colOff>
          <xdr:row>44</xdr:row>
          <xdr:rowOff>236220</xdr:rowOff>
        </xdr:to>
        <xdr:sp macro="" textlink="">
          <xdr:nvSpPr>
            <xdr:cNvPr id="135611" name="Drop Down 443" hidden="1">
              <a:extLst>
                <a:ext uri="{63B3BB69-23CF-44E3-9099-C40C66FF867C}">
                  <a14:compatExt spid="_x0000_s135611"/>
                </a:ext>
                <a:ext uri="{FF2B5EF4-FFF2-40B4-BE49-F238E27FC236}">
                  <a16:creationId xmlns:a16="http://schemas.microsoft.com/office/drawing/2014/main" id="{00000000-0008-0000-1700-0000BB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45</xdr:row>
          <xdr:rowOff>22860</xdr:rowOff>
        </xdr:from>
        <xdr:to>
          <xdr:col>12</xdr:col>
          <xdr:colOff>22860</xdr:colOff>
          <xdr:row>45</xdr:row>
          <xdr:rowOff>236220</xdr:rowOff>
        </xdr:to>
        <xdr:sp macro="" textlink="">
          <xdr:nvSpPr>
            <xdr:cNvPr id="135612" name="Drop Down 444" hidden="1">
              <a:extLst>
                <a:ext uri="{63B3BB69-23CF-44E3-9099-C40C66FF867C}">
                  <a14:compatExt spid="_x0000_s135612"/>
                </a:ext>
                <a:ext uri="{FF2B5EF4-FFF2-40B4-BE49-F238E27FC236}">
                  <a16:creationId xmlns:a16="http://schemas.microsoft.com/office/drawing/2014/main" id="{00000000-0008-0000-1700-0000BC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46</xdr:row>
          <xdr:rowOff>22860</xdr:rowOff>
        </xdr:from>
        <xdr:to>
          <xdr:col>12</xdr:col>
          <xdr:colOff>22860</xdr:colOff>
          <xdr:row>46</xdr:row>
          <xdr:rowOff>236220</xdr:rowOff>
        </xdr:to>
        <xdr:sp macro="" textlink="">
          <xdr:nvSpPr>
            <xdr:cNvPr id="135613" name="Drop Down 445" hidden="1">
              <a:extLst>
                <a:ext uri="{63B3BB69-23CF-44E3-9099-C40C66FF867C}">
                  <a14:compatExt spid="_x0000_s135613"/>
                </a:ext>
                <a:ext uri="{FF2B5EF4-FFF2-40B4-BE49-F238E27FC236}">
                  <a16:creationId xmlns:a16="http://schemas.microsoft.com/office/drawing/2014/main" id="{00000000-0008-0000-1700-0000BD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47</xdr:row>
          <xdr:rowOff>22860</xdr:rowOff>
        </xdr:from>
        <xdr:to>
          <xdr:col>12</xdr:col>
          <xdr:colOff>22860</xdr:colOff>
          <xdr:row>47</xdr:row>
          <xdr:rowOff>236220</xdr:rowOff>
        </xdr:to>
        <xdr:sp macro="" textlink="">
          <xdr:nvSpPr>
            <xdr:cNvPr id="135614" name="Drop Down 446" hidden="1">
              <a:extLst>
                <a:ext uri="{63B3BB69-23CF-44E3-9099-C40C66FF867C}">
                  <a14:compatExt spid="_x0000_s135614"/>
                </a:ext>
                <a:ext uri="{FF2B5EF4-FFF2-40B4-BE49-F238E27FC236}">
                  <a16:creationId xmlns:a16="http://schemas.microsoft.com/office/drawing/2014/main" id="{00000000-0008-0000-1700-0000BE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48</xdr:row>
          <xdr:rowOff>22860</xdr:rowOff>
        </xdr:from>
        <xdr:to>
          <xdr:col>12</xdr:col>
          <xdr:colOff>22860</xdr:colOff>
          <xdr:row>48</xdr:row>
          <xdr:rowOff>236220</xdr:rowOff>
        </xdr:to>
        <xdr:sp macro="" textlink="">
          <xdr:nvSpPr>
            <xdr:cNvPr id="135615" name="Drop Down 447" hidden="1">
              <a:extLst>
                <a:ext uri="{63B3BB69-23CF-44E3-9099-C40C66FF867C}">
                  <a14:compatExt spid="_x0000_s135615"/>
                </a:ext>
                <a:ext uri="{FF2B5EF4-FFF2-40B4-BE49-F238E27FC236}">
                  <a16:creationId xmlns:a16="http://schemas.microsoft.com/office/drawing/2014/main" id="{00000000-0008-0000-1700-0000BF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49</xdr:row>
          <xdr:rowOff>22860</xdr:rowOff>
        </xdr:from>
        <xdr:to>
          <xdr:col>12</xdr:col>
          <xdr:colOff>22860</xdr:colOff>
          <xdr:row>49</xdr:row>
          <xdr:rowOff>236220</xdr:rowOff>
        </xdr:to>
        <xdr:sp macro="" textlink="">
          <xdr:nvSpPr>
            <xdr:cNvPr id="135616" name="Drop Down 448" hidden="1">
              <a:extLst>
                <a:ext uri="{63B3BB69-23CF-44E3-9099-C40C66FF867C}">
                  <a14:compatExt spid="_x0000_s135616"/>
                </a:ext>
                <a:ext uri="{FF2B5EF4-FFF2-40B4-BE49-F238E27FC236}">
                  <a16:creationId xmlns:a16="http://schemas.microsoft.com/office/drawing/2014/main" id="{00000000-0008-0000-1700-0000C0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53</xdr:row>
          <xdr:rowOff>22860</xdr:rowOff>
        </xdr:from>
        <xdr:to>
          <xdr:col>12</xdr:col>
          <xdr:colOff>22860</xdr:colOff>
          <xdr:row>53</xdr:row>
          <xdr:rowOff>236220</xdr:rowOff>
        </xdr:to>
        <xdr:sp macro="" textlink="">
          <xdr:nvSpPr>
            <xdr:cNvPr id="135617" name="Drop Down 449" hidden="1">
              <a:extLst>
                <a:ext uri="{63B3BB69-23CF-44E3-9099-C40C66FF867C}">
                  <a14:compatExt spid="_x0000_s135617"/>
                </a:ext>
                <a:ext uri="{FF2B5EF4-FFF2-40B4-BE49-F238E27FC236}">
                  <a16:creationId xmlns:a16="http://schemas.microsoft.com/office/drawing/2014/main" id="{00000000-0008-0000-1700-0000C1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54</xdr:row>
          <xdr:rowOff>22860</xdr:rowOff>
        </xdr:from>
        <xdr:to>
          <xdr:col>12</xdr:col>
          <xdr:colOff>22860</xdr:colOff>
          <xdr:row>54</xdr:row>
          <xdr:rowOff>236220</xdr:rowOff>
        </xdr:to>
        <xdr:sp macro="" textlink="">
          <xdr:nvSpPr>
            <xdr:cNvPr id="135618" name="Drop Down 450" hidden="1">
              <a:extLst>
                <a:ext uri="{63B3BB69-23CF-44E3-9099-C40C66FF867C}">
                  <a14:compatExt spid="_x0000_s135618"/>
                </a:ext>
                <a:ext uri="{FF2B5EF4-FFF2-40B4-BE49-F238E27FC236}">
                  <a16:creationId xmlns:a16="http://schemas.microsoft.com/office/drawing/2014/main" id="{00000000-0008-0000-1700-0000C2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55</xdr:row>
          <xdr:rowOff>22860</xdr:rowOff>
        </xdr:from>
        <xdr:to>
          <xdr:col>12</xdr:col>
          <xdr:colOff>22860</xdr:colOff>
          <xdr:row>55</xdr:row>
          <xdr:rowOff>236220</xdr:rowOff>
        </xdr:to>
        <xdr:sp macro="" textlink="">
          <xdr:nvSpPr>
            <xdr:cNvPr id="135619" name="Drop Down 451" hidden="1">
              <a:extLst>
                <a:ext uri="{63B3BB69-23CF-44E3-9099-C40C66FF867C}">
                  <a14:compatExt spid="_x0000_s135619"/>
                </a:ext>
                <a:ext uri="{FF2B5EF4-FFF2-40B4-BE49-F238E27FC236}">
                  <a16:creationId xmlns:a16="http://schemas.microsoft.com/office/drawing/2014/main" id="{00000000-0008-0000-1700-0000C3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56</xdr:row>
          <xdr:rowOff>22860</xdr:rowOff>
        </xdr:from>
        <xdr:to>
          <xdr:col>12</xdr:col>
          <xdr:colOff>22860</xdr:colOff>
          <xdr:row>56</xdr:row>
          <xdr:rowOff>236220</xdr:rowOff>
        </xdr:to>
        <xdr:sp macro="" textlink="">
          <xdr:nvSpPr>
            <xdr:cNvPr id="135620" name="Drop Down 452" hidden="1">
              <a:extLst>
                <a:ext uri="{63B3BB69-23CF-44E3-9099-C40C66FF867C}">
                  <a14:compatExt spid="_x0000_s135620"/>
                </a:ext>
                <a:ext uri="{FF2B5EF4-FFF2-40B4-BE49-F238E27FC236}">
                  <a16:creationId xmlns:a16="http://schemas.microsoft.com/office/drawing/2014/main" id="{00000000-0008-0000-1700-0000C4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57</xdr:row>
          <xdr:rowOff>22860</xdr:rowOff>
        </xdr:from>
        <xdr:to>
          <xdr:col>12</xdr:col>
          <xdr:colOff>22860</xdr:colOff>
          <xdr:row>57</xdr:row>
          <xdr:rowOff>236220</xdr:rowOff>
        </xdr:to>
        <xdr:sp macro="" textlink="">
          <xdr:nvSpPr>
            <xdr:cNvPr id="135621" name="Drop Down 453" hidden="1">
              <a:extLst>
                <a:ext uri="{63B3BB69-23CF-44E3-9099-C40C66FF867C}">
                  <a14:compatExt spid="_x0000_s135621"/>
                </a:ext>
                <a:ext uri="{FF2B5EF4-FFF2-40B4-BE49-F238E27FC236}">
                  <a16:creationId xmlns:a16="http://schemas.microsoft.com/office/drawing/2014/main" id="{00000000-0008-0000-1700-0000C5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58</xdr:row>
          <xdr:rowOff>22860</xdr:rowOff>
        </xdr:from>
        <xdr:to>
          <xdr:col>12</xdr:col>
          <xdr:colOff>22860</xdr:colOff>
          <xdr:row>58</xdr:row>
          <xdr:rowOff>236220</xdr:rowOff>
        </xdr:to>
        <xdr:sp macro="" textlink="">
          <xdr:nvSpPr>
            <xdr:cNvPr id="135622" name="Drop Down 454" hidden="1">
              <a:extLst>
                <a:ext uri="{63B3BB69-23CF-44E3-9099-C40C66FF867C}">
                  <a14:compatExt spid="_x0000_s135622"/>
                </a:ext>
                <a:ext uri="{FF2B5EF4-FFF2-40B4-BE49-F238E27FC236}">
                  <a16:creationId xmlns:a16="http://schemas.microsoft.com/office/drawing/2014/main" id="{00000000-0008-0000-1700-0000C6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59</xdr:row>
          <xdr:rowOff>22860</xdr:rowOff>
        </xdr:from>
        <xdr:to>
          <xdr:col>12</xdr:col>
          <xdr:colOff>22860</xdr:colOff>
          <xdr:row>59</xdr:row>
          <xdr:rowOff>236220</xdr:rowOff>
        </xdr:to>
        <xdr:sp macro="" textlink="">
          <xdr:nvSpPr>
            <xdr:cNvPr id="135624" name="Drop Down 456" hidden="1">
              <a:extLst>
                <a:ext uri="{63B3BB69-23CF-44E3-9099-C40C66FF867C}">
                  <a14:compatExt spid="_x0000_s135624"/>
                </a:ext>
                <a:ext uri="{FF2B5EF4-FFF2-40B4-BE49-F238E27FC236}">
                  <a16:creationId xmlns:a16="http://schemas.microsoft.com/office/drawing/2014/main" id="{00000000-0008-0000-1700-0000C8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60</xdr:row>
          <xdr:rowOff>22860</xdr:rowOff>
        </xdr:from>
        <xdr:to>
          <xdr:col>12</xdr:col>
          <xdr:colOff>22860</xdr:colOff>
          <xdr:row>60</xdr:row>
          <xdr:rowOff>236220</xdr:rowOff>
        </xdr:to>
        <xdr:sp macro="" textlink="">
          <xdr:nvSpPr>
            <xdr:cNvPr id="135625" name="Drop Down 457" hidden="1">
              <a:extLst>
                <a:ext uri="{63B3BB69-23CF-44E3-9099-C40C66FF867C}">
                  <a14:compatExt spid="_x0000_s135625"/>
                </a:ext>
                <a:ext uri="{FF2B5EF4-FFF2-40B4-BE49-F238E27FC236}">
                  <a16:creationId xmlns:a16="http://schemas.microsoft.com/office/drawing/2014/main" id="{00000000-0008-0000-1700-0000C9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63</xdr:row>
          <xdr:rowOff>22860</xdr:rowOff>
        </xdr:from>
        <xdr:to>
          <xdr:col>12</xdr:col>
          <xdr:colOff>22860</xdr:colOff>
          <xdr:row>63</xdr:row>
          <xdr:rowOff>236220</xdr:rowOff>
        </xdr:to>
        <xdr:sp macro="" textlink="">
          <xdr:nvSpPr>
            <xdr:cNvPr id="135626" name="Drop Down 458" hidden="1">
              <a:extLst>
                <a:ext uri="{63B3BB69-23CF-44E3-9099-C40C66FF867C}">
                  <a14:compatExt spid="_x0000_s135626"/>
                </a:ext>
                <a:ext uri="{FF2B5EF4-FFF2-40B4-BE49-F238E27FC236}">
                  <a16:creationId xmlns:a16="http://schemas.microsoft.com/office/drawing/2014/main" id="{00000000-0008-0000-1700-0000CA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64</xdr:row>
          <xdr:rowOff>22860</xdr:rowOff>
        </xdr:from>
        <xdr:to>
          <xdr:col>12</xdr:col>
          <xdr:colOff>22860</xdr:colOff>
          <xdr:row>64</xdr:row>
          <xdr:rowOff>236220</xdr:rowOff>
        </xdr:to>
        <xdr:sp macro="" textlink="">
          <xdr:nvSpPr>
            <xdr:cNvPr id="135627" name="Drop Down 459" hidden="1">
              <a:extLst>
                <a:ext uri="{63B3BB69-23CF-44E3-9099-C40C66FF867C}">
                  <a14:compatExt spid="_x0000_s135627"/>
                </a:ext>
                <a:ext uri="{FF2B5EF4-FFF2-40B4-BE49-F238E27FC236}">
                  <a16:creationId xmlns:a16="http://schemas.microsoft.com/office/drawing/2014/main" id="{00000000-0008-0000-1700-0000CB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65</xdr:row>
          <xdr:rowOff>22860</xdr:rowOff>
        </xdr:from>
        <xdr:to>
          <xdr:col>12</xdr:col>
          <xdr:colOff>22860</xdr:colOff>
          <xdr:row>65</xdr:row>
          <xdr:rowOff>236220</xdr:rowOff>
        </xdr:to>
        <xdr:sp macro="" textlink="">
          <xdr:nvSpPr>
            <xdr:cNvPr id="135628" name="Drop Down 460" hidden="1">
              <a:extLst>
                <a:ext uri="{63B3BB69-23CF-44E3-9099-C40C66FF867C}">
                  <a14:compatExt spid="_x0000_s135628"/>
                </a:ext>
                <a:ext uri="{FF2B5EF4-FFF2-40B4-BE49-F238E27FC236}">
                  <a16:creationId xmlns:a16="http://schemas.microsoft.com/office/drawing/2014/main" id="{00000000-0008-0000-1700-0000CC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66</xdr:row>
          <xdr:rowOff>22860</xdr:rowOff>
        </xdr:from>
        <xdr:to>
          <xdr:col>12</xdr:col>
          <xdr:colOff>22860</xdr:colOff>
          <xdr:row>66</xdr:row>
          <xdr:rowOff>236220</xdr:rowOff>
        </xdr:to>
        <xdr:sp macro="" textlink="">
          <xdr:nvSpPr>
            <xdr:cNvPr id="135629" name="Drop Down 461" hidden="1">
              <a:extLst>
                <a:ext uri="{63B3BB69-23CF-44E3-9099-C40C66FF867C}">
                  <a14:compatExt spid="_x0000_s135629"/>
                </a:ext>
                <a:ext uri="{FF2B5EF4-FFF2-40B4-BE49-F238E27FC236}">
                  <a16:creationId xmlns:a16="http://schemas.microsoft.com/office/drawing/2014/main" id="{00000000-0008-0000-1700-0000CD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67</xdr:row>
          <xdr:rowOff>22860</xdr:rowOff>
        </xdr:from>
        <xdr:to>
          <xdr:col>12</xdr:col>
          <xdr:colOff>22860</xdr:colOff>
          <xdr:row>67</xdr:row>
          <xdr:rowOff>236220</xdr:rowOff>
        </xdr:to>
        <xdr:sp macro="" textlink="">
          <xdr:nvSpPr>
            <xdr:cNvPr id="135630" name="Drop Down 462" hidden="1">
              <a:extLst>
                <a:ext uri="{63B3BB69-23CF-44E3-9099-C40C66FF867C}">
                  <a14:compatExt spid="_x0000_s135630"/>
                </a:ext>
                <a:ext uri="{FF2B5EF4-FFF2-40B4-BE49-F238E27FC236}">
                  <a16:creationId xmlns:a16="http://schemas.microsoft.com/office/drawing/2014/main" id="{00000000-0008-0000-1700-0000CE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68</xdr:row>
          <xdr:rowOff>22860</xdr:rowOff>
        </xdr:from>
        <xdr:to>
          <xdr:col>12</xdr:col>
          <xdr:colOff>22860</xdr:colOff>
          <xdr:row>68</xdr:row>
          <xdr:rowOff>236220</xdr:rowOff>
        </xdr:to>
        <xdr:sp macro="" textlink="">
          <xdr:nvSpPr>
            <xdr:cNvPr id="135631" name="Drop Down 463" hidden="1">
              <a:extLst>
                <a:ext uri="{63B3BB69-23CF-44E3-9099-C40C66FF867C}">
                  <a14:compatExt spid="_x0000_s135631"/>
                </a:ext>
                <a:ext uri="{FF2B5EF4-FFF2-40B4-BE49-F238E27FC236}">
                  <a16:creationId xmlns:a16="http://schemas.microsoft.com/office/drawing/2014/main" id="{00000000-0008-0000-1700-0000CF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69</xdr:row>
          <xdr:rowOff>22860</xdr:rowOff>
        </xdr:from>
        <xdr:to>
          <xdr:col>12</xdr:col>
          <xdr:colOff>22860</xdr:colOff>
          <xdr:row>69</xdr:row>
          <xdr:rowOff>236220</xdr:rowOff>
        </xdr:to>
        <xdr:sp macro="" textlink="">
          <xdr:nvSpPr>
            <xdr:cNvPr id="135632" name="Drop Down 464" hidden="1">
              <a:extLst>
                <a:ext uri="{63B3BB69-23CF-44E3-9099-C40C66FF867C}">
                  <a14:compatExt spid="_x0000_s135632"/>
                </a:ext>
                <a:ext uri="{FF2B5EF4-FFF2-40B4-BE49-F238E27FC236}">
                  <a16:creationId xmlns:a16="http://schemas.microsoft.com/office/drawing/2014/main" id="{00000000-0008-0000-1700-0000D0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70</xdr:row>
          <xdr:rowOff>22860</xdr:rowOff>
        </xdr:from>
        <xdr:to>
          <xdr:col>12</xdr:col>
          <xdr:colOff>22860</xdr:colOff>
          <xdr:row>70</xdr:row>
          <xdr:rowOff>236220</xdr:rowOff>
        </xdr:to>
        <xdr:sp macro="" textlink="">
          <xdr:nvSpPr>
            <xdr:cNvPr id="135633" name="Drop Down 465" hidden="1">
              <a:extLst>
                <a:ext uri="{63B3BB69-23CF-44E3-9099-C40C66FF867C}">
                  <a14:compatExt spid="_x0000_s135633"/>
                </a:ext>
                <a:ext uri="{FF2B5EF4-FFF2-40B4-BE49-F238E27FC236}">
                  <a16:creationId xmlns:a16="http://schemas.microsoft.com/office/drawing/2014/main" id="{00000000-0008-0000-1700-0000D1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74</xdr:row>
          <xdr:rowOff>22860</xdr:rowOff>
        </xdr:from>
        <xdr:to>
          <xdr:col>12</xdr:col>
          <xdr:colOff>22860</xdr:colOff>
          <xdr:row>74</xdr:row>
          <xdr:rowOff>236220</xdr:rowOff>
        </xdr:to>
        <xdr:sp macro="" textlink="">
          <xdr:nvSpPr>
            <xdr:cNvPr id="135634" name="Drop Down 466" hidden="1">
              <a:extLst>
                <a:ext uri="{63B3BB69-23CF-44E3-9099-C40C66FF867C}">
                  <a14:compatExt spid="_x0000_s135634"/>
                </a:ext>
                <a:ext uri="{FF2B5EF4-FFF2-40B4-BE49-F238E27FC236}">
                  <a16:creationId xmlns:a16="http://schemas.microsoft.com/office/drawing/2014/main" id="{00000000-0008-0000-1700-0000D2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75</xdr:row>
          <xdr:rowOff>22860</xdr:rowOff>
        </xdr:from>
        <xdr:to>
          <xdr:col>12</xdr:col>
          <xdr:colOff>22860</xdr:colOff>
          <xdr:row>75</xdr:row>
          <xdr:rowOff>236220</xdr:rowOff>
        </xdr:to>
        <xdr:sp macro="" textlink="">
          <xdr:nvSpPr>
            <xdr:cNvPr id="135635" name="Drop Down 467" hidden="1">
              <a:extLst>
                <a:ext uri="{63B3BB69-23CF-44E3-9099-C40C66FF867C}">
                  <a14:compatExt spid="_x0000_s135635"/>
                </a:ext>
                <a:ext uri="{FF2B5EF4-FFF2-40B4-BE49-F238E27FC236}">
                  <a16:creationId xmlns:a16="http://schemas.microsoft.com/office/drawing/2014/main" id="{00000000-0008-0000-1700-0000D3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78</xdr:row>
          <xdr:rowOff>22860</xdr:rowOff>
        </xdr:from>
        <xdr:to>
          <xdr:col>12</xdr:col>
          <xdr:colOff>22860</xdr:colOff>
          <xdr:row>78</xdr:row>
          <xdr:rowOff>236220</xdr:rowOff>
        </xdr:to>
        <xdr:sp macro="" textlink="">
          <xdr:nvSpPr>
            <xdr:cNvPr id="135636" name="Drop Down 468" hidden="1">
              <a:extLst>
                <a:ext uri="{63B3BB69-23CF-44E3-9099-C40C66FF867C}">
                  <a14:compatExt spid="_x0000_s135636"/>
                </a:ext>
                <a:ext uri="{FF2B5EF4-FFF2-40B4-BE49-F238E27FC236}">
                  <a16:creationId xmlns:a16="http://schemas.microsoft.com/office/drawing/2014/main" id="{00000000-0008-0000-1700-0000D4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79</xdr:row>
          <xdr:rowOff>22860</xdr:rowOff>
        </xdr:from>
        <xdr:to>
          <xdr:col>12</xdr:col>
          <xdr:colOff>22860</xdr:colOff>
          <xdr:row>79</xdr:row>
          <xdr:rowOff>236220</xdr:rowOff>
        </xdr:to>
        <xdr:sp macro="" textlink="">
          <xdr:nvSpPr>
            <xdr:cNvPr id="135637" name="Drop Down 469" hidden="1">
              <a:extLst>
                <a:ext uri="{63B3BB69-23CF-44E3-9099-C40C66FF867C}">
                  <a14:compatExt spid="_x0000_s135637"/>
                </a:ext>
                <a:ext uri="{FF2B5EF4-FFF2-40B4-BE49-F238E27FC236}">
                  <a16:creationId xmlns:a16="http://schemas.microsoft.com/office/drawing/2014/main" id="{00000000-0008-0000-1700-0000D5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80</xdr:row>
          <xdr:rowOff>22860</xdr:rowOff>
        </xdr:from>
        <xdr:to>
          <xdr:col>12</xdr:col>
          <xdr:colOff>22860</xdr:colOff>
          <xdr:row>80</xdr:row>
          <xdr:rowOff>236220</xdr:rowOff>
        </xdr:to>
        <xdr:sp macro="" textlink="">
          <xdr:nvSpPr>
            <xdr:cNvPr id="135638" name="Drop Down 470" hidden="1">
              <a:extLst>
                <a:ext uri="{63B3BB69-23CF-44E3-9099-C40C66FF867C}">
                  <a14:compatExt spid="_x0000_s135638"/>
                </a:ext>
                <a:ext uri="{FF2B5EF4-FFF2-40B4-BE49-F238E27FC236}">
                  <a16:creationId xmlns:a16="http://schemas.microsoft.com/office/drawing/2014/main" id="{00000000-0008-0000-1700-0000D6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81</xdr:row>
          <xdr:rowOff>22860</xdr:rowOff>
        </xdr:from>
        <xdr:to>
          <xdr:col>12</xdr:col>
          <xdr:colOff>22860</xdr:colOff>
          <xdr:row>81</xdr:row>
          <xdr:rowOff>236220</xdr:rowOff>
        </xdr:to>
        <xdr:sp macro="" textlink="">
          <xdr:nvSpPr>
            <xdr:cNvPr id="135639" name="Drop Down 471" hidden="1">
              <a:extLst>
                <a:ext uri="{63B3BB69-23CF-44E3-9099-C40C66FF867C}">
                  <a14:compatExt spid="_x0000_s135639"/>
                </a:ext>
                <a:ext uri="{FF2B5EF4-FFF2-40B4-BE49-F238E27FC236}">
                  <a16:creationId xmlns:a16="http://schemas.microsoft.com/office/drawing/2014/main" id="{00000000-0008-0000-1700-0000D7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84</xdr:row>
          <xdr:rowOff>22860</xdr:rowOff>
        </xdr:from>
        <xdr:to>
          <xdr:col>12</xdr:col>
          <xdr:colOff>22860</xdr:colOff>
          <xdr:row>84</xdr:row>
          <xdr:rowOff>236220</xdr:rowOff>
        </xdr:to>
        <xdr:sp macro="" textlink="">
          <xdr:nvSpPr>
            <xdr:cNvPr id="135640" name="Drop Down 472" hidden="1">
              <a:extLst>
                <a:ext uri="{63B3BB69-23CF-44E3-9099-C40C66FF867C}">
                  <a14:compatExt spid="_x0000_s135640"/>
                </a:ext>
                <a:ext uri="{FF2B5EF4-FFF2-40B4-BE49-F238E27FC236}">
                  <a16:creationId xmlns:a16="http://schemas.microsoft.com/office/drawing/2014/main" id="{00000000-0008-0000-1700-0000D8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85</xdr:row>
          <xdr:rowOff>22860</xdr:rowOff>
        </xdr:from>
        <xdr:to>
          <xdr:col>12</xdr:col>
          <xdr:colOff>22860</xdr:colOff>
          <xdr:row>85</xdr:row>
          <xdr:rowOff>236220</xdr:rowOff>
        </xdr:to>
        <xdr:sp macro="" textlink="">
          <xdr:nvSpPr>
            <xdr:cNvPr id="135641" name="Drop Down 473" hidden="1">
              <a:extLst>
                <a:ext uri="{63B3BB69-23CF-44E3-9099-C40C66FF867C}">
                  <a14:compatExt spid="_x0000_s135641"/>
                </a:ext>
                <a:ext uri="{FF2B5EF4-FFF2-40B4-BE49-F238E27FC236}">
                  <a16:creationId xmlns:a16="http://schemas.microsoft.com/office/drawing/2014/main" id="{00000000-0008-0000-1700-0000D9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86</xdr:row>
          <xdr:rowOff>22860</xdr:rowOff>
        </xdr:from>
        <xdr:to>
          <xdr:col>12</xdr:col>
          <xdr:colOff>22860</xdr:colOff>
          <xdr:row>86</xdr:row>
          <xdr:rowOff>236220</xdr:rowOff>
        </xdr:to>
        <xdr:sp macro="" textlink="">
          <xdr:nvSpPr>
            <xdr:cNvPr id="135642" name="Drop Down 474" hidden="1">
              <a:extLst>
                <a:ext uri="{63B3BB69-23CF-44E3-9099-C40C66FF867C}">
                  <a14:compatExt spid="_x0000_s135642"/>
                </a:ext>
                <a:ext uri="{FF2B5EF4-FFF2-40B4-BE49-F238E27FC236}">
                  <a16:creationId xmlns:a16="http://schemas.microsoft.com/office/drawing/2014/main" id="{00000000-0008-0000-1700-0000DA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87</xdr:row>
          <xdr:rowOff>22860</xdr:rowOff>
        </xdr:from>
        <xdr:to>
          <xdr:col>12</xdr:col>
          <xdr:colOff>22860</xdr:colOff>
          <xdr:row>87</xdr:row>
          <xdr:rowOff>236220</xdr:rowOff>
        </xdr:to>
        <xdr:sp macro="" textlink="">
          <xdr:nvSpPr>
            <xdr:cNvPr id="135643" name="Drop Down 475" hidden="1">
              <a:extLst>
                <a:ext uri="{63B3BB69-23CF-44E3-9099-C40C66FF867C}">
                  <a14:compatExt spid="_x0000_s135643"/>
                </a:ext>
                <a:ext uri="{FF2B5EF4-FFF2-40B4-BE49-F238E27FC236}">
                  <a16:creationId xmlns:a16="http://schemas.microsoft.com/office/drawing/2014/main" id="{00000000-0008-0000-1700-0000DB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88</xdr:row>
          <xdr:rowOff>22860</xdr:rowOff>
        </xdr:from>
        <xdr:to>
          <xdr:col>12</xdr:col>
          <xdr:colOff>22860</xdr:colOff>
          <xdr:row>88</xdr:row>
          <xdr:rowOff>236220</xdr:rowOff>
        </xdr:to>
        <xdr:sp macro="" textlink="">
          <xdr:nvSpPr>
            <xdr:cNvPr id="135644" name="Drop Down 476" hidden="1">
              <a:extLst>
                <a:ext uri="{63B3BB69-23CF-44E3-9099-C40C66FF867C}">
                  <a14:compatExt spid="_x0000_s135644"/>
                </a:ext>
                <a:ext uri="{FF2B5EF4-FFF2-40B4-BE49-F238E27FC236}">
                  <a16:creationId xmlns:a16="http://schemas.microsoft.com/office/drawing/2014/main" id="{00000000-0008-0000-1700-0000DC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89</xdr:row>
          <xdr:rowOff>22860</xdr:rowOff>
        </xdr:from>
        <xdr:to>
          <xdr:col>12</xdr:col>
          <xdr:colOff>22860</xdr:colOff>
          <xdr:row>89</xdr:row>
          <xdr:rowOff>236220</xdr:rowOff>
        </xdr:to>
        <xdr:sp macro="" textlink="">
          <xdr:nvSpPr>
            <xdr:cNvPr id="135645" name="Drop Down 477" hidden="1">
              <a:extLst>
                <a:ext uri="{63B3BB69-23CF-44E3-9099-C40C66FF867C}">
                  <a14:compatExt spid="_x0000_s135645"/>
                </a:ext>
                <a:ext uri="{FF2B5EF4-FFF2-40B4-BE49-F238E27FC236}">
                  <a16:creationId xmlns:a16="http://schemas.microsoft.com/office/drawing/2014/main" id="{00000000-0008-0000-1700-0000DD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50</xdr:row>
          <xdr:rowOff>22860</xdr:rowOff>
        </xdr:from>
        <xdr:to>
          <xdr:col>12</xdr:col>
          <xdr:colOff>22860</xdr:colOff>
          <xdr:row>50</xdr:row>
          <xdr:rowOff>236220</xdr:rowOff>
        </xdr:to>
        <xdr:sp macro="" textlink="">
          <xdr:nvSpPr>
            <xdr:cNvPr id="135646" name="Drop Down 478" hidden="1">
              <a:extLst>
                <a:ext uri="{63B3BB69-23CF-44E3-9099-C40C66FF867C}">
                  <a14:compatExt spid="_x0000_s135646"/>
                </a:ext>
                <a:ext uri="{FF2B5EF4-FFF2-40B4-BE49-F238E27FC236}">
                  <a16:creationId xmlns:a16="http://schemas.microsoft.com/office/drawing/2014/main" id="{00000000-0008-0000-1700-0000DE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71</xdr:row>
          <xdr:rowOff>22860</xdr:rowOff>
        </xdr:from>
        <xdr:to>
          <xdr:col>12</xdr:col>
          <xdr:colOff>22860</xdr:colOff>
          <xdr:row>71</xdr:row>
          <xdr:rowOff>236220</xdr:rowOff>
        </xdr:to>
        <xdr:sp macro="" textlink="">
          <xdr:nvSpPr>
            <xdr:cNvPr id="135647" name="Drop Down 479" hidden="1">
              <a:extLst>
                <a:ext uri="{63B3BB69-23CF-44E3-9099-C40C66FF867C}">
                  <a14:compatExt spid="_x0000_s135647"/>
                </a:ext>
                <a:ext uri="{FF2B5EF4-FFF2-40B4-BE49-F238E27FC236}">
                  <a16:creationId xmlns:a16="http://schemas.microsoft.com/office/drawing/2014/main" id="{00000000-0008-0000-1700-0000DF1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11</xdr:row>
          <xdr:rowOff>22860</xdr:rowOff>
        </xdr:from>
        <xdr:to>
          <xdr:col>12</xdr:col>
          <xdr:colOff>22860</xdr:colOff>
          <xdr:row>11</xdr:row>
          <xdr:rowOff>236220</xdr:rowOff>
        </xdr:to>
        <xdr:sp macro="" textlink="">
          <xdr:nvSpPr>
            <xdr:cNvPr id="139265" name="Drop Down 1" hidden="1">
              <a:extLst>
                <a:ext uri="{63B3BB69-23CF-44E3-9099-C40C66FF867C}">
                  <a14:compatExt spid="_x0000_s139265"/>
                </a:ext>
                <a:ext uri="{FF2B5EF4-FFF2-40B4-BE49-F238E27FC236}">
                  <a16:creationId xmlns:a16="http://schemas.microsoft.com/office/drawing/2014/main" id="{00000000-0008-0000-1800-000001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236220</xdr:rowOff>
        </xdr:to>
        <xdr:sp macro="" textlink="">
          <xdr:nvSpPr>
            <xdr:cNvPr id="139267" name="Drop Down 3" hidden="1">
              <a:extLst>
                <a:ext uri="{63B3BB69-23CF-44E3-9099-C40C66FF867C}">
                  <a14:compatExt spid="_x0000_s139267"/>
                </a:ext>
                <a:ext uri="{FF2B5EF4-FFF2-40B4-BE49-F238E27FC236}">
                  <a16:creationId xmlns:a16="http://schemas.microsoft.com/office/drawing/2014/main" id="{00000000-0008-0000-1800-000003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236220</xdr:rowOff>
        </xdr:to>
        <xdr:sp macro="" textlink="">
          <xdr:nvSpPr>
            <xdr:cNvPr id="139269" name="Drop Down 5" hidden="1">
              <a:extLst>
                <a:ext uri="{63B3BB69-23CF-44E3-9099-C40C66FF867C}">
                  <a14:compatExt spid="_x0000_s139269"/>
                </a:ext>
                <a:ext uri="{FF2B5EF4-FFF2-40B4-BE49-F238E27FC236}">
                  <a16:creationId xmlns:a16="http://schemas.microsoft.com/office/drawing/2014/main" id="{00000000-0008-0000-1800-000005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236220</xdr:rowOff>
        </xdr:to>
        <xdr:sp macro="" textlink="">
          <xdr:nvSpPr>
            <xdr:cNvPr id="139270" name="Drop Down 6" hidden="1">
              <a:extLst>
                <a:ext uri="{63B3BB69-23CF-44E3-9099-C40C66FF867C}">
                  <a14:compatExt spid="_x0000_s139270"/>
                </a:ext>
                <a:ext uri="{FF2B5EF4-FFF2-40B4-BE49-F238E27FC236}">
                  <a16:creationId xmlns:a16="http://schemas.microsoft.com/office/drawing/2014/main" id="{00000000-0008-0000-1800-000006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236220</xdr:rowOff>
        </xdr:to>
        <xdr:sp macro="" textlink="">
          <xdr:nvSpPr>
            <xdr:cNvPr id="139273" name="Drop Down 9" hidden="1">
              <a:extLst>
                <a:ext uri="{63B3BB69-23CF-44E3-9099-C40C66FF867C}">
                  <a14:compatExt spid="_x0000_s139273"/>
                </a:ext>
                <a:ext uri="{FF2B5EF4-FFF2-40B4-BE49-F238E27FC236}">
                  <a16:creationId xmlns:a16="http://schemas.microsoft.com/office/drawing/2014/main" id="{00000000-0008-0000-1800-000009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236220</xdr:rowOff>
        </xdr:to>
        <xdr:sp macro="" textlink="">
          <xdr:nvSpPr>
            <xdr:cNvPr id="139274" name="Drop Down 10" hidden="1">
              <a:extLst>
                <a:ext uri="{63B3BB69-23CF-44E3-9099-C40C66FF867C}">
                  <a14:compatExt spid="_x0000_s139274"/>
                </a:ext>
                <a:ext uri="{FF2B5EF4-FFF2-40B4-BE49-F238E27FC236}">
                  <a16:creationId xmlns:a16="http://schemas.microsoft.com/office/drawing/2014/main" id="{00000000-0008-0000-1800-00000A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236220</xdr:rowOff>
        </xdr:to>
        <xdr:sp macro="" textlink="">
          <xdr:nvSpPr>
            <xdr:cNvPr id="139275" name="Drop Down 11" hidden="1">
              <a:extLst>
                <a:ext uri="{63B3BB69-23CF-44E3-9099-C40C66FF867C}">
                  <a14:compatExt spid="_x0000_s139275"/>
                </a:ext>
                <a:ext uri="{FF2B5EF4-FFF2-40B4-BE49-F238E27FC236}">
                  <a16:creationId xmlns:a16="http://schemas.microsoft.com/office/drawing/2014/main" id="{00000000-0008-0000-1800-00000B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20</xdr:row>
          <xdr:rowOff>22860</xdr:rowOff>
        </xdr:from>
        <xdr:to>
          <xdr:col>12</xdr:col>
          <xdr:colOff>22860</xdr:colOff>
          <xdr:row>20</xdr:row>
          <xdr:rowOff>236220</xdr:rowOff>
        </xdr:to>
        <xdr:sp macro="" textlink="">
          <xdr:nvSpPr>
            <xdr:cNvPr id="139276" name="Drop Down 12" hidden="1">
              <a:extLst>
                <a:ext uri="{63B3BB69-23CF-44E3-9099-C40C66FF867C}">
                  <a14:compatExt spid="_x0000_s139276"/>
                </a:ext>
                <a:ext uri="{FF2B5EF4-FFF2-40B4-BE49-F238E27FC236}">
                  <a16:creationId xmlns:a16="http://schemas.microsoft.com/office/drawing/2014/main" id="{00000000-0008-0000-1800-00000C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28</xdr:row>
          <xdr:rowOff>22860</xdr:rowOff>
        </xdr:from>
        <xdr:to>
          <xdr:col>12</xdr:col>
          <xdr:colOff>22860</xdr:colOff>
          <xdr:row>28</xdr:row>
          <xdr:rowOff>236220</xdr:rowOff>
        </xdr:to>
        <xdr:sp macro="" textlink="">
          <xdr:nvSpPr>
            <xdr:cNvPr id="139281" name="Drop Down 17" hidden="1">
              <a:extLst>
                <a:ext uri="{63B3BB69-23CF-44E3-9099-C40C66FF867C}">
                  <a14:compatExt spid="_x0000_s139281"/>
                </a:ext>
                <a:ext uri="{FF2B5EF4-FFF2-40B4-BE49-F238E27FC236}">
                  <a16:creationId xmlns:a16="http://schemas.microsoft.com/office/drawing/2014/main" id="{00000000-0008-0000-1800-000011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29</xdr:row>
          <xdr:rowOff>22860</xdr:rowOff>
        </xdr:from>
        <xdr:to>
          <xdr:col>12</xdr:col>
          <xdr:colOff>22860</xdr:colOff>
          <xdr:row>29</xdr:row>
          <xdr:rowOff>236220</xdr:rowOff>
        </xdr:to>
        <xdr:sp macro="" textlink="">
          <xdr:nvSpPr>
            <xdr:cNvPr id="139282" name="Drop Down 18" hidden="1">
              <a:extLst>
                <a:ext uri="{63B3BB69-23CF-44E3-9099-C40C66FF867C}">
                  <a14:compatExt spid="_x0000_s139282"/>
                </a:ext>
                <a:ext uri="{FF2B5EF4-FFF2-40B4-BE49-F238E27FC236}">
                  <a16:creationId xmlns:a16="http://schemas.microsoft.com/office/drawing/2014/main" id="{00000000-0008-0000-1800-000012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30</xdr:row>
          <xdr:rowOff>22860</xdr:rowOff>
        </xdr:from>
        <xdr:to>
          <xdr:col>12</xdr:col>
          <xdr:colOff>22860</xdr:colOff>
          <xdr:row>30</xdr:row>
          <xdr:rowOff>236220</xdr:rowOff>
        </xdr:to>
        <xdr:sp macro="" textlink="">
          <xdr:nvSpPr>
            <xdr:cNvPr id="139283" name="Drop Down 19" hidden="1">
              <a:extLst>
                <a:ext uri="{63B3BB69-23CF-44E3-9099-C40C66FF867C}">
                  <a14:compatExt spid="_x0000_s139283"/>
                </a:ext>
                <a:ext uri="{FF2B5EF4-FFF2-40B4-BE49-F238E27FC236}">
                  <a16:creationId xmlns:a16="http://schemas.microsoft.com/office/drawing/2014/main" id="{00000000-0008-0000-1800-000013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31</xdr:row>
          <xdr:rowOff>22860</xdr:rowOff>
        </xdr:from>
        <xdr:to>
          <xdr:col>12</xdr:col>
          <xdr:colOff>22860</xdr:colOff>
          <xdr:row>31</xdr:row>
          <xdr:rowOff>236220</xdr:rowOff>
        </xdr:to>
        <xdr:sp macro="" textlink="">
          <xdr:nvSpPr>
            <xdr:cNvPr id="139284" name="Drop Down 20" hidden="1">
              <a:extLst>
                <a:ext uri="{63B3BB69-23CF-44E3-9099-C40C66FF867C}">
                  <a14:compatExt spid="_x0000_s139284"/>
                </a:ext>
                <a:ext uri="{FF2B5EF4-FFF2-40B4-BE49-F238E27FC236}">
                  <a16:creationId xmlns:a16="http://schemas.microsoft.com/office/drawing/2014/main" id="{00000000-0008-0000-1800-000014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35</xdr:row>
          <xdr:rowOff>22860</xdr:rowOff>
        </xdr:from>
        <xdr:to>
          <xdr:col>12</xdr:col>
          <xdr:colOff>22860</xdr:colOff>
          <xdr:row>35</xdr:row>
          <xdr:rowOff>236220</xdr:rowOff>
        </xdr:to>
        <xdr:sp macro="" textlink="">
          <xdr:nvSpPr>
            <xdr:cNvPr id="139289" name="Drop Down 25" hidden="1">
              <a:extLst>
                <a:ext uri="{63B3BB69-23CF-44E3-9099-C40C66FF867C}">
                  <a14:compatExt spid="_x0000_s139289"/>
                </a:ext>
                <a:ext uri="{FF2B5EF4-FFF2-40B4-BE49-F238E27FC236}">
                  <a16:creationId xmlns:a16="http://schemas.microsoft.com/office/drawing/2014/main" id="{00000000-0008-0000-1800-000019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36</xdr:row>
          <xdr:rowOff>22860</xdr:rowOff>
        </xdr:from>
        <xdr:to>
          <xdr:col>12</xdr:col>
          <xdr:colOff>22860</xdr:colOff>
          <xdr:row>36</xdr:row>
          <xdr:rowOff>236220</xdr:rowOff>
        </xdr:to>
        <xdr:sp macro="" textlink="">
          <xdr:nvSpPr>
            <xdr:cNvPr id="139290" name="Drop Down 26" hidden="1">
              <a:extLst>
                <a:ext uri="{63B3BB69-23CF-44E3-9099-C40C66FF867C}">
                  <a14:compatExt spid="_x0000_s139290"/>
                </a:ext>
                <a:ext uri="{FF2B5EF4-FFF2-40B4-BE49-F238E27FC236}">
                  <a16:creationId xmlns:a16="http://schemas.microsoft.com/office/drawing/2014/main" id="{00000000-0008-0000-1800-00001A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104060</xdr:colOff>
      <xdr:row>3</xdr:row>
      <xdr:rowOff>219399</xdr:rowOff>
    </xdr:to>
    <xdr:pic>
      <xdr:nvPicPr>
        <xdr:cNvPr id="71" name="Afbeelding 70">
          <a:hlinkClick xmlns:r="http://schemas.openxmlformats.org/officeDocument/2006/relationships" r:id="rId1" tooltip="Next section"/>
          <a:extLst>
            <a:ext uri="{FF2B5EF4-FFF2-40B4-BE49-F238E27FC236}">
              <a16:creationId xmlns:a16="http://schemas.microsoft.com/office/drawing/2014/main" id="{00000000-0008-0000-1600-00004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72" name="Afbeelding 71">
          <a:hlinkClick xmlns:r="http://schemas.openxmlformats.org/officeDocument/2006/relationships" r:id="rId3" tooltip="Previous section"/>
          <a:extLst>
            <a:ext uri="{FF2B5EF4-FFF2-40B4-BE49-F238E27FC236}">
              <a16:creationId xmlns:a16="http://schemas.microsoft.com/office/drawing/2014/main" id="{00000000-0008-0000-1600-00004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xdr:twoCellAnchor editAs="oneCell">
    <xdr:from>
      <xdr:col>13</xdr:col>
      <xdr:colOff>171450</xdr:colOff>
      <xdr:row>0</xdr:row>
      <xdr:rowOff>9525</xdr:rowOff>
    </xdr:from>
    <xdr:to>
      <xdr:col>15</xdr:col>
      <xdr:colOff>507175</xdr:colOff>
      <xdr:row>2</xdr:row>
      <xdr:rowOff>18225</xdr:rowOff>
    </xdr:to>
    <xdr:pic>
      <xdr:nvPicPr>
        <xdr:cNvPr id="48" name="Afbeelding 47">
          <a:hlinkClick xmlns:r="http://schemas.openxmlformats.org/officeDocument/2006/relationships" r:id="rId5" tooltip="Skip to results"/>
          <a:extLst>
            <a:ext uri="{FF2B5EF4-FFF2-40B4-BE49-F238E27FC236}">
              <a16:creationId xmlns:a16="http://schemas.microsoft.com/office/drawing/2014/main" id="{00000000-0008-0000-1600-00003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33</xdr:row>
          <xdr:rowOff>22860</xdr:rowOff>
        </xdr:from>
        <xdr:to>
          <xdr:col>12</xdr:col>
          <xdr:colOff>22860</xdr:colOff>
          <xdr:row>33</xdr:row>
          <xdr:rowOff>236220</xdr:rowOff>
        </xdr:to>
        <xdr:sp macro="" textlink="">
          <xdr:nvSpPr>
            <xdr:cNvPr id="139332" name="Drop Down 68" hidden="1">
              <a:extLst>
                <a:ext uri="{63B3BB69-23CF-44E3-9099-C40C66FF867C}">
                  <a14:compatExt spid="_x0000_s139332"/>
                </a:ext>
                <a:ext uri="{FF2B5EF4-FFF2-40B4-BE49-F238E27FC236}">
                  <a16:creationId xmlns:a16="http://schemas.microsoft.com/office/drawing/2014/main" id="{00000000-0008-0000-1800-000044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32</xdr:row>
          <xdr:rowOff>22860</xdr:rowOff>
        </xdr:from>
        <xdr:to>
          <xdr:col>12</xdr:col>
          <xdr:colOff>22860</xdr:colOff>
          <xdr:row>32</xdr:row>
          <xdr:rowOff>236220</xdr:rowOff>
        </xdr:to>
        <xdr:sp macro="" textlink="">
          <xdr:nvSpPr>
            <xdr:cNvPr id="139334" name="Drop Down 70" hidden="1">
              <a:extLst>
                <a:ext uri="{63B3BB69-23CF-44E3-9099-C40C66FF867C}">
                  <a14:compatExt spid="_x0000_s139334"/>
                </a:ext>
                <a:ext uri="{FF2B5EF4-FFF2-40B4-BE49-F238E27FC236}">
                  <a16:creationId xmlns:a16="http://schemas.microsoft.com/office/drawing/2014/main" id="{00000000-0008-0000-1800-000046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57" name="Afbeelding 56">
          <a:hlinkClick xmlns:r="http://schemas.openxmlformats.org/officeDocument/2006/relationships" r:id="rId7" tooltip="Previous domain"/>
          <a:extLst>
            <a:ext uri="{FF2B5EF4-FFF2-40B4-BE49-F238E27FC236}">
              <a16:creationId xmlns:a16="http://schemas.microsoft.com/office/drawing/2014/main" id="{00000000-0008-0000-1600-00003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979727</xdr:colOff>
      <xdr:row>0</xdr:row>
      <xdr:rowOff>1</xdr:rowOff>
    </xdr:from>
    <xdr:to>
      <xdr:col>12</xdr:col>
      <xdr:colOff>120650</xdr:colOff>
      <xdr:row>2</xdr:row>
      <xdr:rowOff>11487</xdr:rowOff>
    </xdr:to>
    <xdr:pic>
      <xdr:nvPicPr>
        <xdr:cNvPr id="58" name="Afbeelding 57">
          <a:hlinkClick xmlns:r="http://schemas.openxmlformats.org/officeDocument/2006/relationships" r:id="rId9" tooltip="Next domain"/>
          <a:extLst>
            <a:ext uri="{FF2B5EF4-FFF2-40B4-BE49-F238E27FC236}">
              <a16:creationId xmlns:a16="http://schemas.microsoft.com/office/drawing/2014/main" id="{00000000-0008-0000-1600-00003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764702" y="1"/>
          <a:ext cx="537923"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59" name="Afbeelding 58">
          <a:hlinkClick xmlns:r="http://schemas.openxmlformats.org/officeDocument/2006/relationships" r:id="rId11" tooltip="Back to index"/>
          <a:extLst>
            <a:ext uri="{FF2B5EF4-FFF2-40B4-BE49-F238E27FC236}">
              <a16:creationId xmlns:a16="http://schemas.microsoft.com/office/drawing/2014/main" id="{00000000-0008-0000-16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22</xdr:row>
          <xdr:rowOff>22860</xdr:rowOff>
        </xdr:from>
        <xdr:to>
          <xdr:col>12</xdr:col>
          <xdr:colOff>22860</xdr:colOff>
          <xdr:row>22</xdr:row>
          <xdr:rowOff>236220</xdr:rowOff>
        </xdr:to>
        <xdr:sp macro="" textlink="">
          <xdr:nvSpPr>
            <xdr:cNvPr id="139338" name="Drop Down 74" hidden="1">
              <a:extLst>
                <a:ext uri="{63B3BB69-23CF-44E3-9099-C40C66FF867C}">
                  <a14:compatExt spid="_x0000_s139338"/>
                </a:ext>
                <a:ext uri="{FF2B5EF4-FFF2-40B4-BE49-F238E27FC236}">
                  <a16:creationId xmlns:a16="http://schemas.microsoft.com/office/drawing/2014/main" id="{00000000-0008-0000-1800-00004A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23</xdr:row>
          <xdr:rowOff>22860</xdr:rowOff>
        </xdr:from>
        <xdr:to>
          <xdr:col>12</xdr:col>
          <xdr:colOff>22860</xdr:colOff>
          <xdr:row>23</xdr:row>
          <xdr:rowOff>236220</xdr:rowOff>
        </xdr:to>
        <xdr:sp macro="" textlink="">
          <xdr:nvSpPr>
            <xdr:cNvPr id="139339" name="Drop Down 75" hidden="1">
              <a:extLst>
                <a:ext uri="{63B3BB69-23CF-44E3-9099-C40C66FF867C}">
                  <a14:compatExt spid="_x0000_s139339"/>
                </a:ext>
                <a:ext uri="{FF2B5EF4-FFF2-40B4-BE49-F238E27FC236}">
                  <a16:creationId xmlns:a16="http://schemas.microsoft.com/office/drawing/2014/main" id="{00000000-0008-0000-1800-00004B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24</xdr:row>
          <xdr:rowOff>22860</xdr:rowOff>
        </xdr:from>
        <xdr:to>
          <xdr:col>12</xdr:col>
          <xdr:colOff>22860</xdr:colOff>
          <xdr:row>24</xdr:row>
          <xdr:rowOff>236220</xdr:rowOff>
        </xdr:to>
        <xdr:sp macro="" textlink="">
          <xdr:nvSpPr>
            <xdr:cNvPr id="139340" name="Drop Down 76" hidden="1">
              <a:extLst>
                <a:ext uri="{63B3BB69-23CF-44E3-9099-C40C66FF867C}">
                  <a14:compatExt spid="_x0000_s139340"/>
                </a:ext>
                <a:ext uri="{FF2B5EF4-FFF2-40B4-BE49-F238E27FC236}">
                  <a16:creationId xmlns:a16="http://schemas.microsoft.com/office/drawing/2014/main" id="{00000000-0008-0000-1800-00004C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236220</xdr:rowOff>
        </xdr:to>
        <xdr:sp macro="" textlink="">
          <xdr:nvSpPr>
            <xdr:cNvPr id="139341" name="Drop Down 77" hidden="1">
              <a:extLst>
                <a:ext uri="{63B3BB69-23CF-44E3-9099-C40C66FF867C}">
                  <a14:compatExt spid="_x0000_s139341"/>
                </a:ext>
                <a:ext uri="{FF2B5EF4-FFF2-40B4-BE49-F238E27FC236}">
                  <a16:creationId xmlns:a16="http://schemas.microsoft.com/office/drawing/2014/main" id="{00000000-0008-0000-1800-00004D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26</xdr:row>
          <xdr:rowOff>22860</xdr:rowOff>
        </xdr:from>
        <xdr:to>
          <xdr:col>12</xdr:col>
          <xdr:colOff>22860</xdr:colOff>
          <xdr:row>26</xdr:row>
          <xdr:rowOff>236220</xdr:rowOff>
        </xdr:to>
        <xdr:sp macro="" textlink="">
          <xdr:nvSpPr>
            <xdr:cNvPr id="139342" name="Drop Down 78" hidden="1">
              <a:extLst>
                <a:ext uri="{63B3BB69-23CF-44E3-9099-C40C66FF867C}">
                  <a14:compatExt spid="_x0000_s139342"/>
                </a:ext>
                <a:ext uri="{FF2B5EF4-FFF2-40B4-BE49-F238E27FC236}">
                  <a16:creationId xmlns:a16="http://schemas.microsoft.com/office/drawing/2014/main" id="{00000000-0008-0000-1800-00004E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37</xdr:row>
          <xdr:rowOff>22860</xdr:rowOff>
        </xdr:from>
        <xdr:to>
          <xdr:col>12</xdr:col>
          <xdr:colOff>22860</xdr:colOff>
          <xdr:row>37</xdr:row>
          <xdr:rowOff>236220</xdr:rowOff>
        </xdr:to>
        <xdr:sp macro="" textlink="">
          <xdr:nvSpPr>
            <xdr:cNvPr id="139348" name="Drop Down 84" hidden="1">
              <a:extLst>
                <a:ext uri="{63B3BB69-23CF-44E3-9099-C40C66FF867C}">
                  <a14:compatExt spid="_x0000_s139348"/>
                </a:ext>
                <a:ext uri="{FF2B5EF4-FFF2-40B4-BE49-F238E27FC236}">
                  <a16:creationId xmlns:a16="http://schemas.microsoft.com/office/drawing/2014/main" id="{00000000-0008-0000-1800-000054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42</xdr:row>
          <xdr:rowOff>22860</xdr:rowOff>
        </xdr:from>
        <xdr:to>
          <xdr:col>12</xdr:col>
          <xdr:colOff>22860</xdr:colOff>
          <xdr:row>42</xdr:row>
          <xdr:rowOff>236220</xdr:rowOff>
        </xdr:to>
        <xdr:sp macro="" textlink="">
          <xdr:nvSpPr>
            <xdr:cNvPr id="139350" name="Drop Down 86" hidden="1">
              <a:extLst>
                <a:ext uri="{63B3BB69-23CF-44E3-9099-C40C66FF867C}">
                  <a14:compatExt spid="_x0000_s139350"/>
                </a:ext>
                <a:ext uri="{FF2B5EF4-FFF2-40B4-BE49-F238E27FC236}">
                  <a16:creationId xmlns:a16="http://schemas.microsoft.com/office/drawing/2014/main" id="{00000000-0008-0000-1800-000056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43</xdr:row>
          <xdr:rowOff>22860</xdr:rowOff>
        </xdr:from>
        <xdr:to>
          <xdr:col>12</xdr:col>
          <xdr:colOff>22860</xdr:colOff>
          <xdr:row>43</xdr:row>
          <xdr:rowOff>236220</xdr:rowOff>
        </xdr:to>
        <xdr:sp macro="" textlink="">
          <xdr:nvSpPr>
            <xdr:cNvPr id="139351" name="Drop Down 87" hidden="1">
              <a:extLst>
                <a:ext uri="{63B3BB69-23CF-44E3-9099-C40C66FF867C}">
                  <a14:compatExt spid="_x0000_s139351"/>
                </a:ext>
                <a:ext uri="{FF2B5EF4-FFF2-40B4-BE49-F238E27FC236}">
                  <a16:creationId xmlns:a16="http://schemas.microsoft.com/office/drawing/2014/main" id="{00000000-0008-0000-1800-000057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44</xdr:row>
          <xdr:rowOff>22860</xdr:rowOff>
        </xdr:from>
        <xdr:to>
          <xdr:col>12</xdr:col>
          <xdr:colOff>22860</xdr:colOff>
          <xdr:row>44</xdr:row>
          <xdr:rowOff>236220</xdr:rowOff>
        </xdr:to>
        <xdr:sp macro="" textlink="">
          <xdr:nvSpPr>
            <xdr:cNvPr id="139352" name="Drop Down 88" hidden="1">
              <a:extLst>
                <a:ext uri="{63B3BB69-23CF-44E3-9099-C40C66FF867C}">
                  <a14:compatExt spid="_x0000_s139352"/>
                </a:ext>
                <a:ext uri="{FF2B5EF4-FFF2-40B4-BE49-F238E27FC236}">
                  <a16:creationId xmlns:a16="http://schemas.microsoft.com/office/drawing/2014/main" id="{00000000-0008-0000-1800-000058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45</xdr:row>
          <xdr:rowOff>22860</xdr:rowOff>
        </xdr:from>
        <xdr:to>
          <xdr:col>12</xdr:col>
          <xdr:colOff>22860</xdr:colOff>
          <xdr:row>45</xdr:row>
          <xdr:rowOff>236220</xdr:rowOff>
        </xdr:to>
        <xdr:sp macro="" textlink="">
          <xdr:nvSpPr>
            <xdr:cNvPr id="139353" name="Drop Down 89" hidden="1">
              <a:extLst>
                <a:ext uri="{63B3BB69-23CF-44E3-9099-C40C66FF867C}">
                  <a14:compatExt spid="_x0000_s139353"/>
                </a:ext>
                <a:ext uri="{FF2B5EF4-FFF2-40B4-BE49-F238E27FC236}">
                  <a16:creationId xmlns:a16="http://schemas.microsoft.com/office/drawing/2014/main" id="{00000000-0008-0000-1800-000059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47</xdr:row>
          <xdr:rowOff>22860</xdr:rowOff>
        </xdr:from>
        <xdr:to>
          <xdr:col>12</xdr:col>
          <xdr:colOff>22860</xdr:colOff>
          <xdr:row>47</xdr:row>
          <xdr:rowOff>236220</xdr:rowOff>
        </xdr:to>
        <xdr:sp macro="" textlink="">
          <xdr:nvSpPr>
            <xdr:cNvPr id="139354" name="Drop Down 90" hidden="1">
              <a:extLst>
                <a:ext uri="{63B3BB69-23CF-44E3-9099-C40C66FF867C}">
                  <a14:compatExt spid="_x0000_s139354"/>
                </a:ext>
                <a:ext uri="{FF2B5EF4-FFF2-40B4-BE49-F238E27FC236}">
                  <a16:creationId xmlns:a16="http://schemas.microsoft.com/office/drawing/2014/main" id="{00000000-0008-0000-1800-00005A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46</xdr:row>
          <xdr:rowOff>22860</xdr:rowOff>
        </xdr:from>
        <xdr:to>
          <xdr:col>12</xdr:col>
          <xdr:colOff>22860</xdr:colOff>
          <xdr:row>46</xdr:row>
          <xdr:rowOff>236220</xdr:rowOff>
        </xdr:to>
        <xdr:sp macro="" textlink="">
          <xdr:nvSpPr>
            <xdr:cNvPr id="139355" name="Drop Down 91" hidden="1">
              <a:extLst>
                <a:ext uri="{63B3BB69-23CF-44E3-9099-C40C66FF867C}">
                  <a14:compatExt spid="_x0000_s139355"/>
                </a:ext>
                <a:ext uri="{FF2B5EF4-FFF2-40B4-BE49-F238E27FC236}">
                  <a16:creationId xmlns:a16="http://schemas.microsoft.com/office/drawing/2014/main" id="{00000000-0008-0000-1800-00005B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48</xdr:row>
          <xdr:rowOff>22860</xdr:rowOff>
        </xdr:from>
        <xdr:to>
          <xdr:col>12</xdr:col>
          <xdr:colOff>22860</xdr:colOff>
          <xdr:row>48</xdr:row>
          <xdr:rowOff>236220</xdr:rowOff>
        </xdr:to>
        <xdr:sp macro="" textlink="">
          <xdr:nvSpPr>
            <xdr:cNvPr id="139356" name="Drop Down 92" hidden="1">
              <a:extLst>
                <a:ext uri="{63B3BB69-23CF-44E3-9099-C40C66FF867C}">
                  <a14:compatExt spid="_x0000_s139356"/>
                </a:ext>
                <a:ext uri="{FF2B5EF4-FFF2-40B4-BE49-F238E27FC236}">
                  <a16:creationId xmlns:a16="http://schemas.microsoft.com/office/drawing/2014/main" id="{00000000-0008-0000-1800-00005C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49</xdr:row>
          <xdr:rowOff>22860</xdr:rowOff>
        </xdr:from>
        <xdr:to>
          <xdr:col>12</xdr:col>
          <xdr:colOff>22860</xdr:colOff>
          <xdr:row>49</xdr:row>
          <xdr:rowOff>236220</xdr:rowOff>
        </xdr:to>
        <xdr:sp macro="" textlink="">
          <xdr:nvSpPr>
            <xdr:cNvPr id="139357" name="Drop Down 93" hidden="1">
              <a:extLst>
                <a:ext uri="{63B3BB69-23CF-44E3-9099-C40C66FF867C}">
                  <a14:compatExt spid="_x0000_s139357"/>
                </a:ext>
                <a:ext uri="{FF2B5EF4-FFF2-40B4-BE49-F238E27FC236}">
                  <a16:creationId xmlns:a16="http://schemas.microsoft.com/office/drawing/2014/main" id="{00000000-0008-0000-1800-00005D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50</xdr:row>
          <xdr:rowOff>22860</xdr:rowOff>
        </xdr:from>
        <xdr:to>
          <xdr:col>12</xdr:col>
          <xdr:colOff>22860</xdr:colOff>
          <xdr:row>50</xdr:row>
          <xdr:rowOff>236220</xdr:rowOff>
        </xdr:to>
        <xdr:sp macro="" textlink="">
          <xdr:nvSpPr>
            <xdr:cNvPr id="139358" name="Drop Down 94" hidden="1">
              <a:extLst>
                <a:ext uri="{63B3BB69-23CF-44E3-9099-C40C66FF867C}">
                  <a14:compatExt spid="_x0000_s139358"/>
                </a:ext>
                <a:ext uri="{FF2B5EF4-FFF2-40B4-BE49-F238E27FC236}">
                  <a16:creationId xmlns:a16="http://schemas.microsoft.com/office/drawing/2014/main" id="{00000000-0008-0000-1800-00005E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53</xdr:row>
          <xdr:rowOff>22860</xdr:rowOff>
        </xdr:from>
        <xdr:to>
          <xdr:col>12</xdr:col>
          <xdr:colOff>22860</xdr:colOff>
          <xdr:row>53</xdr:row>
          <xdr:rowOff>236220</xdr:rowOff>
        </xdr:to>
        <xdr:sp macro="" textlink="">
          <xdr:nvSpPr>
            <xdr:cNvPr id="139359" name="Drop Down 95" hidden="1">
              <a:extLst>
                <a:ext uri="{63B3BB69-23CF-44E3-9099-C40C66FF867C}">
                  <a14:compatExt spid="_x0000_s139359"/>
                </a:ext>
                <a:ext uri="{FF2B5EF4-FFF2-40B4-BE49-F238E27FC236}">
                  <a16:creationId xmlns:a16="http://schemas.microsoft.com/office/drawing/2014/main" id="{00000000-0008-0000-1800-00005F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54</xdr:row>
          <xdr:rowOff>22860</xdr:rowOff>
        </xdr:from>
        <xdr:to>
          <xdr:col>12</xdr:col>
          <xdr:colOff>22860</xdr:colOff>
          <xdr:row>54</xdr:row>
          <xdr:rowOff>236220</xdr:rowOff>
        </xdr:to>
        <xdr:sp macro="" textlink="">
          <xdr:nvSpPr>
            <xdr:cNvPr id="139360" name="Drop Down 96" hidden="1">
              <a:extLst>
                <a:ext uri="{63B3BB69-23CF-44E3-9099-C40C66FF867C}">
                  <a14:compatExt spid="_x0000_s139360"/>
                </a:ext>
                <a:ext uri="{FF2B5EF4-FFF2-40B4-BE49-F238E27FC236}">
                  <a16:creationId xmlns:a16="http://schemas.microsoft.com/office/drawing/2014/main" id="{00000000-0008-0000-1800-000060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57</xdr:row>
          <xdr:rowOff>22860</xdr:rowOff>
        </xdr:from>
        <xdr:to>
          <xdr:col>12</xdr:col>
          <xdr:colOff>22860</xdr:colOff>
          <xdr:row>57</xdr:row>
          <xdr:rowOff>236220</xdr:rowOff>
        </xdr:to>
        <xdr:sp macro="" textlink="">
          <xdr:nvSpPr>
            <xdr:cNvPr id="139361" name="Drop Down 97" hidden="1">
              <a:extLst>
                <a:ext uri="{63B3BB69-23CF-44E3-9099-C40C66FF867C}">
                  <a14:compatExt spid="_x0000_s139361"/>
                </a:ext>
                <a:ext uri="{FF2B5EF4-FFF2-40B4-BE49-F238E27FC236}">
                  <a16:creationId xmlns:a16="http://schemas.microsoft.com/office/drawing/2014/main" id="{00000000-0008-0000-1800-000061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58</xdr:row>
          <xdr:rowOff>22860</xdr:rowOff>
        </xdr:from>
        <xdr:to>
          <xdr:col>12</xdr:col>
          <xdr:colOff>22860</xdr:colOff>
          <xdr:row>58</xdr:row>
          <xdr:rowOff>236220</xdr:rowOff>
        </xdr:to>
        <xdr:sp macro="" textlink="">
          <xdr:nvSpPr>
            <xdr:cNvPr id="139362" name="Drop Down 98" hidden="1">
              <a:extLst>
                <a:ext uri="{63B3BB69-23CF-44E3-9099-C40C66FF867C}">
                  <a14:compatExt spid="_x0000_s139362"/>
                </a:ext>
                <a:ext uri="{FF2B5EF4-FFF2-40B4-BE49-F238E27FC236}">
                  <a16:creationId xmlns:a16="http://schemas.microsoft.com/office/drawing/2014/main" id="{00000000-0008-0000-1800-000062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59</xdr:row>
          <xdr:rowOff>22860</xdr:rowOff>
        </xdr:from>
        <xdr:to>
          <xdr:col>12</xdr:col>
          <xdr:colOff>22860</xdr:colOff>
          <xdr:row>59</xdr:row>
          <xdr:rowOff>236220</xdr:rowOff>
        </xdr:to>
        <xdr:sp macro="" textlink="">
          <xdr:nvSpPr>
            <xdr:cNvPr id="139363" name="Drop Down 99" hidden="1">
              <a:extLst>
                <a:ext uri="{63B3BB69-23CF-44E3-9099-C40C66FF867C}">
                  <a14:compatExt spid="_x0000_s139363"/>
                </a:ext>
                <a:ext uri="{FF2B5EF4-FFF2-40B4-BE49-F238E27FC236}">
                  <a16:creationId xmlns:a16="http://schemas.microsoft.com/office/drawing/2014/main" id="{00000000-0008-0000-1800-000063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60</xdr:row>
          <xdr:rowOff>22860</xdr:rowOff>
        </xdr:from>
        <xdr:to>
          <xdr:col>12</xdr:col>
          <xdr:colOff>22860</xdr:colOff>
          <xdr:row>60</xdr:row>
          <xdr:rowOff>236220</xdr:rowOff>
        </xdr:to>
        <xdr:sp macro="" textlink="">
          <xdr:nvSpPr>
            <xdr:cNvPr id="139364" name="Drop Down 100" hidden="1">
              <a:extLst>
                <a:ext uri="{63B3BB69-23CF-44E3-9099-C40C66FF867C}">
                  <a14:compatExt spid="_x0000_s139364"/>
                </a:ext>
                <a:ext uri="{FF2B5EF4-FFF2-40B4-BE49-F238E27FC236}">
                  <a16:creationId xmlns:a16="http://schemas.microsoft.com/office/drawing/2014/main" id="{00000000-0008-0000-1800-000064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61</xdr:row>
          <xdr:rowOff>22860</xdr:rowOff>
        </xdr:from>
        <xdr:to>
          <xdr:col>12</xdr:col>
          <xdr:colOff>22860</xdr:colOff>
          <xdr:row>61</xdr:row>
          <xdr:rowOff>236220</xdr:rowOff>
        </xdr:to>
        <xdr:sp macro="" textlink="">
          <xdr:nvSpPr>
            <xdr:cNvPr id="139365" name="Drop Down 101" hidden="1">
              <a:extLst>
                <a:ext uri="{63B3BB69-23CF-44E3-9099-C40C66FF867C}">
                  <a14:compatExt spid="_x0000_s139365"/>
                </a:ext>
                <a:ext uri="{FF2B5EF4-FFF2-40B4-BE49-F238E27FC236}">
                  <a16:creationId xmlns:a16="http://schemas.microsoft.com/office/drawing/2014/main" id="{00000000-0008-0000-1800-000065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62</xdr:row>
          <xdr:rowOff>22860</xdr:rowOff>
        </xdr:from>
        <xdr:to>
          <xdr:col>12</xdr:col>
          <xdr:colOff>22860</xdr:colOff>
          <xdr:row>62</xdr:row>
          <xdr:rowOff>236220</xdr:rowOff>
        </xdr:to>
        <xdr:sp macro="" textlink="">
          <xdr:nvSpPr>
            <xdr:cNvPr id="139366" name="Drop Down 102" hidden="1">
              <a:extLst>
                <a:ext uri="{63B3BB69-23CF-44E3-9099-C40C66FF867C}">
                  <a14:compatExt spid="_x0000_s139366"/>
                </a:ext>
                <a:ext uri="{FF2B5EF4-FFF2-40B4-BE49-F238E27FC236}">
                  <a16:creationId xmlns:a16="http://schemas.microsoft.com/office/drawing/2014/main" id="{00000000-0008-0000-1800-000066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65</xdr:row>
          <xdr:rowOff>22860</xdr:rowOff>
        </xdr:from>
        <xdr:to>
          <xdr:col>12</xdr:col>
          <xdr:colOff>22860</xdr:colOff>
          <xdr:row>65</xdr:row>
          <xdr:rowOff>236220</xdr:rowOff>
        </xdr:to>
        <xdr:sp macro="" textlink="">
          <xdr:nvSpPr>
            <xdr:cNvPr id="139367" name="Drop Down 103" hidden="1">
              <a:extLst>
                <a:ext uri="{63B3BB69-23CF-44E3-9099-C40C66FF867C}">
                  <a14:compatExt spid="_x0000_s139367"/>
                </a:ext>
                <a:ext uri="{FF2B5EF4-FFF2-40B4-BE49-F238E27FC236}">
                  <a16:creationId xmlns:a16="http://schemas.microsoft.com/office/drawing/2014/main" id="{00000000-0008-0000-1800-000067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66</xdr:row>
          <xdr:rowOff>22860</xdr:rowOff>
        </xdr:from>
        <xdr:to>
          <xdr:col>12</xdr:col>
          <xdr:colOff>22860</xdr:colOff>
          <xdr:row>66</xdr:row>
          <xdr:rowOff>236220</xdr:rowOff>
        </xdr:to>
        <xdr:sp macro="" textlink="">
          <xdr:nvSpPr>
            <xdr:cNvPr id="139368" name="Drop Down 104" hidden="1">
              <a:extLst>
                <a:ext uri="{63B3BB69-23CF-44E3-9099-C40C66FF867C}">
                  <a14:compatExt spid="_x0000_s139368"/>
                </a:ext>
                <a:ext uri="{FF2B5EF4-FFF2-40B4-BE49-F238E27FC236}">
                  <a16:creationId xmlns:a16="http://schemas.microsoft.com/office/drawing/2014/main" id="{00000000-0008-0000-1800-000068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67</xdr:row>
          <xdr:rowOff>22860</xdr:rowOff>
        </xdr:from>
        <xdr:to>
          <xdr:col>12</xdr:col>
          <xdr:colOff>22860</xdr:colOff>
          <xdr:row>67</xdr:row>
          <xdr:rowOff>236220</xdr:rowOff>
        </xdr:to>
        <xdr:sp macro="" textlink="">
          <xdr:nvSpPr>
            <xdr:cNvPr id="139369" name="Drop Down 105" hidden="1">
              <a:extLst>
                <a:ext uri="{63B3BB69-23CF-44E3-9099-C40C66FF867C}">
                  <a14:compatExt spid="_x0000_s139369"/>
                </a:ext>
                <a:ext uri="{FF2B5EF4-FFF2-40B4-BE49-F238E27FC236}">
                  <a16:creationId xmlns:a16="http://schemas.microsoft.com/office/drawing/2014/main" id="{00000000-0008-0000-1800-000069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68</xdr:row>
          <xdr:rowOff>22860</xdr:rowOff>
        </xdr:from>
        <xdr:to>
          <xdr:col>12</xdr:col>
          <xdr:colOff>22860</xdr:colOff>
          <xdr:row>68</xdr:row>
          <xdr:rowOff>236220</xdr:rowOff>
        </xdr:to>
        <xdr:sp macro="" textlink="">
          <xdr:nvSpPr>
            <xdr:cNvPr id="139370" name="Drop Down 106" hidden="1">
              <a:extLst>
                <a:ext uri="{63B3BB69-23CF-44E3-9099-C40C66FF867C}">
                  <a14:compatExt spid="_x0000_s139370"/>
                </a:ext>
                <a:ext uri="{FF2B5EF4-FFF2-40B4-BE49-F238E27FC236}">
                  <a16:creationId xmlns:a16="http://schemas.microsoft.com/office/drawing/2014/main" id="{00000000-0008-0000-1800-00006A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69</xdr:row>
          <xdr:rowOff>22860</xdr:rowOff>
        </xdr:from>
        <xdr:to>
          <xdr:col>12</xdr:col>
          <xdr:colOff>22860</xdr:colOff>
          <xdr:row>69</xdr:row>
          <xdr:rowOff>236220</xdr:rowOff>
        </xdr:to>
        <xdr:sp macro="" textlink="">
          <xdr:nvSpPr>
            <xdr:cNvPr id="139371" name="Drop Down 107" hidden="1">
              <a:extLst>
                <a:ext uri="{63B3BB69-23CF-44E3-9099-C40C66FF867C}">
                  <a14:compatExt spid="_x0000_s139371"/>
                </a:ext>
                <a:ext uri="{FF2B5EF4-FFF2-40B4-BE49-F238E27FC236}">
                  <a16:creationId xmlns:a16="http://schemas.microsoft.com/office/drawing/2014/main" id="{00000000-0008-0000-1800-00006B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70</xdr:row>
          <xdr:rowOff>22860</xdr:rowOff>
        </xdr:from>
        <xdr:to>
          <xdr:col>12</xdr:col>
          <xdr:colOff>22860</xdr:colOff>
          <xdr:row>70</xdr:row>
          <xdr:rowOff>236220</xdr:rowOff>
        </xdr:to>
        <xdr:sp macro="" textlink="">
          <xdr:nvSpPr>
            <xdr:cNvPr id="139373" name="Drop Down 109" hidden="1">
              <a:extLst>
                <a:ext uri="{63B3BB69-23CF-44E3-9099-C40C66FF867C}">
                  <a14:compatExt spid="_x0000_s139373"/>
                </a:ext>
                <a:ext uri="{FF2B5EF4-FFF2-40B4-BE49-F238E27FC236}">
                  <a16:creationId xmlns:a16="http://schemas.microsoft.com/office/drawing/2014/main" id="{00000000-0008-0000-1800-00006D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71</xdr:row>
          <xdr:rowOff>22860</xdr:rowOff>
        </xdr:from>
        <xdr:to>
          <xdr:col>12</xdr:col>
          <xdr:colOff>22860</xdr:colOff>
          <xdr:row>71</xdr:row>
          <xdr:rowOff>236220</xdr:rowOff>
        </xdr:to>
        <xdr:sp macro="" textlink="">
          <xdr:nvSpPr>
            <xdr:cNvPr id="139374" name="Drop Down 110" hidden="1">
              <a:extLst>
                <a:ext uri="{63B3BB69-23CF-44E3-9099-C40C66FF867C}">
                  <a14:compatExt spid="_x0000_s139374"/>
                </a:ext>
                <a:ext uri="{FF2B5EF4-FFF2-40B4-BE49-F238E27FC236}">
                  <a16:creationId xmlns:a16="http://schemas.microsoft.com/office/drawing/2014/main" id="{00000000-0008-0000-1800-00006E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74</xdr:row>
          <xdr:rowOff>22860</xdr:rowOff>
        </xdr:from>
        <xdr:to>
          <xdr:col>12</xdr:col>
          <xdr:colOff>22860</xdr:colOff>
          <xdr:row>74</xdr:row>
          <xdr:rowOff>236220</xdr:rowOff>
        </xdr:to>
        <xdr:sp macro="" textlink="">
          <xdr:nvSpPr>
            <xdr:cNvPr id="139375" name="Drop Down 111" hidden="1">
              <a:extLst>
                <a:ext uri="{63B3BB69-23CF-44E3-9099-C40C66FF867C}">
                  <a14:compatExt spid="_x0000_s139375"/>
                </a:ext>
                <a:ext uri="{FF2B5EF4-FFF2-40B4-BE49-F238E27FC236}">
                  <a16:creationId xmlns:a16="http://schemas.microsoft.com/office/drawing/2014/main" id="{00000000-0008-0000-1800-00006F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75</xdr:row>
          <xdr:rowOff>22860</xdr:rowOff>
        </xdr:from>
        <xdr:to>
          <xdr:col>12</xdr:col>
          <xdr:colOff>22860</xdr:colOff>
          <xdr:row>75</xdr:row>
          <xdr:rowOff>236220</xdr:rowOff>
        </xdr:to>
        <xdr:sp macro="" textlink="">
          <xdr:nvSpPr>
            <xdr:cNvPr id="139376" name="Drop Down 112" hidden="1">
              <a:extLst>
                <a:ext uri="{63B3BB69-23CF-44E3-9099-C40C66FF867C}">
                  <a14:compatExt spid="_x0000_s139376"/>
                </a:ext>
                <a:ext uri="{FF2B5EF4-FFF2-40B4-BE49-F238E27FC236}">
                  <a16:creationId xmlns:a16="http://schemas.microsoft.com/office/drawing/2014/main" id="{00000000-0008-0000-1800-000070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78</xdr:row>
          <xdr:rowOff>22860</xdr:rowOff>
        </xdr:from>
        <xdr:to>
          <xdr:col>12</xdr:col>
          <xdr:colOff>22860</xdr:colOff>
          <xdr:row>78</xdr:row>
          <xdr:rowOff>236220</xdr:rowOff>
        </xdr:to>
        <xdr:sp macro="" textlink="">
          <xdr:nvSpPr>
            <xdr:cNvPr id="139377" name="Drop Down 113" hidden="1">
              <a:extLst>
                <a:ext uri="{63B3BB69-23CF-44E3-9099-C40C66FF867C}">
                  <a14:compatExt spid="_x0000_s139377"/>
                </a:ext>
                <a:ext uri="{FF2B5EF4-FFF2-40B4-BE49-F238E27FC236}">
                  <a16:creationId xmlns:a16="http://schemas.microsoft.com/office/drawing/2014/main" id="{00000000-0008-0000-1800-000071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79</xdr:row>
          <xdr:rowOff>22860</xdr:rowOff>
        </xdr:from>
        <xdr:to>
          <xdr:col>12</xdr:col>
          <xdr:colOff>22860</xdr:colOff>
          <xdr:row>79</xdr:row>
          <xdr:rowOff>236220</xdr:rowOff>
        </xdr:to>
        <xdr:sp macro="" textlink="">
          <xdr:nvSpPr>
            <xdr:cNvPr id="139378" name="Drop Down 114" hidden="1">
              <a:extLst>
                <a:ext uri="{63B3BB69-23CF-44E3-9099-C40C66FF867C}">
                  <a14:compatExt spid="_x0000_s139378"/>
                </a:ext>
                <a:ext uri="{FF2B5EF4-FFF2-40B4-BE49-F238E27FC236}">
                  <a16:creationId xmlns:a16="http://schemas.microsoft.com/office/drawing/2014/main" id="{00000000-0008-0000-1800-000072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82</xdr:row>
          <xdr:rowOff>22860</xdr:rowOff>
        </xdr:from>
        <xdr:to>
          <xdr:col>12</xdr:col>
          <xdr:colOff>22860</xdr:colOff>
          <xdr:row>82</xdr:row>
          <xdr:rowOff>236220</xdr:rowOff>
        </xdr:to>
        <xdr:sp macro="" textlink="">
          <xdr:nvSpPr>
            <xdr:cNvPr id="139379" name="Drop Down 115" hidden="1">
              <a:extLst>
                <a:ext uri="{63B3BB69-23CF-44E3-9099-C40C66FF867C}">
                  <a14:compatExt spid="_x0000_s139379"/>
                </a:ext>
                <a:ext uri="{FF2B5EF4-FFF2-40B4-BE49-F238E27FC236}">
                  <a16:creationId xmlns:a16="http://schemas.microsoft.com/office/drawing/2014/main" id="{00000000-0008-0000-1800-000073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83</xdr:row>
          <xdr:rowOff>22860</xdr:rowOff>
        </xdr:from>
        <xdr:to>
          <xdr:col>12</xdr:col>
          <xdr:colOff>22860</xdr:colOff>
          <xdr:row>83</xdr:row>
          <xdr:rowOff>236220</xdr:rowOff>
        </xdr:to>
        <xdr:sp macro="" textlink="">
          <xdr:nvSpPr>
            <xdr:cNvPr id="139380" name="Drop Down 116" hidden="1">
              <a:extLst>
                <a:ext uri="{63B3BB69-23CF-44E3-9099-C40C66FF867C}">
                  <a14:compatExt spid="_x0000_s139380"/>
                </a:ext>
                <a:ext uri="{FF2B5EF4-FFF2-40B4-BE49-F238E27FC236}">
                  <a16:creationId xmlns:a16="http://schemas.microsoft.com/office/drawing/2014/main" id="{00000000-0008-0000-1800-000074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84</xdr:row>
          <xdr:rowOff>22860</xdr:rowOff>
        </xdr:from>
        <xdr:to>
          <xdr:col>12</xdr:col>
          <xdr:colOff>22860</xdr:colOff>
          <xdr:row>84</xdr:row>
          <xdr:rowOff>236220</xdr:rowOff>
        </xdr:to>
        <xdr:sp macro="" textlink="">
          <xdr:nvSpPr>
            <xdr:cNvPr id="139381" name="Drop Down 117" hidden="1">
              <a:extLst>
                <a:ext uri="{63B3BB69-23CF-44E3-9099-C40C66FF867C}">
                  <a14:compatExt spid="_x0000_s139381"/>
                </a:ext>
                <a:ext uri="{FF2B5EF4-FFF2-40B4-BE49-F238E27FC236}">
                  <a16:creationId xmlns:a16="http://schemas.microsoft.com/office/drawing/2014/main" id="{00000000-0008-0000-1800-000075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85</xdr:row>
          <xdr:rowOff>22860</xdr:rowOff>
        </xdr:from>
        <xdr:to>
          <xdr:col>12</xdr:col>
          <xdr:colOff>22860</xdr:colOff>
          <xdr:row>85</xdr:row>
          <xdr:rowOff>236220</xdr:rowOff>
        </xdr:to>
        <xdr:sp macro="" textlink="">
          <xdr:nvSpPr>
            <xdr:cNvPr id="139382" name="Drop Down 118" hidden="1">
              <a:extLst>
                <a:ext uri="{63B3BB69-23CF-44E3-9099-C40C66FF867C}">
                  <a14:compatExt spid="_x0000_s139382"/>
                </a:ext>
                <a:ext uri="{FF2B5EF4-FFF2-40B4-BE49-F238E27FC236}">
                  <a16:creationId xmlns:a16="http://schemas.microsoft.com/office/drawing/2014/main" id="{00000000-0008-0000-1800-000076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86</xdr:row>
          <xdr:rowOff>22860</xdr:rowOff>
        </xdr:from>
        <xdr:to>
          <xdr:col>12</xdr:col>
          <xdr:colOff>22860</xdr:colOff>
          <xdr:row>86</xdr:row>
          <xdr:rowOff>236220</xdr:rowOff>
        </xdr:to>
        <xdr:sp macro="" textlink="">
          <xdr:nvSpPr>
            <xdr:cNvPr id="139383" name="Drop Down 119" hidden="1">
              <a:extLst>
                <a:ext uri="{63B3BB69-23CF-44E3-9099-C40C66FF867C}">
                  <a14:compatExt spid="_x0000_s139383"/>
                </a:ext>
                <a:ext uri="{FF2B5EF4-FFF2-40B4-BE49-F238E27FC236}">
                  <a16:creationId xmlns:a16="http://schemas.microsoft.com/office/drawing/2014/main" id="{00000000-0008-0000-1800-000077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87</xdr:row>
          <xdr:rowOff>22860</xdr:rowOff>
        </xdr:from>
        <xdr:to>
          <xdr:col>12</xdr:col>
          <xdr:colOff>22860</xdr:colOff>
          <xdr:row>87</xdr:row>
          <xdr:rowOff>236220</xdr:rowOff>
        </xdr:to>
        <xdr:sp macro="" textlink="">
          <xdr:nvSpPr>
            <xdr:cNvPr id="139384" name="Drop Down 120" hidden="1">
              <a:extLst>
                <a:ext uri="{63B3BB69-23CF-44E3-9099-C40C66FF867C}">
                  <a14:compatExt spid="_x0000_s139384"/>
                </a:ext>
                <a:ext uri="{FF2B5EF4-FFF2-40B4-BE49-F238E27FC236}">
                  <a16:creationId xmlns:a16="http://schemas.microsoft.com/office/drawing/2014/main" id="{00000000-0008-0000-1800-000078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11</xdr:row>
          <xdr:rowOff>22860</xdr:rowOff>
        </xdr:from>
        <xdr:to>
          <xdr:col>12</xdr:col>
          <xdr:colOff>22860</xdr:colOff>
          <xdr:row>11</xdr:row>
          <xdr:rowOff>236220</xdr:rowOff>
        </xdr:to>
        <xdr:sp macro="" textlink="">
          <xdr:nvSpPr>
            <xdr:cNvPr id="141313" name="Drop Down 1" hidden="1">
              <a:extLst>
                <a:ext uri="{63B3BB69-23CF-44E3-9099-C40C66FF867C}">
                  <a14:compatExt spid="_x0000_s141313"/>
                </a:ext>
                <a:ext uri="{FF2B5EF4-FFF2-40B4-BE49-F238E27FC236}">
                  <a16:creationId xmlns:a16="http://schemas.microsoft.com/office/drawing/2014/main" id="{00000000-0008-0000-1900-000001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236220</xdr:rowOff>
        </xdr:to>
        <xdr:sp macro="" textlink="">
          <xdr:nvSpPr>
            <xdr:cNvPr id="141315" name="Drop Down 3" hidden="1">
              <a:extLst>
                <a:ext uri="{63B3BB69-23CF-44E3-9099-C40C66FF867C}">
                  <a14:compatExt spid="_x0000_s141315"/>
                </a:ext>
                <a:ext uri="{FF2B5EF4-FFF2-40B4-BE49-F238E27FC236}">
                  <a16:creationId xmlns:a16="http://schemas.microsoft.com/office/drawing/2014/main" id="{00000000-0008-0000-1900-000003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236220</xdr:rowOff>
        </xdr:to>
        <xdr:sp macro="" textlink="">
          <xdr:nvSpPr>
            <xdr:cNvPr id="141317" name="Drop Down 5" hidden="1">
              <a:extLst>
                <a:ext uri="{63B3BB69-23CF-44E3-9099-C40C66FF867C}">
                  <a14:compatExt spid="_x0000_s141317"/>
                </a:ext>
                <a:ext uri="{FF2B5EF4-FFF2-40B4-BE49-F238E27FC236}">
                  <a16:creationId xmlns:a16="http://schemas.microsoft.com/office/drawing/2014/main" id="{00000000-0008-0000-1900-000005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236220</xdr:rowOff>
        </xdr:to>
        <xdr:sp macro="" textlink="">
          <xdr:nvSpPr>
            <xdr:cNvPr id="141318" name="Drop Down 6" hidden="1">
              <a:extLst>
                <a:ext uri="{63B3BB69-23CF-44E3-9099-C40C66FF867C}">
                  <a14:compatExt spid="_x0000_s141318"/>
                </a:ext>
                <a:ext uri="{FF2B5EF4-FFF2-40B4-BE49-F238E27FC236}">
                  <a16:creationId xmlns:a16="http://schemas.microsoft.com/office/drawing/2014/main" id="{00000000-0008-0000-1900-000006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236220</xdr:rowOff>
        </xdr:to>
        <xdr:sp macro="" textlink="">
          <xdr:nvSpPr>
            <xdr:cNvPr id="141321" name="Drop Down 9" hidden="1">
              <a:extLst>
                <a:ext uri="{63B3BB69-23CF-44E3-9099-C40C66FF867C}">
                  <a14:compatExt spid="_x0000_s141321"/>
                </a:ext>
                <a:ext uri="{FF2B5EF4-FFF2-40B4-BE49-F238E27FC236}">
                  <a16:creationId xmlns:a16="http://schemas.microsoft.com/office/drawing/2014/main" id="{00000000-0008-0000-1900-000009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236220</xdr:rowOff>
        </xdr:to>
        <xdr:sp macro="" textlink="">
          <xdr:nvSpPr>
            <xdr:cNvPr id="141322" name="Drop Down 10" hidden="1">
              <a:extLst>
                <a:ext uri="{63B3BB69-23CF-44E3-9099-C40C66FF867C}">
                  <a14:compatExt spid="_x0000_s141322"/>
                </a:ext>
                <a:ext uri="{FF2B5EF4-FFF2-40B4-BE49-F238E27FC236}">
                  <a16:creationId xmlns:a16="http://schemas.microsoft.com/office/drawing/2014/main" id="{00000000-0008-0000-1900-00000A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236220</xdr:rowOff>
        </xdr:to>
        <xdr:sp macro="" textlink="">
          <xdr:nvSpPr>
            <xdr:cNvPr id="141323" name="Drop Down 11" hidden="1">
              <a:extLst>
                <a:ext uri="{63B3BB69-23CF-44E3-9099-C40C66FF867C}">
                  <a14:compatExt spid="_x0000_s141323"/>
                </a:ext>
                <a:ext uri="{FF2B5EF4-FFF2-40B4-BE49-F238E27FC236}">
                  <a16:creationId xmlns:a16="http://schemas.microsoft.com/office/drawing/2014/main" id="{00000000-0008-0000-1900-00000B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20</xdr:row>
          <xdr:rowOff>22860</xdr:rowOff>
        </xdr:from>
        <xdr:to>
          <xdr:col>12</xdr:col>
          <xdr:colOff>22860</xdr:colOff>
          <xdr:row>20</xdr:row>
          <xdr:rowOff>236220</xdr:rowOff>
        </xdr:to>
        <xdr:sp macro="" textlink="">
          <xdr:nvSpPr>
            <xdr:cNvPr id="141324" name="Drop Down 12" hidden="1">
              <a:extLst>
                <a:ext uri="{63B3BB69-23CF-44E3-9099-C40C66FF867C}">
                  <a14:compatExt spid="_x0000_s141324"/>
                </a:ext>
                <a:ext uri="{FF2B5EF4-FFF2-40B4-BE49-F238E27FC236}">
                  <a16:creationId xmlns:a16="http://schemas.microsoft.com/office/drawing/2014/main" id="{00000000-0008-0000-1900-00000C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28</xdr:row>
          <xdr:rowOff>22860</xdr:rowOff>
        </xdr:from>
        <xdr:to>
          <xdr:col>12</xdr:col>
          <xdr:colOff>22860</xdr:colOff>
          <xdr:row>28</xdr:row>
          <xdr:rowOff>236220</xdr:rowOff>
        </xdr:to>
        <xdr:sp macro="" textlink="">
          <xdr:nvSpPr>
            <xdr:cNvPr id="141329" name="Drop Down 17" hidden="1">
              <a:extLst>
                <a:ext uri="{63B3BB69-23CF-44E3-9099-C40C66FF867C}">
                  <a14:compatExt spid="_x0000_s141329"/>
                </a:ext>
                <a:ext uri="{FF2B5EF4-FFF2-40B4-BE49-F238E27FC236}">
                  <a16:creationId xmlns:a16="http://schemas.microsoft.com/office/drawing/2014/main" id="{00000000-0008-0000-1900-000011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29</xdr:row>
          <xdr:rowOff>22860</xdr:rowOff>
        </xdr:from>
        <xdr:to>
          <xdr:col>12</xdr:col>
          <xdr:colOff>22860</xdr:colOff>
          <xdr:row>29</xdr:row>
          <xdr:rowOff>236220</xdr:rowOff>
        </xdr:to>
        <xdr:sp macro="" textlink="">
          <xdr:nvSpPr>
            <xdr:cNvPr id="141330" name="Drop Down 18" hidden="1">
              <a:extLst>
                <a:ext uri="{63B3BB69-23CF-44E3-9099-C40C66FF867C}">
                  <a14:compatExt spid="_x0000_s141330"/>
                </a:ext>
                <a:ext uri="{FF2B5EF4-FFF2-40B4-BE49-F238E27FC236}">
                  <a16:creationId xmlns:a16="http://schemas.microsoft.com/office/drawing/2014/main" id="{00000000-0008-0000-1900-00001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30</xdr:row>
          <xdr:rowOff>22860</xdr:rowOff>
        </xdr:from>
        <xdr:to>
          <xdr:col>12</xdr:col>
          <xdr:colOff>22860</xdr:colOff>
          <xdr:row>30</xdr:row>
          <xdr:rowOff>236220</xdr:rowOff>
        </xdr:to>
        <xdr:sp macro="" textlink="">
          <xdr:nvSpPr>
            <xdr:cNvPr id="141331" name="Drop Down 19" hidden="1">
              <a:extLst>
                <a:ext uri="{63B3BB69-23CF-44E3-9099-C40C66FF867C}">
                  <a14:compatExt spid="_x0000_s141331"/>
                </a:ext>
                <a:ext uri="{FF2B5EF4-FFF2-40B4-BE49-F238E27FC236}">
                  <a16:creationId xmlns:a16="http://schemas.microsoft.com/office/drawing/2014/main" id="{00000000-0008-0000-1900-000013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31</xdr:row>
          <xdr:rowOff>22860</xdr:rowOff>
        </xdr:from>
        <xdr:to>
          <xdr:col>12</xdr:col>
          <xdr:colOff>22860</xdr:colOff>
          <xdr:row>31</xdr:row>
          <xdr:rowOff>236220</xdr:rowOff>
        </xdr:to>
        <xdr:sp macro="" textlink="">
          <xdr:nvSpPr>
            <xdr:cNvPr id="141332" name="Drop Down 20" hidden="1">
              <a:extLst>
                <a:ext uri="{63B3BB69-23CF-44E3-9099-C40C66FF867C}">
                  <a14:compatExt spid="_x0000_s141332"/>
                </a:ext>
                <a:ext uri="{FF2B5EF4-FFF2-40B4-BE49-F238E27FC236}">
                  <a16:creationId xmlns:a16="http://schemas.microsoft.com/office/drawing/2014/main" id="{00000000-0008-0000-1900-000014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35</xdr:row>
          <xdr:rowOff>22860</xdr:rowOff>
        </xdr:from>
        <xdr:to>
          <xdr:col>12</xdr:col>
          <xdr:colOff>22860</xdr:colOff>
          <xdr:row>35</xdr:row>
          <xdr:rowOff>236220</xdr:rowOff>
        </xdr:to>
        <xdr:sp macro="" textlink="">
          <xdr:nvSpPr>
            <xdr:cNvPr id="141337" name="Drop Down 25" hidden="1">
              <a:extLst>
                <a:ext uri="{63B3BB69-23CF-44E3-9099-C40C66FF867C}">
                  <a14:compatExt spid="_x0000_s141337"/>
                </a:ext>
                <a:ext uri="{FF2B5EF4-FFF2-40B4-BE49-F238E27FC236}">
                  <a16:creationId xmlns:a16="http://schemas.microsoft.com/office/drawing/2014/main" id="{00000000-0008-0000-1900-000019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36</xdr:row>
          <xdr:rowOff>22860</xdr:rowOff>
        </xdr:from>
        <xdr:to>
          <xdr:col>12</xdr:col>
          <xdr:colOff>22860</xdr:colOff>
          <xdr:row>36</xdr:row>
          <xdr:rowOff>236220</xdr:rowOff>
        </xdr:to>
        <xdr:sp macro="" textlink="">
          <xdr:nvSpPr>
            <xdr:cNvPr id="141338" name="Drop Down 26" hidden="1">
              <a:extLst>
                <a:ext uri="{63B3BB69-23CF-44E3-9099-C40C66FF867C}">
                  <a14:compatExt spid="_x0000_s141338"/>
                </a:ext>
                <a:ext uri="{FF2B5EF4-FFF2-40B4-BE49-F238E27FC236}">
                  <a16:creationId xmlns:a16="http://schemas.microsoft.com/office/drawing/2014/main" id="{00000000-0008-0000-1900-00001A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896359</xdr:colOff>
      <xdr:row>2</xdr:row>
      <xdr:rowOff>104994</xdr:rowOff>
    </xdr:from>
    <xdr:to>
      <xdr:col>12</xdr:col>
      <xdr:colOff>104060</xdr:colOff>
      <xdr:row>3</xdr:row>
      <xdr:rowOff>219399</xdr:rowOff>
    </xdr:to>
    <xdr:pic>
      <xdr:nvPicPr>
        <xdr:cNvPr id="47" name="Afbeelding 46">
          <a:hlinkClick xmlns:r="http://schemas.openxmlformats.org/officeDocument/2006/relationships" r:id="rId1" tooltip="Next section"/>
          <a:extLst>
            <a:ext uri="{FF2B5EF4-FFF2-40B4-BE49-F238E27FC236}">
              <a16:creationId xmlns:a16="http://schemas.microsoft.com/office/drawing/2014/main" id="{00000000-0008-0000-1700-00002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48" name="Afbeelding 47">
          <a:hlinkClick xmlns:r="http://schemas.openxmlformats.org/officeDocument/2006/relationships" r:id="rId3" tooltip="Previous section"/>
          <a:extLst>
            <a:ext uri="{FF2B5EF4-FFF2-40B4-BE49-F238E27FC236}">
              <a16:creationId xmlns:a16="http://schemas.microsoft.com/office/drawing/2014/main" id="{00000000-0008-0000-1700-00003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xdr:twoCellAnchor editAs="oneCell">
    <xdr:from>
      <xdr:col>13</xdr:col>
      <xdr:colOff>171450</xdr:colOff>
      <xdr:row>0</xdr:row>
      <xdr:rowOff>9525</xdr:rowOff>
    </xdr:from>
    <xdr:to>
      <xdr:col>15</xdr:col>
      <xdr:colOff>507175</xdr:colOff>
      <xdr:row>2</xdr:row>
      <xdr:rowOff>18225</xdr:rowOff>
    </xdr:to>
    <xdr:pic>
      <xdr:nvPicPr>
        <xdr:cNvPr id="57" name="Afbeelding 56">
          <a:hlinkClick xmlns:r="http://schemas.openxmlformats.org/officeDocument/2006/relationships" r:id="rId5" tooltip="Skip to results"/>
          <a:extLst>
            <a:ext uri="{FF2B5EF4-FFF2-40B4-BE49-F238E27FC236}">
              <a16:creationId xmlns:a16="http://schemas.microsoft.com/office/drawing/2014/main" id="{00000000-0008-0000-17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33</xdr:row>
          <xdr:rowOff>22860</xdr:rowOff>
        </xdr:from>
        <xdr:to>
          <xdr:col>12</xdr:col>
          <xdr:colOff>22860</xdr:colOff>
          <xdr:row>33</xdr:row>
          <xdr:rowOff>236220</xdr:rowOff>
        </xdr:to>
        <xdr:sp macro="" textlink="">
          <xdr:nvSpPr>
            <xdr:cNvPr id="141367" name="Drop Down 55" hidden="1">
              <a:extLst>
                <a:ext uri="{63B3BB69-23CF-44E3-9099-C40C66FF867C}">
                  <a14:compatExt spid="_x0000_s141367"/>
                </a:ext>
                <a:ext uri="{FF2B5EF4-FFF2-40B4-BE49-F238E27FC236}">
                  <a16:creationId xmlns:a16="http://schemas.microsoft.com/office/drawing/2014/main" id="{00000000-0008-0000-1900-000037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32</xdr:row>
          <xdr:rowOff>22860</xdr:rowOff>
        </xdr:from>
        <xdr:to>
          <xdr:col>12</xdr:col>
          <xdr:colOff>22860</xdr:colOff>
          <xdr:row>32</xdr:row>
          <xdr:rowOff>236220</xdr:rowOff>
        </xdr:to>
        <xdr:sp macro="" textlink="">
          <xdr:nvSpPr>
            <xdr:cNvPr id="141369" name="Drop Down 57" hidden="1">
              <a:extLst>
                <a:ext uri="{63B3BB69-23CF-44E3-9099-C40C66FF867C}">
                  <a14:compatExt spid="_x0000_s141369"/>
                </a:ext>
                <a:ext uri="{FF2B5EF4-FFF2-40B4-BE49-F238E27FC236}">
                  <a16:creationId xmlns:a16="http://schemas.microsoft.com/office/drawing/2014/main" id="{00000000-0008-0000-1900-000039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64" name="Afbeelding 63">
          <a:hlinkClick xmlns:r="http://schemas.openxmlformats.org/officeDocument/2006/relationships" r:id="rId7" tooltip="Previous domain"/>
          <a:extLst>
            <a:ext uri="{FF2B5EF4-FFF2-40B4-BE49-F238E27FC236}">
              <a16:creationId xmlns:a16="http://schemas.microsoft.com/office/drawing/2014/main" id="{00000000-0008-0000-1700-00004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979727</xdr:colOff>
      <xdr:row>0</xdr:row>
      <xdr:rowOff>1</xdr:rowOff>
    </xdr:from>
    <xdr:to>
      <xdr:col>12</xdr:col>
      <xdr:colOff>120650</xdr:colOff>
      <xdr:row>2</xdr:row>
      <xdr:rowOff>11487</xdr:rowOff>
    </xdr:to>
    <xdr:pic>
      <xdr:nvPicPr>
        <xdr:cNvPr id="65" name="Afbeelding 64">
          <a:hlinkClick xmlns:r="http://schemas.openxmlformats.org/officeDocument/2006/relationships" r:id="rId9" tooltip="Next domain"/>
          <a:extLst>
            <a:ext uri="{FF2B5EF4-FFF2-40B4-BE49-F238E27FC236}">
              <a16:creationId xmlns:a16="http://schemas.microsoft.com/office/drawing/2014/main" id="{00000000-0008-0000-1700-00004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764702" y="1"/>
          <a:ext cx="537923"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66" name="Afbeelding 65">
          <a:hlinkClick xmlns:r="http://schemas.openxmlformats.org/officeDocument/2006/relationships" r:id="rId11" tooltip="Back to index"/>
          <a:extLst>
            <a:ext uri="{FF2B5EF4-FFF2-40B4-BE49-F238E27FC236}">
              <a16:creationId xmlns:a16="http://schemas.microsoft.com/office/drawing/2014/main" id="{00000000-0008-0000-1700-00004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22</xdr:row>
          <xdr:rowOff>22860</xdr:rowOff>
        </xdr:from>
        <xdr:to>
          <xdr:col>12</xdr:col>
          <xdr:colOff>22860</xdr:colOff>
          <xdr:row>22</xdr:row>
          <xdr:rowOff>236220</xdr:rowOff>
        </xdr:to>
        <xdr:sp macro="" textlink="">
          <xdr:nvSpPr>
            <xdr:cNvPr id="141371" name="Drop Down 59" hidden="1">
              <a:extLst>
                <a:ext uri="{63B3BB69-23CF-44E3-9099-C40C66FF867C}">
                  <a14:compatExt spid="_x0000_s141371"/>
                </a:ext>
                <a:ext uri="{FF2B5EF4-FFF2-40B4-BE49-F238E27FC236}">
                  <a16:creationId xmlns:a16="http://schemas.microsoft.com/office/drawing/2014/main" id="{00000000-0008-0000-1900-00003B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23</xdr:row>
          <xdr:rowOff>22860</xdr:rowOff>
        </xdr:from>
        <xdr:to>
          <xdr:col>12</xdr:col>
          <xdr:colOff>22860</xdr:colOff>
          <xdr:row>23</xdr:row>
          <xdr:rowOff>236220</xdr:rowOff>
        </xdr:to>
        <xdr:sp macro="" textlink="">
          <xdr:nvSpPr>
            <xdr:cNvPr id="141372" name="Drop Down 60" hidden="1">
              <a:extLst>
                <a:ext uri="{63B3BB69-23CF-44E3-9099-C40C66FF867C}">
                  <a14:compatExt spid="_x0000_s141372"/>
                </a:ext>
                <a:ext uri="{FF2B5EF4-FFF2-40B4-BE49-F238E27FC236}">
                  <a16:creationId xmlns:a16="http://schemas.microsoft.com/office/drawing/2014/main" id="{00000000-0008-0000-1900-00003C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24</xdr:row>
          <xdr:rowOff>22860</xdr:rowOff>
        </xdr:from>
        <xdr:to>
          <xdr:col>12</xdr:col>
          <xdr:colOff>22860</xdr:colOff>
          <xdr:row>24</xdr:row>
          <xdr:rowOff>236220</xdr:rowOff>
        </xdr:to>
        <xdr:sp macro="" textlink="">
          <xdr:nvSpPr>
            <xdr:cNvPr id="141373" name="Drop Down 61" hidden="1">
              <a:extLst>
                <a:ext uri="{63B3BB69-23CF-44E3-9099-C40C66FF867C}">
                  <a14:compatExt spid="_x0000_s141373"/>
                </a:ext>
                <a:ext uri="{FF2B5EF4-FFF2-40B4-BE49-F238E27FC236}">
                  <a16:creationId xmlns:a16="http://schemas.microsoft.com/office/drawing/2014/main" id="{00000000-0008-0000-1900-00003D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236220</xdr:rowOff>
        </xdr:to>
        <xdr:sp macro="" textlink="">
          <xdr:nvSpPr>
            <xdr:cNvPr id="141374" name="Drop Down 62" hidden="1">
              <a:extLst>
                <a:ext uri="{63B3BB69-23CF-44E3-9099-C40C66FF867C}">
                  <a14:compatExt spid="_x0000_s141374"/>
                </a:ext>
                <a:ext uri="{FF2B5EF4-FFF2-40B4-BE49-F238E27FC236}">
                  <a16:creationId xmlns:a16="http://schemas.microsoft.com/office/drawing/2014/main" id="{00000000-0008-0000-1900-00003E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26</xdr:row>
          <xdr:rowOff>22860</xdr:rowOff>
        </xdr:from>
        <xdr:to>
          <xdr:col>12</xdr:col>
          <xdr:colOff>22860</xdr:colOff>
          <xdr:row>26</xdr:row>
          <xdr:rowOff>236220</xdr:rowOff>
        </xdr:to>
        <xdr:sp macro="" textlink="">
          <xdr:nvSpPr>
            <xdr:cNvPr id="141375" name="Drop Down 63" hidden="1">
              <a:extLst>
                <a:ext uri="{63B3BB69-23CF-44E3-9099-C40C66FF867C}">
                  <a14:compatExt spid="_x0000_s141375"/>
                </a:ext>
                <a:ext uri="{FF2B5EF4-FFF2-40B4-BE49-F238E27FC236}">
                  <a16:creationId xmlns:a16="http://schemas.microsoft.com/office/drawing/2014/main" id="{00000000-0008-0000-1900-00003F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37</xdr:row>
          <xdr:rowOff>22860</xdr:rowOff>
        </xdr:from>
        <xdr:to>
          <xdr:col>12</xdr:col>
          <xdr:colOff>22860</xdr:colOff>
          <xdr:row>37</xdr:row>
          <xdr:rowOff>236220</xdr:rowOff>
        </xdr:to>
        <xdr:sp macro="" textlink="">
          <xdr:nvSpPr>
            <xdr:cNvPr id="141381" name="Drop Down 69" hidden="1">
              <a:extLst>
                <a:ext uri="{63B3BB69-23CF-44E3-9099-C40C66FF867C}">
                  <a14:compatExt spid="_x0000_s141381"/>
                </a:ext>
                <a:ext uri="{FF2B5EF4-FFF2-40B4-BE49-F238E27FC236}">
                  <a16:creationId xmlns:a16="http://schemas.microsoft.com/office/drawing/2014/main" id="{00000000-0008-0000-1900-000045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42</xdr:row>
          <xdr:rowOff>22860</xdr:rowOff>
        </xdr:from>
        <xdr:to>
          <xdr:col>12</xdr:col>
          <xdr:colOff>22860</xdr:colOff>
          <xdr:row>42</xdr:row>
          <xdr:rowOff>236220</xdr:rowOff>
        </xdr:to>
        <xdr:sp macro="" textlink="">
          <xdr:nvSpPr>
            <xdr:cNvPr id="141383" name="Drop Down 71" hidden="1">
              <a:extLst>
                <a:ext uri="{63B3BB69-23CF-44E3-9099-C40C66FF867C}">
                  <a14:compatExt spid="_x0000_s141383"/>
                </a:ext>
                <a:ext uri="{FF2B5EF4-FFF2-40B4-BE49-F238E27FC236}">
                  <a16:creationId xmlns:a16="http://schemas.microsoft.com/office/drawing/2014/main" id="{00000000-0008-0000-1900-000047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43</xdr:row>
          <xdr:rowOff>22860</xdr:rowOff>
        </xdr:from>
        <xdr:to>
          <xdr:col>12</xdr:col>
          <xdr:colOff>22860</xdr:colOff>
          <xdr:row>43</xdr:row>
          <xdr:rowOff>236220</xdr:rowOff>
        </xdr:to>
        <xdr:sp macro="" textlink="">
          <xdr:nvSpPr>
            <xdr:cNvPr id="141384" name="Drop Down 72" hidden="1">
              <a:extLst>
                <a:ext uri="{63B3BB69-23CF-44E3-9099-C40C66FF867C}">
                  <a14:compatExt spid="_x0000_s141384"/>
                </a:ext>
                <a:ext uri="{FF2B5EF4-FFF2-40B4-BE49-F238E27FC236}">
                  <a16:creationId xmlns:a16="http://schemas.microsoft.com/office/drawing/2014/main" id="{00000000-0008-0000-1900-000048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44</xdr:row>
          <xdr:rowOff>22860</xdr:rowOff>
        </xdr:from>
        <xdr:to>
          <xdr:col>12</xdr:col>
          <xdr:colOff>22860</xdr:colOff>
          <xdr:row>44</xdr:row>
          <xdr:rowOff>236220</xdr:rowOff>
        </xdr:to>
        <xdr:sp macro="" textlink="">
          <xdr:nvSpPr>
            <xdr:cNvPr id="141385" name="Drop Down 73" hidden="1">
              <a:extLst>
                <a:ext uri="{63B3BB69-23CF-44E3-9099-C40C66FF867C}">
                  <a14:compatExt spid="_x0000_s141385"/>
                </a:ext>
                <a:ext uri="{FF2B5EF4-FFF2-40B4-BE49-F238E27FC236}">
                  <a16:creationId xmlns:a16="http://schemas.microsoft.com/office/drawing/2014/main" id="{00000000-0008-0000-1900-000049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45</xdr:row>
          <xdr:rowOff>22860</xdr:rowOff>
        </xdr:from>
        <xdr:to>
          <xdr:col>12</xdr:col>
          <xdr:colOff>22860</xdr:colOff>
          <xdr:row>45</xdr:row>
          <xdr:rowOff>236220</xdr:rowOff>
        </xdr:to>
        <xdr:sp macro="" textlink="">
          <xdr:nvSpPr>
            <xdr:cNvPr id="141386" name="Drop Down 74" hidden="1">
              <a:extLst>
                <a:ext uri="{63B3BB69-23CF-44E3-9099-C40C66FF867C}">
                  <a14:compatExt spid="_x0000_s141386"/>
                </a:ext>
                <a:ext uri="{FF2B5EF4-FFF2-40B4-BE49-F238E27FC236}">
                  <a16:creationId xmlns:a16="http://schemas.microsoft.com/office/drawing/2014/main" id="{00000000-0008-0000-1900-00004A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46</xdr:row>
          <xdr:rowOff>22860</xdr:rowOff>
        </xdr:from>
        <xdr:to>
          <xdr:col>12</xdr:col>
          <xdr:colOff>22860</xdr:colOff>
          <xdr:row>46</xdr:row>
          <xdr:rowOff>236220</xdr:rowOff>
        </xdr:to>
        <xdr:sp macro="" textlink="">
          <xdr:nvSpPr>
            <xdr:cNvPr id="141387" name="Drop Down 75" hidden="1">
              <a:extLst>
                <a:ext uri="{63B3BB69-23CF-44E3-9099-C40C66FF867C}">
                  <a14:compatExt spid="_x0000_s141387"/>
                </a:ext>
                <a:ext uri="{FF2B5EF4-FFF2-40B4-BE49-F238E27FC236}">
                  <a16:creationId xmlns:a16="http://schemas.microsoft.com/office/drawing/2014/main" id="{00000000-0008-0000-1900-00004B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47</xdr:row>
          <xdr:rowOff>22860</xdr:rowOff>
        </xdr:from>
        <xdr:to>
          <xdr:col>12</xdr:col>
          <xdr:colOff>22860</xdr:colOff>
          <xdr:row>47</xdr:row>
          <xdr:rowOff>236220</xdr:rowOff>
        </xdr:to>
        <xdr:sp macro="" textlink="">
          <xdr:nvSpPr>
            <xdr:cNvPr id="141389" name="Drop Down 77" hidden="1">
              <a:extLst>
                <a:ext uri="{63B3BB69-23CF-44E3-9099-C40C66FF867C}">
                  <a14:compatExt spid="_x0000_s141389"/>
                </a:ext>
                <a:ext uri="{FF2B5EF4-FFF2-40B4-BE49-F238E27FC236}">
                  <a16:creationId xmlns:a16="http://schemas.microsoft.com/office/drawing/2014/main" id="{00000000-0008-0000-1900-00004D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48</xdr:row>
          <xdr:rowOff>22860</xdr:rowOff>
        </xdr:from>
        <xdr:to>
          <xdr:col>12</xdr:col>
          <xdr:colOff>22860</xdr:colOff>
          <xdr:row>48</xdr:row>
          <xdr:rowOff>236220</xdr:rowOff>
        </xdr:to>
        <xdr:sp macro="" textlink="">
          <xdr:nvSpPr>
            <xdr:cNvPr id="141390" name="Drop Down 78" hidden="1">
              <a:extLst>
                <a:ext uri="{63B3BB69-23CF-44E3-9099-C40C66FF867C}">
                  <a14:compatExt spid="_x0000_s141390"/>
                </a:ext>
                <a:ext uri="{FF2B5EF4-FFF2-40B4-BE49-F238E27FC236}">
                  <a16:creationId xmlns:a16="http://schemas.microsoft.com/office/drawing/2014/main" id="{00000000-0008-0000-1900-00004E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49</xdr:row>
          <xdr:rowOff>22860</xdr:rowOff>
        </xdr:from>
        <xdr:to>
          <xdr:col>12</xdr:col>
          <xdr:colOff>22860</xdr:colOff>
          <xdr:row>49</xdr:row>
          <xdr:rowOff>236220</xdr:rowOff>
        </xdr:to>
        <xdr:sp macro="" textlink="">
          <xdr:nvSpPr>
            <xdr:cNvPr id="141391" name="Drop Down 79" hidden="1">
              <a:extLst>
                <a:ext uri="{63B3BB69-23CF-44E3-9099-C40C66FF867C}">
                  <a14:compatExt spid="_x0000_s141391"/>
                </a:ext>
                <a:ext uri="{FF2B5EF4-FFF2-40B4-BE49-F238E27FC236}">
                  <a16:creationId xmlns:a16="http://schemas.microsoft.com/office/drawing/2014/main" id="{00000000-0008-0000-1900-00004F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50</xdr:row>
          <xdr:rowOff>22860</xdr:rowOff>
        </xdr:from>
        <xdr:to>
          <xdr:col>12</xdr:col>
          <xdr:colOff>22860</xdr:colOff>
          <xdr:row>50</xdr:row>
          <xdr:rowOff>236220</xdr:rowOff>
        </xdr:to>
        <xdr:sp macro="" textlink="">
          <xdr:nvSpPr>
            <xdr:cNvPr id="141392" name="Drop Down 80" hidden="1">
              <a:extLst>
                <a:ext uri="{63B3BB69-23CF-44E3-9099-C40C66FF867C}">
                  <a14:compatExt spid="_x0000_s141392"/>
                </a:ext>
                <a:ext uri="{FF2B5EF4-FFF2-40B4-BE49-F238E27FC236}">
                  <a16:creationId xmlns:a16="http://schemas.microsoft.com/office/drawing/2014/main" id="{00000000-0008-0000-1900-000050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53</xdr:row>
          <xdr:rowOff>22860</xdr:rowOff>
        </xdr:from>
        <xdr:to>
          <xdr:col>12</xdr:col>
          <xdr:colOff>22860</xdr:colOff>
          <xdr:row>53</xdr:row>
          <xdr:rowOff>236220</xdr:rowOff>
        </xdr:to>
        <xdr:sp macro="" textlink="">
          <xdr:nvSpPr>
            <xdr:cNvPr id="141393" name="Drop Down 81" hidden="1">
              <a:extLst>
                <a:ext uri="{63B3BB69-23CF-44E3-9099-C40C66FF867C}">
                  <a14:compatExt spid="_x0000_s141393"/>
                </a:ext>
                <a:ext uri="{FF2B5EF4-FFF2-40B4-BE49-F238E27FC236}">
                  <a16:creationId xmlns:a16="http://schemas.microsoft.com/office/drawing/2014/main" id="{00000000-0008-0000-1900-000051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54</xdr:row>
          <xdr:rowOff>22860</xdr:rowOff>
        </xdr:from>
        <xdr:to>
          <xdr:col>12</xdr:col>
          <xdr:colOff>22860</xdr:colOff>
          <xdr:row>54</xdr:row>
          <xdr:rowOff>236220</xdr:rowOff>
        </xdr:to>
        <xdr:sp macro="" textlink="">
          <xdr:nvSpPr>
            <xdr:cNvPr id="141394" name="Drop Down 82" hidden="1">
              <a:extLst>
                <a:ext uri="{63B3BB69-23CF-44E3-9099-C40C66FF867C}">
                  <a14:compatExt spid="_x0000_s141394"/>
                </a:ext>
                <a:ext uri="{FF2B5EF4-FFF2-40B4-BE49-F238E27FC236}">
                  <a16:creationId xmlns:a16="http://schemas.microsoft.com/office/drawing/2014/main" id="{00000000-0008-0000-1900-00005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55</xdr:row>
          <xdr:rowOff>22860</xdr:rowOff>
        </xdr:from>
        <xdr:to>
          <xdr:col>12</xdr:col>
          <xdr:colOff>22860</xdr:colOff>
          <xdr:row>55</xdr:row>
          <xdr:rowOff>236220</xdr:rowOff>
        </xdr:to>
        <xdr:sp macro="" textlink="">
          <xdr:nvSpPr>
            <xdr:cNvPr id="141395" name="Drop Down 83" hidden="1">
              <a:extLst>
                <a:ext uri="{63B3BB69-23CF-44E3-9099-C40C66FF867C}">
                  <a14:compatExt spid="_x0000_s141395"/>
                </a:ext>
                <a:ext uri="{FF2B5EF4-FFF2-40B4-BE49-F238E27FC236}">
                  <a16:creationId xmlns:a16="http://schemas.microsoft.com/office/drawing/2014/main" id="{00000000-0008-0000-1900-000053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56</xdr:row>
          <xdr:rowOff>22860</xdr:rowOff>
        </xdr:from>
        <xdr:to>
          <xdr:col>12</xdr:col>
          <xdr:colOff>22860</xdr:colOff>
          <xdr:row>56</xdr:row>
          <xdr:rowOff>236220</xdr:rowOff>
        </xdr:to>
        <xdr:sp macro="" textlink="">
          <xdr:nvSpPr>
            <xdr:cNvPr id="141396" name="Drop Down 84" hidden="1">
              <a:extLst>
                <a:ext uri="{63B3BB69-23CF-44E3-9099-C40C66FF867C}">
                  <a14:compatExt spid="_x0000_s141396"/>
                </a:ext>
                <a:ext uri="{FF2B5EF4-FFF2-40B4-BE49-F238E27FC236}">
                  <a16:creationId xmlns:a16="http://schemas.microsoft.com/office/drawing/2014/main" id="{00000000-0008-0000-1900-000054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57</xdr:row>
          <xdr:rowOff>22860</xdr:rowOff>
        </xdr:from>
        <xdr:to>
          <xdr:col>12</xdr:col>
          <xdr:colOff>22860</xdr:colOff>
          <xdr:row>57</xdr:row>
          <xdr:rowOff>236220</xdr:rowOff>
        </xdr:to>
        <xdr:sp macro="" textlink="">
          <xdr:nvSpPr>
            <xdr:cNvPr id="141397" name="Drop Down 85" hidden="1">
              <a:extLst>
                <a:ext uri="{63B3BB69-23CF-44E3-9099-C40C66FF867C}">
                  <a14:compatExt spid="_x0000_s141397"/>
                </a:ext>
                <a:ext uri="{FF2B5EF4-FFF2-40B4-BE49-F238E27FC236}">
                  <a16:creationId xmlns:a16="http://schemas.microsoft.com/office/drawing/2014/main" id="{00000000-0008-0000-1900-000055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60</xdr:row>
          <xdr:rowOff>22860</xdr:rowOff>
        </xdr:from>
        <xdr:to>
          <xdr:col>12</xdr:col>
          <xdr:colOff>22860</xdr:colOff>
          <xdr:row>60</xdr:row>
          <xdr:rowOff>236220</xdr:rowOff>
        </xdr:to>
        <xdr:sp macro="" textlink="">
          <xdr:nvSpPr>
            <xdr:cNvPr id="141398" name="Drop Down 86" hidden="1">
              <a:extLst>
                <a:ext uri="{63B3BB69-23CF-44E3-9099-C40C66FF867C}">
                  <a14:compatExt spid="_x0000_s141398"/>
                </a:ext>
                <a:ext uri="{FF2B5EF4-FFF2-40B4-BE49-F238E27FC236}">
                  <a16:creationId xmlns:a16="http://schemas.microsoft.com/office/drawing/2014/main" id="{00000000-0008-0000-1900-000056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67</xdr:row>
          <xdr:rowOff>22860</xdr:rowOff>
        </xdr:from>
        <xdr:to>
          <xdr:col>12</xdr:col>
          <xdr:colOff>22860</xdr:colOff>
          <xdr:row>67</xdr:row>
          <xdr:rowOff>236220</xdr:rowOff>
        </xdr:to>
        <xdr:sp macro="" textlink="">
          <xdr:nvSpPr>
            <xdr:cNvPr id="141399" name="Drop Down 87" hidden="1">
              <a:extLst>
                <a:ext uri="{63B3BB69-23CF-44E3-9099-C40C66FF867C}">
                  <a14:compatExt spid="_x0000_s141399"/>
                </a:ext>
                <a:ext uri="{FF2B5EF4-FFF2-40B4-BE49-F238E27FC236}">
                  <a16:creationId xmlns:a16="http://schemas.microsoft.com/office/drawing/2014/main" id="{00000000-0008-0000-1900-000057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68</xdr:row>
          <xdr:rowOff>22860</xdr:rowOff>
        </xdr:from>
        <xdr:to>
          <xdr:col>12</xdr:col>
          <xdr:colOff>22860</xdr:colOff>
          <xdr:row>68</xdr:row>
          <xdr:rowOff>236220</xdr:rowOff>
        </xdr:to>
        <xdr:sp macro="" textlink="">
          <xdr:nvSpPr>
            <xdr:cNvPr id="141401" name="Drop Down 89" hidden="1">
              <a:extLst>
                <a:ext uri="{63B3BB69-23CF-44E3-9099-C40C66FF867C}">
                  <a14:compatExt spid="_x0000_s141401"/>
                </a:ext>
                <a:ext uri="{FF2B5EF4-FFF2-40B4-BE49-F238E27FC236}">
                  <a16:creationId xmlns:a16="http://schemas.microsoft.com/office/drawing/2014/main" id="{00000000-0008-0000-1900-000059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69</xdr:row>
          <xdr:rowOff>22860</xdr:rowOff>
        </xdr:from>
        <xdr:to>
          <xdr:col>12</xdr:col>
          <xdr:colOff>22860</xdr:colOff>
          <xdr:row>69</xdr:row>
          <xdr:rowOff>236220</xdr:rowOff>
        </xdr:to>
        <xdr:sp macro="" textlink="">
          <xdr:nvSpPr>
            <xdr:cNvPr id="141403" name="Drop Down 91" hidden="1">
              <a:extLst>
                <a:ext uri="{63B3BB69-23CF-44E3-9099-C40C66FF867C}">
                  <a14:compatExt spid="_x0000_s141403"/>
                </a:ext>
                <a:ext uri="{FF2B5EF4-FFF2-40B4-BE49-F238E27FC236}">
                  <a16:creationId xmlns:a16="http://schemas.microsoft.com/office/drawing/2014/main" id="{00000000-0008-0000-1900-00005B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70</xdr:row>
          <xdr:rowOff>22860</xdr:rowOff>
        </xdr:from>
        <xdr:to>
          <xdr:col>12</xdr:col>
          <xdr:colOff>22860</xdr:colOff>
          <xdr:row>70</xdr:row>
          <xdr:rowOff>236220</xdr:rowOff>
        </xdr:to>
        <xdr:sp macro="" textlink="">
          <xdr:nvSpPr>
            <xdr:cNvPr id="141404" name="Drop Down 92" hidden="1">
              <a:extLst>
                <a:ext uri="{63B3BB69-23CF-44E3-9099-C40C66FF867C}">
                  <a14:compatExt spid="_x0000_s141404"/>
                </a:ext>
                <a:ext uri="{FF2B5EF4-FFF2-40B4-BE49-F238E27FC236}">
                  <a16:creationId xmlns:a16="http://schemas.microsoft.com/office/drawing/2014/main" id="{00000000-0008-0000-1900-00005C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73</xdr:row>
          <xdr:rowOff>22860</xdr:rowOff>
        </xdr:from>
        <xdr:to>
          <xdr:col>12</xdr:col>
          <xdr:colOff>22860</xdr:colOff>
          <xdr:row>73</xdr:row>
          <xdr:rowOff>236220</xdr:rowOff>
        </xdr:to>
        <xdr:sp macro="" textlink="">
          <xdr:nvSpPr>
            <xdr:cNvPr id="141405" name="Drop Down 93" hidden="1">
              <a:extLst>
                <a:ext uri="{63B3BB69-23CF-44E3-9099-C40C66FF867C}">
                  <a14:compatExt spid="_x0000_s141405"/>
                </a:ext>
                <a:ext uri="{FF2B5EF4-FFF2-40B4-BE49-F238E27FC236}">
                  <a16:creationId xmlns:a16="http://schemas.microsoft.com/office/drawing/2014/main" id="{00000000-0008-0000-1900-00005D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74</xdr:row>
          <xdr:rowOff>22860</xdr:rowOff>
        </xdr:from>
        <xdr:to>
          <xdr:col>12</xdr:col>
          <xdr:colOff>22860</xdr:colOff>
          <xdr:row>74</xdr:row>
          <xdr:rowOff>236220</xdr:rowOff>
        </xdr:to>
        <xdr:sp macro="" textlink="">
          <xdr:nvSpPr>
            <xdr:cNvPr id="141406" name="Drop Down 94" hidden="1">
              <a:extLst>
                <a:ext uri="{63B3BB69-23CF-44E3-9099-C40C66FF867C}">
                  <a14:compatExt spid="_x0000_s141406"/>
                </a:ext>
                <a:ext uri="{FF2B5EF4-FFF2-40B4-BE49-F238E27FC236}">
                  <a16:creationId xmlns:a16="http://schemas.microsoft.com/office/drawing/2014/main" id="{00000000-0008-0000-1900-00005E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75</xdr:row>
          <xdr:rowOff>22860</xdr:rowOff>
        </xdr:from>
        <xdr:to>
          <xdr:col>12</xdr:col>
          <xdr:colOff>22860</xdr:colOff>
          <xdr:row>75</xdr:row>
          <xdr:rowOff>236220</xdr:rowOff>
        </xdr:to>
        <xdr:sp macro="" textlink="">
          <xdr:nvSpPr>
            <xdr:cNvPr id="141407" name="Drop Down 95" hidden="1">
              <a:extLst>
                <a:ext uri="{63B3BB69-23CF-44E3-9099-C40C66FF867C}">
                  <a14:compatExt spid="_x0000_s141407"/>
                </a:ext>
                <a:ext uri="{FF2B5EF4-FFF2-40B4-BE49-F238E27FC236}">
                  <a16:creationId xmlns:a16="http://schemas.microsoft.com/office/drawing/2014/main" id="{00000000-0008-0000-1900-00005F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76</xdr:row>
          <xdr:rowOff>22860</xdr:rowOff>
        </xdr:from>
        <xdr:to>
          <xdr:col>12</xdr:col>
          <xdr:colOff>22860</xdr:colOff>
          <xdr:row>76</xdr:row>
          <xdr:rowOff>236220</xdr:rowOff>
        </xdr:to>
        <xdr:sp macro="" textlink="">
          <xdr:nvSpPr>
            <xdr:cNvPr id="141408" name="Drop Down 96" hidden="1">
              <a:extLst>
                <a:ext uri="{63B3BB69-23CF-44E3-9099-C40C66FF867C}">
                  <a14:compatExt spid="_x0000_s141408"/>
                </a:ext>
                <a:ext uri="{FF2B5EF4-FFF2-40B4-BE49-F238E27FC236}">
                  <a16:creationId xmlns:a16="http://schemas.microsoft.com/office/drawing/2014/main" id="{00000000-0008-0000-1900-000060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77</xdr:row>
          <xdr:rowOff>22860</xdr:rowOff>
        </xdr:from>
        <xdr:to>
          <xdr:col>12</xdr:col>
          <xdr:colOff>22860</xdr:colOff>
          <xdr:row>77</xdr:row>
          <xdr:rowOff>236220</xdr:rowOff>
        </xdr:to>
        <xdr:sp macro="" textlink="">
          <xdr:nvSpPr>
            <xdr:cNvPr id="141409" name="Drop Down 97" hidden="1">
              <a:extLst>
                <a:ext uri="{63B3BB69-23CF-44E3-9099-C40C66FF867C}">
                  <a14:compatExt spid="_x0000_s141409"/>
                </a:ext>
                <a:ext uri="{FF2B5EF4-FFF2-40B4-BE49-F238E27FC236}">
                  <a16:creationId xmlns:a16="http://schemas.microsoft.com/office/drawing/2014/main" id="{00000000-0008-0000-1900-000061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78</xdr:row>
          <xdr:rowOff>22860</xdr:rowOff>
        </xdr:from>
        <xdr:to>
          <xdr:col>12</xdr:col>
          <xdr:colOff>22860</xdr:colOff>
          <xdr:row>78</xdr:row>
          <xdr:rowOff>236220</xdr:rowOff>
        </xdr:to>
        <xdr:sp macro="" textlink="">
          <xdr:nvSpPr>
            <xdr:cNvPr id="141410" name="Drop Down 98" hidden="1">
              <a:extLst>
                <a:ext uri="{63B3BB69-23CF-44E3-9099-C40C66FF867C}">
                  <a14:compatExt spid="_x0000_s141410"/>
                </a:ext>
                <a:ext uri="{FF2B5EF4-FFF2-40B4-BE49-F238E27FC236}">
                  <a16:creationId xmlns:a16="http://schemas.microsoft.com/office/drawing/2014/main" id="{00000000-0008-0000-1900-00006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81</xdr:row>
          <xdr:rowOff>22860</xdr:rowOff>
        </xdr:from>
        <xdr:to>
          <xdr:col>12</xdr:col>
          <xdr:colOff>22860</xdr:colOff>
          <xdr:row>81</xdr:row>
          <xdr:rowOff>236220</xdr:rowOff>
        </xdr:to>
        <xdr:sp macro="" textlink="">
          <xdr:nvSpPr>
            <xdr:cNvPr id="141412" name="Drop Down 100" hidden="1">
              <a:extLst>
                <a:ext uri="{63B3BB69-23CF-44E3-9099-C40C66FF867C}">
                  <a14:compatExt spid="_x0000_s141412"/>
                </a:ext>
                <a:ext uri="{FF2B5EF4-FFF2-40B4-BE49-F238E27FC236}">
                  <a16:creationId xmlns:a16="http://schemas.microsoft.com/office/drawing/2014/main" id="{00000000-0008-0000-1900-000064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82</xdr:row>
          <xdr:rowOff>22860</xdr:rowOff>
        </xdr:from>
        <xdr:to>
          <xdr:col>12</xdr:col>
          <xdr:colOff>22860</xdr:colOff>
          <xdr:row>82</xdr:row>
          <xdr:rowOff>236220</xdr:rowOff>
        </xdr:to>
        <xdr:sp macro="" textlink="">
          <xdr:nvSpPr>
            <xdr:cNvPr id="141413" name="Drop Down 101" hidden="1">
              <a:extLst>
                <a:ext uri="{63B3BB69-23CF-44E3-9099-C40C66FF867C}">
                  <a14:compatExt spid="_x0000_s141413"/>
                </a:ext>
                <a:ext uri="{FF2B5EF4-FFF2-40B4-BE49-F238E27FC236}">
                  <a16:creationId xmlns:a16="http://schemas.microsoft.com/office/drawing/2014/main" id="{00000000-0008-0000-1900-000065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83</xdr:row>
          <xdr:rowOff>22860</xdr:rowOff>
        </xdr:from>
        <xdr:to>
          <xdr:col>12</xdr:col>
          <xdr:colOff>22860</xdr:colOff>
          <xdr:row>83</xdr:row>
          <xdr:rowOff>236220</xdr:rowOff>
        </xdr:to>
        <xdr:sp macro="" textlink="">
          <xdr:nvSpPr>
            <xdr:cNvPr id="141414" name="Drop Down 102" hidden="1">
              <a:extLst>
                <a:ext uri="{63B3BB69-23CF-44E3-9099-C40C66FF867C}">
                  <a14:compatExt spid="_x0000_s141414"/>
                </a:ext>
                <a:ext uri="{FF2B5EF4-FFF2-40B4-BE49-F238E27FC236}">
                  <a16:creationId xmlns:a16="http://schemas.microsoft.com/office/drawing/2014/main" id="{00000000-0008-0000-1900-000066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84</xdr:row>
          <xdr:rowOff>22860</xdr:rowOff>
        </xdr:from>
        <xdr:to>
          <xdr:col>12</xdr:col>
          <xdr:colOff>22860</xdr:colOff>
          <xdr:row>84</xdr:row>
          <xdr:rowOff>236220</xdr:rowOff>
        </xdr:to>
        <xdr:sp macro="" textlink="">
          <xdr:nvSpPr>
            <xdr:cNvPr id="141415" name="Drop Down 103" hidden="1">
              <a:extLst>
                <a:ext uri="{63B3BB69-23CF-44E3-9099-C40C66FF867C}">
                  <a14:compatExt spid="_x0000_s141415"/>
                </a:ext>
                <a:ext uri="{FF2B5EF4-FFF2-40B4-BE49-F238E27FC236}">
                  <a16:creationId xmlns:a16="http://schemas.microsoft.com/office/drawing/2014/main" id="{00000000-0008-0000-1900-000067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85</xdr:row>
          <xdr:rowOff>22860</xdr:rowOff>
        </xdr:from>
        <xdr:to>
          <xdr:col>12</xdr:col>
          <xdr:colOff>22860</xdr:colOff>
          <xdr:row>85</xdr:row>
          <xdr:rowOff>236220</xdr:rowOff>
        </xdr:to>
        <xdr:sp macro="" textlink="">
          <xdr:nvSpPr>
            <xdr:cNvPr id="141416" name="Drop Down 104" hidden="1">
              <a:extLst>
                <a:ext uri="{63B3BB69-23CF-44E3-9099-C40C66FF867C}">
                  <a14:compatExt spid="_x0000_s141416"/>
                </a:ext>
                <a:ext uri="{FF2B5EF4-FFF2-40B4-BE49-F238E27FC236}">
                  <a16:creationId xmlns:a16="http://schemas.microsoft.com/office/drawing/2014/main" id="{00000000-0008-0000-1900-000068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86</xdr:row>
          <xdr:rowOff>22860</xdr:rowOff>
        </xdr:from>
        <xdr:to>
          <xdr:col>12</xdr:col>
          <xdr:colOff>22860</xdr:colOff>
          <xdr:row>86</xdr:row>
          <xdr:rowOff>236220</xdr:rowOff>
        </xdr:to>
        <xdr:sp macro="" textlink="">
          <xdr:nvSpPr>
            <xdr:cNvPr id="141417" name="Drop Down 105" hidden="1">
              <a:extLst>
                <a:ext uri="{63B3BB69-23CF-44E3-9099-C40C66FF867C}">
                  <a14:compatExt spid="_x0000_s141417"/>
                </a:ext>
                <a:ext uri="{FF2B5EF4-FFF2-40B4-BE49-F238E27FC236}">
                  <a16:creationId xmlns:a16="http://schemas.microsoft.com/office/drawing/2014/main" id="{00000000-0008-0000-1900-000069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87</xdr:row>
          <xdr:rowOff>22860</xdr:rowOff>
        </xdr:from>
        <xdr:to>
          <xdr:col>12</xdr:col>
          <xdr:colOff>22860</xdr:colOff>
          <xdr:row>87</xdr:row>
          <xdr:rowOff>236220</xdr:rowOff>
        </xdr:to>
        <xdr:sp macro="" textlink="">
          <xdr:nvSpPr>
            <xdr:cNvPr id="141419" name="Drop Down 107" hidden="1">
              <a:extLst>
                <a:ext uri="{63B3BB69-23CF-44E3-9099-C40C66FF867C}">
                  <a14:compatExt spid="_x0000_s141419"/>
                </a:ext>
                <a:ext uri="{FF2B5EF4-FFF2-40B4-BE49-F238E27FC236}">
                  <a16:creationId xmlns:a16="http://schemas.microsoft.com/office/drawing/2014/main" id="{00000000-0008-0000-1900-00006B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88</xdr:row>
          <xdr:rowOff>22860</xdr:rowOff>
        </xdr:from>
        <xdr:to>
          <xdr:col>12</xdr:col>
          <xdr:colOff>22860</xdr:colOff>
          <xdr:row>88</xdr:row>
          <xdr:rowOff>236220</xdr:rowOff>
        </xdr:to>
        <xdr:sp macro="" textlink="">
          <xdr:nvSpPr>
            <xdr:cNvPr id="141420" name="Drop Down 108" hidden="1">
              <a:extLst>
                <a:ext uri="{63B3BB69-23CF-44E3-9099-C40C66FF867C}">
                  <a14:compatExt spid="_x0000_s141420"/>
                </a:ext>
                <a:ext uri="{FF2B5EF4-FFF2-40B4-BE49-F238E27FC236}">
                  <a16:creationId xmlns:a16="http://schemas.microsoft.com/office/drawing/2014/main" id="{00000000-0008-0000-1900-00006C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91</xdr:row>
          <xdr:rowOff>22860</xdr:rowOff>
        </xdr:from>
        <xdr:to>
          <xdr:col>12</xdr:col>
          <xdr:colOff>22860</xdr:colOff>
          <xdr:row>91</xdr:row>
          <xdr:rowOff>236220</xdr:rowOff>
        </xdr:to>
        <xdr:sp macro="" textlink="">
          <xdr:nvSpPr>
            <xdr:cNvPr id="141421" name="Drop Down 109" hidden="1">
              <a:extLst>
                <a:ext uri="{63B3BB69-23CF-44E3-9099-C40C66FF867C}">
                  <a14:compatExt spid="_x0000_s141421"/>
                </a:ext>
                <a:ext uri="{FF2B5EF4-FFF2-40B4-BE49-F238E27FC236}">
                  <a16:creationId xmlns:a16="http://schemas.microsoft.com/office/drawing/2014/main" id="{00000000-0008-0000-1900-00006D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92</xdr:row>
          <xdr:rowOff>22860</xdr:rowOff>
        </xdr:from>
        <xdr:to>
          <xdr:col>12</xdr:col>
          <xdr:colOff>22860</xdr:colOff>
          <xdr:row>92</xdr:row>
          <xdr:rowOff>236220</xdr:rowOff>
        </xdr:to>
        <xdr:sp macro="" textlink="">
          <xdr:nvSpPr>
            <xdr:cNvPr id="141422" name="Drop Down 110" hidden="1">
              <a:extLst>
                <a:ext uri="{63B3BB69-23CF-44E3-9099-C40C66FF867C}">
                  <a14:compatExt spid="_x0000_s141422"/>
                </a:ext>
                <a:ext uri="{FF2B5EF4-FFF2-40B4-BE49-F238E27FC236}">
                  <a16:creationId xmlns:a16="http://schemas.microsoft.com/office/drawing/2014/main" id="{00000000-0008-0000-1900-00006E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93</xdr:row>
          <xdr:rowOff>22860</xdr:rowOff>
        </xdr:from>
        <xdr:to>
          <xdr:col>12</xdr:col>
          <xdr:colOff>22860</xdr:colOff>
          <xdr:row>93</xdr:row>
          <xdr:rowOff>236220</xdr:rowOff>
        </xdr:to>
        <xdr:sp macro="" textlink="">
          <xdr:nvSpPr>
            <xdr:cNvPr id="141423" name="Drop Down 111" hidden="1">
              <a:extLst>
                <a:ext uri="{63B3BB69-23CF-44E3-9099-C40C66FF867C}">
                  <a14:compatExt spid="_x0000_s141423"/>
                </a:ext>
                <a:ext uri="{FF2B5EF4-FFF2-40B4-BE49-F238E27FC236}">
                  <a16:creationId xmlns:a16="http://schemas.microsoft.com/office/drawing/2014/main" id="{00000000-0008-0000-1900-00006F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96</xdr:row>
          <xdr:rowOff>22860</xdr:rowOff>
        </xdr:from>
        <xdr:to>
          <xdr:col>12</xdr:col>
          <xdr:colOff>22860</xdr:colOff>
          <xdr:row>96</xdr:row>
          <xdr:rowOff>236220</xdr:rowOff>
        </xdr:to>
        <xdr:sp macro="" textlink="">
          <xdr:nvSpPr>
            <xdr:cNvPr id="141424" name="Drop Down 112" hidden="1">
              <a:extLst>
                <a:ext uri="{63B3BB69-23CF-44E3-9099-C40C66FF867C}">
                  <a14:compatExt spid="_x0000_s141424"/>
                </a:ext>
                <a:ext uri="{FF2B5EF4-FFF2-40B4-BE49-F238E27FC236}">
                  <a16:creationId xmlns:a16="http://schemas.microsoft.com/office/drawing/2014/main" id="{00000000-0008-0000-1900-000070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99</xdr:row>
          <xdr:rowOff>22860</xdr:rowOff>
        </xdr:from>
        <xdr:to>
          <xdr:col>12</xdr:col>
          <xdr:colOff>22860</xdr:colOff>
          <xdr:row>99</xdr:row>
          <xdr:rowOff>236220</xdr:rowOff>
        </xdr:to>
        <xdr:sp macro="" textlink="">
          <xdr:nvSpPr>
            <xdr:cNvPr id="141425" name="Drop Down 113" hidden="1">
              <a:extLst>
                <a:ext uri="{63B3BB69-23CF-44E3-9099-C40C66FF867C}">
                  <a14:compatExt spid="_x0000_s141425"/>
                </a:ext>
                <a:ext uri="{FF2B5EF4-FFF2-40B4-BE49-F238E27FC236}">
                  <a16:creationId xmlns:a16="http://schemas.microsoft.com/office/drawing/2014/main" id="{00000000-0008-0000-1900-000071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100</xdr:row>
          <xdr:rowOff>22860</xdr:rowOff>
        </xdr:from>
        <xdr:to>
          <xdr:col>12</xdr:col>
          <xdr:colOff>22860</xdr:colOff>
          <xdr:row>100</xdr:row>
          <xdr:rowOff>236220</xdr:rowOff>
        </xdr:to>
        <xdr:sp macro="" textlink="">
          <xdr:nvSpPr>
            <xdr:cNvPr id="141426" name="Drop Down 114" hidden="1">
              <a:extLst>
                <a:ext uri="{63B3BB69-23CF-44E3-9099-C40C66FF867C}">
                  <a14:compatExt spid="_x0000_s141426"/>
                </a:ext>
                <a:ext uri="{FF2B5EF4-FFF2-40B4-BE49-F238E27FC236}">
                  <a16:creationId xmlns:a16="http://schemas.microsoft.com/office/drawing/2014/main" id="{00000000-0008-0000-1900-00007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101</xdr:row>
          <xdr:rowOff>22860</xdr:rowOff>
        </xdr:from>
        <xdr:to>
          <xdr:col>12</xdr:col>
          <xdr:colOff>22860</xdr:colOff>
          <xdr:row>101</xdr:row>
          <xdr:rowOff>236220</xdr:rowOff>
        </xdr:to>
        <xdr:sp macro="" textlink="">
          <xdr:nvSpPr>
            <xdr:cNvPr id="141427" name="Drop Down 115" hidden="1">
              <a:extLst>
                <a:ext uri="{63B3BB69-23CF-44E3-9099-C40C66FF867C}">
                  <a14:compatExt spid="_x0000_s141427"/>
                </a:ext>
                <a:ext uri="{FF2B5EF4-FFF2-40B4-BE49-F238E27FC236}">
                  <a16:creationId xmlns:a16="http://schemas.microsoft.com/office/drawing/2014/main" id="{00000000-0008-0000-1900-000073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102</xdr:row>
          <xdr:rowOff>22860</xdr:rowOff>
        </xdr:from>
        <xdr:to>
          <xdr:col>12</xdr:col>
          <xdr:colOff>22860</xdr:colOff>
          <xdr:row>102</xdr:row>
          <xdr:rowOff>236220</xdr:rowOff>
        </xdr:to>
        <xdr:sp macro="" textlink="">
          <xdr:nvSpPr>
            <xdr:cNvPr id="141428" name="Drop Down 116" hidden="1">
              <a:extLst>
                <a:ext uri="{63B3BB69-23CF-44E3-9099-C40C66FF867C}">
                  <a14:compatExt spid="_x0000_s141428"/>
                </a:ext>
                <a:ext uri="{FF2B5EF4-FFF2-40B4-BE49-F238E27FC236}">
                  <a16:creationId xmlns:a16="http://schemas.microsoft.com/office/drawing/2014/main" id="{00000000-0008-0000-1900-000074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103</xdr:row>
          <xdr:rowOff>22860</xdr:rowOff>
        </xdr:from>
        <xdr:to>
          <xdr:col>12</xdr:col>
          <xdr:colOff>22860</xdr:colOff>
          <xdr:row>103</xdr:row>
          <xdr:rowOff>236220</xdr:rowOff>
        </xdr:to>
        <xdr:sp macro="" textlink="">
          <xdr:nvSpPr>
            <xdr:cNvPr id="141429" name="Drop Down 117" hidden="1">
              <a:extLst>
                <a:ext uri="{63B3BB69-23CF-44E3-9099-C40C66FF867C}">
                  <a14:compatExt spid="_x0000_s141429"/>
                </a:ext>
                <a:ext uri="{FF2B5EF4-FFF2-40B4-BE49-F238E27FC236}">
                  <a16:creationId xmlns:a16="http://schemas.microsoft.com/office/drawing/2014/main" id="{00000000-0008-0000-1900-000075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104</xdr:row>
          <xdr:rowOff>22860</xdr:rowOff>
        </xdr:from>
        <xdr:to>
          <xdr:col>12</xdr:col>
          <xdr:colOff>22860</xdr:colOff>
          <xdr:row>104</xdr:row>
          <xdr:rowOff>236220</xdr:rowOff>
        </xdr:to>
        <xdr:sp macro="" textlink="">
          <xdr:nvSpPr>
            <xdr:cNvPr id="141430" name="Drop Down 118" hidden="1">
              <a:extLst>
                <a:ext uri="{63B3BB69-23CF-44E3-9099-C40C66FF867C}">
                  <a14:compatExt spid="_x0000_s141430"/>
                </a:ext>
                <a:ext uri="{FF2B5EF4-FFF2-40B4-BE49-F238E27FC236}">
                  <a16:creationId xmlns:a16="http://schemas.microsoft.com/office/drawing/2014/main" id="{00000000-0008-0000-1900-000076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61</xdr:row>
          <xdr:rowOff>22860</xdr:rowOff>
        </xdr:from>
        <xdr:to>
          <xdr:col>12</xdr:col>
          <xdr:colOff>22860</xdr:colOff>
          <xdr:row>61</xdr:row>
          <xdr:rowOff>236220</xdr:rowOff>
        </xdr:to>
        <xdr:sp macro="" textlink="">
          <xdr:nvSpPr>
            <xdr:cNvPr id="141431" name="Drop Down 119" hidden="1">
              <a:extLst>
                <a:ext uri="{63B3BB69-23CF-44E3-9099-C40C66FF867C}">
                  <a14:compatExt spid="_x0000_s141431"/>
                </a:ext>
                <a:ext uri="{FF2B5EF4-FFF2-40B4-BE49-F238E27FC236}">
                  <a16:creationId xmlns:a16="http://schemas.microsoft.com/office/drawing/2014/main" id="{00000000-0008-0000-1900-000077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62</xdr:row>
          <xdr:rowOff>22860</xdr:rowOff>
        </xdr:from>
        <xdr:to>
          <xdr:col>12</xdr:col>
          <xdr:colOff>22860</xdr:colOff>
          <xdr:row>62</xdr:row>
          <xdr:rowOff>236220</xdr:rowOff>
        </xdr:to>
        <xdr:sp macro="" textlink="">
          <xdr:nvSpPr>
            <xdr:cNvPr id="141432" name="Drop Down 120" hidden="1">
              <a:extLst>
                <a:ext uri="{63B3BB69-23CF-44E3-9099-C40C66FF867C}">
                  <a14:compatExt spid="_x0000_s141432"/>
                </a:ext>
                <a:ext uri="{FF2B5EF4-FFF2-40B4-BE49-F238E27FC236}">
                  <a16:creationId xmlns:a16="http://schemas.microsoft.com/office/drawing/2014/main" id="{00000000-0008-0000-1900-000078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63</xdr:row>
          <xdr:rowOff>22860</xdr:rowOff>
        </xdr:from>
        <xdr:to>
          <xdr:col>12</xdr:col>
          <xdr:colOff>22860</xdr:colOff>
          <xdr:row>63</xdr:row>
          <xdr:rowOff>236220</xdr:rowOff>
        </xdr:to>
        <xdr:sp macro="" textlink="">
          <xdr:nvSpPr>
            <xdr:cNvPr id="141433" name="Drop Down 121" hidden="1">
              <a:extLst>
                <a:ext uri="{63B3BB69-23CF-44E3-9099-C40C66FF867C}">
                  <a14:compatExt spid="_x0000_s141433"/>
                </a:ext>
                <a:ext uri="{FF2B5EF4-FFF2-40B4-BE49-F238E27FC236}">
                  <a16:creationId xmlns:a16="http://schemas.microsoft.com/office/drawing/2014/main" id="{00000000-0008-0000-1900-000079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64</xdr:row>
          <xdr:rowOff>22860</xdr:rowOff>
        </xdr:from>
        <xdr:to>
          <xdr:col>12</xdr:col>
          <xdr:colOff>22860</xdr:colOff>
          <xdr:row>64</xdr:row>
          <xdr:rowOff>236220</xdr:rowOff>
        </xdr:to>
        <xdr:sp macro="" textlink="">
          <xdr:nvSpPr>
            <xdr:cNvPr id="141434" name="Drop Down 122" hidden="1">
              <a:extLst>
                <a:ext uri="{63B3BB69-23CF-44E3-9099-C40C66FF867C}">
                  <a14:compatExt spid="_x0000_s141434"/>
                </a:ext>
                <a:ext uri="{FF2B5EF4-FFF2-40B4-BE49-F238E27FC236}">
                  <a16:creationId xmlns:a16="http://schemas.microsoft.com/office/drawing/2014/main" id="{00000000-0008-0000-1900-00007A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65</xdr:row>
          <xdr:rowOff>22860</xdr:rowOff>
        </xdr:from>
        <xdr:to>
          <xdr:col>12</xdr:col>
          <xdr:colOff>22860</xdr:colOff>
          <xdr:row>65</xdr:row>
          <xdr:rowOff>236220</xdr:rowOff>
        </xdr:to>
        <xdr:sp macro="" textlink="">
          <xdr:nvSpPr>
            <xdr:cNvPr id="141435" name="Drop Down 123" hidden="1">
              <a:extLst>
                <a:ext uri="{63B3BB69-23CF-44E3-9099-C40C66FF867C}">
                  <a14:compatExt spid="_x0000_s141435"/>
                </a:ext>
                <a:ext uri="{FF2B5EF4-FFF2-40B4-BE49-F238E27FC236}">
                  <a16:creationId xmlns:a16="http://schemas.microsoft.com/office/drawing/2014/main" id="{00000000-0008-0000-1900-00007B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66</xdr:row>
          <xdr:rowOff>22860</xdr:rowOff>
        </xdr:from>
        <xdr:to>
          <xdr:col>12</xdr:col>
          <xdr:colOff>22860</xdr:colOff>
          <xdr:row>66</xdr:row>
          <xdr:rowOff>236220</xdr:rowOff>
        </xdr:to>
        <xdr:sp macro="" textlink="">
          <xdr:nvSpPr>
            <xdr:cNvPr id="141436" name="Drop Down 124" hidden="1">
              <a:extLst>
                <a:ext uri="{63B3BB69-23CF-44E3-9099-C40C66FF867C}">
                  <a14:compatExt spid="_x0000_s141436"/>
                </a:ext>
                <a:ext uri="{FF2B5EF4-FFF2-40B4-BE49-F238E27FC236}">
                  <a16:creationId xmlns:a16="http://schemas.microsoft.com/office/drawing/2014/main" id="{00000000-0008-0000-1900-00007C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11</xdr:row>
          <xdr:rowOff>22860</xdr:rowOff>
        </xdr:from>
        <xdr:to>
          <xdr:col>12</xdr:col>
          <xdr:colOff>22860</xdr:colOff>
          <xdr:row>11</xdr:row>
          <xdr:rowOff>236220</xdr:rowOff>
        </xdr:to>
        <xdr:sp macro="" textlink="">
          <xdr:nvSpPr>
            <xdr:cNvPr id="153601" name="Drop Down 1" hidden="1">
              <a:extLst>
                <a:ext uri="{63B3BB69-23CF-44E3-9099-C40C66FF867C}">
                  <a14:compatExt spid="_x0000_s153601"/>
                </a:ext>
                <a:ext uri="{FF2B5EF4-FFF2-40B4-BE49-F238E27FC236}">
                  <a16:creationId xmlns:a16="http://schemas.microsoft.com/office/drawing/2014/main" id="{00000000-0008-0000-1A00-000001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236220</xdr:rowOff>
        </xdr:to>
        <xdr:sp macro="" textlink="">
          <xdr:nvSpPr>
            <xdr:cNvPr id="153603" name="Drop Down 3" hidden="1">
              <a:extLst>
                <a:ext uri="{63B3BB69-23CF-44E3-9099-C40C66FF867C}">
                  <a14:compatExt spid="_x0000_s153603"/>
                </a:ext>
                <a:ext uri="{FF2B5EF4-FFF2-40B4-BE49-F238E27FC236}">
                  <a16:creationId xmlns:a16="http://schemas.microsoft.com/office/drawing/2014/main" id="{00000000-0008-0000-1A00-000003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236220</xdr:rowOff>
        </xdr:to>
        <xdr:sp macro="" textlink="">
          <xdr:nvSpPr>
            <xdr:cNvPr id="153605" name="Drop Down 5" hidden="1">
              <a:extLst>
                <a:ext uri="{63B3BB69-23CF-44E3-9099-C40C66FF867C}">
                  <a14:compatExt spid="_x0000_s153605"/>
                </a:ext>
                <a:ext uri="{FF2B5EF4-FFF2-40B4-BE49-F238E27FC236}">
                  <a16:creationId xmlns:a16="http://schemas.microsoft.com/office/drawing/2014/main" id="{00000000-0008-0000-1A00-000005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236220</xdr:rowOff>
        </xdr:to>
        <xdr:sp macro="" textlink="">
          <xdr:nvSpPr>
            <xdr:cNvPr id="153606" name="Drop Down 6" hidden="1">
              <a:extLst>
                <a:ext uri="{63B3BB69-23CF-44E3-9099-C40C66FF867C}">
                  <a14:compatExt spid="_x0000_s153606"/>
                </a:ext>
                <a:ext uri="{FF2B5EF4-FFF2-40B4-BE49-F238E27FC236}">
                  <a16:creationId xmlns:a16="http://schemas.microsoft.com/office/drawing/2014/main" id="{00000000-0008-0000-1A00-000006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236220</xdr:rowOff>
        </xdr:to>
        <xdr:sp macro="" textlink="">
          <xdr:nvSpPr>
            <xdr:cNvPr id="153609" name="Drop Down 9" hidden="1">
              <a:extLst>
                <a:ext uri="{63B3BB69-23CF-44E3-9099-C40C66FF867C}">
                  <a14:compatExt spid="_x0000_s153609"/>
                </a:ext>
                <a:ext uri="{FF2B5EF4-FFF2-40B4-BE49-F238E27FC236}">
                  <a16:creationId xmlns:a16="http://schemas.microsoft.com/office/drawing/2014/main" id="{00000000-0008-0000-1A00-000009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236220</xdr:rowOff>
        </xdr:to>
        <xdr:sp macro="" textlink="">
          <xdr:nvSpPr>
            <xdr:cNvPr id="153610" name="Drop Down 10" hidden="1">
              <a:extLst>
                <a:ext uri="{63B3BB69-23CF-44E3-9099-C40C66FF867C}">
                  <a14:compatExt spid="_x0000_s153610"/>
                </a:ext>
                <a:ext uri="{FF2B5EF4-FFF2-40B4-BE49-F238E27FC236}">
                  <a16:creationId xmlns:a16="http://schemas.microsoft.com/office/drawing/2014/main" id="{00000000-0008-0000-1A00-00000A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236220</xdr:rowOff>
        </xdr:to>
        <xdr:sp macro="" textlink="">
          <xdr:nvSpPr>
            <xdr:cNvPr id="153611" name="Drop Down 11" hidden="1">
              <a:extLst>
                <a:ext uri="{63B3BB69-23CF-44E3-9099-C40C66FF867C}">
                  <a14:compatExt spid="_x0000_s153611"/>
                </a:ext>
                <a:ext uri="{FF2B5EF4-FFF2-40B4-BE49-F238E27FC236}">
                  <a16:creationId xmlns:a16="http://schemas.microsoft.com/office/drawing/2014/main" id="{00000000-0008-0000-1A00-00000B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20</xdr:row>
          <xdr:rowOff>22860</xdr:rowOff>
        </xdr:from>
        <xdr:to>
          <xdr:col>12</xdr:col>
          <xdr:colOff>22860</xdr:colOff>
          <xdr:row>20</xdr:row>
          <xdr:rowOff>236220</xdr:rowOff>
        </xdr:to>
        <xdr:sp macro="" textlink="">
          <xdr:nvSpPr>
            <xdr:cNvPr id="153612" name="Drop Down 12" hidden="1">
              <a:extLst>
                <a:ext uri="{63B3BB69-23CF-44E3-9099-C40C66FF867C}">
                  <a14:compatExt spid="_x0000_s153612"/>
                </a:ext>
                <a:ext uri="{FF2B5EF4-FFF2-40B4-BE49-F238E27FC236}">
                  <a16:creationId xmlns:a16="http://schemas.microsoft.com/office/drawing/2014/main" id="{00000000-0008-0000-1A00-00000C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28</xdr:row>
          <xdr:rowOff>22860</xdr:rowOff>
        </xdr:from>
        <xdr:to>
          <xdr:col>12</xdr:col>
          <xdr:colOff>22860</xdr:colOff>
          <xdr:row>28</xdr:row>
          <xdr:rowOff>236220</xdr:rowOff>
        </xdr:to>
        <xdr:sp macro="" textlink="">
          <xdr:nvSpPr>
            <xdr:cNvPr id="153617" name="Drop Down 17" hidden="1">
              <a:extLst>
                <a:ext uri="{63B3BB69-23CF-44E3-9099-C40C66FF867C}">
                  <a14:compatExt spid="_x0000_s153617"/>
                </a:ext>
                <a:ext uri="{FF2B5EF4-FFF2-40B4-BE49-F238E27FC236}">
                  <a16:creationId xmlns:a16="http://schemas.microsoft.com/office/drawing/2014/main" id="{00000000-0008-0000-1A00-000011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29</xdr:row>
          <xdr:rowOff>22860</xdr:rowOff>
        </xdr:from>
        <xdr:to>
          <xdr:col>12</xdr:col>
          <xdr:colOff>22860</xdr:colOff>
          <xdr:row>29</xdr:row>
          <xdr:rowOff>236220</xdr:rowOff>
        </xdr:to>
        <xdr:sp macro="" textlink="">
          <xdr:nvSpPr>
            <xdr:cNvPr id="153618" name="Drop Down 18" hidden="1">
              <a:extLst>
                <a:ext uri="{63B3BB69-23CF-44E3-9099-C40C66FF867C}">
                  <a14:compatExt spid="_x0000_s153618"/>
                </a:ext>
                <a:ext uri="{FF2B5EF4-FFF2-40B4-BE49-F238E27FC236}">
                  <a16:creationId xmlns:a16="http://schemas.microsoft.com/office/drawing/2014/main" id="{00000000-0008-0000-1A00-000012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30</xdr:row>
          <xdr:rowOff>22860</xdr:rowOff>
        </xdr:from>
        <xdr:to>
          <xdr:col>12</xdr:col>
          <xdr:colOff>22860</xdr:colOff>
          <xdr:row>30</xdr:row>
          <xdr:rowOff>236220</xdr:rowOff>
        </xdr:to>
        <xdr:sp macro="" textlink="">
          <xdr:nvSpPr>
            <xdr:cNvPr id="153619" name="Drop Down 19" hidden="1">
              <a:extLst>
                <a:ext uri="{63B3BB69-23CF-44E3-9099-C40C66FF867C}">
                  <a14:compatExt spid="_x0000_s153619"/>
                </a:ext>
                <a:ext uri="{FF2B5EF4-FFF2-40B4-BE49-F238E27FC236}">
                  <a16:creationId xmlns:a16="http://schemas.microsoft.com/office/drawing/2014/main" id="{00000000-0008-0000-1A00-000013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31</xdr:row>
          <xdr:rowOff>22860</xdr:rowOff>
        </xdr:from>
        <xdr:to>
          <xdr:col>12</xdr:col>
          <xdr:colOff>22860</xdr:colOff>
          <xdr:row>31</xdr:row>
          <xdr:rowOff>236220</xdr:rowOff>
        </xdr:to>
        <xdr:sp macro="" textlink="">
          <xdr:nvSpPr>
            <xdr:cNvPr id="153620" name="Drop Down 20" hidden="1">
              <a:extLst>
                <a:ext uri="{63B3BB69-23CF-44E3-9099-C40C66FF867C}">
                  <a14:compatExt spid="_x0000_s153620"/>
                </a:ext>
                <a:ext uri="{FF2B5EF4-FFF2-40B4-BE49-F238E27FC236}">
                  <a16:creationId xmlns:a16="http://schemas.microsoft.com/office/drawing/2014/main" id="{00000000-0008-0000-1A00-000014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35</xdr:row>
          <xdr:rowOff>22860</xdr:rowOff>
        </xdr:from>
        <xdr:to>
          <xdr:col>12</xdr:col>
          <xdr:colOff>22860</xdr:colOff>
          <xdr:row>35</xdr:row>
          <xdr:rowOff>236220</xdr:rowOff>
        </xdr:to>
        <xdr:sp macro="" textlink="">
          <xdr:nvSpPr>
            <xdr:cNvPr id="153625" name="Drop Down 25" hidden="1">
              <a:extLst>
                <a:ext uri="{63B3BB69-23CF-44E3-9099-C40C66FF867C}">
                  <a14:compatExt spid="_x0000_s153625"/>
                </a:ext>
                <a:ext uri="{FF2B5EF4-FFF2-40B4-BE49-F238E27FC236}">
                  <a16:creationId xmlns:a16="http://schemas.microsoft.com/office/drawing/2014/main" id="{00000000-0008-0000-1A00-000019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36</xdr:row>
          <xdr:rowOff>22860</xdr:rowOff>
        </xdr:from>
        <xdr:to>
          <xdr:col>12</xdr:col>
          <xdr:colOff>22860</xdr:colOff>
          <xdr:row>36</xdr:row>
          <xdr:rowOff>236220</xdr:rowOff>
        </xdr:to>
        <xdr:sp macro="" textlink="">
          <xdr:nvSpPr>
            <xdr:cNvPr id="153626" name="Drop Down 26" hidden="1">
              <a:extLst>
                <a:ext uri="{63B3BB69-23CF-44E3-9099-C40C66FF867C}">
                  <a14:compatExt spid="_x0000_s153626"/>
                </a:ext>
                <a:ext uri="{FF2B5EF4-FFF2-40B4-BE49-F238E27FC236}">
                  <a16:creationId xmlns:a16="http://schemas.microsoft.com/office/drawing/2014/main" id="{00000000-0008-0000-1A00-00001A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27521</xdr:colOff>
      <xdr:row>2</xdr:row>
      <xdr:rowOff>105834</xdr:rowOff>
    </xdr:from>
    <xdr:to>
      <xdr:col>11</xdr:col>
      <xdr:colOff>563368</xdr:colOff>
      <xdr:row>3</xdr:row>
      <xdr:rowOff>218245</xdr:rowOff>
    </xdr:to>
    <xdr:pic>
      <xdr:nvPicPr>
        <xdr:cNvPr id="35" name="Afbeelding 34">
          <a:hlinkClick xmlns:r="http://schemas.openxmlformats.org/officeDocument/2006/relationships" r:id="rId1" tooltip="Previous section"/>
          <a:extLst>
            <a:ext uri="{FF2B5EF4-FFF2-40B4-BE49-F238E27FC236}">
              <a16:creationId xmlns:a16="http://schemas.microsoft.com/office/drawing/2014/main" id="{00000000-0008-0000-1800-00002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54</xdr:row>
          <xdr:rowOff>22860</xdr:rowOff>
        </xdr:from>
        <xdr:to>
          <xdr:col>12</xdr:col>
          <xdr:colOff>22860</xdr:colOff>
          <xdr:row>54</xdr:row>
          <xdr:rowOff>236220</xdr:rowOff>
        </xdr:to>
        <xdr:sp macro="" textlink="">
          <xdr:nvSpPr>
            <xdr:cNvPr id="153635" name="Drop Down 35" hidden="1">
              <a:extLst>
                <a:ext uri="{63B3BB69-23CF-44E3-9099-C40C66FF867C}">
                  <a14:compatExt spid="_x0000_s153635"/>
                </a:ext>
                <a:ext uri="{FF2B5EF4-FFF2-40B4-BE49-F238E27FC236}">
                  <a16:creationId xmlns:a16="http://schemas.microsoft.com/office/drawing/2014/main" id="{00000000-0008-0000-1A00-000023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55</xdr:row>
          <xdr:rowOff>22860</xdr:rowOff>
        </xdr:from>
        <xdr:to>
          <xdr:col>12</xdr:col>
          <xdr:colOff>22860</xdr:colOff>
          <xdr:row>55</xdr:row>
          <xdr:rowOff>236220</xdr:rowOff>
        </xdr:to>
        <xdr:sp macro="" textlink="">
          <xdr:nvSpPr>
            <xdr:cNvPr id="153637" name="Drop Down 37" hidden="1">
              <a:extLst>
                <a:ext uri="{63B3BB69-23CF-44E3-9099-C40C66FF867C}">
                  <a14:compatExt spid="_x0000_s153637"/>
                </a:ext>
                <a:ext uri="{FF2B5EF4-FFF2-40B4-BE49-F238E27FC236}">
                  <a16:creationId xmlns:a16="http://schemas.microsoft.com/office/drawing/2014/main" id="{00000000-0008-0000-1A00-000025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56</xdr:row>
          <xdr:rowOff>22860</xdr:rowOff>
        </xdr:from>
        <xdr:to>
          <xdr:col>12</xdr:col>
          <xdr:colOff>22860</xdr:colOff>
          <xdr:row>56</xdr:row>
          <xdr:rowOff>236220</xdr:rowOff>
        </xdr:to>
        <xdr:sp macro="" textlink="">
          <xdr:nvSpPr>
            <xdr:cNvPr id="153638" name="Drop Down 38" hidden="1">
              <a:extLst>
                <a:ext uri="{63B3BB69-23CF-44E3-9099-C40C66FF867C}">
                  <a14:compatExt spid="_x0000_s153638"/>
                </a:ext>
                <a:ext uri="{FF2B5EF4-FFF2-40B4-BE49-F238E27FC236}">
                  <a16:creationId xmlns:a16="http://schemas.microsoft.com/office/drawing/2014/main" id="{00000000-0008-0000-1A00-000026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58</xdr:row>
          <xdr:rowOff>22860</xdr:rowOff>
        </xdr:from>
        <xdr:to>
          <xdr:col>12</xdr:col>
          <xdr:colOff>22860</xdr:colOff>
          <xdr:row>58</xdr:row>
          <xdr:rowOff>236220</xdr:rowOff>
        </xdr:to>
        <xdr:sp macro="" textlink="">
          <xdr:nvSpPr>
            <xdr:cNvPr id="153639" name="Drop Down 39" hidden="1">
              <a:extLst>
                <a:ext uri="{63B3BB69-23CF-44E3-9099-C40C66FF867C}">
                  <a14:compatExt spid="_x0000_s153639"/>
                </a:ext>
                <a:ext uri="{FF2B5EF4-FFF2-40B4-BE49-F238E27FC236}">
                  <a16:creationId xmlns:a16="http://schemas.microsoft.com/office/drawing/2014/main" id="{00000000-0008-0000-1A00-000027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59</xdr:row>
          <xdr:rowOff>22860</xdr:rowOff>
        </xdr:from>
        <xdr:to>
          <xdr:col>12</xdr:col>
          <xdr:colOff>22860</xdr:colOff>
          <xdr:row>59</xdr:row>
          <xdr:rowOff>236220</xdr:rowOff>
        </xdr:to>
        <xdr:sp macro="" textlink="">
          <xdr:nvSpPr>
            <xdr:cNvPr id="153640" name="Drop Down 40" hidden="1">
              <a:extLst>
                <a:ext uri="{63B3BB69-23CF-44E3-9099-C40C66FF867C}">
                  <a14:compatExt spid="_x0000_s153640"/>
                </a:ext>
                <a:ext uri="{FF2B5EF4-FFF2-40B4-BE49-F238E27FC236}">
                  <a16:creationId xmlns:a16="http://schemas.microsoft.com/office/drawing/2014/main" id="{00000000-0008-0000-1A00-000028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60</xdr:row>
          <xdr:rowOff>22860</xdr:rowOff>
        </xdr:from>
        <xdr:to>
          <xdr:col>12</xdr:col>
          <xdr:colOff>22860</xdr:colOff>
          <xdr:row>60</xdr:row>
          <xdr:rowOff>236220</xdr:rowOff>
        </xdr:to>
        <xdr:sp macro="" textlink="">
          <xdr:nvSpPr>
            <xdr:cNvPr id="153641" name="Drop Down 41" hidden="1">
              <a:extLst>
                <a:ext uri="{63B3BB69-23CF-44E3-9099-C40C66FF867C}">
                  <a14:compatExt spid="_x0000_s153641"/>
                </a:ext>
                <a:ext uri="{FF2B5EF4-FFF2-40B4-BE49-F238E27FC236}">
                  <a16:creationId xmlns:a16="http://schemas.microsoft.com/office/drawing/2014/main" id="{00000000-0008-0000-1A00-000029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61</xdr:row>
          <xdr:rowOff>22860</xdr:rowOff>
        </xdr:from>
        <xdr:to>
          <xdr:col>12</xdr:col>
          <xdr:colOff>22860</xdr:colOff>
          <xdr:row>61</xdr:row>
          <xdr:rowOff>236220</xdr:rowOff>
        </xdr:to>
        <xdr:sp macro="" textlink="">
          <xdr:nvSpPr>
            <xdr:cNvPr id="153642" name="Drop Down 42" hidden="1">
              <a:extLst>
                <a:ext uri="{63B3BB69-23CF-44E3-9099-C40C66FF867C}">
                  <a14:compatExt spid="_x0000_s153642"/>
                </a:ext>
                <a:ext uri="{FF2B5EF4-FFF2-40B4-BE49-F238E27FC236}">
                  <a16:creationId xmlns:a16="http://schemas.microsoft.com/office/drawing/2014/main" id="{00000000-0008-0000-1A00-00002A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73</xdr:row>
          <xdr:rowOff>22860</xdr:rowOff>
        </xdr:from>
        <xdr:to>
          <xdr:col>12</xdr:col>
          <xdr:colOff>22860</xdr:colOff>
          <xdr:row>73</xdr:row>
          <xdr:rowOff>236220</xdr:rowOff>
        </xdr:to>
        <xdr:sp macro="" textlink="">
          <xdr:nvSpPr>
            <xdr:cNvPr id="153644" name="Drop Down 44" hidden="1">
              <a:extLst>
                <a:ext uri="{63B3BB69-23CF-44E3-9099-C40C66FF867C}">
                  <a14:compatExt spid="_x0000_s153644"/>
                </a:ext>
                <a:ext uri="{FF2B5EF4-FFF2-40B4-BE49-F238E27FC236}">
                  <a16:creationId xmlns:a16="http://schemas.microsoft.com/office/drawing/2014/main" id="{00000000-0008-0000-1A00-00002C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9525</xdr:rowOff>
    </xdr:from>
    <xdr:to>
      <xdr:col>15</xdr:col>
      <xdr:colOff>507175</xdr:colOff>
      <xdr:row>2</xdr:row>
      <xdr:rowOff>18225</xdr:rowOff>
    </xdr:to>
    <xdr:pic>
      <xdr:nvPicPr>
        <xdr:cNvPr id="51" name="Afbeelding 50">
          <a:hlinkClick xmlns:r="http://schemas.openxmlformats.org/officeDocument/2006/relationships" r:id="rId3" tooltip="Skip to results"/>
          <a:extLst>
            <a:ext uri="{FF2B5EF4-FFF2-40B4-BE49-F238E27FC236}">
              <a16:creationId xmlns:a16="http://schemas.microsoft.com/office/drawing/2014/main" id="{00000000-0008-0000-1800-00003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33</xdr:row>
          <xdr:rowOff>22860</xdr:rowOff>
        </xdr:from>
        <xdr:to>
          <xdr:col>12</xdr:col>
          <xdr:colOff>22860</xdr:colOff>
          <xdr:row>33</xdr:row>
          <xdr:rowOff>236220</xdr:rowOff>
        </xdr:to>
        <xdr:sp macro="" textlink="">
          <xdr:nvSpPr>
            <xdr:cNvPr id="153648" name="Drop Down 48" hidden="1">
              <a:extLst>
                <a:ext uri="{63B3BB69-23CF-44E3-9099-C40C66FF867C}">
                  <a14:compatExt spid="_x0000_s153648"/>
                </a:ext>
                <a:ext uri="{FF2B5EF4-FFF2-40B4-BE49-F238E27FC236}">
                  <a16:creationId xmlns:a16="http://schemas.microsoft.com/office/drawing/2014/main" id="{00000000-0008-0000-1A00-000030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32</xdr:row>
          <xdr:rowOff>22860</xdr:rowOff>
        </xdr:from>
        <xdr:to>
          <xdr:col>12</xdr:col>
          <xdr:colOff>22860</xdr:colOff>
          <xdr:row>32</xdr:row>
          <xdr:rowOff>236220</xdr:rowOff>
        </xdr:to>
        <xdr:sp macro="" textlink="">
          <xdr:nvSpPr>
            <xdr:cNvPr id="153650" name="Drop Down 50" hidden="1">
              <a:extLst>
                <a:ext uri="{63B3BB69-23CF-44E3-9099-C40C66FF867C}">
                  <a14:compatExt spid="_x0000_s153650"/>
                </a:ext>
                <a:ext uri="{FF2B5EF4-FFF2-40B4-BE49-F238E27FC236}">
                  <a16:creationId xmlns:a16="http://schemas.microsoft.com/office/drawing/2014/main" id="{00000000-0008-0000-1A00-000032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58" name="Afbeelding 57">
          <a:hlinkClick xmlns:r="http://schemas.openxmlformats.org/officeDocument/2006/relationships" r:id="rId5" tooltip="Previous domain"/>
          <a:extLst>
            <a:ext uri="{FF2B5EF4-FFF2-40B4-BE49-F238E27FC236}">
              <a16:creationId xmlns:a16="http://schemas.microsoft.com/office/drawing/2014/main" id="{00000000-0008-0000-1800-00003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979727</xdr:colOff>
      <xdr:row>0</xdr:row>
      <xdr:rowOff>1</xdr:rowOff>
    </xdr:from>
    <xdr:to>
      <xdr:col>12</xdr:col>
      <xdr:colOff>120650</xdr:colOff>
      <xdr:row>2</xdr:row>
      <xdr:rowOff>11487</xdr:rowOff>
    </xdr:to>
    <xdr:pic>
      <xdr:nvPicPr>
        <xdr:cNvPr id="59" name="Afbeelding 58">
          <a:hlinkClick xmlns:r="http://schemas.openxmlformats.org/officeDocument/2006/relationships" r:id="rId7" tooltip="Next domain"/>
          <a:extLst>
            <a:ext uri="{FF2B5EF4-FFF2-40B4-BE49-F238E27FC236}">
              <a16:creationId xmlns:a16="http://schemas.microsoft.com/office/drawing/2014/main" id="{00000000-0008-0000-1800-00003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64702" y="1"/>
          <a:ext cx="537923"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60" name="Afbeelding 59">
          <a:hlinkClick xmlns:r="http://schemas.openxmlformats.org/officeDocument/2006/relationships" r:id="rId9" tooltip="Back to index"/>
          <a:extLst>
            <a:ext uri="{FF2B5EF4-FFF2-40B4-BE49-F238E27FC236}">
              <a16:creationId xmlns:a16="http://schemas.microsoft.com/office/drawing/2014/main" id="{00000000-0008-0000-1800-00003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22</xdr:row>
          <xdr:rowOff>22860</xdr:rowOff>
        </xdr:from>
        <xdr:to>
          <xdr:col>12</xdr:col>
          <xdr:colOff>22860</xdr:colOff>
          <xdr:row>22</xdr:row>
          <xdr:rowOff>236220</xdr:rowOff>
        </xdr:to>
        <xdr:sp macro="" textlink="">
          <xdr:nvSpPr>
            <xdr:cNvPr id="153652" name="Drop Down 52" hidden="1">
              <a:extLst>
                <a:ext uri="{63B3BB69-23CF-44E3-9099-C40C66FF867C}">
                  <a14:compatExt spid="_x0000_s153652"/>
                </a:ext>
                <a:ext uri="{FF2B5EF4-FFF2-40B4-BE49-F238E27FC236}">
                  <a16:creationId xmlns:a16="http://schemas.microsoft.com/office/drawing/2014/main" id="{00000000-0008-0000-1A00-000034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23</xdr:row>
          <xdr:rowOff>22860</xdr:rowOff>
        </xdr:from>
        <xdr:to>
          <xdr:col>12</xdr:col>
          <xdr:colOff>22860</xdr:colOff>
          <xdr:row>23</xdr:row>
          <xdr:rowOff>236220</xdr:rowOff>
        </xdr:to>
        <xdr:sp macro="" textlink="">
          <xdr:nvSpPr>
            <xdr:cNvPr id="153653" name="Drop Down 53" hidden="1">
              <a:extLst>
                <a:ext uri="{63B3BB69-23CF-44E3-9099-C40C66FF867C}">
                  <a14:compatExt spid="_x0000_s153653"/>
                </a:ext>
                <a:ext uri="{FF2B5EF4-FFF2-40B4-BE49-F238E27FC236}">
                  <a16:creationId xmlns:a16="http://schemas.microsoft.com/office/drawing/2014/main" id="{00000000-0008-0000-1A00-000035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24</xdr:row>
          <xdr:rowOff>22860</xdr:rowOff>
        </xdr:from>
        <xdr:to>
          <xdr:col>12</xdr:col>
          <xdr:colOff>22860</xdr:colOff>
          <xdr:row>24</xdr:row>
          <xdr:rowOff>236220</xdr:rowOff>
        </xdr:to>
        <xdr:sp macro="" textlink="">
          <xdr:nvSpPr>
            <xdr:cNvPr id="153654" name="Drop Down 54" hidden="1">
              <a:extLst>
                <a:ext uri="{63B3BB69-23CF-44E3-9099-C40C66FF867C}">
                  <a14:compatExt spid="_x0000_s153654"/>
                </a:ext>
                <a:ext uri="{FF2B5EF4-FFF2-40B4-BE49-F238E27FC236}">
                  <a16:creationId xmlns:a16="http://schemas.microsoft.com/office/drawing/2014/main" id="{00000000-0008-0000-1A00-000036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236220</xdr:rowOff>
        </xdr:to>
        <xdr:sp macro="" textlink="">
          <xdr:nvSpPr>
            <xdr:cNvPr id="153655" name="Drop Down 55" hidden="1">
              <a:extLst>
                <a:ext uri="{63B3BB69-23CF-44E3-9099-C40C66FF867C}">
                  <a14:compatExt spid="_x0000_s153655"/>
                </a:ext>
                <a:ext uri="{FF2B5EF4-FFF2-40B4-BE49-F238E27FC236}">
                  <a16:creationId xmlns:a16="http://schemas.microsoft.com/office/drawing/2014/main" id="{00000000-0008-0000-1A00-000037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26</xdr:row>
          <xdr:rowOff>22860</xdr:rowOff>
        </xdr:from>
        <xdr:to>
          <xdr:col>12</xdr:col>
          <xdr:colOff>22860</xdr:colOff>
          <xdr:row>26</xdr:row>
          <xdr:rowOff>236220</xdr:rowOff>
        </xdr:to>
        <xdr:sp macro="" textlink="">
          <xdr:nvSpPr>
            <xdr:cNvPr id="153656" name="Drop Down 56" hidden="1">
              <a:extLst>
                <a:ext uri="{63B3BB69-23CF-44E3-9099-C40C66FF867C}">
                  <a14:compatExt spid="_x0000_s153656"/>
                </a:ext>
                <a:ext uri="{FF2B5EF4-FFF2-40B4-BE49-F238E27FC236}">
                  <a16:creationId xmlns:a16="http://schemas.microsoft.com/office/drawing/2014/main" id="{00000000-0008-0000-1A00-000038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37</xdr:row>
          <xdr:rowOff>22860</xdr:rowOff>
        </xdr:from>
        <xdr:to>
          <xdr:col>12</xdr:col>
          <xdr:colOff>22860</xdr:colOff>
          <xdr:row>37</xdr:row>
          <xdr:rowOff>236220</xdr:rowOff>
        </xdr:to>
        <xdr:sp macro="" textlink="">
          <xdr:nvSpPr>
            <xdr:cNvPr id="153663" name="Drop Down 63" hidden="1">
              <a:extLst>
                <a:ext uri="{63B3BB69-23CF-44E3-9099-C40C66FF867C}">
                  <a14:compatExt spid="_x0000_s153663"/>
                </a:ext>
                <a:ext uri="{FF2B5EF4-FFF2-40B4-BE49-F238E27FC236}">
                  <a16:creationId xmlns:a16="http://schemas.microsoft.com/office/drawing/2014/main" id="{00000000-0008-0000-1A00-00003F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47</xdr:row>
          <xdr:rowOff>22860</xdr:rowOff>
        </xdr:from>
        <xdr:to>
          <xdr:col>12</xdr:col>
          <xdr:colOff>22860</xdr:colOff>
          <xdr:row>47</xdr:row>
          <xdr:rowOff>236220</xdr:rowOff>
        </xdr:to>
        <xdr:sp macro="" textlink="">
          <xdr:nvSpPr>
            <xdr:cNvPr id="153664" name="Drop Down 64" hidden="1">
              <a:extLst>
                <a:ext uri="{63B3BB69-23CF-44E3-9099-C40C66FF867C}">
                  <a14:compatExt spid="_x0000_s153664"/>
                </a:ext>
                <a:ext uri="{FF2B5EF4-FFF2-40B4-BE49-F238E27FC236}">
                  <a16:creationId xmlns:a16="http://schemas.microsoft.com/office/drawing/2014/main" id="{00000000-0008-0000-1A00-000040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48</xdr:row>
          <xdr:rowOff>22860</xdr:rowOff>
        </xdr:from>
        <xdr:to>
          <xdr:col>12</xdr:col>
          <xdr:colOff>22860</xdr:colOff>
          <xdr:row>48</xdr:row>
          <xdr:rowOff>236220</xdr:rowOff>
        </xdr:to>
        <xdr:sp macro="" textlink="">
          <xdr:nvSpPr>
            <xdr:cNvPr id="153665" name="Drop Down 65" hidden="1">
              <a:extLst>
                <a:ext uri="{63B3BB69-23CF-44E3-9099-C40C66FF867C}">
                  <a14:compatExt spid="_x0000_s153665"/>
                </a:ext>
                <a:ext uri="{FF2B5EF4-FFF2-40B4-BE49-F238E27FC236}">
                  <a16:creationId xmlns:a16="http://schemas.microsoft.com/office/drawing/2014/main" id="{00000000-0008-0000-1A00-000041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49</xdr:row>
          <xdr:rowOff>22860</xdr:rowOff>
        </xdr:from>
        <xdr:to>
          <xdr:col>12</xdr:col>
          <xdr:colOff>22860</xdr:colOff>
          <xdr:row>49</xdr:row>
          <xdr:rowOff>236220</xdr:rowOff>
        </xdr:to>
        <xdr:sp macro="" textlink="">
          <xdr:nvSpPr>
            <xdr:cNvPr id="153666" name="Drop Down 66" hidden="1">
              <a:extLst>
                <a:ext uri="{63B3BB69-23CF-44E3-9099-C40C66FF867C}">
                  <a14:compatExt spid="_x0000_s153666"/>
                </a:ext>
                <a:ext uri="{FF2B5EF4-FFF2-40B4-BE49-F238E27FC236}">
                  <a16:creationId xmlns:a16="http://schemas.microsoft.com/office/drawing/2014/main" id="{00000000-0008-0000-1A00-000042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50</xdr:row>
          <xdr:rowOff>22860</xdr:rowOff>
        </xdr:from>
        <xdr:to>
          <xdr:col>12</xdr:col>
          <xdr:colOff>22860</xdr:colOff>
          <xdr:row>50</xdr:row>
          <xdr:rowOff>236220</xdr:rowOff>
        </xdr:to>
        <xdr:sp macro="" textlink="">
          <xdr:nvSpPr>
            <xdr:cNvPr id="153667" name="Drop Down 67" hidden="1">
              <a:extLst>
                <a:ext uri="{63B3BB69-23CF-44E3-9099-C40C66FF867C}">
                  <a14:compatExt spid="_x0000_s153667"/>
                </a:ext>
                <a:ext uri="{FF2B5EF4-FFF2-40B4-BE49-F238E27FC236}">
                  <a16:creationId xmlns:a16="http://schemas.microsoft.com/office/drawing/2014/main" id="{00000000-0008-0000-1A00-000043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51</xdr:row>
          <xdr:rowOff>22860</xdr:rowOff>
        </xdr:from>
        <xdr:to>
          <xdr:col>12</xdr:col>
          <xdr:colOff>22860</xdr:colOff>
          <xdr:row>51</xdr:row>
          <xdr:rowOff>236220</xdr:rowOff>
        </xdr:to>
        <xdr:sp macro="" textlink="">
          <xdr:nvSpPr>
            <xdr:cNvPr id="153668" name="Drop Down 68" hidden="1">
              <a:extLst>
                <a:ext uri="{63B3BB69-23CF-44E3-9099-C40C66FF867C}">
                  <a14:compatExt spid="_x0000_s153668"/>
                </a:ext>
                <a:ext uri="{FF2B5EF4-FFF2-40B4-BE49-F238E27FC236}">
                  <a16:creationId xmlns:a16="http://schemas.microsoft.com/office/drawing/2014/main" id="{00000000-0008-0000-1A00-000044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42</xdr:row>
          <xdr:rowOff>22860</xdr:rowOff>
        </xdr:from>
        <xdr:to>
          <xdr:col>12</xdr:col>
          <xdr:colOff>22860</xdr:colOff>
          <xdr:row>42</xdr:row>
          <xdr:rowOff>236220</xdr:rowOff>
        </xdr:to>
        <xdr:sp macro="" textlink="">
          <xdr:nvSpPr>
            <xdr:cNvPr id="153669" name="Drop Down 69" hidden="1">
              <a:extLst>
                <a:ext uri="{63B3BB69-23CF-44E3-9099-C40C66FF867C}">
                  <a14:compatExt spid="_x0000_s153669"/>
                </a:ext>
                <a:ext uri="{FF2B5EF4-FFF2-40B4-BE49-F238E27FC236}">
                  <a16:creationId xmlns:a16="http://schemas.microsoft.com/office/drawing/2014/main" id="{00000000-0008-0000-1A00-000045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43</xdr:row>
          <xdr:rowOff>22860</xdr:rowOff>
        </xdr:from>
        <xdr:to>
          <xdr:col>12</xdr:col>
          <xdr:colOff>22860</xdr:colOff>
          <xdr:row>43</xdr:row>
          <xdr:rowOff>236220</xdr:rowOff>
        </xdr:to>
        <xdr:sp macro="" textlink="">
          <xdr:nvSpPr>
            <xdr:cNvPr id="153671" name="Drop Down 71" hidden="1">
              <a:extLst>
                <a:ext uri="{63B3BB69-23CF-44E3-9099-C40C66FF867C}">
                  <a14:compatExt spid="_x0000_s153671"/>
                </a:ext>
                <a:ext uri="{FF2B5EF4-FFF2-40B4-BE49-F238E27FC236}">
                  <a16:creationId xmlns:a16="http://schemas.microsoft.com/office/drawing/2014/main" id="{00000000-0008-0000-1A00-000047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44</xdr:row>
          <xdr:rowOff>22860</xdr:rowOff>
        </xdr:from>
        <xdr:to>
          <xdr:col>12</xdr:col>
          <xdr:colOff>22860</xdr:colOff>
          <xdr:row>44</xdr:row>
          <xdr:rowOff>236220</xdr:rowOff>
        </xdr:to>
        <xdr:sp macro="" textlink="">
          <xdr:nvSpPr>
            <xdr:cNvPr id="153672" name="Drop Down 72" hidden="1">
              <a:extLst>
                <a:ext uri="{63B3BB69-23CF-44E3-9099-C40C66FF867C}">
                  <a14:compatExt spid="_x0000_s153672"/>
                </a:ext>
                <a:ext uri="{FF2B5EF4-FFF2-40B4-BE49-F238E27FC236}">
                  <a16:creationId xmlns:a16="http://schemas.microsoft.com/office/drawing/2014/main" id="{00000000-0008-0000-1A00-000048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57</xdr:row>
          <xdr:rowOff>22860</xdr:rowOff>
        </xdr:from>
        <xdr:to>
          <xdr:col>12</xdr:col>
          <xdr:colOff>22860</xdr:colOff>
          <xdr:row>57</xdr:row>
          <xdr:rowOff>236220</xdr:rowOff>
        </xdr:to>
        <xdr:sp macro="" textlink="">
          <xdr:nvSpPr>
            <xdr:cNvPr id="153673" name="Drop Down 73" hidden="1">
              <a:extLst>
                <a:ext uri="{63B3BB69-23CF-44E3-9099-C40C66FF867C}">
                  <a14:compatExt spid="_x0000_s153673"/>
                </a:ext>
                <a:ext uri="{FF2B5EF4-FFF2-40B4-BE49-F238E27FC236}">
                  <a16:creationId xmlns:a16="http://schemas.microsoft.com/office/drawing/2014/main" id="{00000000-0008-0000-1A00-000049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65</xdr:row>
          <xdr:rowOff>22860</xdr:rowOff>
        </xdr:from>
        <xdr:to>
          <xdr:col>12</xdr:col>
          <xdr:colOff>22860</xdr:colOff>
          <xdr:row>65</xdr:row>
          <xdr:rowOff>236220</xdr:rowOff>
        </xdr:to>
        <xdr:sp macro="" textlink="">
          <xdr:nvSpPr>
            <xdr:cNvPr id="153674" name="Drop Down 74" hidden="1">
              <a:extLst>
                <a:ext uri="{63B3BB69-23CF-44E3-9099-C40C66FF867C}">
                  <a14:compatExt spid="_x0000_s153674"/>
                </a:ext>
                <a:ext uri="{FF2B5EF4-FFF2-40B4-BE49-F238E27FC236}">
                  <a16:creationId xmlns:a16="http://schemas.microsoft.com/office/drawing/2014/main" id="{00000000-0008-0000-1A00-00004A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66</xdr:row>
          <xdr:rowOff>22860</xdr:rowOff>
        </xdr:from>
        <xdr:to>
          <xdr:col>12</xdr:col>
          <xdr:colOff>22860</xdr:colOff>
          <xdr:row>66</xdr:row>
          <xdr:rowOff>236220</xdr:rowOff>
        </xdr:to>
        <xdr:sp macro="" textlink="">
          <xdr:nvSpPr>
            <xdr:cNvPr id="153675" name="Drop Down 75" hidden="1">
              <a:extLst>
                <a:ext uri="{63B3BB69-23CF-44E3-9099-C40C66FF867C}">
                  <a14:compatExt spid="_x0000_s153675"/>
                </a:ext>
                <a:ext uri="{FF2B5EF4-FFF2-40B4-BE49-F238E27FC236}">
                  <a16:creationId xmlns:a16="http://schemas.microsoft.com/office/drawing/2014/main" id="{00000000-0008-0000-1A00-00004B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67</xdr:row>
          <xdr:rowOff>22860</xdr:rowOff>
        </xdr:from>
        <xdr:to>
          <xdr:col>12</xdr:col>
          <xdr:colOff>22860</xdr:colOff>
          <xdr:row>67</xdr:row>
          <xdr:rowOff>236220</xdr:rowOff>
        </xdr:to>
        <xdr:sp macro="" textlink="">
          <xdr:nvSpPr>
            <xdr:cNvPr id="153676" name="Drop Down 76" hidden="1">
              <a:extLst>
                <a:ext uri="{63B3BB69-23CF-44E3-9099-C40C66FF867C}">
                  <a14:compatExt spid="_x0000_s153676"/>
                </a:ext>
                <a:ext uri="{FF2B5EF4-FFF2-40B4-BE49-F238E27FC236}">
                  <a16:creationId xmlns:a16="http://schemas.microsoft.com/office/drawing/2014/main" id="{00000000-0008-0000-1A00-00004C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68</xdr:row>
          <xdr:rowOff>22860</xdr:rowOff>
        </xdr:from>
        <xdr:to>
          <xdr:col>12</xdr:col>
          <xdr:colOff>22860</xdr:colOff>
          <xdr:row>68</xdr:row>
          <xdr:rowOff>236220</xdr:rowOff>
        </xdr:to>
        <xdr:sp macro="" textlink="">
          <xdr:nvSpPr>
            <xdr:cNvPr id="153677" name="Drop Down 77" hidden="1">
              <a:extLst>
                <a:ext uri="{63B3BB69-23CF-44E3-9099-C40C66FF867C}">
                  <a14:compatExt spid="_x0000_s153677"/>
                </a:ext>
                <a:ext uri="{FF2B5EF4-FFF2-40B4-BE49-F238E27FC236}">
                  <a16:creationId xmlns:a16="http://schemas.microsoft.com/office/drawing/2014/main" id="{00000000-0008-0000-1A00-00004D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71</xdr:row>
          <xdr:rowOff>22860</xdr:rowOff>
        </xdr:from>
        <xdr:to>
          <xdr:col>12</xdr:col>
          <xdr:colOff>22860</xdr:colOff>
          <xdr:row>71</xdr:row>
          <xdr:rowOff>236220</xdr:rowOff>
        </xdr:to>
        <xdr:sp macro="" textlink="">
          <xdr:nvSpPr>
            <xdr:cNvPr id="153678" name="Drop Down 78" hidden="1">
              <a:extLst>
                <a:ext uri="{63B3BB69-23CF-44E3-9099-C40C66FF867C}">
                  <a14:compatExt spid="_x0000_s153678"/>
                </a:ext>
                <a:ext uri="{FF2B5EF4-FFF2-40B4-BE49-F238E27FC236}">
                  <a16:creationId xmlns:a16="http://schemas.microsoft.com/office/drawing/2014/main" id="{00000000-0008-0000-1A00-00004E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72</xdr:row>
          <xdr:rowOff>22860</xdr:rowOff>
        </xdr:from>
        <xdr:to>
          <xdr:col>12</xdr:col>
          <xdr:colOff>22860</xdr:colOff>
          <xdr:row>72</xdr:row>
          <xdr:rowOff>236220</xdr:rowOff>
        </xdr:to>
        <xdr:sp macro="" textlink="">
          <xdr:nvSpPr>
            <xdr:cNvPr id="153679" name="Drop Down 79" hidden="1">
              <a:extLst>
                <a:ext uri="{63B3BB69-23CF-44E3-9099-C40C66FF867C}">
                  <a14:compatExt spid="_x0000_s153679"/>
                </a:ext>
                <a:ext uri="{FF2B5EF4-FFF2-40B4-BE49-F238E27FC236}">
                  <a16:creationId xmlns:a16="http://schemas.microsoft.com/office/drawing/2014/main" id="{00000000-0008-0000-1A00-00004F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62</xdr:row>
          <xdr:rowOff>22860</xdr:rowOff>
        </xdr:from>
        <xdr:to>
          <xdr:col>12</xdr:col>
          <xdr:colOff>22860</xdr:colOff>
          <xdr:row>62</xdr:row>
          <xdr:rowOff>236220</xdr:rowOff>
        </xdr:to>
        <xdr:sp macro="" textlink="">
          <xdr:nvSpPr>
            <xdr:cNvPr id="153680" name="Drop Down 80" hidden="1">
              <a:extLst>
                <a:ext uri="{63B3BB69-23CF-44E3-9099-C40C66FF867C}">
                  <a14:compatExt spid="_x0000_s153680"/>
                </a:ext>
                <a:ext uri="{FF2B5EF4-FFF2-40B4-BE49-F238E27FC236}">
                  <a16:creationId xmlns:a16="http://schemas.microsoft.com/office/drawing/2014/main" id="{00000000-0008-0000-1A00-0000505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236220</xdr:rowOff>
        </xdr:to>
        <xdr:sp macro="" textlink="">
          <xdr:nvSpPr>
            <xdr:cNvPr id="49153" name="Drop Down 1" hidden="1">
              <a:extLst>
                <a:ext uri="{63B3BB69-23CF-44E3-9099-C40C66FF867C}">
                  <a14:compatExt spid="_x0000_s49153"/>
                </a:ext>
                <a:ext uri="{FF2B5EF4-FFF2-40B4-BE49-F238E27FC236}">
                  <a16:creationId xmlns:a16="http://schemas.microsoft.com/office/drawing/2014/main" id="{00000000-0008-0000-1B00-000001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13</xdr:row>
          <xdr:rowOff>22860</xdr:rowOff>
        </xdr:from>
        <xdr:to>
          <xdr:col>12</xdr:col>
          <xdr:colOff>22860</xdr:colOff>
          <xdr:row>13</xdr:row>
          <xdr:rowOff>236220</xdr:rowOff>
        </xdr:to>
        <xdr:sp macro="" textlink="">
          <xdr:nvSpPr>
            <xdr:cNvPr id="49154" name="Drop Down 2" hidden="1">
              <a:extLst>
                <a:ext uri="{63B3BB69-23CF-44E3-9099-C40C66FF867C}">
                  <a14:compatExt spid="_x0000_s49154"/>
                </a:ext>
                <a:ext uri="{FF2B5EF4-FFF2-40B4-BE49-F238E27FC236}">
                  <a16:creationId xmlns:a16="http://schemas.microsoft.com/office/drawing/2014/main" id="{00000000-0008-0000-1B00-000002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236220</xdr:rowOff>
        </xdr:to>
        <xdr:sp macro="" textlink="">
          <xdr:nvSpPr>
            <xdr:cNvPr id="49155" name="Drop Down 3" hidden="1">
              <a:extLst>
                <a:ext uri="{63B3BB69-23CF-44E3-9099-C40C66FF867C}">
                  <a14:compatExt spid="_x0000_s49155"/>
                </a:ext>
                <a:ext uri="{FF2B5EF4-FFF2-40B4-BE49-F238E27FC236}">
                  <a16:creationId xmlns:a16="http://schemas.microsoft.com/office/drawing/2014/main" id="{00000000-0008-0000-1B00-000003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236220</xdr:rowOff>
        </xdr:to>
        <xdr:sp macro="" textlink="">
          <xdr:nvSpPr>
            <xdr:cNvPr id="49156" name="Drop Down 4" hidden="1">
              <a:extLst>
                <a:ext uri="{63B3BB69-23CF-44E3-9099-C40C66FF867C}">
                  <a14:compatExt spid="_x0000_s49156"/>
                </a:ext>
                <a:ext uri="{FF2B5EF4-FFF2-40B4-BE49-F238E27FC236}">
                  <a16:creationId xmlns:a16="http://schemas.microsoft.com/office/drawing/2014/main" id="{00000000-0008-0000-1B00-000004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16</xdr:row>
          <xdr:rowOff>22860</xdr:rowOff>
        </xdr:from>
        <xdr:to>
          <xdr:col>12</xdr:col>
          <xdr:colOff>22860</xdr:colOff>
          <xdr:row>16</xdr:row>
          <xdr:rowOff>236220</xdr:rowOff>
        </xdr:to>
        <xdr:sp macro="" textlink="">
          <xdr:nvSpPr>
            <xdr:cNvPr id="49157" name="Drop Down 5" hidden="1">
              <a:extLst>
                <a:ext uri="{63B3BB69-23CF-44E3-9099-C40C66FF867C}">
                  <a14:compatExt spid="_x0000_s49157"/>
                </a:ext>
                <a:ext uri="{FF2B5EF4-FFF2-40B4-BE49-F238E27FC236}">
                  <a16:creationId xmlns:a16="http://schemas.microsoft.com/office/drawing/2014/main" id="{00000000-0008-0000-1B00-000005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236220</xdr:rowOff>
        </xdr:to>
        <xdr:sp macro="" textlink="">
          <xdr:nvSpPr>
            <xdr:cNvPr id="49158" name="Drop Down 6" hidden="1">
              <a:extLst>
                <a:ext uri="{63B3BB69-23CF-44E3-9099-C40C66FF867C}">
                  <a14:compatExt spid="_x0000_s49158"/>
                </a:ext>
                <a:ext uri="{FF2B5EF4-FFF2-40B4-BE49-F238E27FC236}">
                  <a16:creationId xmlns:a16="http://schemas.microsoft.com/office/drawing/2014/main" id="{00000000-0008-0000-1B00-000006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236220</xdr:rowOff>
        </xdr:to>
        <xdr:sp macro="" textlink="">
          <xdr:nvSpPr>
            <xdr:cNvPr id="49159" name="Drop Down 7" hidden="1">
              <a:extLst>
                <a:ext uri="{63B3BB69-23CF-44E3-9099-C40C66FF867C}">
                  <a14:compatExt spid="_x0000_s49159"/>
                </a:ext>
                <a:ext uri="{FF2B5EF4-FFF2-40B4-BE49-F238E27FC236}">
                  <a16:creationId xmlns:a16="http://schemas.microsoft.com/office/drawing/2014/main" id="{00000000-0008-0000-1B00-000007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236220</xdr:rowOff>
        </xdr:to>
        <xdr:sp macro="" textlink="">
          <xdr:nvSpPr>
            <xdr:cNvPr id="49160" name="Drop Down 8" hidden="1">
              <a:extLst>
                <a:ext uri="{63B3BB69-23CF-44E3-9099-C40C66FF867C}">
                  <a14:compatExt spid="_x0000_s49160"/>
                </a:ext>
                <a:ext uri="{FF2B5EF4-FFF2-40B4-BE49-F238E27FC236}">
                  <a16:creationId xmlns:a16="http://schemas.microsoft.com/office/drawing/2014/main" id="{00000000-0008-0000-1B00-000008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20</xdr:row>
          <xdr:rowOff>22860</xdr:rowOff>
        </xdr:from>
        <xdr:to>
          <xdr:col>12</xdr:col>
          <xdr:colOff>22860</xdr:colOff>
          <xdr:row>20</xdr:row>
          <xdr:rowOff>236220</xdr:rowOff>
        </xdr:to>
        <xdr:sp macro="" textlink="">
          <xdr:nvSpPr>
            <xdr:cNvPr id="49161" name="Drop Down 9" hidden="1">
              <a:extLst>
                <a:ext uri="{63B3BB69-23CF-44E3-9099-C40C66FF867C}">
                  <a14:compatExt spid="_x0000_s49161"/>
                </a:ext>
                <a:ext uri="{FF2B5EF4-FFF2-40B4-BE49-F238E27FC236}">
                  <a16:creationId xmlns:a16="http://schemas.microsoft.com/office/drawing/2014/main" id="{00000000-0008-0000-1B00-000009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21</xdr:row>
          <xdr:rowOff>22860</xdr:rowOff>
        </xdr:from>
        <xdr:to>
          <xdr:col>12</xdr:col>
          <xdr:colOff>22860</xdr:colOff>
          <xdr:row>21</xdr:row>
          <xdr:rowOff>236220</xdr:rowOff>
        </xdr:to>
        <xdr:sp macro="" textlink="">
          <xdr:nvSpPr>
            <xdr:cNvPr id="49162" name="Drop Down 10" hidden="1">
              <a:extLst>
                <a:ext uri="{63B3BB69-23CF-44E3-9099-C40C66FF867C}">
                  <a14:compatExt spid="_x0000_s49162"/>
                </a:ext>
                <a:ext uri="{FF2B5EF4-FFF2-40B4-BE49-F238E27FC236}">
                  <a16:creationId xmlns:a16="http://schemas.microsoft.com/office/drawing/2014/main" id="{00000000-0008-0000-1B00-00000A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22</xdr:row>
          <xdr:rowOff>22860</xdr:rowOff>
        </xdr:from>
        <xdr:to>
          <xdr:col>12</xdr:col>
          <xdr:colOff>22860</xdr:colOff>
          <xdr:row>22</xdr:row>
          <xdr:rowOff>236220</xdr:rowOff>
        </xdr:to>
        <xdr:sp macro="" textlink="">
          <xdr:nvSpPr>
            <xdr:cNvPr id="49163" name="Drop Down 11" hidden="1">
              <a:extLst>
                <a:ext uri="{63B3BB69-23CF-44E3-9099-C40C66FF867C}">
                  <a14:compatExt spid="_x0000_s49163"/>
                </a:ext>
                <a:ext uri="{FF2B5EF4-FFF2-40B4-BE49-F238E27FC236}">
                  <a16:creationId xmlns:a16="http://schemas.microsoft.com/office/drawing/2014/main" id="{00000000-0008-0000-1B00-00000B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10</xdr:row>
          <xdr:rowOff>22860</xdr:rowOff>
        </xdr:from>
        <xdr:to>
          <xdr:col>12</xdr:col>
          <xdr:colOff>22860</xdr:colOff>
          <xdr:row>10</xdr:row>
          <xdr:rowOff>236220</xdr:rowOff>
        </xdr:to>
        <xdr:sp macro="" textlink="">
          <xdr:nvSpPr>
            <xdr:cNvPr id="49164" name="Drop Down 12" hidden="1">
              <a:extLst>
                <a:ext uri="{63B3BB69-23CF-44E3-9099-C40C66FF867C}">
                  <a14:compatExt spid="_x0000_s49164"/>
                </a:ext>
                <a:ext uri="{FF2B5EF4-FFF2-40B4-BE49-F238E27FC236}">
                  <a16:creationId xmlns:a16="http://schemas.microsoft.com/office/drawing/2014/main" id="{00000000-0008-0000-1B00-00000C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24</xdr:row>
          <xdr:rowOff>22860</xdr:rowOff>
        </xdr:from>
        <xdr:to>
          <xdr:col>12</xdr:col>
          <xdr:colOff>22860</xdr:colOff>
          <xdr:row>24</xdr:row>
          <xdr:rowOff>236220</xdr:rowOff>
        </xdr:to>
        <xdr:sp macro="" textlink="">
          <xdr:nvSpPr>
            <xdr:cNvPr id="49165" name="Drop Down 13" hidden="1">
              <a:extLst>
                <a:ext uri="{63B3BB69-23CF-44E3-9099-C40C66FF867C}">
                  <a14:compatExt spid="_x0000_s49165"/>
                </a:ext>
                <a:ext uri="{FF2B5EF4-FFF2-40B4-BE49-F238E27FC236}">
                  <a16:creationId xmlns:a16="http://schemas.microsoft.com/office/drawing/2014/main" id="{00000000-0008-0000-1B00-00000D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236220</xdr:rowOff>
        </xdr:to>
        <xdr:sp macro="" textlink="">
          <xdr:nvSpPr>
            <xdr:cNvPr id="49166" name="Drop Down 14" hidden="1">
              <a:extLst>
                <a:ext uri="{63B3BB69-23CF-44E3-9099-C40C66FF867C}">
                  <a14:compatExt spid="_x0000_s49166"/>
                </a:ext>
                <a:ext uri="{FF2B5EF4-FFF2-40B4-BE49-F238E27FC236}">
                  <a16:creationId xmlns:a16="http://schemas.microsoft.com/office/drawing/2014/main" id="{00000000-0008-0000-1B00-00000E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26</xdr:row>
          <xdr:rowOff>22860</xdr:rowOff>
        </xdr:from>
        <xdr:to>
          <xdr:col>12</xdr:col>
          <xdr:colOff>22860</xdr:colOff>
          <xdr:row>26</xdr:row>
          <xdr:rowOff>236220</xdr:rowOff>
        </xdr:to>
        <xdr:sp macro="" textlink="">
          <xdr:nvSpPr>
            <xdr:cNvPr id="49167" name="Drop Down 15" hidden="1">
              <a:extLst>
                <a:ext uri="{63B3BB69-23CF-44E3-9099-C40C66FF867C}">
                  <a14:compatExt spid="_x0000_s49167"/>
                </a:ext>
                <a:ext uri="{FF2B5EF4-FFF2-40B4-BE49-F238E27FC236}">
                  <a16:creationId xmlns:a16="http://schemas.microsoft.com/office/drawing/2014/main" id="{00000000-0008-0000-1B00-00000F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27</xdr:row>
          <xdr:rowOff>22860</xdr:rowOff>
        </xdr:from>
        <xdr:to>
          <xdr:col>12</xdr:col>
          <xdr:colOff>22860</xdr:colOff>
          <xdr:row>27</xdr:row>
          <xdr:rowOff>236220</xdr:rowOff>
        </xdr:to>
        <xdr:sp macro="" textlink="">
          <xdr:nvSpPr>
            <xdr:cNvPr id="49168" name="Drop Down 16" hidden="1">
              <a:extLst>
                <a:ext uri="{63B3BB69-23CF-44E3-9099-C40C66FF867C}">
                  <a14:compatExt spid="_x0000_s49168"/>
                </a:ext>
                <a:ext uri="{FF2B5EF4-FFF2-40B4-BE49-F238E27FC236}">
                  <a16:creationId xmlns:a16="http://schemas.microsoft.com/office/drawing/2014/main" id="{00000000-0008-0000-1B00-000010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28</xdr:row>
          <xdr:rowOff>22860</xdr:rowOff>
        </xdr:from>
        <xdr:to>
          <xdr:col>12</xdr:col>
          <xdr:colOff>22860</xdr:colOff>
          <xdr:row>28</xdr:row>
          <xdr:rowOff>236220</xdr:rowOff>
        </xdr:to>
        <xdr:sp macro="" textlink="">
          <xdr:nvSpPr>
            <xdr:cNvPr id="49169" name="Drop Down 17" hidden="1">
              <a:extLst>
                <a:ext uri="{63B3BB69-23CF-44E3-9099-C40C66FF867C}">
                  <a14:compatExt spid="_x0000_s49169"/>
                </a:ext>
                <a:ext uri="{FF2B5EF4-FFF2-40B4-BE49-F238E27FC236}">
                  <a16:creationId xmlns:a16="http://schemas.microsoft.com/office/drawing/2014/main" id="{00000000-0008-0000-1B00-000011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29</xdr:row>
          <xdr:rowOff>22860</xdr:rowOff>
        </xdr:from>
        <xdr:to>
          <xdr:col>12</xdr:col>
          <xdr:colOff>22860</xdr:colOff>
          <xdr:row>29</xdr:row>
          <xdr:rowOff>236220</xdr:rowOff>
        </xdr:to>
        <xdr:sp macro="" textlink="">
          <xdr:nvSpPr>
            <xdr:cNvPr id="49170" name="Drop Down 18" hidden="1">
              <a:extLst>
                <a:ext uri="{63B3BB69-23CF-44E3-9099-C40C66FF867C}">
                  <a14:compatExt spid="_x0000_s49170"/>
                </a:ext>
                <a:ext uri="{FF2B5EF4-FFF2-40B4-BE49-F238E27FC236}">
                  <a16:creationId xmlns:a16="http://schemas.microsoft.com/office/drawing/2014/main" id="{00000000-0008-0000-1B00-000012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30</xdr:row>
          <xdr:rowOff>22860</xdr:rowOff>
        </xdr:from>
        <xdr:to>
          <xdr:col>12</xdr:col>
          <xdr:colOff>22860</xdr:colOff>
          <xdr:row>30</xdr:row>
          <xdr:rowOff>236220</xdr:rowOff>
        </xdr:to>
        <xdr:sp macro="" textlink="">
          <xdr:nvSpPr>
            <xdr:cNvPr id="49171" name="Drop Down 19" hidden="1">
              <a:extLst>
                <a:ext uri="{63B3BB69-23CF-44E3-9099-C40C66FF867C}">
                  <a14:compatExt spid="_x0000_s49171"/>
                </a:ext>
                <a:ext uri="{FF2B5EF4-FFF2-40B4-BE49-F238E27FC236}">
                  <a16:creationId xmlns:a16="http://schemas.microsoft.com/office/drawing/2014/main" id="{00000000-0008-0000-1B00-000013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31</xdr:row>
          <xdr:rowOff>22860</xdr:rowOff>
        </xdr:from>
        <xdr:to>
          <xdr:col>12</xdr:col>
          <xdr:colOff>22860</xdr:colOff>
          <xdr:row>31</xdr:row>
          <xdr:rowOff>236220</xdr:rowOff>
        </xdr:to>
        <xdr:sp macro="" textlink="">
          <xdr:nvSpPr>
            <xdr:cNvPr id="49172" name="Drop Down 20" hidden="1">
              <a:extLst>
                <a:ext uri="{63B3BB69-23CF-44E3-9099-C40C66FF867C}">
                  <a14:compatExt spid="_x0000_s49172"/>
                </a:ext>
                <a:ext uri="{FF2B5EF4-FFF2-40B4-BE49-F238E27FC236}">
                  <a16:creationId xmlns:a16="http://schemas.microsoft.com/office/drawing/2014/main" id="{00000000-0008-0000-1B00-000014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33</xdr:row>
          <xdr:rowOff>22860</xdr:rowOff>
        </xdr:from>
        <xdr:to>
          <xdr:col>12</xdr:col>
          <xdr:colOff>22860</xdr:colOff>
          <xdr:row>33</xdr:row>
          <xdr:rowOff>236220</xdr:rowOff>
        </xdr:to>
        <xdr:sp macro="" textlink="">
          <xdr:nvSpPr>
            <xdr:cNvPr id="49173" name="Drop Down 21" hidden="1">
              <a:extLst>
                <a:ext uri="{63B3BB69-23CF-44E3-9099-C40C66FF867C}">
                  <a14:compatExt spid="_x0000_s49173"/>
                </a:ext>
                <a:ext uri="{FF2B5EF4-FFF2-40B4-BE49-F238E27FC236}">
                  <a16:creationId xmlns:a16="http://schemas.microsoft.com/office/drawing/2014/main" id="{00000000-0008-0000-1B00-000015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34</xdr:row>
          <xdr:rowOff>22860</xdr:rowOff>
        </xdr:from>
        <xdr:to>
          <xdr:col>12</xdr:col>
          <xdr:colOff>22860</xdr:colOff>
          <xdr:row>34</xdr:row>
          <xdr:rowOff>236220</xdr:rowOff>
        </xdr:to>
        <xdr:sp macro="" textlink="">
          <xdr:nvSpPr>
            <xdr:cNvPr id="49174" name="Drop Down 22" hidden="1">
              <a:extLst>
                <a:ext uri="{63B3BB69-23CF-44E3-9099-C40C66FF867C}">
                  <a14:compatExt spid="_x0000_s49174"/>
                </a:ext>
                <a:ext uri="{FF2B5EF4-FFF2-40B4-BE49-F238E27FC236}">
                  <a16:creationId xmlns:a16="http://schemas.microsoft.com/office/drawing/2014/main" id="{00000000-0008-0000-1B00-000016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35</xdr:row>
          <xdr:rowOff>22860</xdr:rowOff>
        </xdr:from>
        <xdr:to>
          <xdr:col>12</xdr:col>
          <xdr:colOff>22860</xdr:colOff>
          <xdr:row>35</xdr:row>
          <xdr:rowOff>236220</xdr:rowOff>
        </xdr:to>
        <xdr:sp macro="" textlink="">
          <xdr:nvSpPr>
            <xdr:cNvPr id="49175" name="Drop Down 23" hidden="1">
              <a:extLst>
                <a:ext uri="{63B3BB69-23CF-44E3-9099-C40C66FF867C}">
                  <a14:compatExt spid="_x0000_s49175"/>
                </a:ext>
                <a:ext uri="{FF2B5EF4-FFF2-40B4-BE49-F238E27FC236}">
                  <a16:creationId xmlns:a16="http://schemas.microsoft.com/office/drawing/2014/main" id="{00000000-0008-0000-1B00-000017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36</xdr:row>
          <xdr:rowOff>22860</xdr:rowOff>
        </xdr:from>
        <xdr:to>
          <xdr:col>12</xdr:col>
          <xdr:colOff>22860</xdr:colOff>
          <xdr:row>36</xdr:row>
          <xdr:rowOff>236220</xdr:rowOff>
        </xdr:to>
        <xdr:sp macro="" textlink="">
          <xdr:nvSpPr>
            <xdr:cNvPr id="49176" name="Drop Down 24" hidden="1">
              <a:extLst>
                <a:ext uri="{63B3BB69-23CF-44E3-9099-C40C66FF867C}">
                  <a14:compatExt spid="_x0000_s49176"/>
                </a:ext>
                <a:ext uri="{FF2B5EF4-FFF2-40B4-BE49-F238E27FC236}">
                  <a16:creationId xmlns:a16="http://schemas.microsoft.com/office/drawing/2014/main" id="{00000000-0008-0000-1B00-000018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40</xdr:row>
          <xdr:rowOff>22860</xdr:rowOff>
        </xdr:from>
        <xdr:to>
          <xdr:col>12</xdr:col>
          <xdr:colOff>22860</xdr:colOff>
          <xdr:row>40</xdr:row>
          <xdr:rowOff>236220</xdr:rowOff>
        </xdr:to>
        <xdr:sp macro="" textlink="">
          <xdr:nvSpPr>
            <xdr:cNvPr id="49190" name="Drop Down 38" hidden="1">
              <a:extLst>
                <a:ext uri="{63B3BB69-23CF-44E3-9099-C40C66FF867C}">
                  <a14:compatExt spid="_x0000_s49190"/>
                </a:ext>
                <a:ext uri="{FF2B5EF4-FFF2-40B4-BE49-F238E27FC236}">
                  <a16:creationId xmlns:a16="http://schemas.microsoft.com/office/drawing/2014/main" id="{00000000-0008-0000-1B00-000026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41</xdr:row>
          <xdr:rowOff>22860</xdr:rowOff>
        </xdr:from>
        <xdr:to>
          <xdr:col>12</xdr:col>
          <xdr:colOff>22860</xdr:colOff>
          <xdr:row>41</xdr:row>
          <xdr:rowOff>236220</xdr:rowOff>
        </xdr:to>
        <xdr:sp macro="" textlink="">
          <xdr:nvSpPr>
            <xdr:cNvPr id="49191" name="Drop Down 39" hidden="1">
              <a:extLst>
                <a:ext uri="{63B3BB69-23CF-44E3-9099-C40C66FF867C}">
                  <a14:compatExt spid="_x0000_s49191"/>
                </a:ext>
                <a:ext uri="{FF2B5EF4-FFF2-40B4-BE49-F238E27FC236}">
                  <a16:creationId xmlns:a16="http://schemas.microsoft.com/office/drawing/2014/main" id="{00000000-0008-0000-1B00-000027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42</xdr:row>
          <xdr:rowOff>22860</xdr:rowOff>
        </xdr:from>
        <xdr:to>
          <xdr:col>12</xdr:col>
          <xdr:colOff>22860</xdr:colOff>
          <xdr:row>42</xdr:row>
          <xdr:rowOff>236220</xdr:rowOff>
        </xdr:to>
        <xdr:sp macro="" textlink="">
          <xdr:nvSpPr>
            <xdr:cNvPr id="49192" name="Drop Down 40" hidden="1">
              <a:extLst>
                <a:ext uri="{63B3BB69-23CF-44E3-9099-C40C66FF867C}">
                  <a14:compatExt spid="_x0000_s49192"/>
                </a:ext>
                <a:ext uri="{FF2B5EF4-FFF2-40B4-BE49-F238E27FC236}">
                  <a16:creationId xmlns:a16="http://schemas.microsoft.com/office/drawing/2014/main" id="{00000000-0008-0000-1B00-000028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43</xdr:row>
          <xdr:rowOff>22860</xdr:rowOff>
        </xdr:from>
        <xdr:to>
          <xdr:col>12</xdr:col>
          <xdr:colOff>22860</xdr:colOff>
          <xdr:row>43</xdr:row>
          <xdr:rowOff>236220</xdr:rowOff>
        </xdr:to>
        <xdr:sp macro="" textlink="">
          <xdr:nvSpPr>
            <xdr:cNvPr id="49193" name="Drop Down 41" hidden="1">
              <a:extLst>
                <a:ext uri="{63B3BB69-23CF-44E3-9099-C40C66FF867C}">
                  <a14:compatExt spid="_x0000_s49193"/>
                </a:ext>
                <a:ext uri="{FF2B5EF4-FFF2-40B4-BE49-F238E27FC236}">
                  <a16:creationId xmlns:a16="http://schemas.microsoft.com/office/drawing/2014/main" id="{00000000-0008-0000-1B00-000029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44</xdr:row>
          <xdr:rowOff>22860</xdr:rowOff>
        </xdr:from>
        <xdr:to>
          <xdr:col>12</xdr:col>
          <xdr:colOff>22860</xdr:colOff>
          <xdr:row>44</xdr:row>
          <xdr:rowOff>236220</xdr:rowOff>
        </xdr:to>
        <xdr:sp macro="" textlink="">
          <xdr:nvSpPr>
            <xdr:cNvPr id="49194" name="Drop Down 42" hidden="1">
              <a:extLst>
                <a:ext uri="{63B3BB69-23CF-44E3-9099-C40C66FF867C}">
                  <a14:compatExt spid="_x0000_s49194"/>
                </a:ext>
                <a:ext uri="{FF2B5EF4-FFF2-40B4-BE49-F238E27FC236}">
                  <a16:creationId xmlns:a16="http://schemas.microsoft.com/office/drawing/2014/main" id="{00000000-0008-0000-1B00-00002A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45</xdr:row>
          <xdr:rowOff>22860</xdr:rowOff>
        </xdr:from>
        <xdr:to>
          <xdr:col>12</xdr:col>
          <xdr:colOff>22860</xdr:colOff>
          <xdr:row>45</xdr:row>
          <xdr:rowOff>236220</xdr:rowOff>
        </xdr:to>
        <xdr:sp macro="" textlink="">
          <xdr:nvSpPr>
            <xdr:cNvPr id="49195" name="Drop Down 43" hidden="1">
              <a:extLst>
                <a:ext uri="{63B3BB69-23CF-44E3-9099-C40C66FF867C}">
                  <a14:compatExt spid="_x0000_s49195"/>
                </a:ext>
                <a:ext uri="{FF2B5EF4-FFF2-40B4-BE49-F238E27FC236}">
                  <a16:creationId xmlns:a16="http://schemas.microsoft.com/office/drawing/2014/main" id="{00000000-0008-0000-1B00-00002B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46</xdr:row>
          <xdr:rowOff>22860</xdr:rowOff>
        </xdr:from>
        <xdr:to>
          <xdr:col>12</xdr:col>
          <xdr:colOff>22860</xdr:colOff>
          <xdr:row>46</xdr:row>
          <xdr:rowOff>236220</xdr:rowOff>
        </xdr:to>
        <xdr:sp macro="" textlink="">
          <xdr:nvSpPr>
            <xdr:cNvPr id="49196" name="Drop Down 44" hidden="1">
              <a:extLst>
                <a:ext uri="{63B3BB69-23CF-44E3-9099-C40C66FF867C}">
                  <a14:compatExt spid="_x0000_s49196"/>
                </a:ext>
                <a:ext uri="{FF2B5EF4-FFF2-40B4-BE49-F238E27FC236}">
                  <a16:creationId xmlns:a16="http://schemas.microsoft.com/office/drawing/2014/main" id="{00000000-0008-0000-1B00-00002C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47</xdr:row>
          <xdr:rowOff>22860</xdr:rowOff>
        </xdr:from>
        <xdr:to>
          <xdr:col>12</xdr:col>
          <xdr:colOff>22860</xdr:colOff>
          <xdr:row>47</xdr:row>
          <xdr:rowOff>236220</xdr:rowOff>
        </xdr:to>
        <xdr:sp macro="" textlink="">
          <xdr:nvSpPr>
            <xdr:cNvPr id="49197" name="Drop Down 45" hidden="1">
              <a:extLst>
                <a:ext uri="{63B3BB69-23CF-44E3-9099-C40C66FF867C}">
                  <a14:compatExt spid="_x0000_s49197"/>
                </a:ext>
                <a:ext uri="{FF2B5EF4-FFF2-40B4-BE49-F238E27FC236}">
                  <a16:creationId xmlns:a16="http://schemas.microsoft.com/office/drawing/2014/main" id="{00000000-0008-0000-1B00-00002D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51</xdr:row>
          <xdr:rowOff>22860</xdr:rowOff>
        </xdr:from>
        <xdr:to>
          <xdr:col>12</xdr:col>
          <xdr:colOff>22860</xdr:colOff>
          <xdr:row>51</xdr:row>
          <xdr:rowOff>236220</xdr:rowOff>
        </xdr:to>
        <xdr:sp macro="" textlink="">
          <xdr:nvSpPr>
            <xdr:cNvPr id="49198" name="Drop Down 46" hidden="1">
              <a:extLst>
                <a:ext uri="{63B3BB69-23CF-44E3-9099-C40C66FF867C}">
                  <a14:compatExt spid="_x0000_s49198"/>
                </a:ext>
                <a:ext uri="{FF2B5EF4-FFF2-40B4-BE49-F238E27FC236}">
                  <a16:creationId xmlns:a16="http://schemas.microsoft.com/office/drawing/2014/main" id="{00000000-0008-0000-1B00-00002E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52</xdr:row>
          <xdr:rowOff>22860</xdr:rowOff>
        </xdr:from>
        <xdr:to>
          <xdr:col>12</xdr:col>
          <xdr:colOff>22860</xdr:colOff>
          <xdr:row>52</xdr:row>
          <xdr:rowOff>236220</xdr:rowOff>
        </xdr:to>
        <xdr:sp macro="" textlink="">
          <xdr:nvSpPr>
            <xdr:cNvPr id="49199" name="Drop Down 47" hidden="1">
              <a:extLst>
                <a:ext uri="{63B3BB69-23CF-44E3-9099-C40C66FF867C}">
                  <a14:compatExt spid="_x0000_s49199"/>
                </a:ext>
                <a:ext uri="{FF2B5EF4-FFF2-40B4-BE49-F238E27FC236}">
                  <a16:creationId xmlns:a16="http://schemas.microsoft.com/office/drawing/2014/main" id="{00000000-0008-0000-1B00-00002F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53</xdr:row>
          <xdr:rowOff>22860</xdr:rowOff>
        </xdr:from>
        <xdr:to>
          <xdr:col>12</xdr:col>
          <xdr:colOff>22860</xdr:colOff>
          <xdr:row>53</xdr:row>
          <xdr:rowOff>236220</xdr:rowOff>
        </xdr:to>
        <xdr:sp macro="" textlink="">
          <xdr:nvSpPr>
            <xdr:cNvPr id="49200" name="Drop Down 48" hidden="1">
              <a:extLst>
                <a:ext uri="{63B3BB69-23CF-44E3-9099-C40C66FF867C}">
                  <a14:compatExt spid="_x0000_s49200"/>
                </a:ext>
                <a:ext uri="{FF2B5EF4-FFF2-40B4-BE49-F238E27FC236}">
                  <a16:creationId xmlns:a16="http://schemas.microsoft.com/office/drawing/2014/main" id="{00000000-0008-0000-1B00-000030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54</xdr:row>
          <xdr:rowOff>22860</xdr:rowOff>
        </xdr:from>
        <xdr:to>
          <xdr:col>12</xdr:col>
          <xdr:colOff>22860</xdr:colOff>
          <xdr:row>54</xdr:row>
          <xdr:rowOff>236220</xdr:rowOff>
        </xdr:to>
        <xdr:sp macro="" textlink="">
          <xdr:nvSpPr>
            <xdr:cNvPr id="49201" name="Drop Down 49" hidden="1">
              <a:extLst>
                <a:ext uri="{63B3BB69-23CF-44E3-9099-C40C66FF867C}">
                  <a14:compatExt spid="_x0000_s49201"/>
                </a:ext>
                <a:ext uri="{FF2B5EF4-FFF2-40B4-BE49-F238E27FC236}">
                  <a16:creationId xmlns:a16="http://schemas.microsoft.com/office/drawing/2014/main" id="{00000000-0008-0000-1B00-000031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55</xdr:row>
          <xdr:rowOff>22860</xdr:rowOff>
        </xdr:from>
        <xdr:to>
          <xdr:col>12</xdr:col>
          <xdr:colOff>22860</xdr:colOff>
          <xdr:row>55</xdr:row>
          <xdr:rowOff>236220</xdr:rowOff>
        </xdr:to>
        <xdr:sp macro="" textlink="">
          <xdr:nvSpPr>
            <xdr:cNvPr id="49202" name="Drop Down 50" hidden="1">
              <a:extLst>
                <a:ext uri="{63B3BB69-23CF-44E3-9099-C40C66FF867C}">
                  <a14:compatExt spid="_x0000_s49202"/>
                </a:ext>
                <a:ext uri="{FF2B5EF4-FFF2-40B4-BE49-F238E27FC236}">
                  <a16:creationId xmlns:a16="http://schemas.microsoft.com/office/drawing/2014/main" id="{00000000-0008-0000-1B00-000032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56</xdr:row>
          <xdr:rowOff>22860</xdr:rowOff>
        </xdr:from>
        <xdr:to>
          <xdr:col>12</xdr:col>
          <xdr:colOff>22860</xdr:colOff>
          <xdr:row>56</xdr:row>
          <xdr:rowOff>236220</xdr:rowOff>
        </xdr:to>
        <xdr:sp macro="" textlink="">
          <xdr:nvSpPr>
            <xdr:cNvPr id="49203" name="Drop Down 51" hidden="1">
              <a:extLst>
                <a:ext uri="{63B3BB69-23CF-44E3-9099-C40C66FF867C}">
                  <a14:compatExt spid="_x0000_s49203"/>
                </a:ext>
                <a:ext uri="{FF2B5EF4-FFF2-40B4-BE49-F238E27FC236}">
                  <a16:creationId xmlns:a16="http://schemas.microsoft.com/office/drawing/2014/main" id="{00000000-0008-0000-1B00-000033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57</xdr:row>
          <xdr:rowOff>22860</xdr:rowOff>
        </xdr:from>
        <xdr:to>
          <xdr:col>12</xdr:col>
          <xdr:colOff>22860</xdr:colOff>
          <xdr:row>57</xdr:row>
          <xdr:rowOff>236220</xdr:rowOff>
        </xdr:to>
        <xdr:sp macro="" textlink="">
          <xdr:nvSpPr>
            <xdr:cNvPr id="49204" name="Drop Down 52" hidden="1">
              <a:extLst>
                <a:ext uri="{63B3BB69-23CF-44E3-9099-C40C66FF867C}">
                  <a14:compatExt spid="_x0000_s49204"/>
                </a:ext>
                <a:ext uri="{FF2B5EF4-FFF2-40B4-BE49-F238E27FC236}">
                  <a16:creationId xmlns:a16="http://schemas.microsoft.com/office/drawing/2014/main" id="{00000000-0008-0000-1B00-000034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58</xdr:row>
          <xdr:rowOff>22860</xdr:rowOff>
        </xdr:from>
        <xdr:to>
          <xdr:col>12</xdr:col>
          <xdr:colOff>22860</xdr:colOff>
          <xdr:row>58</xdr:row>
          <xdr:rowOff>236220</xdr:rowOff>
        </xdr:to>
        <xdr:sp macro="" textlink="">
          <xdr:nvSpPr>
            <xdr:cNvPr id="49205" name="Drop Down 53" hidden="1">
              <a:extLst>
                <a:ext uri="{63B3BB69-23CF-44E3-9099-C40C66FF867C}">
                  <a14:compatExt spid="_x0000_s49205"/>
                </a:ext>
                <a:ext uri="{FF2B5EF4-FFF2-40B4-BE49-F238E27FC236}">
                  <a16:creationId xmlns:a16="http://schemas.microsoft.com/office/drawing/2014/main" id="{00000000-0008-0000-1B00-000035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62</xdr:row>
          <xdr:rowOff>22860</xdr:rowOff>
        </xdr:from>
        <xdr:to>
          <xdr:col>12</xdr:col>
          <xdr:colOff>22860</xdr:colOff>
          <xdr:row>62</xdr:row>
          <xdr:rowOff>236220</xdr:rowOff>
        </xdr:to>
        <xdr:sp macro="" textlink="">
          <xdr:nvSpPr>
            <xdr:cNvPr id="49206" name="Drop Down 54" hidden="1">
              <a:extLst>
                <a:ext uri="{63B3BB69-23CF-44E3-9099-C40C66FF867C}">
                  <a14:compatExt spid="_x0000_s49206"/>
                </a:ext>
                <a:ext uri="{FF2B5EF4-FFF2-40B4-BE49-F238E27FC236}">
                  <a16:creationId xmlns:a16="http://schemas.microsoft.com/office/drawing/2014/main" id="{00000000-0008-0000-1B00-000036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465945</xdr:colOff>
      <xdr:row>2</xdr:row>
      <xdr:rowOff>9525</xdr:rowOff>
    </xdr:to>
    <xdr:pic>
      <xdr:nvPicPr>
        <xdr:cNvPr id="2" name="Afbeelding 1">
          <a:hlinkClick xmlns:r="http://schemas.openxmlformats.org/officeDocument/2006/relationships" r:id="rId1" tooltip="Previous domain"/>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14793" y="0"/>
          <a:ext cx="504825" cy="505214"/>
        </a:xfrm>
        <a:prstGeom prst="rect">
          <a:avLst/>
        </a:prstGeom>
      </xdr:spPr>
    </xdr:pic>
    <xdr:clientData/>
  </xdr:twoCellAnchor>
  <xdr:twoCellAnchor editAs="oneCell">
    <xdr:from>
      <xdr:col>11</xdr:col>
      <xdr:colOff>982904</xdr:colOff>
      <xdr:row>0</xdr:row>
      <xdr:rowOff>1</xdr:rowOff>
    </xdr:from>
    <xdr:to>
      <xdr:col>12</xdr:col>
      <xdr:colOff>114301</xdr:colOff>
      <xdr:row>2</xdr:row>
      <xdr:rowOff>11487</xdr:rowOff>
    </xdr:to>
    <xdr:pic>
      <xdr:nvPicPr>
        <xdr:cNvPr id="3" name="Afbeelding 2">
          <a:hlinkClick xmlns:r="http://schemas.openxmlformats.org/officeDocument/2006/relationships" r:id="rId3" tooltip="Next domain"/>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64704" y="1"/>
          <a:ext cx="531572"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4" name="Afbeelding 3">
          <a:hlinkClick xmlns:r="http://schemas.openxmlformats.org/officeDocument/2006/relationships" r:id="rId5" tooltip="Back to index"/>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920208" y="9719"/>
          <a:ext cx="503683" cy="504000"/>
        </a:xfrm>
        <a:prstGeom prst="rect">
          <a:avLst/>
        </a:prstGeom>
      </xdr:spPr>
    </xdr:pic>
    <xdr:clientData/>
  </xdr:twoCellAnchor>
  <xdr:twoCellAnchor editAs="oneCell">
    <xdr:from>
      <xdr:col>13</xdr:col>
      <xdr:colOff>171450</xdr:colOff>
      <xdr:row>0</xdr:row>
      <xdr:rowOff>9525</xdr:rowOff>
    </xdr:from>
    <xdr:to>
      <xdr:col>15</xdr:col>
      <xdr:colOff>504000</xdr:colOff>
      <xdr:row>2</xdr:row>
      <xdr:rowOff>18225</xdr:rowOff>
    </xdr:to>
    <xdr:pic>
      <xdr:nvPicPr>
        <xdr:cNvPr id="371" name="Afbeelding 370">
          <a:hlinkClick xmlns:r="http://schemas.openxmlformats.org/officeDocument/2006/relationships" r:id="rId3" tooltip="Skip to results"/>
          <a:extLst>
            <a:ext uri="{FF2B5EF4-FFF2-40B4-BE49-F238E27FC236}">
              <a16:creationId xmlns:a16="http://schemas.microsoft.com/office/drawing/2014/main" id="{00000000-0008-0000-1900-000073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twoCellAnchor editAs="oneCell">
    <xdr:from>
      <xdr:col>11</xdr:col>
      <xdr:colOff>896359</xdr:colOff>
      <xdr:row>2</xdr:row>
      <xdr:rowOff>104994</xdr:rowOff>
    </xdr:from>
    <xdr:to>
      <xdr:col>12</xdr:col>
      <xdr:colOff>100885</xdr:colOff>
      <xdr:row>3</xdr:row>
      <xdr:rowOff>216224</xdr:rowOff>
    </xdr:to>
    <xdr:pic>
      <xdr:nvPicPr>
        <xdr:cNvPr id="372" name="Afbeelding 371">
          <a:hlinkClick xmlns:r="http://schemas.openxmlformats.org/officeDocument/2006/relationships" r:id="rId8" tooltip="Next section"/>
          <a:extLst>
            <a:ext uri="{FF2B5EF4-FFF2-40B4-BE49-F238E27FC236}">
              <a16:creationId xmlns:a16="http://schemas.microsoft.com/office/drawing/2014/main" id="{00000000-0008-0000-1900-000074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59</xdr:row>
          <xdr:rowOff>22860</xdr:rowOff>
        </xdr:from>
        <xdr:to>
          <xdr:col>12</xdr:col>
          <xdr:colOff>22860</xdr:colOff>
          <xdr:row>59</xdr:row>
          <xdr:rowOff>236220</xdr:rowOff>
        </xdr:to>
        <xdr:sp macro="" textlink="">
          <xdr:nvSpPr>
            <xdr:cNvPr id="49210" name="Drop Down 58" hidden="1">
              <a:extLst>
                <a:ext uri="{63B3BB69-23CF-44E3-9099-C40C66FF867C}">
                  <a14:compatExt spid="_x0000_s49210"/>
                </a:ext>
                <a:ext uri="{FF2B5EF4-FFF2-40B4-BE49-F238E27FC236}">
                  <a16:creationId xmlns:a16="http://schemas.microsoft.com/office/drawing/2014/main" id="{00000000-0008-0000-1B00-00003A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60</xdr:row>
          <xdr:rowOff>22860</xdr:rowOff>
        </xdr:from>
        <xdr:to>
          <xdr:col>12</xdr:col>
          <xdr:colOff>22860</xdr:colOff>
          <xdr:row>60</xdr:row>
          <xdr:rowOff>236220</xdr:rowOff>
        </xdr:to>
        <xdr:sp macro="" textlink="">
          <xdr:nvSpPr>
            <xdr:cNvPr id="49211" name="Drop Down 59" hidden="1">
              <a:extLst>
                <a:ext uri="{63B3BB69-23CF-44E3-9099-C40C66FF867C}">
                  <a14:compatExt spid="_x0000_s49211"/>
                </a:ext>
                <a:ext uri="{FF2B5EF4-FFF2-40B4-BE49-F238E27FC236}">
                  <a16:creationId xmlns:a16="http://schemas.microsoft.com/office/drawing/2014/main" id="{00000000-0008-0000-1B00-00003B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63</xdr:row>
          <xdr:rowOff>22860</xdr:rowOff>
        </xdr:from>
        <xdr:to>
          <xdr:col>12</xdr:col>
          <xdr:colOff>22860</xdr:colOff>
          <xdr:row>63</xdr:row>
          <xdr:rowOff>236220</xdr:rowOff>
        </xdr:to>
        <xdr:sp macro="" textlink="">
          <xdr:nvSpPr>
            <xdr:cNvPr id="49212" name="Drop Down 60" hidden="1">
              <a:extLst>
                <a:ext uri="{63B3BB69-23CF-44E3-9099-C40C66FF867C}">
                  <a14:compatExt spid="_x0000_s49212"/>
                </a:ext>
                <a:ext uri="{FF2B5EF4-FFF2-40B4-BE49-F238E27FC236}">
                  <a16:creationId xmlns:a16="http://schemas.microsoft.com/office/drawing/2014/main" id="{00000000-0008-0000-1B00-00003C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61</xdr:row>
          <xdr:rowOff>22860</xdr:rowOff>
        </xdr:from>
        <xdr:to>
          <xdr:col>12</xdr:col>
          <xdr:colOff>22860</xdr:colOff>
          <xdr:row>61</xdr:row>
          <xdr:rowOff>236220</xdr:rowOff>
        </xdr:to>
        <xdr:sp macro="" textlink="">
          <xdr:nvSpPr>
            <xdr:cNvPr id="49213" name="Drop Down 61" hidden="1">
              <a:extLst>
                <a:ext uri="{63B3BB69-23CF-44E3-9099-C40C66FF867C}">
                  <a14:compatExt spid="_x0000_s49213"/>
                </a:ext>
                <a:ext uri="{FF2B5EF4-FFF2-40B4-BE49-F238E27FC236}">
                  <a16:creationId xmlns:a16="http://schemas.microsoft.com/office/drawing/2014/main" id="{00000000-0008-0000-1B00-00003D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32</xdr:row>
          <xdr:rowOff>22860</xdr:rowOff>
        </xdr:from>
        <xdr:to>
          <xdr:col>12</xdr:col>
          <xdr:colOff>22860</xdr:colOff>
          <xdr:row>32</xdr:row>
          <xdr:rowOff>236220</xdr:rowOff>
        </xdr:to>
        <xdr:sp macro="" textlink="">
          <xdr:nvSpPr>
            <xdr:cNvPr id="49216" name="Drop Down 64" hidden="1">
              <a:extLst>
                <a:ext uri="{63B3BB69-23CF-44E3-9099-C40C66FF867C}">
                  <a14:compatExt spid="_x0000_s49216"/>
                </a:ext>
                <a:ext uri="{FF2B5EF4-FFF2-40B4-BE49-F238E27FC236}">
                  <a16:creationId xmlns:a16="http://schemas.microsoft.com/office/drawing/2014/main" id="{00000000-0008-0000-1B00-000040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64</xdr:row>
          <xdr:rowOff>22860</xdr:rowOff>
        </xdr:from>
        <xdr:to>
          <xdr:col>12</xdr:col>
          <xdr:colOff>22860</xdr:colOff>
          <xdr:row>64</xdr:row>
          <xdr:rowOff>236220</xdr:rowOff>
        </xdr:to>
        <xdr:sp macro="" textlink="">
          <xdr:nvSpPr>
            <xdr:cNvPr id="49220" name="Drop Down 68" hidden="1">
              <a:extLst>
                <a:ext uri="{63B3BB69-23CF-44E3-9099-C40C66FF867C}">
                  <a14:compatExt spid="_x0000_s49220"/>
                </a:ext>
                <a:ext uri="{FF2B5EF4-FFF2-40B4-BE49-F238E27FC236}">
                  <a16:creationId xmlns:a16="http://schemas.microsoft.com/office/drawing/2014/main" id="{00000000-0008-0000-1B00-000044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65</xdr:row>
          <xdr:rowOff>22860</xdr:rowOff>
        </xdr:from>
        <xdr:to>
          <xdr:col>12</xdr:col>
          <xdr:colOff>22860</xdr:colOff>
          <xdr:row>65</xdr:row>
          <xdr:rowOff>236220</xdr:rowOff>
        </xdr:to>
        <xdr:sp macro="" textlink="">
          <xdr:nvSpPr>
            <xdr:cNvPr id="49221" name="Drop Down 69" hidden="1">
              <a:extLst>
                <a:ext uri="{63B3BB69-23CF-44E3-9099-C40C66FF867C}">
                  <a14:compatExt spid="_x0000_s49221"/>
                </a:ext>
                <a:ext uri="{FF2B5EF4-FFF2-40B4-BE49-F238E27FC236}">
                  <a16:creationId xmlns:a16="http://schemas.microsoft.com/office/drawing/2014/main" id="{00000000-0008-0000-1B00-000045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66</xdr:row>
          <xdr:rowOff>22860</xdr:rowOff>
        </xdr:from>
        <xdr:to>
          <xdr:col>12</xdr:col>
          <xdr:colOff>22860</xdr:colOff>
          <xdr:row>66</xdr:row>
          <xdr:rowOff>236220</xdr:rowOff>
        </xdr:to>
        <xdr:sp macro="" textlink="">
          <xdr:nvSpPr>
            <xdr:cNvPr id="49222" name="Drop Down 70" hidden="1">
              <a:extLst>
                <a:ext uri="{63B3BB69-23CF-44E3-9099-C40C66FF867C}">
                  <a14:compatExt spid="_x0000_s49222"/>
                </a:ext>
                <a:ext uri="{FF2B5EF4-FFF2-40B4-BE49-F238E27FC236}">
                  <a16:creationId xmlns:a16="http://schemas.microsoft.com/office/drawing/2014/main" id="{00000000-0008-0000-1B00-000046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48</xdr:row>
          <xdr:rowOff>22860</xdr:rowOff>
        </xdr:from>
        <xdr:to>
          <xdr:col>12</xdr:col>
          <xdr:colOff>22860</xdr:colOff>
          <xdr:row>48</xdr:row>
          <xdr:rowOff>236220</xdr:rowOff>
        </xdr:to>
        <xdr:sp macro="" textlink="">
          <xdr:nvSpPr>
            <xdr:cNvPr id="49223" name="Drop Down 71" hidden="1">
              <a:extLst>
                <a:ext uri="{63B3BB69-23CF-44E3-9099-C40C66FF867C}">
                  <a14:compatExt spid="_x0000_s49223"/>
                </a:ext>
                <a:ext uri="{FF2B5EF4-FFF2-40B4-BE49-F238E27FC236}">
                  <a16:creationId xmlns:a16="http://schemas.microsoft.com/office/drawing/2014/main" id="{00000000-0008-0000-1B00-000047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49</xdr:row>
          <xdr:rowOff>22860</xdr:rowOff>
        </xdr:from>
        <xdr:to>
          <xdr:col>12</xdr:col>
          <xdr:colOff>22860</xdr:colOff>
          <xdr:row>49</xdr:row>
          <xdr:rowOff>236220</xdr:rowOff>
        </xdr:to>
        <xdr:sp macro="" textlink="">
          <xdr:nvSpPr>
            <xdr:cNvPr id="49224" name="Drop Down 72" hidden="1">
              <a:extLst>
                <a:ext uri="{63B3BB69-23CF-44E3-9099-C40C66FF867C}">
                  <a14:compatExt spid="_x0000_s49224"/>
                </a:ext>
                <a:ext uri="{FF2B5EF4-FFF2-40B4-BE49-F238E27FC236}">
                  <a16:creationId xmlns:a16="http://schemas.microsoft.com/office/drawing/2014/main" id="{00000000-0008-0000-1B00-000048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50</xdr:row>
          <xdr:rowOff>22860</xdr:rowOff>
        </xdr:from>
        <xdr:to>
          <xdr:col>12</xdr:col>
          <xdr:colOff>22860</xdr:colOff>
          <xdr:row>50</xdr:row>
          <xdr:rowOff>236220</xdr:rowOff>
        </xdr:to>
        <xdr:sp macro="" textlink="">
          <xdr:nvSpPr>
            <xdr:cNvPr id="49225" name="Drop Down 73" hidden="1">
              <a:extLst>
                <a:ext uri="{63B3BB69-23CF-44E3-9099-C40C66FF867C}">
                  <a14:compatExt spid="_x0000_s49225"/>
                </a:ext>
                <a:ext uri="{FF2B5EF4-FFF2-40B4-BE49-F238E27FC236}">
                  <a16:creationId xmlns:a16="http://schemas.microsoft.com/office/drawing/2014/main" id="{00000000-0008-0000-1B00-000049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10</xdr:row>
          <xdr:rowOff>22860</xdr:rowOff>
        </xdr:from>
        <xdr:to>
          <xdr:col>12</xdr:col>
          <xdr:colOff>22860</xdr:colOff>
          <xdr:row>10</xdr:row>
          <xdr:rowOff>236220</xdr:rowOff>
        </xdr:to>
        <xdr:sp macro="" textlink="">
          <xdr:nvSpPr>
            <xdr:cNvPr id="47168" name="Drop Down 64" hidden="1">
              <a:extLst>
                <a:ext uri="{63B3BB69-23CF-44E3-9099-C40C66FF867C}">
                  <a14:compatExt spid="_x0000_s47168"/>
                </a:ext>
                <a:ext uri="{FF2B5EF4-FFF2-40B4-BE49-F238E27FC236}">
                  <a16:creationId xmlns:a16="http://schemas.microsoft.com/office/drawing/2014/main" id="{00000000-0008-0000-1C00-000040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236220</xdr:rowOff>
        </xdr:to>
        <xdr:sp macro="" textlink="">
          <xdr:nvSpPr>
            <xdr:cNvPr id="47169" name="Drop Down 65" hidden="1">
              <a:extLst>
                <a:ext uri="{63B3BB69-23CF-44E3-9099-C40C66FF867C}">
                  <a14:compatExt spid="_x0000_s47169"/>
                </a:ext>
                <a:ext uri="{FF2B5EF4-FFF2-40B4-BE49-F238E27FC236}">
                  <a16:creationId xmlns:a16="http://schemas.microsoft.com/office/drawing/2014/main" id="{00000000-0008-0000-1C00-000041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236220</xdr:rowOff>
        </xdr:to>
        <xdr:sp macro="" textlink="">
          <xdr:nvSpPr>
            <xdr:cNvPr id="47172" name="Drop Down 68" hidden="1">
              <a:extLst>
                <a:ext uri="{63B3BB69-23CF-44E3-9099-C40C66FF867C}">
                  <a14:compatExt spid="_x0000_s47172"/>
                </a:ext>
                <a:ext uri="{FF2B5EF4-FFF2-40B4-BE49-F238E27FC236}">
                  <a16:creationId xmlns:a16="http://schemas.microsoft.com/office/drawing/2014/main" id="{00000000-0008-0000-1C00-000044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236220</xdr:rowOff>
        </xdr:to>
        <xdr:sp macro="" textlink="">
          <xdr:nvSpPr>
            <xdr:cNvPr id="47174" name="Drop Down 70" hidden="1">
              <a:extLst>
                <a:ext uri="{63B3BB69-23CF-44E3-9099-C40C66FF867C}">
                  <a14:compatExt spid="_x0000_s47174"/>
                </a:ext>
                <a:ext uri="{FF2B5EF4-FFF2-40B4-BE49-F238E27FC236}">
                  <a16:creationId xmlns:a16="http://schemas.microsoft.com/office/drawing/2014/main" id="{00000000-0008-0000-1C00-000046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236220</xdr:rowOff>
        </xdr:to>
        <xdr:sp macro="" textlink="">
          <xdr:nvSpPr>
            <xdr:cNvPr id="47175" name="Drop Down 71" hidden="1">
              <a:extLst>
                <a:ext uri="{63B3BB69-23CF-44E3-9099-C40C66FF867C}">
                  <a14:compatExt spid="_x0000_s47175"/>
                </a:ext>
                <a:ext uri="{FF2B5EF4-FFF2-40B4-BE49-F238E27FC236}">
                  <a16:creationId xmlns:a16="http://schemas.microsoft.com/office/drawing/2014/main" id="{00000000-0008-0000-1C00-000047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236220</xdr:rowOff>
        </xdr:to>
        <xdr:sp macro="" textlink="">
          <xdr:nvSpPr>
            <xdr:cNvPr id="47176" name="Drop Down 72" hidden="1">
              <a:extLst>
                <a:ext uri="{63B3BB69-23CF-44E3-9099-C40C66FF867C}">
                  <a14:compatExt spid="_x0000_s47176"/>
                </a:ext>
                <a:ext uri="{FF2B5EF4-FFF2-40B4-BE49-F238E27FC236}">
                  <a16:creationId xmlns:a16="http://schemas.microsoft.com/office/drawing/2014/main" id="{00000000-0008-0000-1C00-000048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20</xdr:row>
          <xdr:rowOff>22860</xdr:rowOff>
        </xdr:from>
        <xdr:to>
          <xdr:col>12</xdr:col>
          <xdr:colOff>22860</xdr:colOff>
          <xdr:row>20</xdr:row>
          <xdr:rowOff>236220</xdr:rowOff>
        </xdr:to>
        <xdr:sp macro="" textlink="">
          <xdr:nvSpPr>
            <xdr:cNvPr id="47177" name="Drop Down 73" hidden="1">
              <a:extLst>
                <a:ext uri="{63B3BB69-23CF-44E3-9099-C40C66FF867C}">
                  <a14:compatExt spid="_x0000_s47177"/>
                </a:ext>
                <a:ext uri="{FF2B5EF4-FFF2-40B4-BE49-F238E27FC236}">
                  <a16:creationId xmlns:a16="http://schemas.microsoft.com/office/drawing/2014/main" id="{00000000-0008-0000-1C00-000049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21</xdr:row>
          <xdr:rowOff>22860</xdr:rowOff>
        </xdr:from>
        <xdr:to>
          <xdr:col>12</xdr:col>
          <xdr:colOff>22860</xdr:colOff>
          <xdr:row>21</xdr:row>
          <xdr:rowOff>236220</xdr:rowOff>
        </xdr:to>
        <xdr:sp macro="" textlink="">
          <xdr:nvSpPr>
            <xdr:cNvPr id="47178" name="Drop Down 74" hidden="1">
              <a:extLst>
                <a:ext uri="{63B3BB69-23CF-44E3-9099-C40C66FF867C}">
                  <a14:compatExt spid="_x0000_s47178"/>
                </a:ext>
                <a:ext uri="{FF2B5EF4-FFF2-40B4-BE49-F238E27FC236}">
                  <a16:creationId xmlns:a16="http://schemas.microsoft.com/office/drawing/2014/main" id="{00000000-0008-0000-1C00-00004A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22</xdr:row>
          <xdr:rowOff>22860</xdr:rowOff>
        </xdr:from>
        <xdr:to>
          <xdr:col>12</xdr:col>
          <xdr:colOff>22860</xdr:colOff>
          <xdr:row>22</xdr:row>
          <xdr:rowOff>236220</xdr:rowOff>
        </xdr:to>
        <xdr:sp macro="" textlink="">
          <xdr:nvSpPr>
            <xdr:cNvPr id="47179" name="Drop Down 75" hidden="1">
              <a:extLst>
                <a:ext uri="{63B3BB69-23CF-44E3-9099-C40C66FF867C}">
                  <a14:compatExt spid="_x0000_s47179"/>
                </a:ext>
                <a:ext uri="{FF2B5EF4-FFF2-40B4-BE49-F238E27FC236}">
                  <a16:creationId xmlns:a16="http://schemas.microsoft.com/office/drawing/2014/main" id="{00000000-0008-0000-1C00-00004B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23</xdr:row>
          <xdr:rowOff>22860</xdr:rowOff>
        </xdr:from>
        <xdr:to>
          <xdr:col>12</xdr:col>
          <xdr:colOff>22860</xdr:colOff>
          <xdr:row>23</xdr:row>
          <xdr:rowOff>236220</xdr:rowOff>
        </xdr:to>
        <xdr:sp macro="" textlink="">
          <xdr:nvSpPr>
            <xdr:cNvPr id="47180" name="Drop Down 76" hidden="1">
              <a:extLst>
                <a:ext uri="{63B3BB69-23CF-44E3-9099-C40C66FF867C}">
                  <a14:compatExt spid="_x0000_s47180"/>
                </a:ext>
                <a:ext uri="{FF2B5EF4-FFF2-40B4-BE49-F238E27FC236}">
                  <a16:creationId xmlns:a16="http://schemas.microsoft.com/office/drawing/2014/main" id="{00000000-0008-0000-1C00-00004C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24</xdr:row>
          <xdr:rowOff>22860</xdr:rowOff>
        </xdr:from>
        <xdr:to>
          <xdr:col>12</xdr:col>
          <xdr:colOff>22860</xdr:colOff>
          <xdr:row>24</xdr:row>
          <xdr:rowOff>236220</xdr:rowOff>
        </xdr:to>
        <xdr:sp macro="" textlink="">
          <xdr:nvSpPr>
            <xdr:cNvPr id="47181" name="Drop Down 77" hidden="1">
              <a:extLst>
                <a:ext uri="{63B3BB69-23CF-44E3-9099-C40C66FF867C}">
                  <a14:compatExt spid="_x0000_s47181"/>
                </a:ext>
                <a:ext uri="{FF2B5EF4-FFF2-40B4-BE49-F238E27FC236}">
                  <a16:creationId xmlns:a16="http://schemas.microsoft.com/office/drawing/2014/main" id="{00000000-0008-0000-1C00-00004D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236220</xdr:rowOff>
        </xdr:to>
        <xdr:sp macro="" textlink="">
          <xdr:nvSpPr>
            <xdr:cNvPr id="47182" name="Drop Down 78" hidden="1">
              <a:extLst>
                <a:ext uri="{63B3BB69-23CF-44E3-9099-C40C66FF867C}">
                  <a14:compatExt spid="_x0000_s47182"/>
                </a:ext>
                <a:ext uri="{FF2B5EF4-FFF2-40B4-BE49-F238E27FC236}">
                  <a16:creationId xmlns:a16="http://schemas.microsoft.com/office/drawing/2014/main" id="{00000000-0008-0000-1C00-00004E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26</xdr:row>
          <xdr:rowOff>22860</xdr:rowOff>
        </xdr:from>
        <xdr:to>
          <xdr:col>12</xdr:col>
          <xdr:colOff>22860</xdr:colOff>
          <xdr:row>26</xdr:row>
          <xdr:rowOff>236220</xdr:rowOff>
        </xdr:to>
        <xdr:sp macro="" textlink="">
          <xdr:nvSpPr>
            <xdr:cNvPr id="47183" name="Drop Down 79" hidden="1">
              <a:extLst>
                <a:ext uri="{63B3BB69-23CF-44E3-9099-C40C66FF867C}">
                  <a14:compatExt spid="_x0000_s47183"/>
                </a:ext>
                <a:ext uri="{FF2B5EF4-FFF2-40B4-BE49-F238E27FC236}">
                  <a16:creationId xmlns:a16="http://schemas.microsoft.com/office/drawing/2014/main" id="{00000000-0008-0000-1C00-00004F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27</xdr:row>
          <xdr:rowOff>22860</xdr:rowOff>
        </xdr:from>
        <xdr:to>
          <xdr:col>12</xdr:col>
          <xdr:colOff>22860</xdr:colOff>
          <xdr:row>27</xdr:row>
          <xdr:rowOff>236220</xdr:rowOff>
        </xdr:to>
        <xdr:sp macro="" textlink="">
          <xdr:nvSpPr>
            <xdr:cNvPr id="47184" name="Drop Down 80" hidden="1">
              <a:extLst>
                <a:ext uri="{63B3BB69-23CF-44E3-9099-C40C66FF867C}">
                  <a14:compatExt spid="_x0000_s47184"/>
                </a:ext>
                <a:ext uri="{FF2B5EF4-FFF2-40B4-BE49-F238E27FC236}">
                  <a16:creationId xmlns:a16="http://schemas.microsoft.com/office/drawing/2014/main" id="{00000000-0008-0000-1C00-000050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29</xdr:row>
          <xdr:rowOff>22860</xdr:rowOff>
        </xdr:from>
        <xdr:to>
          <xdr:col>12</xdr:col>
          <xdr:colOff>22860</xdr:colOff>
          <xdr:row>29</xdr:row>
          <xdr:rowOff>236220</xdr:rowOff>
        </xdr:to>
        <xdr:sp macro="" textlink="">
          <xdr:nvSpPr>
            <xdr:cNvPr id="47187" name="Drop Down 83" hidden="1">
              <a:extLst>
                <a:ext uri="{63B3BB69-23CF-44E3-9099-C40C66FF867C}">
                  <a14:compatExt spid="_x0000_s47187"/>
                </a:ext>
                <a:ext uri="{FF2B5EF4-FFF2-40B4-BE49-F238E27FC236}">
                  <a16:creationId xmlns:a16="http://schemas.microsoft.com/office/drawing/2014/main" id="{00000000-0008-0000-1C00-000053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30</xdr:row>
          <xdr:rowOff>22860</xdr:rowOff>
        </xdr:from>
        <xdr:to>
          <xdr:col>12</xdr:col>
          <xdr:colOff>22860</xdr:colOff>
          <xdr:row>30</xdr:row>
          <xdr:rowOff>236220</xdr:rowOff>
        </xdr:to>
        <xdr:sp macro="" textlink="">
          <xdr:nvSpPr>
            <xdr:cNvPr id="47188" name="Drop Down 84" hidden="1">
              <a:extLst>
                <a:ext uri="{63B3BB69-23CF-44E3-9099-C40C66FF867C}">
                  <a14:compatExt spid="_x0000_s47188"/>
                </a:ext>
                <a:ext uri="{FF2B5EF4-FFF2-40B4-BE49-F238E27FC236}">
                  <a16:creationId xmlns:a16="http://schemas.microsoft.com/office/drawing/2014/main" id="{00000000-0008-0000-1C00-000054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31</xdr:row>
          <xdr:rowOff>22860</xdr:rowOff>
        </xdr:from>
        <xdr:to>
          <xdr:col>12</xdr:col>
          <xdr:colOff>22860</xdr:colOff>
          <xdr:row>31</xdr:row>
          <xdr:rowOff>236220</xdr:rowOff>
        </xdr:to>
        <xdr:sp macro="" textlink="">
          <xdr:nvSpPr>
            <xdr:cNvPr id="47189" name="Drop Down 85" hidden="1">
              <a:extLst>
                <a:ext uri="{63B3BB69-23CF-44E3-9099-C40C66FF867C}">
                  <a14:compatExt spid="_x0000_s47189"/>
                </a:ext>
                <a:ext uri="{FF2B5EF4-FFF2-40B4-BE49-F238E27FC236}">
                  <a16:creationId xmlns:a16="http://schemas.microsoft.com/office/drawing/2014/main" id="{00000000-0008-0000-1C00-000055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32</xdr:row>
          <xdr:rowOff>22860</xdr:rowOff>
        </xdr:from>
        <xdr:to>
          <xdr:col>12</xdr:col>
          <xdr:colOff>22860</xdr:colOff>
          <xdr:row>32</xdr:row>
          <xdr:rowOff>236220</xdr:rowOff>
        </xdr:to>
        <xdr:sp macro="" textlink="">
          <xdr:nvSpPr>
            <xdr:cNvPr id="47190" name="Drop Down 86" hidden="1">
              <a:extLst>
                <a:ext uri="{63B3BB69-23CF-44E3-9099-C40C66FF867C}">
                  <a14:compatExt spid="_x0000_s47190"/>
                </a:ext>
                <a:ext uri="{FF2B5EF4-FFF2-40B4-BE49-F238E27FC236}">
                  <a16:creationId xmlns:a16="http://schemas.microsoft.com/office/drawing/2014/main" id="{00000000-0008-0000-1C00-000056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33</xdr:row>
          <xdr:rowOff>22860</xdr:rowOff>
        </xdr:from>
        <xdr:to>
          <xdr:col>12</xdr:col>
          <xdr:colOff>22860</xdr:colOff>
          <xdr:row>33</xdr:row>
          <xdr:rowOff>236220</xdr:rowOff>
        </xdr:to>
        <xdr:sp macro="" textlink="">
          <xdr:nvSpPr>
            <xdr:cNvPr id="47191" name="Drop Down 87" hidden="1">
              <a:extLst>
                <a:ext uri="{63B3BB69-23CF-44E3-9099-C40C66FF867C}">
                  <a14:compatExt spid="_x0000_s47191"/>
                </a:ext>
                <a:ext uri="{FF2B5EF4-FFF2-40B4-BE49-F238E27FC236}">
                  <a16:creationId xmlns:a16="http://schemas.microsoft.com/office/drawing/2014/main" id="{00000000-0008-0000-1C00-000057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34</xdr:row>
          <xdr:rowOff>22860</xdr:rowOff>
        </xdr:from>
        <xdr:to>
          <xdr:col>12</xdr:col>
          <xdr:colOff>22860</xdr:colOff>
          <xdr:row>34</xdr:row>
          <xdr:rowOff>236220</xdr:rowOff>
        </xdr:to>
        <xdr:sp macro="" textlink="">
          <xdr:nvSpPr>
            <xdr:cNvPr id="47192" name="Drop Down 88" hidden="1">
              <a:extLst>
                <a:ext uri="{63B3BB69-23CF-44E3-9099-C40C66FF867C}">
                  <a14:compatExt spid="_x0000_s47192"/>
                </a:ext>
                <a:ext uri="{FF2B5EF4-FFF2-40B4-BE49-F238E27FC236}">
                  <a16:creationId xmlns:a16="http://schemas.microsoft.com/office/drawing/2014/main" id="{00000000-0008-0000-1C00-000058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35</xdr:row>
          <xdr:rowOff>22860</xdr:rowOff>
        </xdr:from>
        <xdr:to>
          <xdr:col>12</xdr:col>
          <xdr:colOff>22860</xdr:colOff>
          <xdr:row>35</xdr:row>
          <xdr:rowOff>236220</xdr:rowOff>
        </xdr:to>
        <xdr:sp macro="" textlink="">
          <xdr:nvSpPr>
            <xdr:cNvPr id="47193" name="Drop Down 89" hidden="1">
              <a:extLst>
                <a:ext uri="{63B3BB69-23CF-44E3-9099-C40C66FF867C}">
                  <a14:compatExt spid="_x0000_s47193"/>
                </a:ext>
                <a:ext uri="{FF2B5EF4-FFF2-40B4-BE49-F238E27FC236}">
                  <a16:creationId xmlns:a16="http://schemas.microsoft.com/office/drawing/2014/main" id="{00000000-0008-0000-1C00-000059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37</xdr:row>
          <xdr:rowOff>22860</xdr:rowOff>
        </xdr:from>
        <xdr:to>
          <xdr:col>12</xdr:col>
          <xdr:colOff>22860</xdr:colOff>
          <xdr:row>37</xdr:row>
          <xdr:rowOff>236220</xdr:rowOff>
        </xdr:to>
        <xdr:sp macro="" textlink="">
          <xdr:nvSpPr>
            <xdr:cNvPr id="47195" name="Drop Down 91" hidden="1">
              <a:extLst>
                <a:ext uri="{63B3BB69-23CF-44E3-9099-C40C66FF867C}">
                  <a14:compatExt spid="_x0000_s47195"/>
                </a:ext>
                <a:ext uri="{FF2B5EF4-FFF2-40B4-BE49-F238E27FC236}">
                  <a16:creationId xmlns:a16="http://schemas.microsoft.com/office/drawing/2014/main" id="{00000000-0008-0000-1C00-00005B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38</xdr:row>
          <xdr:rowOff>22860</xdr:rowOff>
        </xdr:from>
        <xdr:to>
          <xdr:col>12</xdr:col>
          <xdr:colOff>22860</xdr:colOff>
          <xdr:row>38</xdr:row>
          <xdr:rowOff>236220</xdr:rowOff>
        </xdr:to>
        <xdr:sp macro="" textlink="">
          <xdr:nvSpPr>
            <xdr:cNvPr id="47196" name="Drop Down 92" hidden="1">
              <a:extLst>
                <a:ext uri="{63B3BB69-23CF-44E3-9099-C40C66FF867C}">
                  <a14:compatExt spid="_x0000_s47196"/>
                </a:ext>
                <a:ext uri="{FF2B5EF4-FFF2-40B4-BE49-F238E27FC236}">
                  <a16:creationId xmlns:a16="http://schemas.microsoft.com/office/drawing/2014/main" id="{00000000-0008-0000-1C00-00005C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43</xdr:row>
          <xdr:rowOff>22860</xdr:rowOff>
        </xdr:from>
        <xdr:to>
          <xdr:col>12</xdr:col>
          <xdr:colOff>22860</xdr:colOff>
          <xdr:row>43</xdr:row>
          <xdr:rowOff>236220</xdr:rowOff>
        </xdr:to>
        <xdr:sp macro="" textlink="">
          <xdr:nvSpPr>
            <xdr:cNvPr id="47208" name="Drop Down 104" hidden="1">
              <a:extLst>
                <a:ext uri="{63B3BB69-23CF-44E3-9099-C40C66FF867C}">
                  <a14:compatExt spid="_x0000_s47208"/>
                </a:ext>
                <a:ext uri="{FF2B5EF4-FFF2-40B4-BE49-F238E27FC236}">
                  <a16:creationId xmlns:a16="http://schemas.microsoft.com/office/drawing/2014/main" id="{00000000-0008-0000-1C00-000068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44</xdr:row>
          <xdr:rowOff>22860</xdr:rowOff>
        </xdr:from>
        <xdr:to>
          <xdr:col>12</xdr:col>
          <xdr:colOff>22860</xdr:colOff>
          <xdr:row>44</xdr:row>
          <xdr:rowOff>236220</xdr:rowOff>
        </xdr:to>
        <xdr:sp macro="" textlink="">
          <xdr:nvSpPr>
            <xdr:cNvPr id="47209" name="Drop Down 105" hidden="1">
              <a:extLst>
                <a:ext uri="{63B3BB69-23CF-44E3-9099-C40C66FF867C}">
                  <a14:compatExt spid="_x0000_s47209"/>
                </a:ext>
                <a:ext uri="{FF2B5EF4-FFF2-40B4-BE49-F238E27FC236}">
                  <a16:creationId xmlns:a16="http://schemas.microsoft.com/office/drawing/2014/main" id="{00000000-0008-0000-1C00-000069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45</xdr:row>
          <xdr:rowOff>22860</xdr:rowOff>
        </xdr:from>
        <xdr:to>
          <xdr:col>12</xdr:col>
          <xdr:colOff>22860</xdr:colOff>
          <xdr:row>45</xdr:row>
          <xdr:rowOff>236220</xdr:rowOff>
        </xdr:to>
        <xdr:sp macro="" textlink="">
          <xdr:nvSpPr>
            <xdr:cNvPr id="47210" name="Drop Down 106" hidden="1">
              <a:extLst>
                <a:ext uri="{63B3BB69-23CF-44E3-9099-C40C66FF867C}">
                  <a14:compatExt spid="_x0000_s47210"/>
                </a:ext>
                <a:ext uri="{FF2B5EF4-FFF2-40B4-BE49-F238E27FC236}">
                  <a16:creationId xmlns:a16="http://schemas.microsoft.com/office/drawing/2014/main" id="{00000000-0008-0000-1C00-00006A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46</xdr:row>
          <xdr:rowOff>22860</xdr:rowOff>
        </xdr:from>
        <xdr:to>
          <xdr:col>12</xdr:col>
          <xdr:colOff>22860</xdr:colOff>
          <xdr:row>46</xdr:row>
          <xdr:rowOff>236220</xdr:rowOff>
        </xdr:to>
        <xdr:sp macro="" textlink="">
          <xdr:nvSpPr>
            <xdr:cNvPr id="47211" name="Drop Down 107" hidden="1">
              <a:extLst>
                <a:ext uri="{63B3BB69-23CF-44E3-9099-C40C66FF867C}">
                  <a14:compatExt spid="_x0000_s47211"/>
                </a:ext>
                <a:ext uri="{FF2B5EF4-FFF2-40B4-BE49-F238E27FC236}">
                  <a16:creationId xmlns:a16="http://schemas.microsoft.com/office/drawing/2014/main" id="{00000000-0008-0000-1C00-00006B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47</xdr:row>
          <xdr:rowOff>22860</xdr:rowOff>
        </xdr:from>
        <xdr:to>
          <xdr:col>12</xdr:col>
          <xdr:colOff>22860</xdr:colOff>
          <xdr:row>47</xdr:row>
          <xdr:rowOff>236220</xdr:rowOff>
        </xdr:to>
        <xdr:sp macro="" textlink="">
          <xdr:nvSpPr>
            <xdr:cNvPr id="47212" name="Drop Down 108" hidden="1">
              <a:extLst>
                <a:ext uri="{63B3BB69-23CF-44E3-9099-C40C66FF867C}">
                  <a14:compatExt spid="_x0000_s47212"/>
                </a:ext>
                <a:ext uri="{FF2B5EF4-FFF2-40B4-BE49-F238E27FC236}">
                  <a16:creationId xmlns:a16="http://schemas.microsoft.com/office/drawing/2014/main" id="{00000000-0008-0000-1C00-00006C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48</xdr:row>
          <xdr:rowOff>22860</xdr:rowOff>
        </xdr:from>
        <xdr:to>
          <xdr:col>12</xdr:col>
          <xdr:colOff>22860</xdr:colOff>
          <xdr:row>48</xdr:row>
          <xdr:rowOff>236220</xdr:rowOff>
        </xdr:to>
        <xdr:sp macro="" textlink="">
          <xdr:nvSpPr>
            <xdr:cNvPr id="47213" name="Drop Down 109" hidden="1">
              <a:extLst>
                <a:ext uri="{63B3BB69-23CF-44E3-9099-C40C66FF867C}">
                  <a14:compatExt spid="_x0000_s47213"/>
                </a:ext>
                <a:ext uri="{FF2B5EF4-FFF2-40B4-BE49-F238E27FC236}">
                  <a16:creationId xmlns:a16="http://schemas.microsoft.com/office/drawing/2014/main" id="{00000000-0008-0000-1C00-00006D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49</xdr:row>
          <xdr:rowOff>22860</xdr:rowOff>
        </xdr:from>
        <xdr:to>
          <xdr:col>12</xdr:col>
          <xdr:colOff>22860</xdr:colOff>
          <xdr:row>49</xdr:row>
          <xdr:rowOff>236220</xdr:rowOff>
        </xdr:to>
        <xdr:sp macro="" textlink="">
          <xdr:nvSpPr>
            <xdr:cNvPr id="47214" name="Drop Down 110" hidden="1">
              <a:extLst>
                <a:ext uri="{63B3BB69-23CF-44E3-9099-C40C66FF867C}">
                  <a14:compatExt spid="_x0000_s47214"/>
                </a:ext>
                <a:ext uri="{FF2B5EF4-FFF2-40B4-BE49-F238E27FC236}">
                  <a16:creationId xmlns:a16="http://schemas.microsoft.com/office/drawing/2014/main" id="{00000000-0008-0000-1C00-00006E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50</xdr:row>
          <xdr:rowOff>22860</xdr:rowOff>
        </xdr:from>
        <xdr:to>
          <xdr:col>12</xdr:col>
          <xdr:colOff>22860</xdr:colOff>
          <xdr:row>50</xdr:row>
          <xdr:rowOff>236220</xdr:rowOff>
        </xdr:to>
        <xdr:sp macro="" textlink="">
          <xdr:nvSpPr>
            <xdr:cNvPr id="47215" name="Drop Down 111" hidden="1">
              <a:extLst>
                <a:ext uri="{63B3BB69-23CF-44E3-9099-C40C66FF867C}">
                  <a14:compatExt spid="_x0000_s47215"/>
                </a:ext>
                <a:ext uri="{FF2B5EF4-FFF2-40B4-BE49-F238E27FC236}">
                  <a16:creationId xmlns:a16="http://schemas.microsoft.com/office/drawing/2014/main" id="{00000000-0008-0000-1C00-00006F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51</xdr:row>
          <xdr:rowOff>22860</xdr:rowOff>
        </xdr:from>
        <xdr:to>
          <xdr:col>12</xdr:col>
          <xdr:colOff>22860</xdr:colOff>
          <xdr:row>51</xdr:row>
          <xdr:rowOff>236220</xdr:rowOff>
        </xdr:to>
        <xdr:sp macro="" textlink="">
          <xdr:nvSpPr>
            <xdr:cNvPr id="47216" name="Drop Down 112" hidden="1">
              <a:extLst>
                <a:ext uri="{63B3BB69-23CF-44E3-9099-C40C66FF867C}">
                  <a14:compatExt spid="_x0000_s47216"/>
                </a:ext>
                <a:ext uri="{FF2B5EF4-FFF2-40B4-BE49-F238E27FC236}">
                  <a16:creationId xmlns:a16="http://schemas.microsoft.com/office/drawing/2014/main" id="{00000000-0008-0000-1C00-000070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52</xdr:row>
          <xdr:rowOff>22860</xdr:rowOff>
        </xdr:from>
        <xdr:to>
          <xdr:col>12</xdr:col>
          <xdr:colOff>22860</xdr:colOff>
          <xdr:row>52</xdr:row>
          <xdr:rowOff>236220</xdr:rowOff>
        </xdr:to>
        <xdr:sp macro="" textlink="">
          <xdr:nvSpPr>
            <xdr:cNvPr id="47217" name="Drop Down 113" hidden="1">
              <a:extLst>
                <a:ext uri="{63B3BB69-23CF-44E3-9099-C40C66FF867C}">
                  <a14:compatExt spid="_x0000_s47217"/>
                </a:ext>
                <a:ext uri="{FF2B5EF4-FFF2-40B4-BE49-F238E27FC236}">
                  <a16:creationId xmlns:a16="http://schemas.microsoft.com/office/drawing/2014/main" id="{00000000-0008-0000-1C00-000071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53</xdr:row>
          <xdr:rowOff>22860</xdr:rowOff>
        </xdr:from>
        <xdr:to>
          <xdr:col>12</xdr:col>
          <xdr:colOff>22860</xdr:colOff>
          <xdr:row>53</xdr:row>
          <xdr:rowOff>236220</xdr:rowOff>
        </xdr:to>
        <xdr:sp macro="" textlink="">
          <xdr:nvSpPr>
            <xdr:cNvPr id="47218" name="Drop Down 114" hidden="1">
              <a:extLst>
                <a:ext uri="{63B3BB69-23CF-44E3-9099-C40C66FF867C}">
                  <a14:compatExt spid="_x0000_s47218"/>
                </a:ext>
                <a:ext uri="{FF2B5EF4-FFF2-40B4-BE49-F238E27FC236}">
                  <a16:creationId xmlns:a16="http://schemas.microsoft.com/office/drawing/2014/main" id="{00000000-0008-0000-1C00-000072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54</xdr:row>
          <xdr:rowOff>22860</xdr:rowOff>
        </xdr:from>
        <xdr:to>
          <xdr:col>12</xdr:col>
          <xdr:colOff>22860</xdr:colOff>
          <xdr:row>54</xdr:row>
          <xdr:rowOff>236220</xdr:rowOff>
        </xdr:to>
        <xdr:sp macro="" textlink="">
          <xdr:nvSpPr>
            <xdr:cNvPr id="47219" name="Drop Down 115" hidden="1">
              <a:extLst>
                <a:ext uri="{63B3BB69-23CF-44E3-9099-C40C66FF867C}">
                  <a14:compatExt spid="_x0000_s47219"/>
                </a:ext>
                <a:ext uri="{FF2B5EF4-FFF2-40B4-BE49-F238E27FC236}">
                  <a16:creationId xmlns:a16="http://schemas.microsoft.com/office/drawing/2014/main" id="{00000000-0008-0000-1C00-000073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55</xdr:row>
          <xdr:rowOff>22860</xdr:rowOff>
        </xdr:from>
        <xdr:to>
          <xdr:col>12</xdr:col>
          <xdr:colOff>22860</xdr:colOff>
          <xdr:row>55</xdr:row>
          <xdr:rowOff>236220</xdr:rowOff>
        </xdr:to>
        <xdr:sp macro="" textlink="">
          <xdr:nvSpPr>
            <xdr:cNvPr id="47220" name="Drop Down 116" hidden="1">
              <a:extLst>
                <a:ext uri="{63B3BB69-23CF-44E3-9099-C40C66FF867C}">
                  <a14:compatExt spid="_x0000_s47220"/>
                </a:ext>
                <a:ext uri="{FF2B5EF4-FFF2-40B4-BE49-F238E27FC236}">
                  <a16:creationId xmlns:a16="http://schemas.microsoft.com/office/drawing/2014/main" id="{00000000-0008-0000-1C00-000074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56</xdr:row>
          <xdr:rowOff>22860</xdr:rowOff>
        </xdr:from>
        <xdr:to>
          <xdr:col>12</xdr:col>
          <xdr:colOff>22860</xdr:colOff>
          <xdr:row>56</xdr:row>
          <xdr:rowOff>236220</xdr:rowOff>
        </xdr:to>
        <xdr:sp macro="" textlink="">
          <xdr:nvSpPr>
            <xdr:cNvPr id="47221" name="Drop Down 117" hidden="1">
              <a:extLst>
                <a:ext uri="{63B3BB69-23CF-44E3-9099-C40C66FF867C}">
                  <a14:compatExt spid="_x0000_s47221"/>
                </a:ext>
                <a:ext uri="{FF2B5EF4-FFF2-40B4-BE49-F238E27FC236}">
                  <a16:creationId xmlns:a16="http://schemas.microsoft.com/office/drawing/2014/main" id="{00000000-0008-0000-1C00-000075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57</xdr:row>
          <xdr:rowOff>22860</xdr:rowOff>
        </xdr:from>
        <xdr:to>
          <xdr:col>12</xdr:col>
          <xdr:colOff>22860</xdr:colOff>
          <xdr:row>57</xdr:row>
          <xdr:rowOff>236220</xdr:rowOff>
        </xdr:to>
        <xdr:sp macro="" textlink="">
          <xdr:nvSpPr>
            <xdr:cNvPr id="47222" name="Drop Down 118" hidden="1">
              <a:extLst>
                <a:ext uri="{63B3BB69-23CF-44E3-9099-C40C66FF867C}">
                  <a14:compatExt spid="_x0000_s47222"/>
                </a:ext>
                <a:ext uri="{FF2B5EF4-FFF2-40B4-BE49-F238E27FC236}">
                  <a16:creationId xmlns:a16="http://schemas.microsoft.com/office/drawing/2014/main" id="{00000000-0008-0000-1C00-000076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58</xdr:row>
          <xdr:rowOff>22860</xdr:rowOff>
        </xdr:from>
        <xdr:to>
          <xdr:col>12</xdr:col>
          <xdr:colOff>22860</xdr:colOff>
          <xdr:row>58</xdr:row>
          <xdr:rowOff>236220</xdr:rowOff>
        </xdr:to>
        <xdr:sp macro="" textlink="">
          <xdr:nvSpPr>
            <xdr:cNvPr id="47223" name="Drop Down 119" hidden="1">
              <a:extLst>
                <a:ext uri="{63B3BB69-23CF-44E3-9099-C40C66FF867C}">
                  <a14:compatExt spid="_x0000_s47223"/>
                </a:ext>
                <a:ext uri="{FF2B5EF4-FFF2-40B4-BE49-F238E27FC236}">
                  <a16:creationId xmlns:a16="http://schemas.microsoft.com/office/drawing/2014/main" id="{00000000-0008-0000-1C00-000077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59</xdr:row>
          <xdr:rowOff>22860</xdr:rowOff>
        </xdr:from>
        <xdr:to>
          <xdr:col>12</xdr:col>
          <xdr:colOff>22860</xdr:colOff>
          <xdr:row>59</xdr:row>
          <xdr:rowOff>236220</xdr:rowOff>
        </xdr:to>
        <xdr:sp macro="" textlink="">
          <xdr:nvSpPr>
            <xdr:cNvPr id="47224" name="Drop Down 120" hidden="1">
              <a:extLst>
                <a:ext uri="{63B3BB69-23CF-44E3-9099-C40C66FF867C}">
                  <a14:compatExt spid="_x0000_s47224"/>
                </a:ext>
                <a:ext uri="{FF2B5EF4-FFF2-40B4-BE49-F238E27FC236}">
                  <a16:creationId xmlns:a16="http://schemas.microsoft.com/office/drawing/2014/main" id="{00000000-0008-0000-1C00-000078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60</xdr:row>
          <xdr:rowOff>22860</xdr:rowOff>
        </xdr:from>
        <xdr:to>
          <xdr:col>12</xdr:col>
          <xdr:colOff>22860</xdr:colOff>
          <xdr:row>60</xdr:row>
          <xdr:rowOff>236220</xdr:rowOff>
        </xdr:to>
        <xdr:sp macro="" textlink="">
          <xdr:nvSpPr>
            <xdr:cNvPr id="47225" name="Drop Down 121" hidden="1">
              <a:extLst>
                <a:ext uri="{63B3BB69-23CF-44E3-9099-C40C66FF867C}">
                  <a14:compatExt spid="_x0000_s47225"/>
                </a:ext>
                <a:ext uri="{FF2B5EF4-FFF2-40B4-BE49-F238E27FC236}">
                  <a16:creationId xmlns:a16="http://schemas.microsoft.com/office/drawing/2014/main" id="{00000000-0008-0000-1C00-000079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61</xdr:row>
          <xdr:rowOff>22860</xdr:rowOff>
        </xdr:from>
        <xdr:to>
          <xdr:col>12</xdr:col>
          <xdr:colOff>22860</xdr:colOff>
          <xdr:row>61</xdr:row>
          <xdr:rowOff>236220</xdr:rowOff>
        </xdr:to>
        <xdr:sp macro="" textlink="">
          <xdr:nvSpPr>
            <xdr:cNvPr id="47226" name="Drop Down 122" hidden="1">
              <a:extLst>
                <a:ext uri="{63B3BB69-23CF-44E3-9099-C40C66FF867C}">
                  <a14:compatExt spid="_x0000_s47226"/>
                </a:ext>
                <a:ext uri="{FF2B5EF4-FFF2-40B4-BE49-F238E27FC236}">
                  <a16:creationId xmlns:a16="http://schemas.microsoft.com/office/drawing/2014/main" id="{00000000-0008-0000-1C00-00007A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62</xdr:row>
          <xdr:rowOff>22860</xdr:rowOff>
        </xdr:from>
        <xdr:to>
          <xdr:col>12</xdr:col>
          <xdr:colOff>22860</xdr:colOff>
          <xdr:row>62</xdr:row>
          <xdr:rowOff>236220</xdr:rowOff>
        </xdr:to>
        <xdr:sp macro="" textlink="">
          <xdr:nvSpPr>
            <xdr:cNvPr id="47227" name="Drop Down 123" hidden="1">
              <a:extLst>
                <a:ext uri="{63B3BB69-23CF-44E3-9099-C40C66FF867C}">
                  <a14:compatExt spid="_x0000_s47227"/>
                </a:ext>
                <a:ext uri="{FF2B5EF4-FFF2-40B4-BE49-F238E27FC236}">
                  <a16:creationId xmlns:a16="http://schemas.microsoft.com/office/drawing/2014/main" id="{00000000-0008-0000-1C00-00007B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65</xdr:row>
          <xdr:rowOff>22860</xdr:rowOff>
        </xdr:from>
        <xdr:to>
          <xdr:col>12</xdr:col>
          <xdr:colOff>22860</xdr:colOff>
          <xdr:row>65</xdr:row>
          <xdr:rowOff>236220</xdr:rowOff>
        </xdr:to>
        <xdr:sp macro="" textlink="">
          <xdr:nvSpPr>
            <xdr:cNvPr id="47229" name="Drop Down 125" hidden="1">
              <a:extLst>
                <a:ext uri="{63B3BB69-23CF-44E3-9099-C40C66FF867C}">
                  <a14:compatExt spid="_x0000_s47229"/>
                </a:ext>
                <a:ext uri="{FF2B5EF4-FFF2-40B4-BE49-F238E27FC236}">
                  <a16:creationId xmlns:a16="http://schemas.microsoft.com/office/drawing/2014/main" id="{00000000-0008-0000-1C00-00007D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66</xdr:row>
          <xdr:rowOff>22860</xdr:rowOff>
        </xdr:from>
        <xdr:to>
          <xdr:col>12</xdr:col>
          <xdr:colOff>22860</xdr:colOff>
          <xdr:row>66</xdr:row>
          <xdr:rowOff>236220</xdr:rowOff>
        </xdr:to>
        <xdr:sp macro="" textlink="">
          <xdr:nvSpPr>
            <xdr:cNvPr id="47230" name="Drop Down 126" hidden="1">
              <a:extLst>
                <a:ext uri="{63B3BB69-23CF-44E3-9099-C40C66FF867C}">
                  <a14:compatExt spid="_x0000_s47230"/>
                </a:ext>
                <a:ext uri="{FF2B5EF4-FFF2-40B4-BE49-F238E27FC236}">
                  <a16:creationId xmlns:a16="http://schemas.microsoft.com/office/drawing/2014/main" id="{00000000-0008-0000-1C00-00007E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67</xdr:row>
          <xdr:rowOff>22860</xdr:rowOff>
        </xdr:from>
        <xdr:to>
          <xdr:col>12</xdr:col>
          <xdr:colOff>22860</xdr:colOff>
          <xdr:row>67</xdr:row>
          <xdr:rowOff>236220</xdr:rowOff>
        </xdr:to>
        <xdr:sp macro="" textlink="">
          <xdr:nvSpPr>
            <xdr:cNvPr id="47231" name="Drop Down 127" hidden="1">
              <a:extLst>
                <a:ext uri="{63B3BB69-23CF-44E3-9099-C40C66FF867C}">
                  <a14:compatExt spid="_x0000_s47231"/>
                </a:ext>
                <a:ext uri="{FF2B5EF4-FFF2-40B4-BE49-F238E27FC236}">
                  <a16:creationId xmlns:a16="http://schemas.microsoft.com/office/drawing/2014/main" id="{00000000-0008-0000-1C00-00007F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68</xdr:row>
          <xdr:rowOff>22860</xdr:rowOff>
        </xdr:from>
        <xdr:to>
          <xdr:col>12</xdr:col>
          <xdr:colOff>22860</xdr:colOff>
          <xdr:row>68</xdr:row>
          <xdr:rowOff>236220</xdr:rowOff>
        </xdr:to>
        <xdr:sp macro="" textlink="">
          <xdr:nvSpPr>
            <xdr:cNvPr id="47232" name="Drop Down 128" hidden="1">
              <a:extLst>
                <a:ext uri="{63B3BB69-23CF-44E3-9099-C40C66FF867C}">
                  <a14:compatExt spid="_x0000_s47232"/>
                </a:ext>
                <a:ext uri="{FF2B5EF4-FFF2-40B4-BE49-F238E27FC236}">
                  <a16:creationId xmlns:a16="http://schemas.microsoft.com/office/drawing/2014/main" id="{00000000-0008-0000-1C00-000080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69</xdr:row>
          <xdr:rowOff>22860</xdr:rowOff>
        </xdr:from>
        <xdr:to>
          <xdr:col>12</xdr:col>
          <xdr:colOff>22860</xdr:colOff>
          <xdr:row>69</xdr:row>
          <xdr:rowOff>236220</xdr:rowOff>
        </xdr:to>
        <xdr:sp macro="" textlink="">
          <xdr:nvSpPr>
            <xdr:cNvPr id="47233" name="Drop Down 129" hidden="1">
              <a:extLst>
                <a:ext uri="{63B3BB69-23CF-44E3-9099-C40C66FF867C}">
                  <a14:compatExt spid="_x0000_s47233"/>
                </a:ext>
                <a:ext uri="{FF2B5EF4-FFF2-40B4-BE49-F238E27FC236}">
                  <a16:creationId xmlns:a16="http://schemas.microsoft.com/office/drawing/2014/main" id="{00000000-0008-0000-1C00-000081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70</xdr:row>
          <xdr:rowOff>22860</xdr:rowOff>
        </xdr:from>
        <xdr:to>
          <xdr:col>12</xdr:col>
          <xdr:colOff>22860</xdr:colOff>
          <xdr:row>70</xdr:row>
          <xdr:rowOff>236220</xdr:rowOff>
        </xdr:to>
        <xdr:sp macro="" textlink="">
          <xdr:nvSpPr>
            <xdr:cNvPr id="47234" name="Drop Down 130" hidden="1">
              <a:extLst>
                <a:ext uri="{63B3BB69-23CF-44E3-9099-C40C66FF867C}">
                  <a14:compatExt spid="_x0000_s47234"/>
                </a:ext>
                <a:ext uri="{FF2B5EF4-FFF2-40B4-BE49-F238E27FC236}">
                  <a16:creationId xmlns:a16="http://schemas.microsoft.com/office/drawing/2014/main" id="{00000000-0008-0000-1C00-000082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71</xdr:row>
          <xdr:rowOff>22860</xdr:rowOff>
        </xdr:from>
        <xdr:to>
          <xdr:col>12</xdr:col>
          <xdr:colOff>22860</xdr:colOff>
          <xdr:row>71</xdr:row>
          <xdr:rowOff>236220</xdr:rowOff>
        </xdr:to>
        <xdr:sp macro="" textlink="">
          <xdr:nvSpPr>
            <xdr:cNvPr id="47235" name="Drop Down 131" hidden="1">
              <a:extLst>
                <a:ext uri="{63B3BB69-23CF-44E3-9099-C40C66FF867C}">
                  <a14:compatExt spid="_x0000_s47235"/>
                </a:ext>
                <a:ext uri="{FF2B5EF4-FFF2-40B4-BE49-F238E27FC236}">
                  <a16:creationId xmlns:a16="http://schemas.microsoft.com/office/drawing/2014/main" id="{00000000-0008-0000-1C00-000083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72</xdr:row>
          <xdr:rowOff>22860</xdr:rowOff>
        </xdr:from>
        <xdr:to>
          <xdr:col>12</xdr:col>
          <xdr:colOff>22860</xdr:colOff>
          <xdr:row>72</xdr:row>
          <xdr:rowOff>236220</xdr:rowOff>
        </xdr:to>
        <xdr:sp macro="" textlink="">
          <xdr:nvSpPr>
            <xdr:cNvPr id="47236" name="Drop Down 132" hidden="1">
              <a:extLst>
                <a:ext uri="{63B3BB69-23CF-44E3-9099-C40C66FF867C}">
                  <a14:compatExt spid="_x0000_s47236"/>
                </a:ext>
                <a:ext uri="{FF2B5EF4-FFF2-40B4-BE49-F238E27FC236}">
                  <a16:creationId xmlns:a16="http://schemas.microsoft.com/office/drawing/2014/main" id="{00000000-0008-0000-1C00-000084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73</xdr:row>
          <xdr:rowOff>22860</xdr:rowOff>
        </xdr:from>
        <xdr:to>
          <xdr:col>12</xdr:col>
          <xdr:colOff>22860</xdr:colOff>
          <xdr:row>73</xdr:row>
          <xdr:rowOff>236220</xdr:rowOff>
        </xdr:to>
        <xdr:sp macro="" textlink="">
          <xdr:nvSpPr>
            <xdr:cNvPr id="47237" name="Drop Down 133" hidden="1">
              <a:extLst>
                <a:ext uri="{63B3BB69-23CF-44E3-9099-C40C66FF867C}">
                  <a14:compatExt spid="_x0000_s47237"/>
                </a:ext>
                <a:ext uri="{FF2B5EF4-FFF2-40B4-BE49-F238E27FC236}">
                  <a16:creationId xmlns:a16="http://schemas.microsoft.com/office/drawing/2014/main" id="{00000000-0008-0000-1C00-000085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39</xdr:row>
          <xdr:rowOff>22860</xdr:rowOff>
        </xdr:from>
        <xdr:to>
          <xdr:col>12</xdr:col>
          <xdr:colOff>22860</xdr:colOff>
          <xdr:row>39</xdr:row>
          <xdr:rowOff>236220</xdr:rowOff>
        </xdr:to>
        <xdr:sp macro="" textlink="">
          <xdr:nvSpPr>
            <xdr:cNvPr id="47465" name="Drop Down 361" hidden="1">
              <a:extLst>
                <a:ext uri="{63B3BB69-23CF-44E3-9099-C40C66FF867C}">
                  <a14:compatExt spid="_x0000_s47465"/>
                </a:ext>
                <a:ext uri="{FF2B5EF4-FFF2-40B4-BE49-F238E27FC236}">
                  <a16:creationId xmlns:a16="http://schemas.microsoft.com/office/drawing/2014/main" id="{00000000-0008-0000-1C00-000069B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40</xdr:row>
          <xdr:rowOff>22860</xdr:rowOff>
        </xdr:from>
        <xdr:to>
          <xdr:col>12</xdr:col>
          <xdr:colOff>22860</xdr:colOff>
          <xdr:row>40</xdr:row>
          <xdr:rowOff>236220</xdr:rowOff>
        </xdr:to>
        <xdr:sp macro="" textlink="">
          <xdr:nvSpPr>
            <xdr:cNvPr id="47466" name="Drop Down 362" hidden="1">
              <a:extLst>
                <a:ext uri="{63B3BB69-23CF-44E3-9099-C40C66FF867C}">
                  <a14:compatExt spid="_x0000_s47466"/>
                </a:ext>
                <a:ext uri="{FF2B5EF4-FFF2-40B4-BE49-F238E27FC236}">
                  <a16:creationId xmlns:a16="http://schemas.microsoft.com/office/drawing/2014/main" id="{00000000-0008-0000-1C00-00006AB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9525</xdr:rowOff>
    </xdr:from>
    <xdr:to>
      <xdr:col>15</xdr:col>
      <xdr:colOff>507175</xdr:colOff>
      <xdr:row>2</xdr:row>
      <xdr:rowOff>18225</xdr:rowOff>
    </xdr:to>
    <xdr:pic>
      <xdr:nvPicPr>
        <xdr:cNvPr id="81" name="Afbeelding 80">
          <a:hlinkClick xmlns:r="http://schemas.openxmlformats.org/officeDocument/2006/relationships" r:id="rId1" tooltip="Skip to results"/>
          <a:extLst>
            <a:ext uri="{FF2B5EF4-FFF2-40B4-BE49-F238E27FC236}">
              <a16:creationId xmlns:a16="http://schemas.microsoft.com/office/drawing/2014/main" id="{00000000-0008-0000-1A00-00005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twoCellAnchor editAs="oneCell">
    <xdr:from>
      <xdr:col>11</xdr:col>
      <xdr:colOff>896359</xdr:colOff>
      <xdr:row>2</xdr:row>
      <xdr:rowOff>104994</xdr:rowOff>
    </xdr:from>
    <xdr:to>
      <xdr:col>12</xdr:col>
      <xdr:colOff>104060</xdr:colOff>
      <xdr:row>3</xdr:row>
      <xdr:rowOff>219399</xdr:rowOff>
    </xdr:to>
    <xdr:pic>
      <xdr:nvPicPr>
        <xdr:cNvPr id="82" name="Afbeelding 81">
          <a:hlinkClick xmlns:r="http://schemas.openxmlformats.org/officeDocument/2006/relationships" r:id="rId3" tooltip="Next section"/>
          <a:extLst>
            <a:ext uri="{FF2B5EF4-FFF2-40B4-BE49-F238E27FC236}">
              <a16:creationId xmlns:a16="http://schemas.microsoft.com/office/drawing/2014/main" id="{00000000-0008-0000-1A00-00005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83" name="Afbeelding 82">
          <a:hlinkClick xmlns:r="http://schemas.openxmlformats.org/officeDocument/2006/relationships" r:id="rId5" tooltip="Previous section"/>
          <a:extLst>
            <a:ext uri="{FF2B5EF4-FFF2-40B4-BE49-F238E27FC236}">
              <a16:creationId xmlns:a16="http://schemas.microsoft.com/office/drawing/2014/main" id="{00000000-0008-0000-1A00-00005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04839" y="612980"/>
          <a:ext cx="535847" cy="36598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63</xdr:row>
          <xdr:rowOff>22860</xdr:rowOff>
        </xdr:from>
        <xdr:to>
          <xdr:col>12</xdr:col>
          <xdr:colOff>22860</xdr:colOff>
          <xdr:row>63</xdr:row>
          <xdr:rowOff>236220</xdr:rowOff>
        </xdr:to>
        <xdr:sp macro="" textlink="">
          <xdr:nvSpPr>
            <xdr:cNvPr id="47469" name="Drop Down 365" hidden="1">
              <a:extLst>
                <a:ext uri="{63B3BB69-23CF-44E3-9099-C40C66FF867C}">
                  <a14:compatExt spid="_x0000_s47469"/>
                </a:ext>
                <a:ext uri="{FF2B5EF4-FFF2-40B4-BE49-F238E27FC236}">
                  <a16:creationId xmlns:a16="http://schemas.microsoft.com/office/drawing/2014/main" id="{00000000-0008-0000-1C00-00006DB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64</xdr:row>
          <xdr:rowOff>22860</xdr:rowOff>
        </xdr:from>
        <xdr:to>
          <xdr:col>12</xdr:col>
          <xdr:colOff>22860</xdr:colOff>
          <xdr:row>64</xdr:row>
          <xdr:rowOff>236220</xdr:rowOff>
        </xdr:to>
        <xdr:sp macro="" textlink="">
          <xdr:nvSpPr>
            <xdr:cNvPr id="47470" name="Drop Down 366" hidden="1">
              <a:extLst>
                <a:ext uri="{63B3BB69-23CF-44E3-9099-C40C66FF867C}">
                  <a14:compatExt spid="_x0000_s47470"/>
                </a:ext>
                <a:ext uri="{FF2B5EF4-FFF2-40B4-BE49-F238E27FC236}">
                  <a16:creationId xmlns:a16="http://schemas.microsoft.com/office/drawing/2014/main" id="{00000000-0008-0000-1C00-00006EB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74</xdr:row>
          <xdr:rowOff>22860</xdr:rowOff>
        </xdr:from>
        <xdr:to>
          <xdr:col>12</xdr:col>
          <xdr:colOff>22860</xdr:colOff>
          <xdr:row>74</xdr:row>
          <xdr:rowOff>236220</xdr:rowOff>
        </xdr:to>
        <xdr:sp macro="" textlink="">
          <xdr:nvSpPr>
            <xdr:cNvPr id="47471" name="Drop Down 367" hidden="1">
              <a:extLst>
                <a:ext uri="{63B3BB69-23CF-44E3-9099-C40C66FF867C}">
                  <a14:compatExt spid="_x0000_s47471"/>
                </a:ext>
                <a:ext uri="{FF2B5EF4-FFF2-40B4-BE49-F238E27FC236}">
                  <a16:creationId xmlns:a16="http://schemas.microsoft.com/office/drawing/2014/main" id="{00000000-0008-0000-1C00-00006FB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75</xdr:row>
          <xdr:rowOff>22860</xdr:rowOff>
        </xdr:from>
        <xdr:to>
          <xdr:col>12</xdr:col>
          <xdr:colOff>22860</xdr:colOff>
          <xdr:row>75</xdr:row>
          <xdr:rowOff>236220</xdr:rowOff>
        </xdr:to>
        <xdr:sp macro="" textlink="">
          <xdr:nvSpPr>
            <xdr:cNvPr id="47475" name="Drop Down 371" hidden="1">
              <a:extLst>
                <a:ext uri="{63B3BB69-23CF-44E3-9099-C40C66FF867C}">
                  <a14:compatExt spid="_x0000_s47475"/>
                </a:ext>
                <a:ext uri="{FF2B5EF4-FFF2-40B4-BE49-F238E27FC236}">
                  <a16:creationId xmlns:a16="http://schemas.microsoft.com/office/drawing/2014/main" id="{00000000-0008-0000-1C00-000073B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76</xdr:row>
          <xdr:rowOff>22860</xdr:rowOff>
        </xdr:from>
        <xdr:to>
          <xdr:col>12</xdr:col>
          <xdr:colOff>22860</xdr:colOff>
          <xdr:row>76</xdr:row>
          <xdr:rowOff>236220</xdr:rowOff>
        </xdr:to>
        <xdr:sp macro="" textlink="">
          <xdr:nvSpPr>
            <xdr:cNvPr id="47476" name="Drop Down 372" hidden="1">
              <a:extLst>
                <a:ext uri="{63B3BB69-23CF-44E3-9099-C40C66FF867C}">
                  <a14:compatExt spid="_x0000_s47476"/>
                </a:ext>
                <a:ext uri="{FF2B5EF4-FFF2-40B4-BE49-F238E27FC236}">
                  <a16:creationId xmlns:a16="http://schemas.microsoft.com/office/drawing/2014/main" id="{00000000-0008-0000-1C00-000074B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84" name="Afbeelding 83">
          <a:hlinkClick xmlns:r="http://schemas.openxmlformats.org/officeDocument/2006/relationships" r:id="rId7" tooltip="Previous domain"/>
          <a:extLst>
            <a:ext uri="{FF2B5EF4-FFF2-40B4-BE49-F238E27FC236}">
              <a16:creationId xmlns:a16="http://schemas.microsoft.com/office/drawing/2014/main" id="{00000000-0008-0000-1A00-00005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982904</xdr:colOff>
      <xdr:row>0</xdr:row>
      <xdr:rowOff>1</xdr:rowOff>
    </xdr:from>
    <xdr:to>
      <xdr:col>12</xdr:col>
      <xdr:colOff>114301</xdr:colOff>
      <xdr:row>2</xdr:row>
      <xdr:rowOff>8312</xdr:rowOff>
    </xdr:to>
    <xdr:pic>
      <xdr:nvPicPr>
        <xdr:cNvPr id="85" name="Afbeelding 84">
          <a:hlinkClick xmlns:r="http://schemas.openxmlformats.org/officeDocument/2006/relationships" r:id="rId1" tooltip="Next domain"/>
          <a:extLst>
            <a:ext uri="{FF2B5EF4-FFF2-40B4-BE49-F238E27FC236}">
              <a16:creationId xmlns:a16="http://schemas.microsoft.com/office/drawing/2014/main" id="{00000000-0008-0000-1A00-00005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761529" y="1"/>
          <a:ext cx="534747"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86" name="Afbeelding 85">
          <a:hlinkClick xmlns:r="http://schemas.openxmlformats.org/officeDocument/2006/relationships" r:id="rId10" tooltip="Back to index"/>
          <a:extLst>
            <a:ext uri="{FF2B5EF4-FFF2-40B4-BE49-F238E27FC236}">
              <a16:creationId xmlns:a16="http://schemas.microsoft.com/office/drawing/2014/main" id="{00000000-0008-0000-1A00-00005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36</xdr:row>
          <xdr:rowOff>22860</xdr:rowOff>
        </xdr:from>
        <xdr:to>
          <xdr:col>12</xdr:col>
          <xdr:colOff>22860</xdr:colOff>
          <xdr:row>36</xdr:row>
          <xdr:rowOff>236220</xdr:rowOff>
        </xdr:to>
        <xdr:sp macro="" textlink="">
          <xdr:nvSpPr>
            <xdr:cNvPr id="47479" name="Drop Down 375" hidden="1">
              <a:extLst>
                <a:ext uri="{63B3BB69-23CF-44E3-9099-C40C66FF867C}">
                  <a14:compatExt spid="_x0000_s47479"/>
                </a:ext>
                <a:ext uri="{FF2B5EF4-FFF2-40B4-BE49-F238E27FC236}">
                  <a16:creationId xmlns:a16="http://schemas.microsoft.com/office/drawing/2014/main" id="{00000000-0008-0000-1C00-000077B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77</xdr:row>
          <xdr:rowOff>22860</xdr:rowOff>
        </xdr:from>
        <xdr:to>
          <xdr:col>12</xdr:col>
          <xdr:colOff>22860</xdr:colOff>
          <xdr:row>77</xdr:row>
          <xdr:rowOff>236220</xdr:rowOff>
        </xdr:to>
        <xdr:sp macro="" textlink="">
          <xdr:nvSpPr>
            <xdr:cNvPr id="47482" name="Drop Down 378" hidden="1">
              <a:extLst>
                <a:ext uri="{63B3BB69-23CF-44E3-9099-C40C66FF867C}">
                  <a14:compatExt spid="_x0000_s47482"/>
                </a:ext>
                <a:ext uri="{FF2B5EF4-FFF2-40B4-BE49-F238E27FC236}">
                  <a16:creationId xmlns:a16="http://schemas.microsoft.com/office/drawing/2014/main" id="{00000000-0008-0000-1C00-00007AB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78</xdr:row>
          <xdr:rowOff>22860</xdr:rowOff>
        </xdr:from>
        <xdr:to>
          <xdr:col>12</xdr:col>
          <xdr:colOff>22860</xdr:colOff>
          <xdr:row>78</xdr:row>
          <xdr:rowOff>236220</xdr:rowOff>
        </xdr:to>
        <xdr:sp macro="" textlink="">
          <xdr:nvSpPr>
            <xdr:cNvPr id="47483" name="Drop Down 379" hidden="1">
              <a:extLst>
                <a:ext uri="{63B3BB69-23CF-44E3-9099-C40C66FF867C}">
                  <a14:compatExt spid="_x0000_s47483"/>
                </a:ext>
                <a:ext uri="{FF2B5EF4-FFF2-40B4-BE49-F238E27FC236}">
                  <a16:creationId xmlns:a16="http://schemas.microsoft.com/office/drawing/2014/main" id="{00000000-0008-0000-1C00-00007BB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11</xdr:col>
      <xdr:colOff>27521</xdr:colOff>
      <xdr:row>2</xdr:row>
      <xdr:rowOff>105834</xdr:rowOff>
    </xdr:from>
    <xdr:to>
      <xdr:col>11</xdr:col>
      <xdr:colOff>563368</xdr:colOff>
      <xdr:row>3</xdr:row>
      <xdr:rowOff>218245</xdr:rowOff>
    </xdr:to>
    <xdr:pic>
      <xdr:nvPicPr>
        <xdr:cNvPr id="14" name="Afbeelding 13">
          <a:hlinkClick xmlns:r="http://schemas.openxmlformats.org/officeDocument/2006/relationships" r:id="rId1" tooltip="Previous section"/>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xdr:twoCellAnchor editAs="oneCell">
    <xdr:from>
      <xdr:col>13</xdr:col>
      <xdr:colOff>171450</xdr:colOff>
      <xdr:row>0</xdr:row>
      <xdr:rowOff>9525</xdr:rowOff>
    </xdr:from>
    <xdr:to>
      <xdr:col>13</xdr:col>
      <xdr:colOff>678625</xdr:colOff>
      <xdr:row>2</xdr:row>
      <xdr:rowOff>18225</xdr:rowOff>
    </xdr:to>
    <xdr:pic>
      <xdr:nvPicPr>
        <xdr:cNvPr id="6" name="Afbeelding 5">
          <a:hlinkClick xmlns:r="http://schemas.openxmlformats.org/officeDocument/2006/relationships" r:id="rId3" tooltip="Skip to results"/>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twoCellAnchor editAs="oneCell">
    <xdr:from>
      <xdr:col>11</xdr:col>
      <xdr:colOff>982901</xdr:colOff>
      <xdr:row>0</xdr:row>
      <xdr:rowOff>1</xdr:rowOff>
    </xdr:from>
    <xdr:to>
      <xdr:col>12</xdr:col>
      <xdr:colOff>114300</xdr:colOff>
      <xdr:row>2</xdr:row>
      <xdr:rowOff>11487</xdr:rowOff>
    </xdr:to>
    <xdr:pic>
      <xdr:nvPicPr>
        <xdr:cNvPr id="7" name="Afbeelding 6">
          <a:hlinkClick xmlns:r="http://schemas.openxmlformats.org/officeDocument/2006/relationships" r:id="rId5" tooltip="Next domain"/>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61526" y="1"/>
          <a:ext cx="534749"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8" name="Afbeelding 7">
          <a:hlinkClick xmlns:r="http://schemas.openxmlformats.org/officeDocument/2006/relationships" r:id="rId7" tooltip="Back to index"/>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xdr:twoCellAnchor editAs="oneCell">
    <xdr:from>
      <xdr:col>10</xdr:col>
      <xdr:colOff>568581</xdr:colOff>
      <xdr:row>0</xdr:row>
      <xdr:rowOff>0</xdr:rowOff>
    </xdr:from>
    <xdr:to>
      <xdr:col>11</xdr:col>
      <xdr:colOff>465945</xdr:colOff>
      <xdr:row>2</xdr:row>
      <xdr:rowOff>9525</xdr:rowOff>
    </xdr:to>
    <xdr:pic>
      <xdr:nvPicPr>
        <xdr:cNvPr id="10" name="Afbeelding 9">
          <a:hlinkClick xmlns:r="http://schemas.openxmlformats.org/officeDocument/2006/relationships" r:id="rId7" tooltip="Previous domain"/>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12206" y="0"/>
          <a:ext cx="535539" cy="523875"/>
        </a:xfrm>
        <a:prstGeom prst="rect">
          <a:avLst/>
        </a:prstGeom>
      </xdr:spPr>
    </xdr:pic>
    <xdr:clientData/>
  </xdr:twoCellAnchor>
  <xdr:twoCellAnchor editAs="oneCell">
    <xdr:from>
      <xdr:col>11</xdr:col>
      <xdr:colOff>896359</xdr:colOff>
      <xdr:row>2</xdr:row>
      <xdr:rowOff>104994</xdr:rowOff>
    </xdr:from>
    <xdr:to>
      <xdr:col>12</xdr:col>
      <xdr:colOff>104060</xdr:colOff>
      <xdr:row>3</xdr:row>
      <xdr:rowOff>219399</xdr:rowOff>
    </xdr:to>
    <xdr:pic>
      <xdr:nvPicPr>
        <xdr:cNvPr id="2" name="Afbeelding 1">
          <a:hlinkClick xmlns:r="http://schemas.openxmlformats.org/officeDocument/2006/relationships" r:id="rId10" tooltip="Next sectio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673677" y="612140"/>
          <a:ext cx="590827" cy="3679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10</xdr:row>
          <xdr:rowOff>22860</xdr:rowOff>
        </xdr:from>
        <xdr:to>
          <xdr:col>12</xdr:col>
          <xdr:colOff>22860</xdr:colOff>
          <xdr:row>10</xdr:row>
          <xdr:rowOff>236220</xdr:rowOff>
        </xdr:to>
        <xdr:sp macro="" textlink="">
          <xdr:nvSpPr>
            <xdr:cNvPr id="158842" name="Drop Down 122" hidden="1">
              <a:extLst>
                <a:ext uri="{63B3BB69-23CF-44E3-9099-C40C66FF867C}">
                  <a14:compatExt spid="_x0000_s158842"/>
                </a:ext>
                <a:ext uri="{FF2B5EF4-FFF2-40B4-BE49-F238E27FC236}">
                  <a16:creationId xmlns:a16="http://schemas.microsoft.com/office/drawing/2014/main" id="{00000000-0008-0000-1D00-00007A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236220</xdr:rowOff>
        </xdr:to>
        <xdr:sp macro="" textlink="">
          <xdr:nvSpPr>
            <xdr:cNvPr id="158844" name="Drop Down 124" hidden="1">
              <a:extLst>
                <a:ext uri="{63B3BB69-23CF-44E3-9099-C40C66FF867C}">
                  <a14:compatExt spid="_x0000_s158844"/>
                </a:ext>
                <a:ext uri="{FF2B5EF4-FFF2-40B4-BE49-F238E27FC236}">
                  <a16:creationId xmlns:a16="http://schemas.microsoft.com/office/drawing/2014/main" id="{00000000-0008-0000-1D00-00007C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13</xdr:row>
          <xdr:rowOff>22860</xdr:rowOff>
        </xdr:from>
        <xdr:to>
          <xdr:col>12</xdr:col>
          <xdr:colOff>22860</xdr:colOff>
          <xdr:row>13</xdr:row>
          <xdr:rowOff>236220</xdr:rowOff>
        </xdr:to>
        <xdr:sp macro="" textlink="">
          <xdr:nvSpPr>
            <xdr:cNvPr id="158845" name="Drop Down 125" hidden="1">
              <a:extLst>
                <a:ext uri="{63B3BB69-23CF-44E3-9099-C40C66FF867C}">
                  <a14:compatExt spid="_x0000_s158845"/>
                </a:ext>
                <a:ext uri="{FF2B5EF4-FFF2-40B4-BE49-F238E27FC236}">
                  <a16:creationId xmlns:a16="http://schemas.microsoft.com/office/drawing/2014/main" id="{00000000-0008-0000-1D00-00007D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236220</xdr:rowOff>
        </xdr:to>
        <xdr:sp macro="" textlink="">
          <xdr:nvSpPr>
            <xdr:cNvPr id="158846" name="Drop Down 126" hidden="1">
              <a:extLst>
                <a:ext uri="{63B3BB69-23CF-44E3-9099-C40C66FF867C}">
                  <a14:compatExt spid="_x0000_s158846"/>
                </a:ext>
                <a:ext uri="{FF2B5EF4-FFF2-40B4-BE49-F238E27FC236}">
                  <a16:creationId xmlns:a16="http://schemas.microsoft.com/office/drawing/2014/main" id="{00000000-0008-0000-1D00-00007E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236220</xdr:rowOff>
        </xdr:to>
        <xdr:sp macro="" textlink="">
          <xdr:nvSpPr>
            <xdr:cNvPr id="158847" name="Drop Down 127" hidden="1">
              <a:extLst>
                <a:ext uri="{63B3BB69-23CF-44E3-9099-C40C66FF867C}">
                  <a14:compatExt spid="_x0000_s158847"/>
                </a:ext>
                <a:ext uri="{FF2B5EF4-FFF2-40B4-BE49-F238E27FC236}">
                  <a16:creationId xmlns:a16="http://schemas.microsoft.com/office/drawing/2014/main" id="{00000000-0008-0000-1D00-00007F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16</xdr:row>
          <xdr:rowOff>22860</xdr:rowOff>
        </xdr:from>
        <xdr:to>
          <xdr:col>12</xdr:col>
          <xdr:colOff>22860</xdr:colOff>
          <xdr:row>16</xdr:row>
          <xdr:rowOff>236220</xdr:rowOff>
        </xdr:to>
        <xdr:sp macro="" textlink="">
          <xdr:nvSpPr>
            <xdr:cNvPr id="158848" name="Drop Down 128" hidden="1">
              <a:extLst>
                <a:ext uri="{63B3BB69-23CF-44E3-9099-C40C66FF867C}">
                  <a14:compatExt spid="_x0000_s158848"/>
                </a:ext>
                <a:ext uri="{FF2B5EF4-FFF2-40B4-BE49-F238E27FC236}">
                  <a16:creationId xmlns:a16="http://schemas.microsoft.com/office/drawing/2014/main" id="{00000000-0008-0000-1D00-000080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236220</xdr:rowOff>
        </xdr:to>
        <xdr:sp macro="" textlink="">
          <xdr:nvSpPr>
            <xdr:cNvPr id="158849" name="Drop Down 129" hidden="1">
              <a:extLst>
                <a:ext uri="{63B3BB69-23CF-44E3-9099-C40C66FF867C}">
                  <a14:compatExt spid="_x0000_s158849"/>
                </a:ext>
                <a:ext uri="{FF2B5EF4-FFF2-40B4-BE49-F238E27FC236}">
                  <a16:creationId xmlns:a16="http://schemas.microsoft.com/office/drawing/2014/main" id="{00000000-0008-0000-1D00-000081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236220</xdr:rowOff>
        </xdr:to>
        <xdr:sp macro="" textlink="">
          <xdr:nvSpPr>
            <xdr:cNvPr id="158850" name="Drop Down 130" hidden="1">
              <a:extLst>
                <a:ext uri="{63B3BB69-23CF-44E3-9099-C40C66FF867C}">
                  <a14:compatExt spid="_x0000_s158850"/>
                </a:ext>
                <a:ext uri="{FF2B5EF4-FFF2-40B4-BE49-F238E27FC236}">
                  <a16:creationId xmlns:a16="http://schemas.microsoft.com/office/drawing/2014/main" id="{00000000-0008-0000-1D00-000082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236220</xdr:rowOff>
        </xdr:to>
        <xdr:sp macro="" textlink="">
          <xdr:nvSpPr>
            <xdr:cNvPr id="158851" name="Drop Down 131" hidden="1">
              <a:extLst>
                <a:ext uri="{63B3BB69-23CF-44E3-9099-C40C66FF867C}">
                  <a14:compatExt spid="_x0000_s158851"/>
                </a:ext>
                <a:ext uri="{FF2B5EF4-FFF2-40B4-BE49-F238E27FC236}">
                  <a16:creationId xmlns:a16="http://schemas.microsoft.com/office/drawing/2014/main" id="{00000000-0008-0000-1D00-000083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20</xdr:row>
          <xdr:rowOff>22860</xdr:rowOff>
        </xdr:from>
        <xdr:to>
          <xdr:col>12</xdr:col>
          <xdr:colOff>22860</xdr:colOff>
          <xdr:row>20</xdr:row>
          <xdr:rowOff>236220</xdr:rowOff>
        </xdr:to>
        <xdr:sp macro="" textlink="">
          <xdr:nvSpPr>
            <xdr:cNvPr id="158852" name="Drop Down 132" hidden="1">
              <a:extLst>
                <a:ext uri="{63B3BB69-23CF-44E3-9099-C40C66FF867C}">
                  <a14:compatExt spid="_x0000_s158852"/>
                </a:ext>
                <a:ext uri="{FF2B5EF4-FFF2-40B4-BE49-F238E27FC236}">
                  <a16:creationId xmlns:a16="http://schemas.microsoft.com/office/drawing/2014/main" id="{00000000-0008-0000-1D00-000084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21</xdr:row>
          <xdr:rowOff>22860</xdr:rowOff>
        </xdr:from>
        <xdr:to>
          <xdr:col>12</xdr:col>
          <xdr:colOff>22860</xdr:colOff>
          <xdr:row>21</xdr:row>
          <xdr:rowOff>236220</xdr:rowOff>
        </xdr:to>
        <xdr:sp macro="" textlink="">
          <xdr:nvSpPr>
            <xdr:cNvPr id="158853" name="Drop Down 133" hidden="1">
              <a:extLst>
                <a:ext uri="{63B3BB69-23CF-44E3-9099-C40C66FF867C}">
                  <a14:compatExt spid="_x0000_s158853"/>
                </a:ext>
                <a:ext uri="{FF2B5EF4-FFF2-40B4-BE49-F238E27FC236}">
                  <a16:creationId xmlns:a16="http://schemas.microsoft.com/office/drawing/2014/main" id="{00000000-0008-0000-1D00-000085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22</xdr:row>
          <xdr:rowOff>22860</xdr:rowOff>
        </xdr:from>
        <xdr:to>
          <xdr:col>12</xdr:col>
          <xdr:colOff>22860</xdr:colOff>
          <xdr:row>22</xdr:row>
          <xdr:rowOff>236220</xdr:rowOff>
        </xdr:to>
        <xdr:sp macro="" textlink="">
          <xdr:nvSpPr>
            <xdr:cNvPr id="158854" name="Drop Down 134" hidden="1">
              <a:extLst>
                <a:ext uri="{63B3BB69-23CF-44E3-9099-C40C66FF867C}">
                  <a14:compatExt spid="_x0000_s158854"/>
                </a:ext>
                <a:ext uri="{FF2B5EF4-FFF2-40B4-BE49-F238E27FC236}">
                  <a16:creationId xmlns:a16="http://schemas.microsoft.com/office/drawing/2014/main" id="{00000000-0008-0000-1D00-000086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24</xdr:row>
          <xdr:rowOff>22860</xdr:rowOff>
        </xdr:from>
        <xdr:to>
          <xdr:col>12</xdr:col>
          <xdr:colOff>22860</xdr:colOff>
          <xdr:row>24</xdr:row>
          <xdr:rowOff>236220</xdr:rowOff>
        </xdr:to>
        <xdr:sp macro="" textlink="">
          <xdr:nvSpPr>
            <xdr:cNvPr id="158855" name="Drop Down 135" hidden="1">
              <a:extLst>
                <a:ext uri="{63B3BB69-23CF-44E3-9099-C40C66FF867C}">
                  <a14:compatExt spid="_x0000_s158855"/>
                </a:ext>
                <a:ext uri="{FF2B5EF4-FFF2-40B4-BE49-F238E27FC236}">
                  <a16:creationId xmlns:a16="http://schemas.microsoft.com/office/drawing/2014/main" id="{00000000-0008-0000-1D00-000087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236220</xdr:rowOff>
        </xdr:to>
        <xdr:sp macro="" textlink="">
          <xdr:nvSpPr>
            <xdr:cNvPr id="158857" name="Drop Down 137" hidden="1">
              <a:extLst>
                <a:ext uri="{63B3BB69-23CF-44E3-9099-C40C66FF867C}">
                  <a14:compatExt spid="_x0000_s158857"/>
                </a:ext>
                <a:ext uri="{FF2B5EF4-FFF2-40B4-BE49-F238E27FC236}">
                  <a16:creationId xmlns:a16="http://schemas.microsoft.com/office/drawing/2014/main" id="{00000000-0008-0000-1D00-000089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26</xdr:row>
          <xdr:rowOff>22860</xdr:rowOff>
        </xdr:from>
        <xdr:to>
          <xdr:col>12</xdr:col>
          <xdr:colOff>22860</xdr:colOff>
          <xdr:row>26</xdr:row>
          <xdr:rowOff>236220</xdr:rowOff>
        </xdr:to>
        <xdr:sp macro="" textlink="">
          <xdr:nvSpPr>
            <xdr:cNvPr id="158858" name="Drop Down 138" hidden="1">
              <a:extLst>
                <a:ext uri="{63B3BB69-23CF-44E3-9099-C40C66FF867C}">
                  <a14:compatExt spid="_x0000_s158858"/>
                </a:ext>
                <a:ext uri="{FF2B5EF4-FFF2-40B4-BE49-F238E27FC236}">
                  <a16:creationId xmlns:a16="http://schemas.microsoft.com/office/drawing/2014/main" id="{00000000-0008-0000-1D00-00008A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27</xdr:row>
          <xdr:rowOff>22860</xdr:rowOff>
        </xdr:from>
        <xdr:to>
          <xdr:col>12</xdr:col>
          <xdr:colOff>22860</xdr:colOff>
          <xdr:row>27</xdr:row>
          <xdr:rowOff>236220</xdr:rowOff>
        </xdr:to>
        <xdr:sp macro="" textlink="">
          <xdr:nvSpPr>
            <xdr:cNvPr id="158859" name="Drop Down 139" hidden="1">
              <a:extLst>
                <a:ext uri="{63B3BB69-23CF-44E3-9099-C40C66FF867C}">
                  <a14:compatExt spid="_x0000_s158859"/>
                </a:ext>
                <a:ext uri="{FF2B5EF4-FFF2-40B4-BE49-F238E27FC236}">
                  <a16:creationId xmlns:a16="http://schemas.microsoft.com/office/drawing/2014/main" id="{00000000-0008-0000-1D00-00008B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28</xdr:row>
          <xdr:rowOff>22860</xdr:rowOff>
        </xdr:from>
        <xdr:to>
          <xdr:col>12</xdr:col>
          <xdr:colOff>22860</xdr:colOff>
          <xdr:row>28</xdr:row>
          <xdr:rowOff>236220</xdr:rowOff>
        </xdr:to>
        <xdr:sp macro="" textlink="">
          <xdr:nvSpPr>
            <xdr:cNvPr id="158860" name="Drop Down 140" hidden="1">
              <a:extLst>
                <a:ext uri="{63B3BB69-23CF-44E3-9099-C40C66FF867C}">
                  <a14:compatExt spid="_x0000_s158860"/>
                </a:ext>
                <a:ext uri="{FF2B5EF4-FFF2-40B4-BE49-F238E27FC236}">
                  <a16:creationId xmlns:a16="http://schemas.microsoft.com/office/drawing/2014/main" id="{00000000-0008-0000-1D00-00008C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29</xdr:row>
          <xdr:rowOff>22860</xdr:rowOff>
        </xdr:from>
        <xdr:to>
          <xdr:col>12</xdr:col>
          <xdr:colOff>22860</xdr:colOff>
          <xdr:row>29</xdr:row>
          <xdr:rowOff>236220</xdr:rowOff>
        </xdr:to>
        <xdr:sp macro="" textlink="">
          <xdr:nvSpPr>
            <xdr:cNvPr id="158861" name="Drop Down 141" hidden="1">
              <a:extLst>
                <a:ext uri="{63B3BB69-23CF-44E3-9099-C40C66FF867C}">
                  <a14:compatExt spid="_x0000_s158861"/>
                </a:ext>
                <a:ext uri="{FF2B5EF4-FFF2-40B4-BE49-F238E27FC236}">
                  <a16:creationId xmlns:a16="http://schemas.microsoft.com/office/drawing/2014/main" id="{00000000-0008-0000-1D00-00008D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30</xdr:row>
          <xdr:rowOff>22860</xdr:rowOff>
        </xdr:from>
        <xdr:to>
          <xdr:col>12</xdr:col>
          <xdr:colOff>22860</xdr:colOff>
          <xdr:row>30</xdr:row>
          <xdr:rowOff>236220</xdr:rowOff>
        </xdr:to>
        <xdr:sp macro="" textlink="">
          <xdr:nvSpPr>
            <xdr:cNvPr id="158862" name="Drop Down 142" hidden="1">
              <a:extLst>
                <a:ext uri="{63B3BB69-23CF-44E3-9099-C40C66FF867C}">
                  <a14:compatExt spid="_x0000_s158862"/>
                </a:ext>
                <a:ext uri="{FF2B5EF4-FFF2-40B4-BE49-F238E27FC236}">
                  <a16:creationId xmlns:a16="http://schemas.microsoft.com/office/drawing/2014/main" id="{00000000-0008-0000-1D00-00008E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31</xdr:row>
          <xdr:rowOff>22860</xdr:rowOff>
        </xdr:from>
        <xdr:to>
          <xdr:col>12</xdr:col>
          <xdr:colOff>22860</xdr:colOff>
          <xdr:row>31</xdr:row>
          <xdr:rowOff>236220</xdr:rowOff>
        </xdr:to>
        <xdr:sp macro="" textlink="">
          <xdr:nvSpPr>
            <xdr:cNvPr id="158863" name="Drop Down 143" hidden="1">
              <a:extLst>
                <a:ext uri="{63B3BB69-23CF-44E3-9099-C40C66FF867C}">
                  <a14:compatExt spid="_x0000_s158863"/>
                </a:ext>
                <a:ext uri="{FF2B5EF4-FFF2-40B4-BE49-F238E27FC236}">
                  <a16:creationId xmlns:a16="http://schemas.microsoft.com/office/drawing/2014/main" id="{00000000-0008-0000-1D00-00008F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33</xdr:row>
          <xdr:rowOff>22860</xdr:rowOff>
        </xdr:from>
        <xdr:to>
          <xdr:col>12</xdr:col>
          <xdr:colOff>22860</xdr:colOff>
          <xdr:row>33</xdr:row>
          <xdr:rowOff>236220</xdr:rowOff>
        </xdr:to>
        <xdr:sp macro="" textlink="">
          <xdr:nvSpPr>
            <xdr:cNvPr id="158864" name="Drop Down 144" hidden="1">
              <a:extLst>
                <a:ext uri="{63B3BB69-23CF-44E3-9099-C40C66FF867C}">
                  <a14:compatExt spid="_x0000_s158864"/>
                </a:ext>
                <a:ext uri="{FF2B5EF4-FFF2-40B4-BE49-F238E27FC236}">
                  <a16:creationId xmlns:a16="http://schemas.microsoft.com/office/drawing/2014/main" id="{00000000-0008-0000-1D00-000090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34</xdr:row>
          <xdr:rowOff>22860</xdr:rowOff>
        </xdr:from>
        <xdr:to>
          <xdr:col>12</xdr:col>
          <xdr:colOff>22860</xdr:colOff>
          <xdr:row>34</xdr:row>
          <xdr:rowOff>236220</xdr:rowOff>
        </xdr:to>
        <xdr:sp macro="" textlink="">
          <xdr:nvSpPr>
            <xdr:cNvPr id="158865" name="Drop Down 145" hidden="1">
              <a:extLst>
                <a:ext uri="{63B3BB69-23CF-44E3-9099-C40C66FF867C}">
                  <a14:compatExt spid="_x0000_s158865"/>
                </a:ext>
                <a:ext uri="{FF2B5EF4-FFF2-40B4-BE49-F238E27FC236}">
                  <a16:creationId xmlns:a16="http://schemas.microsoft.com/office/drawing/2014/main" id="{00000000-0008-0000-1D00-000091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35</xdr:row>
          <xdr:rowOff>22860</xdr:rowOff>
        </xdr:from>
        <xdr:to>
          <xdr:col>12</xdr:col>
          <xdr:colOff>22860</xdr:colOff>
          <xdr:row>35</xdr:row>
          <xdr:rowOff>236220</xdr:rowOff>
        </xdr:to>
        <xdr:sp macro="" textlink="">
          <xdr:nvSpPr>
            <xdr:cNvPr id="158866" name="Drop Down 146" hidden="1">
              <a:extLst>
                <a:ext uri="{63B3BB69-23CF-44E3-9099-C40C66FF867C}">
                  <a14:compatExt spid="_x0000_s158866"/>
                </a:ext>
                <a:ext uri="{FF2B5EF4-FFF2-40B4-BE49-F238E27FC236}">
                  <a16:creationId xmlns:a16="http://schemas.microsoft.com/office/drawing/2014/main" id="{00000000-0008-0000-1D00-000092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36</xdr:row>
          <xdr:rowOff>22860</xdr:rowOff>
        </xdr:from>
        <xdr:to>
          <xdr:col>12</xdr:col>
          <xdr:colOff>22860</xdr:colOff>
          <xdr:row>36</xdr:row>
          <xdr:rowOff>236220</xdr:rowOff>
        </xdr:to>
        <xdr:sp macro="" textlink="">
          <xdr:nvSpPr>
            <xdr:cNvPr id="158867" name="Drop Down 147" hidden="1">
              <a:extLst>
                <a:ext uri="{63B3BB69-23CF-44E3-9099-C40C66FF867C}">
                  <a14:compatExt spid="_x0000_s158867"/>
                </a:ext>
                <a:ext uri="{FF2B5EF4-FFF2-40B4-BE49-F238E27FC236}">
                  <a16:creationId xmlns:a16="http://schemas.microsoft.com/office/drawing/2014/main" id="{00000000-0008-0000-1D00-000093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39</xdr:row>
          <xdr:rowOff>22860</xdr:rowOff>
        </xdr:from>
        <xdr:to>
          <xdr:col>12</xdr:col>
          <xdr:colOff>22860</xdr:colOff>
          <xdr:row>39</xdr:row>
          <xdr:rowOff>236220</xdr:rowOff>
        </xdr:to>
        <xdr:sp macro="" textlink="">
          <xdr:nvSpPr>
            <xdr:cNvPr id="158879" name="Drop Down 159" hidden="1">
              <a:extLst>
                <a:ext uri="{63B3BB69-23CF-44E3-9099-C40C66FF867C}">
                  <a14:compatExt spid="_x0000_s158879"/>
                </a:ext>
                <a:ext uri="{FF2B5EF4-FFF2-40B4-BE49-F238E27FC236}">
                  <a16:creationId xmlns:a16="http://schemas.microsoft.com/office/drawing/2014/main" id="{00000000-0008-0000-1D00-00009F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41</xdr:row>
          <xdr:rowOff>22860</xdr:rowOff>
        </xdr:from>
        <xdr:to>
          <xdr:col>12</xdr:col>
          <xdr:colOff>22860</xdr:colOff>
          <xdr:row>41</xdr:row>
          <xdr:rowOff>236220</xdr:rowOff>
        </xdr:to>
        <xdr:sp macro="" textlink="">
          <xdr:nvSpPr>
            <xdr:cNvPr id="158880" name="Drop Down 160" hidden="1">
              <a:extLst>
                <a:ext uri="{63B3BB69-23CF-44E3-9099-C40C66FF867C}">
                  <a14:compatExt spid="_x0000_s158880"/>
                </a:ext>
                <a:ext uri="{FF2B5EF4-FFF2-40B4-BE49-F238E27FC236}">
                  <a16:creationId xmlns:a16="http://schemas.microsoft.com/office/drawing/2014/main" id="{00000000-0008-0000-1D00-0000A0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42</xdr:row>
          <xdr:rowOff>22860</xdr:rowOff>
        </xdr:from>
        <xdr:to>
          <xdr:col>12</xdr:col>
          <xdr:colOff>22860</xdr:colOff>
          <xdr:row>42</xdr:row>
          <xdr:rowOff>236220</xdr:rowOff>
        </xdr:to>
        <xdr:sp macro="" textlink="">
          <xdr:nvSpPr>
            <xdr:cNvPr id="158881" name="Drop Down 161" hidden="1">
              <a:extLst>
                <a:ext uri="{63B3BB69-23CF-44E3-9099-C40C66FF867C}">
                  <a14:compatExt spid="_x0000_s158881"/>
                </a:ext>
                <a:ext uri="{FF2B5EF4-FFF2-40B4-BE49-F238E27FC236}">
                  <a16:creationId xmlns:a16="http://schemas.microsoft.com/office/drawing/2014/main" id="{00000000-0008-0000-1D00-0000A1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43</xdr:row>
          <xdr:rowOff>22860</xdr:rowOff>
        </xdr:from>
        <xdr:to>
          <xdr:col>12</xdr:col>
          <xdr:colOff>22860</xdr:colOff>
          <xdr:row>43</xdr:row>
          <xdr:rowOff>236220</xdr:rowOff>
        </xdr:to>
        <xdr:sp macro="" textlink="">
          <xdr:nvSpPr>
            <xdr:cNvPr id="158882" name="Drop Down 162" hidden="1">
              <a:extLst>
                <a:ext uri="{63B3BB69-23CF-44E3-9099-C40C66FF867C}">
                  <a14:compatExt spid="_x0000_s158882"/>
                </a:ext>
                <a:ext uri="{FF2B5EF4-FFF2-40B4-BE49-F238E27FC236}">
                  <a16:creationId xmlns:a16="http://schemas.microsoft.com/office/drawing/2014/main" id="{00000000-0008-0000-1D00-0000A2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44</xdr:row>
          <xdr:rowOff>22860</xdr:rowOff>
        </xdr:from>
        <xdr:to>
          <xdr:col>12</xdr:col>
          <xdr:colOff>22860</xdr:colOff>
          <xdr:row>44</xdr:row>
          <xdr:rowOff>236220</xdr:rowOff>
        </xdr:to>
        <xdr:sp macro="" textlink="">
          <xdr:nvSpPr>
            <xdr:cNvPr id="158883" name="Drop Down 163" hidden="1">
              <a:extLst>
                <a:ext uri="{63B3BB69-23CF-44E3-9099-C40C66FF867C}">
                  <a14:compatExt spid="_x0000_s158883"/>
                </a:ext>
                <a:ext uri="{FF2B5EF4-FFF2-40B4-BE49-F238E27FC236}">
                  <a16:creationId xmlns:a16="http://schemas.microsoft.com/office/drawing/2014/main" id="{00000000-0008-0000-1D00-0000A3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45</xdr:row>
          <xdr:rowOff>22860</xdr:rowOff>
        </xdr:from>
        <xdr:to>
          <xdr:col>12</xdr:col>
          <xdr:colOff>22860</xdr:colOff>
          <xdr:row>45</xdr:row>
          <xdr:rowOff>236220</xdr:rowOff>
        </xdr:to>
        <xdr:sp macro="" textlink="">
          <xdr:nvSpPr>
            <xdr:cNvPr id="158884" name="Drop Down 164" hidden="1">
              <a:extLst>
                <a:ext uri="{63B3BB69-23CF-44E3-9099-C40C66FF867C}">
                  <a14:compatExt spid="_x0000_s158884"/>
                </a:ext>
                <a:ext uri="{FF2B5EF4-FFF2-40B4-BE49-F238E27FC236}">
                  <a16:creationId xmlns:a16="http://schemas.microsoft.com/office/drawing/2014/main" id="{00000000-0008-0000-1D00-0000A4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46</xdr:row>
          <xdr:rowOff>22860</xdr:rowOff>
        </xdr:from>
        <xdr:to>
          <xdr:col>12</xdr:col>
          <xdr:colOff>22860</xdr:colOff>
          <xdr:row>46</xdr:row>
          <xdr:rowOff>236220</xdr:rowOff>
        </xdr:to>
        <xdr:sp macro="" textlink="">
          <xdr:nvSpPr>
            <xdr:cNvPr id="158885" name="Drop Down 165" hidden="1">
              <a:extLst>
                <a:ext uri="{63B3BB69-23CF-44E3-9099-C40C66FF867C}">
                  <a14:compatExt spid="_x0000_s158885"/>
                </a:ext>
                <a:ext uri="{FF2B5EF4-FFF2-40B4-BE49-F238E27FC236}">
                  <a16:creationId xmlns:a16="http://schemas.microsoft.com/office/drawing/2014/main" id="{00000000-0008-0000-1D00-0000A5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47</xdr:row>
          <xdr:rowOff>22860</xdr:rowOff>
        </xdr:from>
        <xdr:to>
          <xdr:col>12</xdr:col>
          <xdr:colOff>22860</xdr:colOff>
          <xdr:row>47</xdr:row>
          <xdr:rowOff>236220</xdr:rowOff>
        </xdr:to>
        <xdr:sp macro="" textlink="">
          <xdr:nvSpPr>
            <xdr:cNvPr id="158886" name="Drop Down 166" hidden="1">
              <a:extLst>
                <a:ext uri="{63B3BB69-23CF-44E3-9099-C40C66FF867C}">
                  <a14:compatExt spid="_x0000_s158886"/>
                </a:ext>
                <a:ext uri="{FF2B5EF4-FFF2-40B4-BE49-F238E27FC236}">
                  <a16:creationId xmlns:a16="http://schemas.microsoft.com/office/drawing/2014/main" id="{00000000-0008-0000-1D00-0000A6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48</xdr:row>
          <xdr:rowOff>22860</xdr:rowOff>
        </xdr:from>
        <xdr:to>
          <xdr:col>12</xdr:col>
          <xdr:colOff>22860</xdr:colOff>
          <xdr:row>48</xdr:row>
          <xdr:rowOff>236220</xdr:rowOff>
        </xdr:to>
        <xdr:sp macro="" textlink="">
          <xdr:nvSpPr>
            <xdr:cNvPr id="158887" name="Drop Down 167" hidden="1">
              <a:extLst>
                <a:ext uri="{63B3BB69-23CF-44E3-9099-C40C66FF867C}">
                  <a14:compatExt spid="_x0000_s158887"/>
                </a:ext>
                <a:ext uri="{FF2B5EF4-FFF2-40B4-BE49-F238E27FC236}">
                  <a16:creationId xmlns:a16="http://schemas.microsoft.com/office/drawing/2014/main" id="{00000000-0008-0000-1D00-0000A7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50</xdr:row>
          <xdr:rowOff>22860</xdr:rowOff>
        </xdr:from>
        <xdr:to>
          <xdr:col>12</xdr:col>
          <xdr:colOff>22860</xdr:colOff>
          <xdr:row>50</xdr:row>
          <xdr:rowOff>236220</xdr:rowOff>
        </xdr:to>
        <xdr:sp macro="" textlink="">
          <xdr:nvSpPr>
            <xdr:cNvPr id="158888" name="Drop Down 168" hidden="1">
              <a:extLst>
                <a:ext uri="{63B3BB69-23CF-44E3-9099-C40C66FF867C}">
                  <a14:compatExt spid="_x0000_s158888"/>
                </a:ext>
                <a:ext uri="{FF2B5EF4-FFF2-40B4-BE49-F238E27FC236}">
                  <a16:creationId xmlns:a16="http://schemas.microsoft.com/office/drawing/2014/main" id="{00000000-0008-0000-1D00-0000A8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51</xdr:row>
          <xdr:rowOff>22860</xdr:rowOff>
        </xdr:from>
        <xdr:to>
          <xdr:col>12</xdr:col>
          <xdr:colOff>22860</xdr:colOff>
          <xdr:row>51</xdr:row>
          <xdr:rowOff>236220</xdr:rowOff>
        </xdr:to>
        <xdr:sp macro="" textlink="">
          <xdr:nvSpPr>
            <xdr:cNvPr id="158889" name="Drop Down 169" hidden="1">
              <a:extLst>
                <a:ext uri="{63B3BB69-23CF-44E3-9099-C40C66FF867C}">
                  <a14:compatExt spid="_x0000_s158889"/>
                </a:ext>
                <a:ext uri="{FF2B5EF4-FFF2-40B4-BE49-F238E27FC236}">
                  <a16:creationId xmlns:a16="http://schemas.microsoft.com/office/drawing/2014/main" id="{00000000-0008-0000-1D00-0000A9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52</xdr:row>
          <xdr:rowOff>22860</xdr:rowOff>
        </xdr:from>
        <xdr:to>
          <xdr:col>12</xdr:col>
          <xdr:colOff>22860</xdr:colOff>
          <xdr:row>52</xdr:row>
          <xdr:rowOff>236220</xdr:rowOff>
        </xdr:to>
        <xdr:sp macro="" textlink="">
          <xdr:nvSpPr>
            <xdr:cNvPr id="158890" name="Drop Down 170" hidden="1">
              <a:extLst>
                <a:ext uri="{63B3BB69-23CF-44E3-9099-C40C66FF867C}">
                  <a14:compatExt spid="_x0000_s158890"/>
                </a:ext>
                <a:ext uri="{FF2B5EF4-FFF2-40B4-BE49-F238E27FC236}">
                  <a16:creationId xmlns:a16="http://schemas.microsoft.com/office/drawing/2014/main" id="{00000000-0008-0000-1D00-0000AA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53</xdr:row>
          <xdr:rowOff>22860</xdr:rowOff>
        </xdr:from>
        <xdr:to>
          <xdr:col>12</xdr:col>
          <xdr:colOff>22860</xdr:colOff>
          <xdr:row>53</xdr:row>
          <xdr:rowOff>236220</xdr:rowOff>
        </xdr:to>
        <xdr:sp macro="" textlink="">
          <xdr:nvSpPr>
            <xdr:cNvPr id="158891" name="Drop Down 171" hidden="1">
              <a:extLst>
                <a:ext uri="{63B3BB69-23CF-44E3-9099-C40C66FF867C}">
                  <a14:compatExt spid="_x0000_s158891"/>
                </a:ext>
                <a:ext uri="{FF2B5EF4-FFF2-40B4-BE49-F238E27FC236}">
                  <a16:creationId xmlns:a16="http://schemas.microsoft.com/office/drawing/2014/main" id="{00000000-0008-0000-1D00-0000AB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56</xdr:row>
          <xdr:rowOff>22860</xdr:rowOff>
        </xdr:from>
        <xdr:to>
          <xdr:col>12</xdr:col>
          <xdr:colOff>22860</xdr:colOff>
          <xdr:row>56</xdr:row>
          <xdr:rowOff>236220</xdr:rowOff>
        </xdr:to>
        <xdr:sp macro="" textlink="">
          <xdr:nvSpPr>
            <xdr:cNvPr id="158892" name="Drop Down 172" hidden="1">
              <a:extLst>
                <a:ext uri="{63B3BB69-23CF-44E3-9099-C40C66FF867C}">
                  <a14:compatExt spid="_x0000_s158892"/>
                </a:ext>
                <a:ext uri="{FF2B5EF4-FFF2-40B4-BE49-F238E27FC236}">
                  <a16:creationId xmlns:a16="http://schemas.microsoft.com/office/drawing/2014/main" id="{00000000-0008-0000-1D00-0000AC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57</xdr:row>
          <xdr:rowOff>22860</xdr:rowOff>
        </xdr:from>
        <xdr:to>
          <xdr:col>12</xdr:col>
          <xdr:colOff>22860</xdr:colOff>
          <xdr:row>57</xdr:row>
          <xdr:rowOff>236220</xdr:rowOff>
        </xdr:to>
        <xdr:sp macro="" textlink="">
          <xdr:nvSpPr>
            <xdr:cNvPr id="158893" name="Drop Down 173" hidden="1">
              <a:extLst>
                <a:ext uri="{63B3BB69-23CF-44E3-9099-C40C66FF867C}">
                  <a14:compatExt spid="_x0000_s158893"/>
                </a:ext>
                <a:ext uri="{FF2B5EF4-FFF2-40B4-BE49-F238E27FC236}">
                  <a16:creationId xmlns:a16="http://schemas.microsoft.com/office/drawing/2014/main" id="{00000000-0008-0000-1D00-0000AD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58</xdr:row>
          <xdr:rowOff>22860</xdr:rowOff>
        </xdr:from>
        <xdr:to>
          <xdr:col>12</xdr:col>
          <xdr:colOff>22860</xdr:colOff>
          <xdr:row>58</xdr:row>
          <xdr:rowOff>236220</xdr:rowOff>
        </xdr:to>
        <xdr:sp macro="" textlink="">
          <xdr:nvSpPr>
            <xdr:cNvPr id="158894" name="Drop Down 174" hidden="1">
              <a:extLst>
                <a:ext uri="{63B3BB69-23CF-44E3-9099-C40C66FF867C}">
                  <a14:compatExt spid="_x0000_s158894"/>
                </a:ext>
                <a:ext uri="{FF2B5EF4-FFF2-40B4-BE49-F238E27FC236}">
                  <a16:creationId xmlns:a16="http://schemas.microsoft.com/office/drawing/2014/main" id="{00000000-0008-0000-1D00-0000AE6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62</xdr:row>
          <xdr:rowOff>22860</xdr:rowOff>
        </xdr:from>
        <xdr:to>
          <xdr:col>12</xdr:col>
          <xdr:colOff>22860</xdr:colOff>
          <xdr:row>62</xdr:row>
          <xdr:rowOff>236220</xdr:rowOff>
        </xdr:to>
        <xdr:sp macro="" textlink="">
          <xdr:nvSpPr>
            <xdr:cNvPr id="159068" name="Drop Down 348" hidden="1">
              <a:extLst>
                <a:ext uri="{63B3BB69-23CF-44E3-9099-C40C66FF867C}">
                  <a14:compatExt spid="_x0000_s159068"/>
                </a:ext>
                <a:ext uri="{FF2B5EF4-FFF2-40B4-BE49-F238E27FC236}">
                  <a16:creationId xmlns:a16="http://schemas.microsoft.com/office/drawing/2014/main" id="{00000000-0008-0000-1D00-00005C6D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40</xdr:row>
          <xdr:rowOff>22860</xdr:rowOff>
        </xdr:from>
        <xdr:to>
          <xdr:col>12</xdr:col>
          <xdr:colOff>22860</xdr:colOff>
          <xdr:row>40</xdr:row>
          <xdr:rowOff>236220</xdr:rowOff>
        </xdr:to>
        <xdr:sp macro="" textlink="">
          <xdr:nvSpPr>
            <xdr:cNvPr id="159069" name="Drop Down 349" hidden="1">
              <a:extLst>
                <a:ext uri="{63B3BB69-23CF-44E3-9099-C40C66FF867C}">
                  <a14:compatExt spid="_x0000_s159069"/>
                </a:ext>
                <a:ext uri="{FF2B5EF4-FFF2-40B4-BE49-F238E27FC236}">
                  <a16:creationId xmlns:a16="http://schemas.microsoft.com/office/drawing/2014/main" id="{00000000-0008-0000-1D00-00005D6D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54</xdr:row>
          <xdr:rowOff>22860</xdr:rowOff>
        </xdr:from>
        <xdr:to>
          <xdr:col>12</xdr:col>
          <xdr:colOff>22860</xdr:colOff>
          <xdr:row>54</xdr:row>
          <xdr:rowOff>236220</xdr:rowOff>
        </xdr:to>
        <xdr:sp macro="" textlink="">
          <xdr:nvSpPr>
            <xdr:cNvPr id="159070" name="Drop Down 350" hidden="1">
              <a:extLst>
                <a:ext uri="{63B3BB69-23CF-44E3-9099-C40C66FF867C}">
                  <a14:compatExt spid="_x0000_s159070"/>
                </a:ext>
                <a:ext uri="{FF2B5EF4-FFF2-40B4-BE49-F238E27FC236}">
                  <a16:creationId xmlns:a16="http://schemas.microsoft.com/office/drawing/2014/main" id="{00000000-0008-0000-1D00-00005E6D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55</xdr:row>
          <xdr:rowOff>22860</xdr:rowOff>
        </xdr:from>
        <xdr:to>
          <xdr:col>12</xdr:col>
          <xdr:colOff>22860</xdr:colOff>
          <xdr:row>55</xdr:row>
          <xdr:rowOff>236220</xdr:rowOff>
        </xdr:to>
        <xdr:sp macro="" textlink="">
          <xdr:nvSpPr>
            <xdr:cNvPr id="159071" name="Drop Down 351" hidden="1">
              <a:extLst>
                <a:ext uri="{63B3BB69-23CF-44E3-9099-C40C66FF867C}">
                  <a14:compatExt spid="_x0000_s159071"/>
                </a:ext>
                <a:ext uri="{FF2B5EF4-FFF2-40B4-BE49-F238E27FC236}">
                  <a16:creationId xmlns:a16="http://schemas.microsoft.com/office/drawing/2014/main" id="{00000000-0008-0000-1D00-00005F6D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59</xdr:row>
          <xdr:rowOff>22860</xdr:rowOff>
        </xdr:from>
        <xdr:to>
          <xdr:col>12</xdr:col>
          <xdr:colOff>22860</xdr:colOff>
          <xdr:row>59</xdr:row>
          <xdr:rowOff>236220</xdr:rowOff>
        </xdr:to>
        <xdr:sp macro="" textlink="">
          <xdr:nvSpPr>
            <xdr:cNvPr id="159072" name="Drop Down 352" hidden="1">
              <a:extLst>
                <a:ext uri="{63B3BB69-23CF-44E3-9099-C40C66FF867C}">
                  <a14:compatExt spid="_x0000_s159072"/>
                </a:ext>
                <a:ext uri="{FF2B5EF4-FFF2-40B4-BE49-F238E27FC236}">
                  <a16:creationId xmlns:a16="http://schemas.microsoft.com/office/drawing/2014/main" id="{00000000-0008-0000-1D00-0000606D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60</xdr:row>
          <xdr:rowOff>22860</xdr:rowOff>
        </xdr:from>
        <xdr:to>
          <xdr:col>12</xdr:col>
          <xdr:colOff>22860</xdr:colOff>
          <xdr:row>60</xdr:row>
          <xdr:rowOff>236220</xdr:rowOff>
        </xdr:to>
        <xdr:sp macro="" textlink="">
          <xdr:nvSpPr>
            <xdr:cNvPr id="159073" name="Drop Down 353" hidden="1">
              <a:extLst>
                <a:ext uri="{63B3BB69-23CF-44E3-9099-C40C66FF867C}">
                  <a14:compatExt spid="_x0000_s159073"/>
                </a:ext>
                <a:ext uri="{FF2B5EF4-FFF2-40B4-BE49-F238E27FC236}">
                  <a16:creationId xmlns:a16="http://schemas.microsoft.com/office/drawing/2014/main" id="{00000000-0008-0000-1D00-0000616D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61</xdr:row>
          <xdr:rowOff>22860</xdr:rowOff>
        </xdr:from>
        <xdr:to>
          <xdr:col>12</xdr:col>
          <xdr:colOff>22860</xdr:colOff>
          <xdr:row>61</xdr:row>
          <xdr:rowOff>236220</xdr:rowOff>
        </xdr:to>
        <xdr:sp macro="" textlink="">
          <xdr:nvSpPr>
            <xdr:cNvPr id="159074" name="Drop Down 354" hidden="1">
              <a:extLst>
                <a:ext uri="{63B3BB69-23CF-44E3-9099-C40C66FF867C}">
                  <a14:compatExt spid="_x0000_s159074"/>
                </a:ext>
                <a:ext uri="{FF2B5EF4-FFF2-40B4-BE49-F238E27FC236}">
                  <a16:creationId xmlns:a16="http://schemas.microsoft.com/office/drawing/2014/main" id="{00000000-0008-0000-1D00-0000626D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9525</xdr:rowOff>
    </xdr:from>
    <xdr:to>
      <xdr:col>15</xdr:col>
      <xdr:colOff>507175</xdr:colOff>
      <xdr:row>2</xdr:row>
      <xdr:rowOff>18225</xdr:rowOff>
    </xdr:to>
    <xdr:pic>
      <xdr:nvPicPr>
        <xdr:cNvPr id="375" name="Afbeelding 374">
          <a:hlinkClick xmlns:r="http://schemas.openxmlformats.org/officeDocument/2006/relationships" r:id="rId1" tooltip="Skip to results"/>
          <a:extLst>
            <a:ext uri="{FF2B5EF4-FFF2-40B4-BE49-F238E27FC236}">
              <a16:creationId xmlns:a16="http://schemas.microsoft.com/office/drawing/2014/main" id="{00000000-0008-0000-1B00-000077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twoCellAnchor editAs="oneCell">
    <xdr:from>
      <xdr:col>11</xdr:col>
      <xdr:colOff>896359</xdr:colOff>
      <xdr:row>2</xdr:row>
      <xdr:rowOff>104994</xdr:rowOff>
    </xdr:from>
    <xdr:to>
      <xdr:col>12</xdr:col>
      <xdr:colOff>104060</xdr:colOff>
      <xdr:row>3</xdr:row>
      <xdr:rowOff>219399</xdr:rowOff>
    </xdr:to>
    <xdr:pic>
      <xdr:nvPicPr>
        <xdr:cNvPr id="376" name="Afbeelding 375">
          <a:hlinkClick xmlns:r="http://schemas.openxmlformats.org/officeDocument/2006/relationships" r:id="rId3" tooltip="Next section"/>
          <a:extLst>
            <a:ext uri="{FF2B5EF4-FFF2-40B4-BE49-F238E27FC236}">
              <a16:creationId xmlns:a16="http://schemas.microsoft.com/office/drawing/2014/main" id="{00000000-0008-0000-1B00-000078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377" name="Afbeelding 376">
          <a:hlinkClick xmlns:r="http://schemas.openxmlformats.org/officeDocument/2006/relationships" r:id="rId5" tooltip="Previous section"/>
          <a:extLst>
            <a:ext uri="{FF2B5EF4-FFF2-40B4-BE49-F238E27FC236}">
              <a16:creationId xmlns:a16="http://schemas.microsoft.com/office/drawing/2014/main" id="{00000000-0008-0000-1B00-00007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49</xdr:row>
          <xdr:rowOff>22860</xdr:rowOff>
        </xdr:from>
        <xdr:to>
          <xdr:col>12</xdr:col>
          <xdr:colOff>22860</xdr:colOff>
          <xdr:row>49</xdr:row>
          <xdr:rowOff>236220</xdr:rowOff>
        </xdr:to>
        <xdr:sp macro="" textlink="">
          <xdr:nvSpPr>
            <xdr:cNvPr id="159075" name="Drop Down 355" hidden="1">
              <a:extLst>
                <a:ext uri="{63B3BB69-23CF-44E3-9099-C40C66FF867C}">
                  <a14:compatExt spid="_x0000_s159075"/>
                </a:ext>
                <a:ext uri="{FF2B5EF4-FFF2-40B4-BE49-F238E27FC236}">
                  <a16:creationId xmlns:a16="http://schemas.microsoft.com/office/drawing/2014/main" id="{00000000-0008-0000-1D00-0000636D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69" name="Afbeelding 68">
          <a:hlinkClick xmlns:r="http://schemas.openxmlformats.org/officeDocument/2006/relationships" r:id="rId7" tooltip="Previous domain"/>
          <a:extLst>
            <a:ext uri="{FF2B5EF4-FFF2-40B4-BE49-F238E27FC236}">
              <a16:creationId xmlns:a16="http://schemas.microsoft.com/office/drawing/2014/main" id="{00000000-0008-0000-1B00-00004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982904</xdr:colOff>
      <xdr:row>0</xdr:row>
      <xdr:rowOff>1</xdr:rowOff>
    </xdr:from>
    <xdr:to>
      <xdr:col>12</xdr:col>
      <xdr:colOff>114301</xdr:colOff>
      <xdr:row>2</xdr:row>
      <xdr:rowOff>8312</xdr:rowOff>
    </xdr:to>
    <xdr:pic>
      <xdr:nvPicPr>
        <xdr:cNvPr id="70" name="Afbeelding 69">
          <a:hlinkClick xmlns:r="http://schemas.openxmlformats.org/officeDocument/2006/relationships" r:id="rId1" tooltip="Next domain"/>
          <a:extLst>
            <a:ext uri="{FF2B5EF4-FFF2-40B4-BE49-F238E27FC236}">
              <a16:creationId xmlns:a16="http://schemas.microsoft.com/office/drawing/2014/main" id="{00000000-0008-0000-1B00-00004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761529" y="1"/>
          <a:ext cx="534747"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71" name="Afbeelding 70">
          <a:hlinkClick xmlns:r="http://schemas.openxmlformats.org/officeDocument/2006/relationships" r:id="rId10" tooltip="Back to index"/>
          <a:extLst>
            <a:ext uri="{FF2B5EF4-FFF2-40B4-BE49-F238E27FC236}">
              <a16:creationId xmlns:a16="http://schemas.microsoft.com/office/drawing/2014/main" id="{00000000-0008-0000-1B00-00004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32</xdr:row>
          <xdr:rowOff>22860</xdr:rowOff>
        </xdr:from>
        <xdr:to>
          <xdr:col>12</xdr:col>
          <xdr:colOff>22860</xdr:colOff>
          <xdr:row>32</xdr:row>
          <xdr:rowOff>236220</xdr:rowOff>
        </xdr:to>
        <xdr:sp macro="" textlink="">
          <xdr:nvSpPr>
            <xdr:cNvPr id="159076" name="Drop Down 356" hidden="1">
              <a:extLst>
                <a:ext uri="{63B3BB69-23CF-44E3-9099-C40C66FF867C}">
                  <a14:compatExt spid="_x0000_s159076"/>
                </a:ext>
                <a:ext uri="{FF2B5EF4-FFF2-40B4-BE49-F238E27FC236}">
                  <a16:creationId xmlns:a16="http://schemas.microsoft.com/office/drawing/2014/main" id="{00000000-0008-0000-1D00-0000646D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10</xdr:row>
          <xdr:rowOff>22860</xdr:rowOff>
        </xdr:from>
        <xdr:to>
          <xdr:col>12</xdr:col>
          <xdr:colOff>22860</xdr:colOff>
          <xdr:row>10</xdr:row>
          <xdr:rowOff>236220</xdr:rowOff>
        </xdr:to>
        <xdr:sp macro="" textlink="">
          <xdr:nvSpPr>
            <xdr:cNvPr id="157871" name="Drop Down 175" hidden="1">
              <a:extLst>
                <a:ext uri="{63B3BB69-23CF-44E3-9099-C40C66FF867C}">
                  <a14:compatExt spid="_x0000_s157871"/>
                </a:ext>
                <a:ext uri="{FF2B5EF4-FFF2-40B4-BE49-F238E27FC236}">
                  <a16:creationId xmlns:a16="http://schemas.microsoft.com/office/drawing/2014/main" id="{00000000-0008-0000-1E00-0000AF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236220</xdr:rowOff>
        </xdr:to>
        <xdr:sp macro="" textlink="">
          <xdr:nvSpPr>
            <xdr:cNvPr id="157873" name="Drop Down 177" hidden="1">
              <a:extLst>
                <a:ext uri="{63B3BB69-23CF-44E3-9099-C40C66FF867C}">
                  <a14:compatExt spid="_x0000_s157873"/>
                </a:ext>
                <a:ext uri="{FF2B5EF4-FFF2-40B4-BE49-F238E27FC236}">
                  <a16:creationId xmlns:a16="http://schemas.microsoft.com/office/drawing/2014/main" id="{00000000-0008-0000-1E00-0000B1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13</xdr:row>
          <xdr:rowOff>22860</xdr:rowOff>
        </xdr:from>
        <xdr:to>
          <xdr:col>12</xdr:col>
          <xdr:colOff>22860</xdr:colOff>
          <xdr:row>13</xdr:row>
          <xdr:rowOff>236220</xdr:rowOff>
        </xdr:to>
        <xdr:sp macro="" textlink="">
          <xdr:nvSpPr>
            <xdr:cNvPr id="157874" name="Drop Down 178" hidden="1">
              <a:extLst>
                <a:ext uri="{63B3BB69-23CF-44E3-9099-C40C66FF867C}">
                  <a14:compatExt spid="_x0000_s157874"/>
                </a:ext>
                <a:ext uri="{FF2B5EF4-FFF2-40B4-BE49-F238E27FC236}">
                  <a16:creationId xmlns:a16="http://schemas.microsoft.com/office/drawing/2014/main" id="{00000000-0008-0000-1E00-0000B2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236220</xdr:rowOff>
        </xdr:to>
        <xdr:sp macro="" textlink="">
          <xdr:nvSpPr>
            <xdr:cNvPr id="157875" name="Drop Down 179" hidden="1">
              <a:extLst>
                <a:ext uri="{63B3BB69-23CF-44E3-9099-C40C66FF867C}">
                  <a14:compatExt spid="_x0000_s157875"/>
                </a:ext>
                <a:ext uri="{FF2B5EF4-FFF2-40B4-BE49-F238E27FC236}">
                  <a16:creationId xmlns:a16="http://schemas.microsoft.com/office/drawing/2014/main" id="{00000000-0008-0000-1E00-0000B3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236220</xdr:rowOff>
        </xdr:to>
        <xdr:sp macro="" textlink="">
          <xdr:nvSpPr>
            <xdr:cNvPr id="157876" name="Drop Down 180" hidden="1">
              <a:extLst>
                <a:ext uri="{63B3BB69-23CF-44E3-9099-C40C66FF867C}">
                  <a14:compatExt spid="_x0000_s157876"/>
                </a:ext>
                <a:ext uri="{FF2B5EF4-FFF2-40B4-BE49-F238E27FC236}">
                  <a16:creationId xmlns:a16="http://schemas.microsoft.com/office/drawing/2014/main" id="{00000000-0008-0000-1E00-0000B4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16</xdr:row>
          <xdr:rowOff>22860</xdr:rowOff>
        </xdr:from>
        <xdr:to>
          <xdr:col>12</xdr:col>
          <xdr:colOff>22860</xdr:colOff>
          <xdr:row>16</xdr:row>
          <xdr:rowOff>236220</xdr:rowOff>
        </xdr:to>
        <xdr:sp macro="" textlink="">
          <xdr:nvSpPr>
            <xdr:cNvPr id="157877" name="Drop Down 181" hidden="1">
              <a:extLst>
                <a:ext uri="{63B3BB69-23CF-44E3-9099-C40C66FF867C}">
                  <a14:compatExt spid="_x0000_s157877"/>
                </a:ext>
                <a:ext uri="{FF2B5EF4-FFF2-40B4-BE49-F238E27FC236}">
                  <a16:creationId xmlns:a16="http://schemas.microsoft.com/office/drawing/2014/main" id="{00000000-0008-0000-1E00-0000B5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236220</xdr:rowOff>
        </xdr:to>
        <xdr:sp macro="" textlink="">
          <xdr:nvSpPr>
            <xdr:cNvPr id="157878" name="Drop Down 182" hidden="1">
              <a:extLst>
                <a:ext uri="{63B3BB69-23CF-44E3-9099-C40C66FF867C}">
                  <a14:compatExt spid="_x0000_s157878"/>
                </a:ext>
                <a:ext uri="{FF2B5EF4-FFF2-40B4-BE49-F238E27FC236}">
                  <a16:creationId xmlns:a16="http://schemas.microsoft.com/office/drawing/2014/main" id="{00000000-0008-0000-1E00-0000B6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236220</xdr:rowOff>
        </xdr:to>
        <xdr:sp macro="" textlink="">
          <xdr:nvSpPr>
            <xdr:cNvPr id="157879" name="Drop Down 183" hidden="1">
              <a:extLst>
                <a:ext uri="{63B3BB69-23CF-44E3-9099-C40C66FF867C}">
                  <a14:compatExt spid="_x0000_s157879"/>
                </a:ext>
                <a:ext uri="{FF2B5EF4-FFF2-40B4-BE49-F238E27FC236}">
                  <a16:creationId xmlns:a16="http://schemas.microsoft.com/office/drawing/2014/main" id="{00000000-0008-0000-1E00-0000B7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236220</xdr:rowOff>
        </xdr:to>
        <xdr:sp macro="" textlink="">
          <xdr:nvSpPr>
            <xdr:cNvPr id="157880" name="Drop Down 184" hidden="1">
              <a:extLst>
                <a:ext uri="{63B3BB69-23CF-44E3-9099-C40C66FF867C}">
                  <a14:compatExt spid="_x0000_s157880"/>
                </a:ext>
                <a:ext uri="{FF2B5EF4-FFF2-40B4-BE49-F238E27FC236}">
                  <a16:creationId xmlns:a16="http://schemas.microsoft.com/office/drawing/2014/main" id="{00000000-0008-0000-1E00-0000B8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20</xdr:row>
          <xdr:rowOff>22860</xdr:rowOff>
        </xdr:from>
        <xdr:to>
          <xdr:col>12</xdr:col>
          <xdr:colOff>22860</xdr:colOff>
          <xdr:row>20</xdr:row>
          <xdr:rowOff>236220</xdr:rowOff>
        </xdr:to>
        <xdr:sp macro="" textlink="">
          <xdr:nvSpPr>
            <xdr:cNvPr id="157881" name="Drop Down 185" hidden="1">
              <a:extLst>
                <a:ext uri="{63B3BB69-23CF-44E3-9099-C40C66FF867C}">
                  <a14:compatExt spid="_x0000_s157881"/>
                </a:ext>
                <a:ext uri="{FF2B5EF4-FFF2-40B4-BE49-F238E27FC236}">
                  <a16:creationId xmlns:a16="http://schemas.microsoft.com/office/drawing/2014/main" id="{00000000-0008-0000-1E00-0000B9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21</xdr:row>
          <xdr:rowOff>22860</xdr:rowOff>
        </xdr:from>
        <xdr:to>
          <xdr:col>12</xdr:col>
          <xdr:colOff>22860</xdr:colOff>
          <xdr:row>21</xdr:row>
          <xdr:rowOff>236220</xdr:rowOff>
        </xdr:to>
        <xdr:sp macro="" textlink="">
          <xdr:nvSpPr>
            <xdr:cNvPr id="157882" name="Drop Down 186" hidden="1">
              <a:extLst>
                <a:ext uri="{63B3BB69-23CF-44E3-9099-C40C66FF867C}">
                  <a14:compatExt spid="_x0000_s157882"/>
                </a:ext>
                <a:ext uri="{FF2B5EF4-FFF2-40B4-BE49-F238E27FC236}">
                  <a16:creationId xmlns:a16="http://schemas.microsoft.com/office/drawing/2014/main" id="{00000000-0008-0000-1E00-0000BA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22</xdr:row>
          <xdr:rowOff>22860</xdr:rowOff>
        </xdr:from>
        <xdr:to>
          <xdr:col>12</xdr:col>
          <xdr:colOff>22860</xdr:colOff>
          <xdr:row>22</xdr:row>
          <xdr:rowOff>236220</xdr:rowOff>
        </xdr:to>
        <xdr:sp macro="" textlink="">
          <xdr:nvSpPr>
            <xdr:cNvPr id="157883" name="Drop Down 187" hidden="1">
              <a:extLst>
                <a:ext uri="{63B3BB69-23CF-44E3-9099-C40C66FF867C}">
                  <a14:compatExt spid="_x0000_s157883"/>
                </a:ext>
                <a:ext uri="{FF2B5EF4-FFF2-40B4-BE49-F238E27FC236}">
                  <a16:creationId xmlns:a16="http://schemas.microsoft.com/office/drawing/2014/main" id="{00000000-0008-0000-1E00-0000BB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24</xdr:row>
          <xdr:rowOff>22860</xdr:rowOff>
        </xdr:from>
        <xdr:to>
          <xdr:col>12</xdr:col>
          <xdr:colOff>22860</xdr:colOff>
          <xdr:row>24</xdr:row>
          <xdr:rowOff>236220</xdr:rowOff>
        </xdr:to>
        <xdr:sp macro="" textlink="">
          <xdr:nvSpPr>
            <xdr:cNvPr id="157884" name="Drop Down 188" hidden="1">
              <a:extLst>
                <a:ext uri="{63B3BB69-23CF-44E3-9099-C40C66FF867C}">
                  <a14:compatExt spid="_x0000_s157884"/>
                </a:ext>
                <a:ext uri="{FF2B5EF4-FFF2-40B4-BE49-F238E27FC236}">
                  <a16:creationId xmlns:a16="http://schemas.microsoft.com/office/drawing/2014/main" id="{00000000-0008-0000-1E00-0000BC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236220</xdr:rowOff>
        </xdr:to>
        <xdr:sp macro="" textlink="">
          <xdr:nvSpPr>
            <xdr:cNvPr id="157886" name="Drop Down 190" hidden="1">
              <a:extLst>
                <a:ext uri="{63B3BB69-23CF-44E3-9099-C40C66FF867C}">
                  <a14:compatExt spid="_x0000_s157886"/>
                </a:ext>
                <a:ext uri="{FF2B5EF4-FFF2-40B4-BE49-F238E27FC236}">
                  <a16:creationId xmlns:a16="http://schemas.microsoft.com/office/drawing/2014/main" id="{00000000-0008-0000-1E00-0000BE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26</xdr:row>
          <xdr:rowOff>22860</xdr:rowOff>
        </xdr:from>
        <xdr:to>
          <xdr:col>12</xdr:col>
          <xdr:colOff>22860</xdr:colOff>
          <xdr:row>26</xdr:row>
          <xdr:rowOff>236220</xdr:rowOff>
        </xdr:to>
        <xdr:sp macro="" textlink="">
          <xdr:nvSpPr>
            <xdr:cNvPr id="157887" name="Drop Down 191" hidden="1">
              <a:extLst>
                <a:ext uri="{63B3BB69-23CF-44E3-9099-C40C66FF867C}">
                  <a14:compatExt spid="_x0000_s157887"/>
                </a:ext>
                <a:ext uri="{FF2B5EF4-FFF2-40B4-BE49-F238E27FC236}">
                  <a16:creationId xmlns:a16="http://schemas.microsoft.com/office/drawing/2014/main" id="{00000000-0008-0000-1E00-0000BF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27</xdr:row>
          <xdr:rowOff>22860</xdr:rowOff>
        </xdr:from>
        <xdr:to>
          <xdr:col>12</xdr:col>
          <xdr:colOff>22860</xdr:colOff>
          <xdr:row>27</xdr:row>
          <xdr:rowOff>236220</xdr:rowOff>
        </xdr:to>
        <xdr:sp macro="" textlink="">
          <xdr:nvSpPr>
            <xdr:cNvPr id="157888" name="Drop Down 192" hidden="1">
              <a:extLst>
                <a:ext uri="{63B3BB69-23CF-44E3-9099-C40C66FF867C}">
                  <a14:compatExt spid="_x0000_s157888"/>
                </a:ext>
                <a:ext uri="{FF2B5EF4-FFF2-40B4-BE49-F238E27FC236}">
                  <a16:creationId xmlns:a16="http://schemas.microsoft.com/office/drawing/2014/main" id="{00000000-0008-0000-1E00-0000C0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28</xdr:row>
          <xdr:rowOff>22860</xdr:rowOff>
        </xdr:from>
        <xdr:to>
          <xdr:col>12</xdr:col>
          <xdr:colOff>22860</xdr:colOff>
          <xdr:row>28</xdr:row>
          <xdr:rowOff>236220</xdr:rowOff>
        </xdr:to>
        <xdr:sp macro="" textlink="">
          <xdr:nvSpPr>
            <xdr:cNvPr id="157889" name="Drop Down 193" hidden="1">
              <a:extLst>
                <a:ext uri="{63B3BB69-23CF-44E3-9099-C40C66FF867C}">
                  <a14:compatExt spid="_x0000_s157889"/>
                </a:ext>
                <a:ext uri="{FF2B5EF4-FFF2-40B4-BE49-F238E27FC236}">
                  <a16:creationId xmlns:a16="http://schemas.microsoft.com/office/drawing/2014/main" id="{00000000-0008-0000-1E00-0000C1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29</xdr:row>
          <xdr:rowOff>22860</xdr:rowOff>
        </xdr:from>
        <xdr:to>
          <xdr:col>12</xdr:col>
          <xdr:colOff>22860</xdr:colOff>
          <xdr:row>29</xdr:row>
          <xdr:rowOff>236220</xdr:rowOff>
        </xdr:to>
        <xdr:sp macro="" textlink="">
          <xdr:nvSpPr>
            <xdr:cNvPr id="157890" name="Drop Down 194" hidden="1">
              <a:extLst>
                <a:ext uri="{63B3BB69-23CF-44E3-9099-C40C66FF867C}">
                  <a14:compatExt spid="_x0000_s157890"/>
                </a:ext>
                <a:ext uri="{FF2B5EF4-FFF2-40B4-BE49-F238E27FC236}">
                  <a16:creationId xmlns:a16="http://schemas.microsoft.com/office/drawing/2014/main" id="{00000000-0008-0000-1E00-0000C2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30</xdr:row>
          <xdr:rowOff>22860</xdr:rowOff>
        </xdr:from>
        <xdr:to>
          <xdr:col>12</xdr:col>
          <xdr:colOff>22860</xdr:colOff>
          <xdr:row>30</xdr:row>
          <xdr:rowOff>236220</xdr:rowOff>
        </xdr:to>
        <xdr:sp macro="" textlink="">
          <xdr:nvSpPr>
            <xdr:cNvPr id="157891" name="Drop Down 195" hidden="1">
              <a:extLst>
                <a:ext uri="{63B3BB69-23CF-44E3-9099-C40C66FF867C}">
                  <a14:compatExt spid="_x0000_s157891"/>
                </a:ext>
                <a:ext uri="{FF2B5EF4-FFF2-40B4-BE49-F238E27FC236}">
                  <a16:creationId xmlns:a16="http://schemas.microsoft.com/office/drawing/2014/main" id="{00000000-0008-0000-1E00-0000C3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31</xdr:row>
          <xdr:rowOff>22860</xdr:rowOff>
        </xdr:from>
        <xdr:to>
          <xdr:col>12</xdr:col>
          <xdr:colOff>22860</xdr:colOff>
          <xdr:row>31</xdr:row>
          <xdr:rowOff>236220</xdr:rowOff>
        </xdr:to>
        <xdr:sp macro="" textlink="">
          <xdr:nvSpPr>
            <xdr:cNvPr id="157892" name="Drop Down 196" hidden="1">
              <a:extLst>
                <a:ext uri="{63B3BB69-23CF-44E3-9099-C40C66FF867C}">
                  <a14:compatExt spid="_x0000_s157892"/>
                </a:ext>
                <a:ext uri="{FF2B5EF4-FFF2-40B4-BE49-F238E27FC236}">
                  <a16:creationId xmlns:a16="http://schemas.microsoft.com/office/drawing/2014/main" id="{00000000-0008-0000-1E00-0000C4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33</xdr:row>
          <xdr:rowOff>22860</xdr:rowOff>
        </xdr:from>
        <xdr:to>
          <xdr:col>12</xdr:col>
          <xdr:colOff>22860</xdr:colOff>
          <xdr:row>33</xdr:row>
          <xdr:rowOff>236220</xdr:rowOff>
        </xdr:to>
        <xdr:sp macro="" textlink="">
          <xdr:nvSpPr>
            <xdr:cNvPr id="157893" name="Drop Down 197" hidden="1">
              <a:extLst>
                <a:ext uri="{63B3BB69-23CF-44E3-9099-C40C66FF867C}">
                  <a14:compatExt spid="_x0000_s157893"/>
                </a:ext>
                <a:ext uri="{FF2B5EF4-FFF2-40B4-BE49-F238E27FC236}">
                  <a16:creationId xmlns:a16="http://schemas.microsoft.com/office/drawing/2014/main" id="{00000000-0008-0000-1E00-0000C5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34</xdr:row>
          <xdr:rowOff>22860</xdr:rowOff>
        </xdr:from>
        <xdr:to>
          <xdr:col>12</xdr:col>
          <xdr:colOff>22860</xdr:colOff>
          <xdr:row>34</xdr:row>
          <xdr:rowOff>236220</xdr:rowOff>
        </xdr:to>
        <xdr:sp macro="" textlink="">
          <xdr:nvSpPr>
            <xdr:cNvPr id="157894" name="Drop Down 198" hidden="1">
              <a:extLst>
                <a:ext uri="{63B3BB69-23CF-44E3-9099-C40C66FF867C}">
                  <a14:compatExt spid="_x0000_s157894"/>
                </a:ext>
                <a:ext uri="{FF2B5EF4-FFF2-40B4-BE49-F238E27FC236}">
                  <a16:creationId xmlns:a16="http://schemas.microsoft.com/office/drawing/2014/main" id="{00000000-0008-0000-1E00-0000C6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35</xdr:row>
          <xdr:rowOff>22860</xdr:rowOff>
        </xdr:from>
        <xdr:to>
          <xdr:col>12</xdr:col>
          <xdr:colOff>22860</xdr:colOff>
          <xdr:row>35</xdr:row>
          <xdr:rowOff>236220</xdr:rowOff>
        </xdr:to>
        <xdr:sp macro="" textlink="">
          <xdr:nvSpPr>
            <xdr:cNvPr id="157895" name="Drop Down 199" hidden="1">
              <a:extLst>
                <a:ext uri="{63B3BB69-23CF-44E3-9099-C40C66FF867C}">
                  <a14:compatExt spid="_x0000_s157895"/>
                </a:ext>
                <a:ext uri="{FF2B5EF4-FFF2-40B4-BE49-F238E27FC236}">
                  <a16:creationId xmlns:a16="http://schemas.microsoft.com/office/drawing/2014/main" id="{00000000-0008-0000-1E00-0000C7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47</xdr:row>
          <xdr:rowOff>22860</xdr:rowOff>
        </xdr:from>
        <xdr:to>
          <xdr:col>12</xdr:col>
          <xdr:colOff>22860</xdr:colOff>
          <xdr:row>47</xdr:row>
          <xdr:rowOff>236220</xdr:rowOff>
        </xdr:to>
        <xdr:sp macro="" textlink="">
          <xdr:nvSpPr>
            <xdr:cNvPr id="157906" name="Drop Down 210" hidden="1">
              <a:extLst>
                <a:ext uri="{63B3BB69-23CF-44E3-9099-C40C66FF867C}">
                  <a14:compatExt spid="_x0000_s157906"/>
                </a:ext>
                <a:ext uri="{FF2B5EF4-FFF2-40B4-BE49-F238E27FC236}">
                  <a16:creationId xmlns:a16="http://schemas.microsoft.com/office/drawing/2014/main" id="{00000000-0008-0000-1E00-0000D2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48</xdr:row>
          <xdr:rowOff>22860</xdr:rowOff>
        </xdr:from>
        <xdr:to>
          <xdr:col>12</xdr:col>
          <xdr:colOff>22860</xdr:colOff>
          <xdr:row>48</xdr:row>
          <xdr:rowOff>236220</xdr:rowOff>
        </xdr:to>
        <xdr:sp macro="" textlink="">
          <xdr:nvSpPr>
            <xdr:cNvPr id="157907" name="Drop Down 211" hidden="1">
              <a:extLst>
                <a:ext uri="{63B3BB69-23CF-44E3-9099-C40C66FF867C}">
                  <a14:compatExt spid="_x0000_s157907"/>
                </a:ext>
                <a:ext uri="{FF2B5EF4-FFF2-40B4-BE49-F238E27FC236}">
                  <a16:creationId xmlns:a16="http://schemas.microsoft.com/office/drawing/2014/main" id="{00000000-0008-0000-1E00-0000D3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49</xdr:row>
          <xdr:rowOff>22860</xdr:rowOff>
        </xdr:from>
        <xdr:to>
          <xdr:col>12</xdr:col>
          <xdr:colOff>22860</xdr:colOff>
          <xdr:row>49</xdr:row>
          <xdr:rowOff>236220</xdr:rowOff>
        </xdr:to>
        <xdr:sp macro="" textlink="">
          <xdr:nvSpPr>
            <xdr:cNvPr id="157908" name="Drop Down 212" hidden="1">
              <a:extLst>
                <a:ext uri="{63B3BB69-23CF-44E3-9099-C40C66FF867C}">
                  <a14:compatExt spid="_x0000_s157908"/>
                </a:ext>
                <a:ext uri="{FF2B5EF4-FFF2-40B4-BE49-F238E27FC236}">
                  <a16:creationId xmlns:a16="http://schemas.microsoft.com/office/drawing/2014/main" id="{00000000-0008-0000-1E00-0000D4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50</xdr:row>
          <xdr:rowOff>22860</xdr:rowOff>
        </xdr:from>
        <xdr:to>
          <xdr:col>12</xdr:col>
          <xdr:colOff>22860</xdr:colOff>
          <xdr:row>50</xdr:row>
          <xdr:rowOff>236220</xdr:rowOff>
        </xdr:to>
        <xdr:sp macro="" textlink="">
          <xdr:nvSpPr>
            <xdr:cNvPr id="157909" name="Drop Down 213" hidden="1">
              <a:extLst>
                <a:ext uri="{63B3BB69-23CF-44E3-9099-C40C66FF867C}">
                  <a14:compatExt spid="_x0000_s157909"/>
                </a:ext>
                <a:ext uri="{FF2B5EF4-FFF2-40B4-BE49-F238E27FC236}">
                  <a16:creationId xmlns:a16="http://schemas.microsoft.com/office/drawing/2014/main" id="{00000000-0008-0000-1E00-0000D5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52</xdr:row>
          <xdr:rowOff>22860</xdr:rowOff>
        </xdr:from>
        <xdr:to>
          <xdr:col>12</xdr:col>
          <xdr:colOff>22860</xdr:colOff>
          <xdr:row>52</xdr:row>
          <xdr:rowOff>236220</xdr:rowOff>
        </xdr:to>
        <xdr:sp macro="" textlink="">
          <xdr:nvSpPr>
            <xdr:cNvPr id="157910" name="Drop Down 214" hidden="1">
              <a:extLst>
                <a:ext uri="{63B3BB69-23CF-44E3-9099-C40C66FF867C}">
                  <a14:compatExt spid="_x0000_s157910"/>
                </a:ext>
                <a:ext uri="{FF2B5EF4-FFF2-40B4-BE49-F238E27FC236}">
                  <a16:creationId xmlns:a16="http://schemas.microsoft.com/office/drawing/2014/main" id="{00000000-0008-0000-1E00-0000D6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53</xdr:row>
          <xdr:rowOff>22860</xdr:rowOff>
        </xdr:from>
        <xdr:to>
          <xdr:col>12</xdr:col>
          <xdr:colOff>22860</xdr:colOff>
          <xdr:row>53</xdr:row>
          <xdr:rowOff>236220</xdr:rowOff>
        </xdr:to>
        <xdr:sp macro="" textlink="">
          <xdr:nvSpPr>
            <xdr:cNvPr id="157911" name="Drop Down 215" hidden="1">
              <a:extLst>
                <a:ext uri="{63B3BB69-23CF-44E3-9099-C40C66FF867C}">
                  <a14:compatExt spid="_x0000_s157911"/>
                </a:ext>
                <a:ext uri="{FF2B5EF4-FFF2-40B4-BE49-F238E27FC236}">
                  <a16:creationId xmlns:a16="http://schemas.microsoft.com/office/drawing/2014/main" id="{00000000-0008-0000-1E00-0000D7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54</xdr:row>
          <xdr:rowOff>22860</xdr:rowOff>
        </xdr:from>
        <xdr:to>
          <xdr:col>12</xdr:col>
          <xdr:colOff>22860</xdr:colOff>
          <xdr:row>54</xdr:row>
          <xdr:rowOff>236220</xdr:rowOff>
        </xdr:to>
        <xdr:sp macro="" textlink="">
          <xdr:nvSpPr>
            <xdr:cNvPr id="157912" name="Drop Down 216" hidden="1">
              <a:extLst>
                <a:ext uri="{63B3BB69-23CF-44E3-9099-C40C66FF867C}">
                  <a14:compatExt spid="_x0000_s157912"/>
                </a:ext>
                <a:ext uri="{FF2B5EF4-FFF2-40B4-BE49-F238E27FC236}">
                  <a16:creationId xmlns:a16="http://schemas.microsoft.com/office/drawing/2014/main" id="{00000000-0008-0000-1E00-0000D8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55</xdr:row>
          <xdr:rowOff>22860</xdr:rowOff>
        </xdr:from>
        <xdr:to>
          <xdr:col>12</xdr:col>
          <xdr:colOff>22860</xdr:colOff>
          <xdr:row>55</xdr:row>
          <xdr:rowOff>236220</xdr:rowOff>
        </xdr:to>
        <xdr:sp macro="" textlink="">
          <xdr:nvSpPr>
            <xdr:cNvPr id="157913" name="Drop Down 217" hidden="1">
              <a:extLst>
                <a:ext uri="{63B3BB69-23CF-44E3-9099-C40C66FF867C}">
                  <a14:compatExt spid="_x0000_s157913"/>
                </a:ext>
                <a:ext uri="{FF2B5EF4-FFF2-40B4-BE49-F238E27FC236}">
                  <a16:creationId xmlns:a16="http://schemas.microsoft.com/office/drawing/2014/main" id="{00000000-0008-0000-1E00-0000D9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65</xdr:row>
          <xdr:rowOff>22860</xdr:rowOff>
        </xdr:from>
        <xdr:to>
          <xdr:col>12</xdr:col>
          <xdr:colOff>22860</xdr:colOff>
          <xdr:row>65</xdr:row>
          <xdr:rowOff>236220</xdr:rowOff>
        </xdr:to>
        <xdr:sp macro="" textlink="">
          <xdr:nvSpPr>
            <xdr:cNvPr id="157914" name="Drop Down 218" hidden="1">
              <a:extLst>
                <a:ext uri="{63B3BB69-23CF-44E3-9099-C40C66FF867C}">
                  <a14:compatExt spid="_x0000_s157914"/>
                </a:ext>
                <a:ext uri="{FF2B5EF4-FFF2-40B4-BE49-F238E27FC236}">
                  <a16:creationId xmlns:a16="http://schemas.microsoft.com/office/drawing/2014/main" id="{00000000-0008-0000-1E00-0000DA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66</xdr:row>
          <xdr:rowOff>22860</xdr:rowOff>
        </xdr:from>
        <xdr:to>
          <xdr:col>12</xdr:col>
          <xdr:colOff>22860</xdr:colOff>
          <xdr:row>66</xdr:row>
          <xdr:rowOff>236220</xdr:rowOff>
        </xdr:to>
        <xdr:sp macro="" textlink="">
          <xdr:nvSpPr>
            <xdr:cNvPr id="157915" name="Drop Down 219" hidden="1">
              <a:extLst>
                <a:ext uri="{63B3BB69-23CF-44E3-9099-C40C66FF867C}">
                  <a14:compatExt spid="_x0000_s157915"/>
                </a:ext>
                <a:ext uri="{FF2B5EF4-FFF2-40B4-BE49-F238E27FC236}">
                  <a16:creationId xmlns:a16="http://schemas.microsoft.com/office/drawing/2014/main" id="{00000000-0008-0000-1E00-0000DB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67</xdr:row>
          <xdr:rowOff>22860</xdr:rowOff>
        </xdr:from>
        <xdr:to>
          <xdr:col>12</xdr:col>
          <xdr:colOff>22860</xdr:colOff>
          <xdr:row>67</xdr:row>
          <xdr:rowOff>236220</xdr:rowOff>
        </xdr:to>
        <xdr:sp macro="" textlink="">
          <xdr:nvSpPr>
            <xdr:cNvPr id="157916" name="Drop Down 220" hidden="1">
              <a:extLst>
                <a:ext uri="{63B3BB69-23CF-44E3-9099-C40C66FF867C}">
                  <a14:compatExt spid="_x0000_s157916"/>
                </a:ext>
                <a:ext uri="{FF2B5EF4-FFF2-40B4-BE49-F238E27FC236}">
                  <a16:creationId xmlns:a16="http://schemas.microsoft.com/office/drawing/2014/main" id="{00000000-0008-0000-1E00-0000DC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68</xdr:row>
          <xdr:rowOff>22860</xdr:rowOff>
        </xdr:from>
        <xdr:to>
          <xdr:col>12</xdr:col>
          <xdr:colOff>22860</xdr:colOff>
          <xdr:row>68</xdr:row>
          <xdr:rowOff>236220</xdr:rowOff>
        </xdr:to>
        <xdr:sp macro="" textlink="">
          <xdr:nvSpPr>
            <xdr:cNvPr id="157917" name="Drop Down 221" hidden="1">
              <a:extLst>
                <a:ext uri="{63B3BB69-23CF-44E3-9099-C40C66FF867C}">
                  <a14:compatExt spid="_x0000_s157917"/>
                </a:ext>
                <a:ext uri="{FF2B5EF4-FFF2-40B4-BE49-F238E27FC236}">
                  <a16:creationId xmlns:a16="http://schemas.microsoft.com/office/drawing/2014/main" id="{00000000-0008-0000-1E00-0000DD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69</xdr:row>
          <xdr:rowOff>22860</xdr:rowOff>
        </xdr:from>
        <xdr:to>
          <xdr:col>12</xdr:col>
          <xdr:colOff>22860</xdr:colOff>
          <xdr:row>69</xdr:row>
          <xdr:rowOff>236220</xdr:rowOff>
        </xdr:to>
        <xdr:sp macro="" textlink="">
          <xdr:nvSpPr>
            <xdr:cNvPr id="157918" name="Drop Down 222" hidden="1">
              <a:extLst>
                <a:ext uri="{63B3BB69-23CF-44E3-9099-C40C66FF867C}">
                  <a14:compatExt spid="_x0000_s157918"/>
                </a:ext>
                <a:ext uri="{FF2B5EF4-FFF2-40B4-BE49-F238E27FC236}">
                  <a16:creationId xmlns:a16="http://schemas.microsoft.com/office/drawing/2014/main" id="{00000000-0008-0000-1E00-0000DE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70</xdr:row>
          <xdr:rowOff>22860</xdr:rowOff>
        </xdr:from>
        <xdr:to>
          <xdr:col>12</xdr:col>
          <xdr:colOff>22860</xdr:colOff>
          <xdr:row>70</xdr:row>
          <xdr:rowOff>236220</xdr:rowOff>
        </xdr:to>
        <xdr:sp macro="" textlink="">
          <xdr:nvSpPr>
            <xdr:cNvPr id="157919" name="Drop Down 223" hidden="1">
              <a:extLst>
                <a:ext uri="{63B3BB69-23CF-44E3-9099-C40C66FF867C}">
                  <a14:compatExt spid="_x0000_s157919"/>
                </a:ext>
                <a:ext uri="{FF2B5EF4-FFF2-40B4-BE49-F238E27FC236}">
                  <a16:creationId xmlns:a16="http://schemas.microsoft.com/office/drawing/2014/main" id="{00000000-0008-0000-1E00-0000DF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72</xdr:row>
          <xdr:rowOff>22860</xdr:rowOff>
        </xdr:from>
        <xdr:to>
          <xdr:col>12</xdr:col>
          <xdr:colOff>22860</xdr:colOff>
          <xdr:row>72</xdr:row>
          <xdr:rowOff>236220</xdr:rowOff>
        </xdr:to>
        <xdr:sp macro="" textlink="">
          <xdr:nvSpPr>
            <xdr:cNvPr id="157920" name="Drop Down 224" hidden="1">
              <a:extLst>
                <a:ext uri="{63B3BB69-23CF-44E3-9099-C40C66FF867C}">
                  <a14:compatExt spid="_x0000_s157920"/>
                </a:ext>
                <a:ext uri="{FF2B5EF4-FFF2-40B4-BE49-F238E27FC236}">
                  <a16:creationId xmlns:a16="http://schemas.microsoft.com/office/drawing/2014/main" id="{00000000-0008-0000-1E00-0000E0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73</xdr:row>
          <xdr:rowOff>22860</xdr:rowOff>
        </xdr:from>
        <xdr:to>
          <xdr:col>12</xdr:col>
          <xdr:colOff>22860</xdr:colOff>
          <xdr:row>73</xdr:row>
          <xdr:rowOff>236220</xdr:rowOff>
        </xdr:to>
        <xdr:sp macro="" textlink="">
          <xdr:nvSpPr>
            <xdr:cNvPr id="157921" name="Drop Down 225" hidden="1">
              <a:extLst>
                <a:ext uri="{63B3BB69-23CF-44E3-9099-C40C66FF867C}">
                  <a14:compatExt spid="_x0000_s157921"/>
                </a:ext>
                <a:ext uri="{FF2B5EF4-FFF2-40B4-BE49-F238E27FC236}">
                  <a16:creationId xmlns:a16="http://schemas.microsoft.com/office/drawing/2014/main" id="{00000000-0008-0000-1E00-0000E1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74</xdr:row>
          <xdr:rowOff>22860</xdr:rowOff>
        </xdr:from>
        <xdr:to>
          <xdr:col>12</xdr:col>
          <xdr:colOff>22860</xdr:colOff>
          <xdr:row>74</xdr:row>
          <xdr:rowOff>236220</xdr:rowOff>
        </xdr:to>
        <xdr:sp macro="" textlink="">
          <xdr:nvSpPr>
            <xdr:cNvPr id="157925" name="Drop Down 229" hidden="1">
              <a:extLst>
                <a:ext uri="{63B3BB69-23CF-44E3-9099-C40C66FF867C}">
                  <a14:compatExt spid="_x0000_s157925"/>
                </a:ext>
                <a:ext uri="{FF2B5EF4-FFF2-40B4-BE49-F238E27FC236}">
                  <a16:creationId xmlns:a16="http://schemas.microsoft.com/office/drawing/2014/main" id="{00000000-0008-0000-1E00-0000E5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76</xdr:row>
          <xdr:rowOff>22860</xdr:rowOff>
        </xdr:from>
        <xdr:to>
          <xdr:col>12</xdr:col>
          <xdr:colOff>22860</xdr:colOff>
          <xdr:row>76</xdr:row>
          <xdr:rowOff>236220</xdr:rowOff>
        </xdr:to>
        <xdr:sp macro="" textlink="">
          <xdr:nvSpPr>
            <xdr:cNvPr id="157926" name="Drop Down 230" hidden="1">
              <a:extLst>
                <a:ext uri="{63B3BB69-23CF-44E3-9099-C40C66FF867C}">
                  <a14:compatExt spid="_x0000_s157926"/>
                </a:ext>
                <a:ext uri="{FF2B5EF4-FFF2-40B4-BE49-F238E27FC236}">
                  <a16:creationId xmlns:a16="http://schemas.microsoft.com/office/drawing/2014/main" id="{00000000-0008-0000-1E00-0000E6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78</xdr:row>
          <xdr:rowOff>22860</xdr:rowOff>
        </xdr:from>
        <xdr:to>
          <xdr:col>12</xdr:col>
          <xdr:colOff>22860</xdr:colOff>
          <xdr:row>78</xdr:row>
          <xdr:rowOff>236220</xdr:rowOff>
        </xdr:to>
        <xdr:sp macro="" textlink="">
          <xdr:nvSpPr>
            <xdr:cNvPr id="157927" name="Drop Down 231" hidden="1">
              <a:extLst>
                <a:ext uri="{63B3BB69-23CF-44E3-9099-C40C66FF867C}">
                  <a14:compatExt spid="_x0000_s157927"/>
                </a:ext>
                <a:ext uri="{FF2B5EF4-FFF2-40B4-BE49-F238E27FC236}">
                  <a16:creationId xmlns:a16="http://schemas.microsoft.com/office/drawing/2014/main" id="{00000000-0008-0000-1E00-0000E7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81</xdr:row>
          <xdr:rowOff>22860</xdr:rowOff>
        </xdr:from>
        <xdr:to>
          <xdr:col>12</xdr:col>
          <xdr:colOff>22860</xdr:colOff>
          <xdr:row>81</xdr:row>
          <xdr:rowOff>236220</xdr:rowOff>
        </xdr:to>
        <xdr:sp macro="" textlink="">
          <xdr:nvSpPr>
            <xdr:cNvPr id="157928" name="Drop Down 232" hidden="1">
              <a:extLst>
                <a:ext uri="{63B3BB69-23CF-44E3-9099-C40C66FF867C}">
                  <a14:compatExt spid="_x0000_s157928"/>
                </a:ext>
                <a:ext uri="{FF2B5EF4-FFF2-40B4-BE49-F238E27FC236}">
                  <a16:creationId xmlns:a16="http://schemas.microsoft.com/office/drawing/2014/main" id="{00000000-0008-0000-1E00-0000E8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82</xdr:row>
          <xdr:rowOff>22860</xdr:rowOff>
        </xdr:from>
        <xdr:to>
          <xdr:col>12</xdr:col>
          <xdr:colOff>22860</xdr:colOff>
          <xdr:row>82</xdr:row>
          <xdr:rowOff>236220</xdr:rowOff>
        </xdr:to>
        <xdr:sp macro="" textlink="">
          <xdr:nvSpPr>
            <xdr:cNvPr id="157929" name="Drop Down 233" hidden="1">
              <a:extLst>
                <a:ext uri="{63B3BB69-23CF-44E3-9099-C40C66FF867C}">
                  <a14:compatExt spid="_x0000_s157929"/>
                </a:ext>
                <a:ext uri="{FF2B5EF4-FFF2-40B4-BE49-F238E27FC236}">
                  <a16:creationId xmlns:a16="http://schemas.microsoft.com/office/drawing/2014/main" id="{00000000-0008-0000-1E00-0000E9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83</xdr:row>
          <xdr:rowOff>22860</xdr:rowOff>
        </xdr:from>
        <xdr:to>
          <xdr:col>12</xdr:col>
          <xdr:colOff>22860</xdr:colOff>
          <xdr:row>83</xdr:row>
          <xdr:rowOff>236220</xdr:rowOff>
        </xdr:to>
        <xdr:sp macro="" textlink="">
          <xdr:nvSpPr>
            <xdr:cNvPr id="157930" name="Drop Down 234" hidden="1">
              <a:extLst>
                <a:ext uri="{63B3BB69-23CF-44E3-9099-C40C66FF867C}">
                  <a14:compatExt spid="_x0000_s157930"/>
                </a:ext>
                <a:ext uri="{FF2B5EF4-FFF2-40B4-BE49-F238E27FC236}">
                  <a16:creationId xmlns:a16="http://schemas.microsoft.com/office/drawing/2014/main" id="{00000000-0008-0000-1E00-0000EA6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51</xdr:row>
          <xdr:rowOff>22860</xdr:rowOff>
        </xdr:from>
        <xdr:to>
          <xdr:col>12</xdr:col>
          <xdr:colOff>22860</xdr:colOff>
          <xdr:row>51</xdr:row>
          <xdr:rowOff>236220</xdr:rowOff>
        </xdr:to>
        <xdr:sp macro="" textlink="">
          <xdr:nvSpPr>
            <xdr:cNvPr id="158051" name="Drop Down 355" hidden="1">
              <a:extLst>
                <a:ext uri="{63B3BB69-23CF-44E3-9099-C40C66FF867C}">
                  <a14:compatExt spid="_x0000_s158051"/>
                </a:ext>
                <a:ext uri="{FF2B5EF4-FFF2-40B4-BE49-F238E27FC236}">
                  <a16:creationId xmlns:a16="http://schemas.microsoft.com/office/drawing/2014/main" id="{00000000-0008-0000-1E00-000063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9525</xdr:rowOff>
    </xdr:from>
    <xdr:to>
      <xdr:col>15</xdr:col>
      <xdr:colOff>507175</xdr:colOff>
      <xdr:row>2</xdr:row>
      <xdr:rowOff>18225</xdr:rowOff>
    </xdr:to>
    <xdr:pic>
      <xdr:nvPicPr>
        <xdr:cNvPr id="371" name="Afbeelding 370">
          <a:hlinkClick xmlns:r="http://schemas.openxmlformats.org/officeDocument/2006/relationships" r:id="rId1" tooltip="Skip to results"/>
          <a:extLst>
            <a:ext uri="{FF2B5EF4-FFF2-40B4-BE49-F238E27FC236}">
              <a16:creationId xmlns:a16="http://schemas.microsoft.com/office/drawing/2014/main" id="{00000000-0008-0000-1C00-000073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twoCellAnchor editAs="oneCell">
    <xdr:from>
      <xdr:col>11</xdr:col>
      <xdr:colOff>896359</xdr:colOff>
      <xdr:row>2</xdr:row>
      <xdr:rowOff>104994</xdr:rowOff>
    </xdr:from>
    <xdr:to>
      <xdr:col>12</xdr:col>
      <xdr:colOff>104060</xdr:colOff>
      <xdr:row>3</xdr:row>
      <xdr:rowOff>219399</xdr:rowOff>
    </xdr:to>
    <xdr:pic>
      <xdr:nvPicPr>
        <xdr:cNvPr id="372" name="Afbeelding 371">
          <a:hlinkClick xmlns:r="http://schemas.openxmlformats.org/officeDocument/2006/relationships" r:id="rId3" tooltip="Next section"/>
          <a:extLst>
            <a:ext uri="{FF2B5EF4-FFF2-40B4-BE49-F238E27FC236}">
              <a16:creationId xmlns:a16="http://schemas.microsoft.com/office/drawing/2014/main" id="{00000000-0008-0000-1C00-000074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373" name="Afbeelding 372">
          <a:hlinkClick xmlns:r="http://schemas.openxmlformats.org/officeDocument/2006/relationships" r:id="rId5" tooltip="Previous section"/>
          <a:extLst>
            <a:ext uri="{FF2B5EF4-FFF2-40B4-BE49-F238E27FC236}">
              <a16:creationId xmlns:a16="http://schemas.microsoft.com/office/drawing/2014/main" id="{00000000-0008-0000-1C00-00007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71</xdr:row>
          <xdr:rowOff>22860</xdr:rowOff>
        </xdr:from>
        <xdr:to>
          <xdr:col>12</xdr:col>
          <xdr:colOff>22860</xdr:colOff>
          <xdr:row>71</xdr:row>
          <xdr:rowOff>236220</xdr:rowOff>
        </xdr:to>
        <xdr:sp macro="" textlink="">
          <xdr:nvSpPr>
            <xdr:cNvPr id="158052" name="Drop Down 356" hidden="1">
              <a:extLst>
                <a:ext uri="{63B3BB69-23CF-44E3-9099-C40C66FF867C}">
                  <a14:compatExt spid="_x0000_s158052"/>
                </a:ext>
                <a:ext uri="{FF2B5EF4-FFF2-40B4-BE49-F238E27FC236}">
                  <a16:creationId xmlns:a16="http://schemas.microsoft.com/office/drawing/2014/main" id="{00000000-0008-0000-1E00-000064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75</xdr:row>
          <xdr:rowOff>22860</xdr:rowOff>
        </xdr:from>
        <xdr:to>
          <xdr:col>12</xdr:col>
          <xdr:colOff>22860</xdr:colOff>
          <xdr:row>75</xdr:row>
          <xdr:rowOff>236220</xdr:rowOff>
        </xdr:to>
        <xdr:sp macro="" textlink="">
          <xdr:nvSpPr>
            <xdr:cNvPr id="158053" name="Drop Down 357" hidden="1">
              <a:extLst>
                <a:ext uri="{63B3BB69-23CF-44E3-9099-C40C66FF867C}">
                  <a14:compatExt spid="_x0000_s158053"/>
                </a:ext>
                <a:ext uri="{FF2B5EF4-FFF2-40B4-BE49-F238E27FC236}">
                  <a16:creationId xmlns:a16="http://schemas.microsoft.com/office/drawing/2014/main" id="{00000000-0008-0000-1E00-000065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72" name="Afbeelding 71">
          <a:hlinkClick xmlns:r="http://schemas.openxmlformats.org/officeDocument/2006/relationships" r:id="rId7" tooltip="Previous domain"/>
          <a:extLst>
            <a:ext uri="{FF2B5EF4-FFF2-40B4-BE49-F238E27FC236}">
              <a16:creationId xmlns:a16="http://schemas.microsoft.com/office/drawing/2014/main" id="{00000000-0008-0000-1C00-00004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982904</xdr:colOff>
      <xdr:row>0</xdr:row>
      <xdr:rowOff>1</xdr:rowOff>
    </xdr:from>
    <xdr:to>
      <xdr:col>12</xdr:col>
      <xdr:colOff>114301</xdr:colOff>
      <xdr:row>2</xdr:row>
      <xdr:rowOff>8312</xdr:rowOff>
    </xdr:to>
    <xdr:pic>
      <xdr:nvPicPr>
        <xdr:cNvPr id="73" name="Afbeelding 72">
          <a:hlinkClick xmlns:r="http://schemas.openxmlformats.org/officeDocument/2006/relationships" r:id="rId1" tooltip="Next domain"/>
          <a:extLst>
            <a:ext uri="{FF2B5EF4-FFF2-40B4-BE49-F238E27FC236}">
              <a16:creationId xmlns:a16="http://schemas.microsoft.com/office/drawing/2014/main" id="{00000000-0008-0000-1C00-00004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761529" y="1"/>
          <a:ext cx="534747"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74" name="Afbeelding 73">
          <a:hlinkClick xmlns:r="http://schemas.openxmlformats.org/officeDocument/2006/relationships" r:id="rId10" tooltip="Back to index"/>
          <a:extLst>
            <a:ext uri="{FF2B5EF4-FFF2-40B4-BE49-F238E27FC236}">
              <a16:creationId xmlns:a16="http://schemas.microsoft.com/office/drawing/2014/main" id="{00000000-0008-0000-1C00-00004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84</xdr:row>
          <xdr:rowOff>22860</xdr:rowOff>
        </xdr:from>
        <xdr:to>
          <xdr:col>12</xdr:col>
          <xdr:colOff>22860</xdr:colOff>
          <xdr:row>84</xdr:row>
          <xdr:rowOff>236220</xdr:rowOff>
        </xdr:to>
        <xdr:sp macro="" textlink="">
          <xdr:nvSpPr>
            <xdr:cNvPr id="158054" name="Drop Down 358" hidden="1">
              <a:extLst>
                <a:ext uri="{63B3BB69-23CF-44E3-9099-C40C66FF867C}">
                  <a14:compatExt spid="_x0000_s158054"/>
                </a:ext>
                <a:ext uri="{FF2B5EF4-FFF2-40B4-BE49-F238E27FC236}">
                  <a16:creationId xmlns:a16="http://schemas.microsoft.com/office/drawing/2014/main" id="{00000000-0008-0000-1E00-000066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77</xdr:row>
          <xdr:rowOff>22860</xdr:rowOff>
        </xdr:from>
        <xdr:to>
          <xdr:col>12</xdr:col>
          <xdr:colOff>22860</xdr:colOff>
          <xdr:row>77</xdr:row>
          <xdr:rowOff>236220</xdr:rowOff>
        </xdr:to>
        <xdr:sp macro="" textlink="">
          <xdr:nvSpPr>
            <xdr:cNvPr id="158055" name="Drop Down 359" hidden="1">
              <a:extLst>
                <a:ext uri="{63B3BB69-23CF-44E3-9099-C40C66FF867C}">
                  <a14:compatExt spid="_x0000_s158055"/>
                </a:ext>
                <a:ext uri="{FF2B5EF4-FFF2-40B4-BE49-F238E27FC236}">
                  <a16:creationId xmlns:a16="http://schemas.microsoft.com/office/drawing/2014/main" id="{00000000-0008-0000-1E00-000067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88</xdr:row>
          <xdr:rowOff>22860</xdr:rowOff>
        </xdr:from>
        <xdr:to>
          <xdr:col>12</xdr:col>
          <xdr:colOff>22860</xdr:colOff>
          <xdr:row>88</xdr:row>
          <xdr:rowOff>236220</xdr:rowOff>
        </xdr:to>
        <xdr:sp macro="" textlink="">
          <xdr:nvSpPr>
            <xdr:cNvPr id="158056" name="Drop Down 360" hidden="1">
              <a:extLst>
                <a:ext uri="{63B3BB69-23CF-44E3-9099-C40C66FF867C}">
                  <a14:compatExt spid="_x0000_s158056"/>
                </a:ext>
                <a:ext uri="{FF2B5EF4-FFF2-40B4-BE49-F238E27FC236}">
                  <a16:creationId xmlns:a16="http://schemas.microsoft.com/office/drawing/2014/main" id="{00000000-0008-0000-1E00-000068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32</xdr:row>
          <xdr:rowOff>22860</xdr:rowOff>
        </xdr:from>
        <xdr:to>
          <xdr:col>12</xdr:col>
          <xdr:colOff>22860</xdr:colOff>
          <xdr:row>32</xdr:row>
          <xdr:rowOff>236220</xdr:rowOff>
        </xdr:to>
        <xdr:sp macro="" textlink="">
          <xdr:nvSpPr>
            <xdr:cNvPr id="158057" name="Drop Down 361" hidden="1">
              <a:extLst>
                <a:ext uri="{63B3BB69-23CF-44E3-9099-C40C66FF867C}">
                  <a14:compatExt spid="_x0000_s158057"/>
                </a:ext>
                <a:ext uri="{FF2B5EF4-FFF2-40B4-BE49-F238E27FC236}">
                  <a16:creationId xmlns:a16="http://schemas.microsoft.com/office/drawing/2014/main" id="{00000000-0008-0000-1E00-000069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59</xdr:row>
          <xdr:rowOff>22860</xdr:rowOff>
        </xdr:from>
        <xdr:to>
          <xdr:col>12</xdr:col>
          <xdr:colOff>22860</xdr:colOff>
          <xdr:row>59</xdr:row>
          <xdr:rowOff>236220</xdr:rowOff>
        </xdr:to>
        <xdr:sp macro="" textlink="">
          <xdr:nvSpPr>
            <xdr:cNvPr id="158059" name="Drop Down 363" hidden="1">
              <a:extLst>
                <a:ext uri="{63B3BB69-23CF-44E3-9099-C40C66FF867C}">
                  <a14:compatExt spid="_x0000_s158059"/>
                </a:ext>
                <a:ext uri="{FF2B5EF4-FFF2-40B4-BE49-F238E27FC236}">
                  <a16:creationId xmlns:a16="http://schemas.microsoft.com/office/drawing/2014/main" id="{00000000-0008-0000-1E00-00006B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60</xdr:row>
          <xdr:rowOff>22860</xdr:rowOff>
        </xdr:from>
        <xdr:to>
          <xdr:col>12</xdr:col>
          <xdr:colOff>22860</xdr:colOff>
          <xdr:row>60</xdr:row>
          <xdr:rowOff>236220</xdr:rowOff>
        </xdr:to>
        <xdr:sp macro="" textlink="">
          <xdr:nvSpPr>
            <xdr:cNvPr id="158061" name="Drop Down 365" hidden="1">
              <a:extLst>
                <a:ext uri="{63B3BB69-23CF-44E3-9099-C40C66FF867C}">
                  <a14:compatExt spid="_x0000_s158061"/>
                </a:ext>
                <a:ext uri="{FF2B5EF4-FFF2-40B4-BE49-F238E27FC236}">
                  <a16:creationId xmlns:a16="http://schemas.microsoft.com/office/drawing/2014/main" id="{00000000-0008-0000-1E00-00006D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61</xdr:row>
          <xdr:rowOff>22860</xdr:rowOff>
        </xdr:from>
        <xdr:to>
          <xdr:col>12</xdr:col>
          <xdr:colOff>22860</xdr:colOff>
          <xdr:row>61</xdr:row>
          <xdr:rowOff>236220</xdr:rowOff>
        </xdr:to>
        <xdr:sp macro="" textlink="">
          <xdr:nvSpPr>
            <xdr:cNvPr id="158063" name="Drop Down 367" hidden="1">
              <a:extLst>
                <a:ext uri="{63B3BB69-23CF-44E3-9099-C40C66FF867C}">
                  <a14:compatExt spid="_x0000_s158063"/>
                </a:ext>
                <a:ext uri="{FF2B5EF4-FFF2-40B4-BE49-F238E27FC236}">
                  <a16:creationId xmlns:a16="http://schemas.microsoft.com/office/drawing/2014/main" id="{00000000-0008-0000-1E00-00006F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39</xdr:row>
          <xdr:rowOff>22860</xdr:rowOff>
        </xdr:from>
        <xdr:to>
          <xdr:col>12</xdr:col>
          <xdr:colOff>22860</xdr:colOff>
          <xdr:row>39</xdr:row>
          <xdr:rowOff>236220</xdr:rowOff>
        </xdr:to>
        <xdr:sp macro="" textlink="">
          <xdr:nvSpPr>
            <xdr:cNvPr id="158064" name="Drop Down 368" hidden="1">
              <a:extLst>
                <a:ext uri="{63B3BB69-23CF-44E3-9099-C40C66FF867C}">
                  <a14:compatExt spid="_x0000_s158064"/>
                </a:ext>
                <a:ext uri="{FF2B5EF4-FFF2-40B4-BE49-F238E27FC236}">
                  <a16:creationId xmlns:a16="http://schemas.microsoft.com/office/drawing/2014/main" id="{00000000-0008-0000-1E00-000070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40</xdr:row>
          <xdr:rowOff>22860</xdr:rowOff>
        </xdr:from>
        <xdr:to>
          <xdr:col>12</xdr:col>
          <xdr:colOff>22860</xdr:colOff>
          <xdr:row>40</xdr:row>
          <xdr:rowOff>236220</xdr:rowOff>
        </xdr:to>
        <xdr:sp macro="" textlink="">
          <xdr:nvSpPr>
            <xdr:cNvPr id="158065" name="Drop Down 369" hidden="1">
              <a:extLst>
                <a:ext uri="{63B3BB69-23CF-44E3-9099-C40C66FF867C}">
                  <a14:compatExt spid="_x0000_s158065"/>
                </a:ext>
                <a:ext uri="{FF2B5EF4-FFF2-40B4-BE49-F238E27FC236}">
                  <a16:creationId xmlns:a16="http://schemas.microsoft.com/office/drawing/2014/main" id="{00000000-0008-0000-1E00-000071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41</xdr:row>
          <xdr:rowOff>22860</xdr:rowOff>
        </xdr:from>
        <xdr:to>
          <xdr:col>12</xdr:col>
          <xdr:colOff>22860</xdr:colOff>
          <xdr:row>41</xdr:row>
          <xdr:rowOff>236220</xdr:rowOff>
        </xdr:to>
        <xdr:sp macro="" textlink="">
          <xdr:nvSpPr>
            <xdr:cNvPr id="158066" name="Drop Down 370" hidden="1">
              <a:extLst>
                <a:ext uri="{63B3BB69-23CF-44E3-9099-C40C66FF867C}">
                  <a14:compatExt spid="_x0000_s158066"/>
                </a:ext>
                <a:ext uri="{FF2B5EF4-FFF2-40B4-BE49-F238E27FC236}">
                  <a16:creationId xmlns:a16="http://schemas.microsoft.com/office/drawing/2014/main" id="{00000000-0008-0000-1E00-000072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42</xdr:row>
          <xdr:rowOff>22860</xdr:rowOff>
        </xdr:from>
        <xdr:to>
          <xdr:col>12</xdr:col>
          <xdr:colOff>22860</xdr:colOff>
          <xdr:row>42</xdr:row>
          <xdr:rowOff>236220</xdr:rowOff>
        </xdr:to>
        <xdr:sp macro="" textlink="">
          <xdr:nvSpPr>
            <xdr:cNvPr id="158067" name="Drop Down 371" hidden="1">
              <a:extLst>
                <a:ext uri="{63B3BB69-23CF-44E3-9099-C40C66FF867C}">
                  <a14:compatExt spid="_x0000_s158067"/>
                </a:ext>
                <a:ext uri="{FF2B5EF4-FFF2-40B4-BE49-F238E27FC236}">
                  <a16:creationId xmlns:a16="http://schemas.microsoft.com/office/drawing/2014/main" id="{00000000-0008-0000-1E00-000073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43</xdr:row>
          <xdr:rowOff>22860</xdr:rowOff>
        </xdr:from>
        <xdr:to>
          <xdr:col>12</xdr:col>
          <xdr:colOff>22860</xdr:colOff>
          <xdr:row>43</xdr:row>
          <xdr:rowOff>236220</xdr:rowOff>
        </xdr:to>
        <xdr:sp macro="" textlink="">
          <xdr:nvSpPr>
            <xdr:cNvPr id="158068" name="Drop Down 372" hidden="1">
              <a:extLst>
                <a:ext uri="{63B3BB69-23CF-44E3-9099-C40C66FF867C}">
                  <a14:compatExt spid="_x0000_s158068"/>
                </a:ext>
                <a:ext uri="{FF2B5EF4-FFF2-40B4-BE49-F238E27FC236}">
                  <a16:creationId xmlns:a16="http://schemas.microsoft.com/office/drawing/2014/main" id="{00000000-0008-0000-1E00-000074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44</xdr:row>
          <xdr:rowOff>22860</xdr:rowOff>
        </xdr:from>
        <xdr:to>
          <xdr:col>12</xdr:col>
          <xdr:colOff>22860</xdr:colOff>
          <xdr:row>44</xdr:row>
          <xdr:rowOff>236220</xdr:rowOff>
        </xdr:to>
        <xdr:sp macro="" textlink="">
          <xdr:nvSpPr>
            <xdr:cNvPr id="158069" name="Drop Down 373" hidden="1">
              <a:extLst>
                <a:ext uri="{63B3BB69-23CF-44E3-9099-C40C66FF867C}">
                  <a14:compatExt spid="_x0000_s158069"/>
                </a:ext>
                <a:ext uri="{FF2B5EF4-FFF2-40B4-BE49-F238E27FC236}">
                  <a16:creationId xmlns:a16="http://schemas.microsoft.com/office/drawing/2014/main" id="{00000000-0008-0000-1E00-000075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56</xdr:row>
          <xdr:rowOff>22860</xdr:rowOff>
        </xdr:from>
        <xdr:to>
          <xdr:col>12</xdr:col>
          <xdr:colOff>22860</xdr:colOff>
          <xdr:row>56</xdr:row>
          <xdr:rowOff>236220</xdr:rowOff>
        </xdr:to>
        <xdr:sp macro="" textlink="">
          <xdr:nvSpPr>
            <xdr:cNvPr id="158070" name="Drop Down 374" hidden="1">
              <a:extLst>
                <a:ext uri="{63B3BB69-23CF-44E3-9099-C40C66FF867C}">
                  <a14:compatExt spid="_x0000_s158070"/>
                </a:ext>
                <a:ext uri="{FF2B5EF4-FFF2-40B4-BE49-F238E27FC236}">
                  <a16:creationId xmlns:a16="http://schemas.microsoft.com/office/drawing/2014/main" id="{00000000-0008-0000-1E00-000076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62</xdr:row>
          <xdr:rowOff>22860</xdr:rowOff>
        </xdr:from>
        <xdr:to>
          <xdr:col>12</xdr:col>
          <xdr:colOff>22860</xdr:colOff>
          <xdr:row>62</xdr:row>
          <xdr:rowOff>236220</xdr:rowOff>
        </xdr:to>
        <xdr:sp macro="" textlink="">
          <xdr:nvSpPr>
            <xdr:cNvPr id="158072" name="Drop Down 376" hidden="1">
              <a:extLst>
                <a:ext uri="{63B3BB69-23CF-44E3-9099-C40C66FF867C}">
                  <a14:compatExt spid="_x0000_s158072"/>
                </a:ext>
                <a:ext uri="{FF2B5EF4-FFF2-40B4-BE49-F238E27FC236}">
                  <a16:creationId xmlns:a16="http://schemas.microsoft.com/office/drawing/2014/main" id="{00000000-0008-0000-1E00-000078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85</xdr:row>
          <xdr:rowOff>22860</xdr:rowOff>
        </xdr:from>
        <xdr:to>
          <xdr:col>12</xdr:col>
          <xdr:colOff>22860</xdr:colOff>
          <xdr:row>85</xdr:row>
          <xdr:rowOff>236220</xdr:rowOff>
        </xdr:to>
        <xdr:sp macro="" textlink="">
          <xdr:nvSpPr>
            <xdr:cNvPr id="158073" name="Drop Down 377" hidden="1">
              <a:extLst>
                <a:ext uri="{63B3BB69-23CF-44E3-9099-C40C66FF867C}">
                  <a14:compatExt spid="_x0000_s158073"/>
                </a:ext>
                <a:ext uri="{FF2B5EF4-FFF2-40B4-BE49-F238E27FC236}">
                  <a16:creationId xmlns:a16="http://schemas.microsoft.com/office/drawing/2014/main" id="{00000000-0008-0000-1E00-000079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89</xdr:row>
          <xdr:rowOff>22860</xdr:rowOff>
        </xdr:from>
        <xdr:to>
          <xdr:col>12</xdr:col>
          <xdr:colOff>22860</xdr:colOff>
          <xdr:row>89</xdr:row>
          <xdr:rowOff>236220</xdr:rowOff>
        </xdr:to>
        <xdr:sp macro="" textlink="">
          <xdr:nvSpPr>
            <xdr:cNvPr id="158074" name="Drop Down 378" hidden="1">
              <a:extLst>
                <a:ext uri="{63B3BB69-23CF-44E3-9099-C40C66FF867C}">
                  <a14:compatExt spid="_x0000_s158074"/>
                </a:ext>
                <a:ext uri="{FF2B5EF4-FFF2-40B4-BE49-F238E27FC236}">
                  <a16:creationId xmlns:a16="http://schemas.microsoft.com/office/drawing/2014/main" id="{00000000-0008-0000-1E00-00007A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90</xdr:row>
          <xdr:rowOff>22860</xdr:rowOff>
        </xdr:from>
        <xdr:to>
          <xdr:col>12</xdr:col>
          <xdr:colOff>22860</xdr:colOff>
          <xdr:row>90</xdr:row>
          <xdr:rowOff>236220</xdr:rowOff>
        </xdr:to>
        <xdr:sp macro="" textlink="">
          <xdr:nvSpPr>
            <xdr:cNvPr id="158075" name="Drop Down 379" hidden="1">
              <a:extLst>
                <a:ext uri="{63B3BB69-23CF-44E3-9099-C40C66FF867C}">
                  <a14:compatExt spid="_x0000_s158075"/>
                </a:ext>
                <a:ext uri="{FF2B5EF4-FFF2-40B4-BE49-F238E27FC236}">
                  <a16:creationId xmlns:a16="http://schemas.microsoft.com/office/drawing/2014/main" id="{00000000-0008-0000-1E00-00007B69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13</xdr:row>
          <xdr:rowOff>22860</xdr:rowOff>
        </xdr:from>
        <xdr:to>
          <xdr:col>12</xdr:col>
          <xdr:colOff>22860</xdr:colOff>
          <xdr:row>13</xdr:row>
          <xdr:rowOff>236220</xdr:rowOff>
        </xdr:to>
        <xdr:sp macro="" textlink="">
          <xdr:nvSpPr>
            <xdr:cNvPr id="164071" name="Drop Down 231" hidden="1">
              <a:extLst>
                <a:ext uri="{63B3BB69-23CF-44E3-9099-C40C66FF867C}">
                  <a14:compatExt spid="_x0000_s164071"/>
                </a:ext>
                <a:ext uri="{FF2B5EF4-FFF2-40B4-BE49-F238E27FC236}">
                  <a16:creationId xmlns:a16="http://schemas.microsoft.com/office/drawing/2014/main" id="{00000000-0008-0000-1F00-0000E7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236220</xdr:rowOff>
        </xdr:to>
        <xdr:sp macro="" textlink="">
          <xdr:nvSpPr>
            <xdr:cNvPr id="164072" name="Drop Down 232" hidden="1">
              <a:extLst>
                <a:ext uri="{63B3BB69-23CF-44E3-9099-C40C66FF867C}">
                  <a14:compatExt spid="_x0000_s164072"/>
                </a:ext>
                <a:ext uri="{FF2B5EF4-FFF2-40B4-BE49-F238E27FC236}">
                  <a16:creationId xmlns:a16="http://schemas.microsoft.com/office/drawing/2014/main" id="{00000000-0008-0000-1F00-0000E8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236220</xdr:rowOff>
        </xdr:to>
        <xdr:sp macro="" textlink="">
          <xdr:nvSpPr>
            <xdr:cNvPr id="164073" name="Drop Down 233" hidden="1">
              <a:extLst>
                <a:ext uri="{63B3BB69-23CF-44E3-9099-C40C66FF867C}">
                  <a14:compatExt spid="_x0000_s164073"/>
                </a:ext>
                <a:ext uri="{FF2B5EF4-FFF2-40B4-BE49-F238E27FC236}">
                  <a16:creationId xmlns:a16="http://schemas.microsoft.com/office/drawing/2014/main" id="{00000000-0008-0000-1F00-0000E9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16</xdr:row>
          <xdr:rowOff>22860</xdr:rowOff>
        </xdr:from>
        <xdr:to>
          <xdr:col>12</xdr:col>
          <xdr:colOff>22860</xdr:colOff>
          <xdr:row>16</xdr:row>
          <xdr:rowOff>236220</xdr:rowOff>
        </xdr:to>
        <xdr:sp macro="" textlink="">
          <xdr:nvSpPr>
            <xdr:cNvPr id="164074" name="Drop Down 234" hidden="1">
              <a:extLst>
                <a:ext uri="{63B3BB69-23CF-44E3-9099-C40C66FF867C}">
                  <a14:compatExt spid="_x0000_s164074"/>
                </a:ext>
                <a:ext uri="{FF2B5EF4-FFF2-40B4-BE49-F238E27FC236}">
                  <a16:creationId xmlns:a16="http://schemas.microsoft.com/office/drawing/2014/main" id="{00000000-0008-0000-1F00-0000EA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236220</xdr:rowOff>
        </xdr:to>
        <xdr:sp macro="" textlink="">
          <xdr:nvSpPr>
            <xdr:cNvPr id="164075" name="Drop Down 235" hidden="1">
              <a:extLst>
                <a:ext uri="{63B3BB69-23CF-44E3-9099-C40C66FF867C}">
                  <a14:compatExt spid="_x0000_s164075"/>
                </a:ext>
                <a:ext uri="{FF2B5EF4-FFF2-40B4-BE49-F238E27FC236}">
                  <a16:creationId xmlns:a16="http://schemas.microsoft.com/office/drawing/2014/main" id="{00000000-0008-0000-1F00-0000EB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236220</xdr:rowOff>
        </xdr:to>
        <xdr:sp macro="" textlink="">
          <xdr:nvSpPr>
            <xdr:cNvPr id="164076" name="Drop Down 236" hidden="1">
              <a:extLst>
                <a:ext uri="{63B3BB69-23CF-44E3-9099-C40C66FF867C}">
                  <a14:compatExt spid="_x0000_s164076"/>
                </a:ext>
                <a:ext uri="{FF2B5EF4-FFF2-40B4-BE49-F238E27FC236}">
                  <a16:creationId xmlns:a16="http://schemas.microsoft.com/office/drawing/2014/main" id="{00000000-0008-0000-1F00-0000EC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236220</xdr:rowOff>
        </xdr:to>
        <xdr:sp macro="" textlink="">
          <xdr:nvSpPr>
            <xdr:cNvPr id="164077" name="Drop Down 237" hidden="1">
              <a:extLst>
                <a:ext uri="{63B3BB69-23CF-44E3-9099-C40C66FF867C}">
                  <a14:compatExt spid="_x0000_s164077"/>
                </a:ext>
                <a:ext uri="{FF2B5EF4-FFF2-40B4-BE49-F238E27FC236}">
                  <a16:creationId xmlns:a16="http://schemas.microsoft.com/office/drawing/2014/main" id="{00000000-0008-0000-1F00-0000ED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20</xdr:row>
          <xdr:rowOff>22860</xdr:rowOff>
        </xdr:from>
        <xdr:to>
          <xdr:col>12</xdr:col>
          <xdr:colOff>22860</xdr:colOff>
          <xdr:row>20</xdr:row>
          <xdr:rowOff>236220</xdr:rowOff>
        </xdr:to>
        <xdr:sp macro="" textlink="">
          <xdr:nvSpPr>
            <xdr:cNvPr id="164078" name="Drop Down 238" hidden="1">
              <a:extLst>
                <a:ext uri="{63B3BB69-23CF-44E3-9099-C40C66FF867C}">
                  <a14:compatExt spid="_x0000_s164078"/>
                </a:ext>
                <a:ext uri="{FF2B5EF4-FFF2-40B4-BE49-F238E27FC236}">
                  <a16:creationId xmlns:a16="http://schemas.microsoft.com/office/drawing/2014/main" id="{00000000-0008-0000-1F00-0000EE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21</xdr:row>
          <xdr:rowOff>22860</xdr:rowOff>
        </xdr:from>
        <xdr:to>
          <xdr:col>12</xdr:col>
          <xdr:colOff>22860</xdr:colOff>
          <xdr:row>21</xdr:row>
          <xdr:rowOff>236220</xdr:rowOff>
        </xdr:to>
        <xdr:sp macro="" textlink="">
          <xdr:nvSpPr>
            <xdr:cNvPr id="164079" name="Drop Down 239" hidden="1">
              <a:extLst>
                <a:ext uri="{63B3BB69-23CF-44E3-9099-C40C66FF867C}">
                  <a14:compatExt spid="_x0000_s164079"/>
                </a:ext>
                <a:ext uri="{FF2B5EF4-FFF2-40B4-BE49-F238E27FC236}">
                  <a16:creationId xmlns:a16="http://schemas.microsoft.com/office/drawing/2014/main" id="{00000000-0008-0000-1F00-0000EF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22</xdr:row>
          <xdr:rowOff>22860</xdr:rowOff>
        </xdr:from>
        <xdr:to>
          <xdr:col>12</xdr:col>
          <xdr:colOff>22860</xdr:colOff>
          <xdr:row>22</xdr:row>
          <xdr:rowOff>236220</xdr:rowOff>
        </xdr:to>
        <xdr:sp macro="" textlink="">
          <xdr:nvSpPr>
            <xdr:cNvPr id="164080" name="Drop Down 240" hidden="1">
              <a:extLst>
                <a:ext uri="{63B3BB69-23CF-44E3-9099-C40C66FF867C}">
                  <a14:compatExt spid="_x0000_s164080"/>
                </a:ext>
                <a:ext uri="{FF2B5EF4-FFF2-40B4-BE49-F238E27FC236}">
                  <a16:creationId xmlns:a16="http://schemas.microsoft.com/office/drawing/2014/main" id="{00000000-0008-0000-1F00-0000F0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23</xdr:row>
          <xdr:rowOff>22860</xdr:rowOff>
        </xdr:from>
        <xdr:to>
          <xdr:col>12</xdr:col>
          <xdr:colOff>22860</xdr:colOff>
          <xdr:row>23</xdr:row>
          <xdr:rowOff>236220</xdr:rowOff>
        </xdr:to>
        <xdr:sp macro="" textlink="">
          <xdr:nvSpPr>
            <xdr:cNvPr id="164081" name="Drop Down 241" hidden="1">
              <a:extLst>
                <a:ext uri="{63B3BB69-23CF-44E3-9099-C40C66FF867C}">
                  <a14:compatExt spid="_x0000_s164081"/>
                </a:ext>
                <a:ext uri="{FF2B5EF4-FFF2-40B4-BE49-F238E27FC236}">
                  <a16:creationId xmlns:a16="http://schemas.microsoft.com/office/drawing/2014/main" id="{00000000-0008-0000-1F00-0000F1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9525</xdr:rowOff>
    </xdr:from>
    <xdr:to>
      <xdr:col>15</xdr:col>
      <xdr:colOff>507175</xdr:colOff>
      <xdr:row>2</xdr:row>
      <xdr:rowOff>18225</xdr:rowOff>
    </xdr:to>
    <xdr:pic>
      <xdr:nvPicPr>
        <xdr:cNvPr id="246" name="Afbeelding 245">
          <a:hlinkClick xmlns:r="http://schemas.openxmlformats.org/officeDocument/2006/relationships" r:id="rId1" tooltip="Skip to results"/>
          <a:extLst>
            <a:ext uri="{FF2B5EF4-FFF2-40B4-BE49-F238E27FC236}">
              <a16:creationId xmlns:a16="http://schemas.microsoft.com/office/drawing/2014/main" id="{00000000-0008-0000-1D00-0000F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twoCellAnchor editAs="oneCell">
    <xdr:from>
      <xdr:col>11</xdr:col>
      <xdr:colOff>896359</xdr:colOff>
      <xdr:row>2</xdr:row>
      <xdr:rowOff>104994</xdr:rowOff>
    </xdr:from>
    <xdr:to>
      <xdr:col>12</xdr:col>
      <xdr:colOff>104060</xdr:colOff>
      <xdr:row>3</xdr:row>
      <xdr:rowOff>219399</xdr:rowOff>
    </xdr:to>
    <xdr:pic>
      <xdr:nvPicPr>
        <xdr:cNvPr id="247" name="Afbeelding 246">
          <a:hlinkClick xmlns:r="http://schemas.openxmlformats.org/officeDocument/2006/relationships" r:id="rId3" tooltip="Next section"/>
          <a:extLst>
            <a:ext uri="{FF2B5EF4-FFF2-40B4-BE49-F238E27FC236}">
              <a16:creationId xmlns:a16="http://schemas.microsoft.com/office/drawing/2014/main" id="{00000000-0008-0000-1D00-0000F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248" name="Afbeelding 247">
          <a:hlinkClick xmlns:r="http://schemas.openxmlformats.org/officeDocument/2006/relationships" r:id="rId5" tooltip="Previous section"/>
          <a:extLst>
            <a:ext uri="{FF2B5EF4-FFF2-40B4-BE49-F238E27FC236}">
              <a16:creationId xmlns:a16="http://schemas.microsoft.com/office/drawing/2014/main" id="{00000000-0008-0000-1D00-0000F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11</xdr:row>
          <xdr:rowOff>22860</xdr:rowOff>
        </xdr:from>
        <xdr:to>
          <xdr:col>12</xdr:col>
          <xdr:colOff>22860</xdr:colOff>
          <xdr:row>11</xdr:row>
          <xdr:rowOff>236220</xdr:rowOff>
        </xdr:to>
        <xdr:sp macro="" textlink="">
          <xdr:nvSpPr>
            <xdr:cNvPr id="164082" name="Drop Down 242" hidden="1">
              <a:extLst>
                <a:ext uri="{63B3BB69-23CF-44E3-9099-C40C66FF867C}">
                  <a14:compatExt spid="_x0000_s164082"/>
                </a:ext>
                <a:ext uri="{FF2B5EF4-FFF2-40B4-BE49-F238E27FC236}">
                  <a16:creationId xmlns:a16="http://schemas.microsoft.com/office/drawing/2014/main" id="{00000000-0008-0000-1F00-0000F2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236220</xdr:rowOff>
        </xdr:to>
        <xdr:sp macro="" textlink="">
          <xdr:nvSpPr>
            <xdr:cNvPr id="164084" name="Drop Down 244" hidden="1">
              <a:extLst>
                <a:ext uri="{63B3BB69-23CF-44E3-9099-C40C66FF867C}">
                  <a14:compatExt spid="_x0000_s164084"/>
                </a:ext>
                <a:ext uri="{FF2B5EF4-FFF2-40B4-BE49-F238E27FC236}">
                  <a16:creationId xmlns:a16="http://schemas.microsoft.com/office/drawing/2014/main" id="{00000000-0008-0000-1F00-0000F4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26</xdr:row>
          <xdr:rowOff>22860</xdr:rowOff>
        </xdr:from>
        <xdr:to>
          <xdr:col>12</xdr:col>
          <xdr:colOff>22860</xdr:colOff>
          <xdr:row>26</xdr:row>
          <xdr:rowOff>236220</xdr:rowOff>
        </xdr:to>
        <xdr:sp macro="" textlink="">
          <xdr:nvSpPr>
            <xdr:cNvPr id="164086" name="Drop Down 246" hidden="1">
              <a:extLst>
                <a:ext uri="{63B3BB69-23CF-44E3-9099-C40C66FF867C}">
                  <a14:compatExt spid="_x0000_s164086"/>
                </a:ext>
                <a:ext uri="{FF2B5EF4-FFF2-40B4-BE49-F238E27FC236}">
                  <a16:creationId xmlns:a16="http://schemas.microsoft.com/office/drawing/2014/main" id="{00000000-0008-0000-1F00-0000F6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27</xdr:row>
          <xdr:rowOff>22860</xdr:rowOff>
        </xdr:from>
        <xdr:to>
          <xdr:col>12</xdr:col>
          <xdr:colOff>22860</xdr:colOff>
          <xdr:row>27</xdr:row>
          <xdr:rowOff>236220</xdr:rowOff>
        </xdr:to>
        <xdr:sp macro="" textlink="">
          <xdr:nvSpPr>
            <xdr:cNvPr id="164087" name="Drop Down 247" hidden="1">
              <a:extLst>
                <a:ext uri="{63B3BB69-23CF-44E3-9099-C40C66FF867C}">
                  <a14:compatExt spid="_x0000_s164087"/>
                </a:ext>
                <a:ext uri="{FF2B5EF4-FFF2-40B4-BE49-F238E27FC236}">
                  <a16:creationId xmlns:a16="http://schemas.microsoft.com/office/drawing/2014/main" id="{00000000-0008-0000-1F00-0000F7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28</xdr:row>
          <xdr:rowOff>22860</xdr:rowOff>
        </xdr:from>
        <xdr:to>
          <xdr:col>12</xdr:col>
          <xdr:colOff>22860</xdr:colOff>
          <xdr:row>28</xdr:row>
          <xdr:rowOff>236220</xdr:rowOff>
        </xdr:to>
        <xdr:sp macro="" textlink="">
          <xdr:nvSpPr>
            <xdr:cNvPr id="164088" name="Drop Down 248" hidden="1">
              <a:extLst>
                <a:ext uri="{63B3BB69-23CF-44E3-9099-C40C66FF867C}">
                  <a14:compatExt spid="_x0000_s164088"/>
                </a:ext>
                <a:ext uri="{FF2B5EF4-FFF2-40B4-BE49-F238E27FC236}">
                  <a16:creationId xmlns:a16="http://schemas.microsoft.com/office/drawing/2014/main" id="{00000000-0008-0000-1F00-0000F8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29</xdr:row>
          <xdr:rowOff>22860</xdr:rowOff>
        </xdr:from>
        <xdr:to>
          <xdr:col>12</xdr:col>
          <xdr:colOff>22860</xdr:colOff>
          <xdr:row>29</xdr:row>
          <xdr:rowOff>236220</xdr:rowOff>
        </xdr:to>
        <xdr:sp macro="" textlink="">
          <xdr:nvSpPr>
            <xdr:cNvPr id="164089" name="Drop Down 249" hidden="1">
              <a:extLst>
                <a:ext uri="{63B3BB69-23CF-44E3-9099-C40C66FF867C}">
                  <a14:compatExt spid="_x0000_s164089"/>
                </a:ext>
                <a:ext uri="{FF2B5EF4-FFF2-40B4-BE49-F238E27FC236}">
                  <a16:creationId xmlns:a16="http://schemas.microsoft.com/office/drawing/2014/main" id="{00000000-0008-0000-1F00-0000F9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30</xdr:row>
          <xdr:rowOff>22860</xdr:rowOff>
        </xdr:from>
        <xdr:to>
          <xdr:col>12</xdr:col>
          <xdr:colOff>22860</xdr:colOff>
          <xdr:row>30</xdr:row>
          <xdr:rowOff>236220</xdr:rowOff>
        </xdr:to>
        <xdr:sp macro="" textlink="">
          <xdr:nvSpPr>
            <xdr:cNvPr id="164090" name="Drop Down 250" hidden="1">
              <a:extLst>
                <a:ext uri="{63B3BB69-23CF-44E3-9099-C40C66FF867C}">
                  <a14:compatExt spid="_x0000_s164090"/>
                </a:ext>
                <a:ext uri="{FF2B5EF4-FFF2-40B4-BE49-F238E27FC236}">
                  <a16:creationId xmlns:a16="http://schemas.microsoft.com/office/drawing/2014/main" id="{00000000-0008-0000-1F00-0000FA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31</xdr:row>
          <xdr:rowOff>22860</xdr:rowOff>
        </xdr:from>
        <xdr:to>
          <xdr:col>12</xdr:col>
          <xdr:colOff>22860</xdr:colOff>
          <xdr:row>31</xdr:row>
          <xdr:rowOff>236220</xdr:rowOff>
        </xdr:to>
        <xdr:sp macro="" textlink="">
          <xdr:nvSpPr>
            <xdr:cNvPr id="164091" name="Drop Down 251" hidden="1">
              <a:extLst>
                <a:ext uri="{63B3BB69-23CF-44E3-9099-C40C66FF867C}">
                  <a14:compatExt spid="_x0000_s164091"/>
                </a:ext>
                <a:ext uri="{FF2B5EF4-FFF2-40B4-BE49-F238E27FC236}">
                  <a16:creationId xmlns:a16="http://schemas.microsoft.com/office/drawing/2014/main" id="{00000000-0008-0000-1F00-0000FB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32</xdr:row>
          <xdr:rowOff>22860</xdr:rowOff>
        </xdr:from>
        <xdr:to>
          <xdr:col>12</xdr:col>
          <xdr:colOff>22860</xdr:colOff>
          <xdr:row>32</xdr:row>
          <xdr:rowOff>236220</xdr:rowOff>
        </xdr:to>
        <xdr:sp macro="" textlink="">
          <xdr:nvSpPr>
            <xdr:cNvPr id="164092" name="Drop Down 252" hidden="1">
              <a:extLst>
                <a:ext uri="{63B3BB69-23CF-44E3-9099-C40C66FF867C}">
                  <a14:compatExt spid="_x0000_s164092"/>
                </a:ext>
                <a:ext uri="{FF2B5EF4-FFF2-40B4-BE49-F238E27FC236}">
                  <a16:creationId xmlns:a16="http://schemas.microsoft.com/office/drawing/2014/main" id="{00000000-0008-0000-1F00-0000FC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34</xdr:row>
          <xdr:rowOff>22860</xdr:rowOff>
        </xdr:from>
        <xdr:to>
          <xdr:col>12</xdr:col>
          <xdr:colOff>22860</xdr:colOff>
          <xdr:row>34</xdr:row>
          <xdr:rowOff>236220</xdr:rowOff>
        </xdr:to>
        <xdr:sp macro="" textlink="">
          <xdr:nvSpPr>
            <xdr:cNvPr id="164093" name="Drop Down 253" hidden="1">
              <a:extLst>
                <a:ext uri="{63B3BB69-23CF-44E3-9099-C40C66FF867C}">
                  <a14:compatExt spid="_x0000_s164093"/>
                </a:ext>
                <a:ext uri="{FF2B5EF4-FFF2-40B4-BE49-F238E27FC236}">
                  <a16:creationId xmlns:a16="http://schemas.microsoft.com/office/drawing/2014/main" id="{00000000-0008-0000-1F00-0000FD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35</xdr:row>
          <xdr:rowOff>22860</xdr:rowOff>
        </xdr:from>
        <xdr:to>
          <xdr:col>12</xdr:col>
          <xdr:colOff>22860</xdr:colOff>
          <xdr:row>35</xdr:row>
          <xdr:rowOff>236220</xdr:rowOff>
        </xdr:to>
        <xdr:sp macro="" textlink="">
          <xdr:nvSpPr>
            <xdr:cNvPr id="164094" name="Drop Down 254" hidden="1">
              <a:extLst>
                <a:ext uri="{63B3BB69-23CF-44E3-9099-C40C66FF867C}">
                  <a14:compatExt spid="_x0000_s164094"/>
                </a:ext>
                <a:ext uri="{FF2B5EF4-FFF2-40B4-BE49-F238E27FC236}">
                  <a16:creationId xmlns:a16="http://schemas.microsoft.com/office/drawing/2014/main" id="{00000000-0008-0000-1F00-0000FE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36</xdr:row>
          <xdr:rowOff>22860</xdr:rowOff>
        </xdr:from>
        <xdr:to>
          <xdr:col>12</xdr:col>
          <xdr:colOff>22860</xdr:colOff>
          <xdr:row>36</xdr:row>
          <xdr:rowOff>236220</xdr:rowOff>
        </xdr:to>
        <xdr:sp macro="" textlink="">
          <xdr:nvSpPr>
            <xdr:cNvPr id="164095" name="Drop Down 255" hidden="1">
              <a:extLst>
                <a:ext uri="{63B3BB69-23CF-44E3-9099-C40C66FF867C}">
                  <a14:compatExt spid="_x0000_s164095"/>
                </a:ext>
                <a:ext uri="{FF2B5EF4-FFF2-40B4-BE49-F238E27FC236}">
                  <a16:creationId xmlns:a16="http://schemas.microsoft.com/office/drawing/2014/main" id="{00000000-0008-0000-1F00-0000FF8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39</xdr:row>
          <xdr:rowOff>22860</xdr:rowOff>
        </xdr:from>
        <xdr:to>
          <xdr:col>12</xdr:col>
          <xdr:colOff>22860</xdr:colOff>
          <xdr:row>39</xdr:row>
          <xdr:rowOff>236220</xdr:rowOff>
        </xdr:to>
        <xdr:sp macro="" textlink="">
          <xdr:nvSpPr>
            <xdr:cNvPr id="164106" name="Drop Down 266" hidden="1">
              <a:extLst>
                <a:ext uri="{63B3BB69-23CF-44E3-9099-C40C66FF867C}">
                  <a14:compatExt spid="_x0000_s164106"/>
                </a:ext>
                <a:ext uri="{FF2B5EF4-FFF2-40B4-BE49-F238E27FC236}">
                  <a16:creationId xmlns:a16="http://schemas.microsoft.com/office/drawing/2014/main" id="{00000000-0008-0000-1F00-00000A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40</xdr:row>
          <xdr:rowOff>22860</xdr:rowOff>
        </xdr:from>
        <xdr:to>
          <xdr:col>12</xdr:col>
          <xdr:colOff>22860</xdr:colOff>
          <xdr:row>40</xdr:row>
          <xdr:rowOff>236220</xdr:rowOff>
        </xdr:to>
        <xdr:sp macro="" textlink="">
          <xdr:nvSpPr>
            <xdr:cNvPr id="164107" name="Drop Down 267" hidden="1">
              <a:extLst>
                <a:ext uri="{63B3BB69-23CF-44E3-9099-C40C66FF867C}">
                  <a14:compatExt spid="_x0000_s164107"/>
                </a:ext>
                <a:ext uri="{FF2B5EF4-FFF2-40B4-BE49-F238E27FC236}">
                  <a16:creationId xmlns:a16="http://schemas.microsoft.com/office/drawing/2014/main" id="{00000000-0008-0000-1F00-00000B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41</xdr:row>
          <xdr:rowOff>22860</xdr:rowOff>
        </xdr:from>
        <xdr:to>
          <xdr:col>12</xdr:col>
          <xdr:colOff>22860</xdr:colOff>
          <xdr:row>41</xdr:row>
          <xdr:rowOff>236220</xdr:rowOff>
        </xdr:to>
        <xdr:sp macro="" textlink="">
          <xdr:nvSpPr>
            <xdr:cNvPr id="164110" name="Drop Down 270" hidden="1">
              <a:extLst>
                <a:ext uri="{63B3BB69-23CF-44E3-9099-C40C66FF867C}">
                  <a14:compatExt spid="_x0000_s164110"/>
                </a:ext>
                <a:ext uri="{FF2B5EF4-FFF2-40B4-BE49-F238E27FC236}">
                  <a16:creationId xmlns:a16="http://schemas.microsoft.com/office/drawing/2014/main" id="{00000000-0008-0000-1F00-00000E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42</xdr:row>
          <xdr:rowOff>22860</xdr:rowOff>
        </xdr:from>
        <xdr:to>
          <xdr:col>12</xdr:col>
          <xdr:colOff>22860</xdr:colOff>
          <xdr:row>42</xdr:row>
          <xdr:rowOff>236220</xdr:rowOff>
        </xdr:to>
        <xdr:sp macro="" textlink="">
          <xdr:nvSpPr>
            <xdr:cNvPr id="164111" name="Drop Down 271" hidden="1">
              <a:extLst>
                <a:ext uri="{63B3BB69-23CF-44E3-9099-C40C66FF867C}">
                  <a14:compatExt spid="_x0000_s164111"/>
                </a:ext>
                <a:ext uri="{FF2B5EF4-FFF2-40B4-BE49-F238E27FC236}">
                  <a16:creationId xmlns:a16="http://schemas.microsoft.com/office/drawing/2014/main" id="{00000000-0008-0000-1F00-00000F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43</xdr:row>
          <xdr:rowOff>22860</xdr:rowOff>
        </xdr:from>
        <xdr:to>
          <xdr:col>12</xdr:col>
          <xdr:colOff>22860</xdr:colOff>
          <xdr:row>43</xdr:row>
          <xdr:rowOff>236220</xdr:rowOff>
        </xdr:to>
        <xdr:sp macro="" textlink="">
          <xdr:nvSpPr>
            <xdr:cNvPr id="164112" name="Drop Down 272" hidden="1">
              <a:extLst>
                <a:ext uri="{63B3BB69-23CF-44E3-9099-C40C66FF867C}">
                  <a14:compatExt spid="_x0000_s164112"/>
                </a:ext>
                <a:ext uri="{FF2B5EF4-FFF2-40B4-BE49-F238E27FC236}">
                  <a16:creationId xmlns:a16="http://schemas.microsoft.com/office/drawing/2014/main" id="{00000000-0008-0000-1F00-000010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44</xdr:row>
          <xdr:rowOff>22860</xdr:rowOff>
        </xdr:from>
        <xdr:to>
          <xdr:col>12</xdr:col>
          <xdr:colOff>22860</xdr:colOff>
          <xdr:row>44</xdr:row>
          <xdr:rowOff>236220</xdr:rowOff>
        </xdr:to>
        <xdr:sp macro="" textlink="">
          <xdr:nvSpPr>
            <xdr:cNvPr id="164113" name="Drop Down 273" hidden="1">
              <a:extLst>
                <a:ext uri="{63B3BB69-23CF-44E3-9099-C40C66FF867C}">
                  <a14:compatExt spid="_x0000_s164113"/>
                </a:ext>
                <a:ext uri="{FF2B5EF4-FFF2-40B4-BE49-F238E27FC236}">
                  <a16:creationId xmlns:a16="http://schemas.microsoft.com/office/drawing/2014/main" id="{00000000-0008-0000-1F00-000011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45</xdr:row>
          <xdr:rowOff>22860</xdr:rowOff>
        </xdr:from>
        <xdr:to>
          <xdr:col>12</xdr:col>
          <xdr:colOff>22860</xdr:colOff>
          <xdr:row>45</xdr:row>
          <xdr:rowOff>236220</xdr:rowOff>
        </xdr:to>
        <xdr:sp macro="" textlink="">
          <xdr:nvSpPr>
            <xdr:cNvPr id="164114" name="Drop Down 274" hidden="1">
              <a:extLst>
                <a:ext uri="{63B3BB69-23CF-44E3-9099-C40C66FF867C}">
                  <a14:compatExt spid="_x0000_s164114"/>
                </a:ext>
                <a:ext uri="{FF2B5EF4-FFF2-40B4-BE49-F238E27FC236}">
                  <a16:creationId xmlns:a16="http://schemas.microsoft.com/office/drawing/2014/main" id="{00000000-0008-0000-1F00-000012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46</xdr:row>
          <xdr:rowOff>22860</xdr:rowOff>
        </xdr:from>
        <xdr:to>
          <xdr:col>12</xdr:col>
          <xdr:colOff>22860</xdr:colOff>
          <xdr:row>46</xdr:row>
          <xdr:rowOff>236220</xdr:rowOff>
        </xdr:to>
        <xdr:sp macro="" textlink="">
          <xdr:nvSpPr>
            <xdr:cNvPr id="164115" name="Drop Down 275" hidden="1">
              <a:extLst>
                <a:ext uri="{63B3BB69-23CF-44E3-9099-C40C66FF867C}">
                  <a14:compatExt spid="_x0000_s164115"/>
                </a:ext>
                <a:ext uri="{FF2B5EF4-FFF2-40B4-BE49-F238E27FC236}">
                  <a16:creationId xmlns:a16="http://schemas.microsoft.com/office/drawing/2014/main" id="{00000000-0008-0000-1F00-000013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47</xdr:row>
          <xdr:rowOff>22860</xdr:rowOff>
        </xdr:from>
        <xdr:to>
          <xdr:col>12</xdr:col>
          <xdr:colOff>22860</xdr:colOff>
          <xdr:row>47</xdr:row>
          <xdr:rowOff>236220</xdr:rowOff>
        </xdr:to>
        <xdr:sp macro="" textlink="">
          <xdr:nvSpPr>
            <xdr:cNvPr id="164116" name="Drop Down 276" hidden="1">
              <a:extLst>
                <a:ext uri="{63B3BB69-23CF-44E3-9099-C40C66FF867C}">
                  <a14:compatExt spid="_x0000_s164116"/>
                </a:ext>
                <a:ext uri="{FF2B5EF4-FFF2-40B4-BE49-F238E27FC236}">
                  <a16:creationId xmlns:a16="http://schemas.microsoft.com/office/drawing/2014/main" id="{00000000-0008-0000-1F00-000014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48</xdr:row>
          <xdr:rowOff>22860</xdr:rowOff>
        </xdr:from>
        <xdr:to>
          <xdr:col>12</xdr:col>
          <xdr:colOff>22860</xdr:colOff>
          <xdr:row>48</xdr:row>
          <xdr:rowOff>236220</xdr:rowOff>
        </xdr:to>
        <xdr:sp macro="" textlink="">
          <xdr:nvSpPr>
            <xdr:cNvPr id="164117" name="Drop Down 277" hidden="1">
              <a:extLst>
                <a:ext uri="{63B3BB69-23CF-44E3-9099-C40C66FF867C}">
                  <a14:compatExt spid="_x0000_s164117"/>
                </a:ext>
                <a:ext uri="{FF2B5EF4-FFF2-40B4-BE49-F238E27FC236}">
                  <a16:creationId xmlns:a16="http://schemas.microsoft.com/office/drawing/2014/main" id="{00000000-0008-0000-1F00-000015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50</xdr:row>
          <xdr:rowOff>22860</xdr:rowOff>
        </xdr:from>
        <xdr:to>
          <xdr:col>12</xdr:col>
          <xdr:colOff>22860</xdr:colOff>
          <xdr:row>50</xdr:row>
          <xdr:rowOff>236220</xdr:rowOff>
        </xdr:to>
        <xdr:sp macro="" textlink="">
          <xdr:nvSpPr>
            <xdr:cNvPr id="164118" name="Drop Down 278" hidden="1">
              <a:extLst>
                <a:ext uri="{63B3BB69-23CF-44E3-9099-C40C66FF867C}">
                  <a14:compatExt spid="_x0000_s164118"/>
                </a:ext>
                <a:ext uri="{FF2B5EF4-FFF2-40B4-BE49-F238E27FC236}">
                  <a16:creationId xmlns:a16="http://schemas.microsoft.com/office/drawing/2014/main" id="{00000000-0008-0000-1F00-000016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51</xdr:row>
          <xdr:rowOff>22860</xdr:rowOff>
        </xdr:from>
        <xdr:to>
          <xdr:col>12</xdr:col>
          <xdr:colOff>22860</xdr:colOff>
          <xdr:row>51</xdr:row>
          <xdr:rowOff>236220</xdr:rowOff>
        </xdr:to>
        <xdr:sp macro="" textlink="">
          <xdr:nvSpPr>
            <xdr:cNvPr id="164119" name="Drop Down 279" hidden="1">
              <a:extLst>
                <a:ext uri="{63B3BB69-23CF-44E3-9099-C40C66FF867C}">
                  <a14:compatExt spid="_x0000_s164119"/>
                </a:ext>
                <a:ext uri="{FF2B5EF4-FFF2-40B4-BE49-F238E27FC236}">
                  <a16:creationId xmlns:a16="http://schemas.microsoft.com/office/drawing/2014/main" id="{00000000-0008-0000-1F00-000017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52</xdr:row>
          <xdr:rowOff>22860</xdr:rowOff>
        </xdr:from>
        <xdr:to>
          <xdr:col>12</xdr:col>
          <xdr:colOff>22860</xdr:colOff>
          <xdr:row>52</xdr:row>
          <xdr:rowOff>236220</xdr:rowOff>
        </xdr:to>
        <xdr:sp macro="" textlink="">
          <xdr:nvSpPr>
            <xdr:cNvPr id="164120" name="Drop Down 280" hidden="1">
              <a:extLst>
                <a:ext uri="{63B3BB69-23CF-44E3-9099-C40C66FF867C}">
                  <a14:compatExt spid="_x0000_s164120"/>
                </a:ext>
                <a:ext uri="{FF2B5EF4-FFF2-40B4-BE49-F238E27FC236}">
                  <a16:creationId xmlns:a16="http://schemas.microsoft.com/office/drawing/2014/main" id="{00000000-0008-0000-1F00-000018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53</xdr:row>
          <xdr:rowOff>22860</xdr:rowOff>
        </xdr:from>
        <xdr:to>
          <xdr:col>12</xdr:col>
          <xdr:colOff>22860</xdr:colOff>
          <xdr:row>53</xdr:row>
          <xdr:rowOff>236220</xdr:rowOff>
        </xdr:to>
        <xdr:sp macro="" textlink="">
          <xdr:nvSpPr>
            <xdr:cNvPr id="164121" name="Drop Down 281" hidden="1">
              <a:extLst>
                <a:ext uri="{63B3BB69-23CF-44E3-9099-C40C66FF867C}">
                  <a14:compatExt spid="_x0000_s164121"/>
                </a:ext>
                <a:ext uri="{FF2B5EF4-FFF2-40B4-BE49-F238E27FC236}">
                  <a16:creationId xmlns:a16="http://schemas.microsoft.com/office/drawing/2014/main" id="{00000000-0008-0000-1F00-000019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54</xdr:row>
          <xdr:rowOff>22860</xdr:rowOff>
        </xdr:from>
        <xdr:to>
          <xdr:col>12</xdr:col>
          <xdr:colOff>22860</xdr:colOff>
          <xdr:row>54</xdr:row>
          <xdr:rowOff>236220</xdr:rowOff>
        </xdr:to>
        <xdr:sp macro="" textlink="">
          <xdr:nvSpPr>
            <xdr:cNvPr id="164122" name="Drop Down 282" hidden="1">
              <a:extLst>
                <a:ext uri="{63B3BB69-23CF-44E3-9099-C40C66FF867C}">
                  <a14:compatExt spid="_x0000_s164122"/>
                </a:ext>
                <a:ext uri="{FF2B5EF4-FFF2-40B4-BE49-F238E27FC236}">
                  <a16:creationId xmlns:a16="http://schemas.microsoft.com/office/drawing/2014/main" id="{00000000-0008-0000-1F00-00001A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55</xdr:row>
          <xdr:rowOff>22860</xdr:rowOff>
        </xdr:from>
        <xdr:to>
          <xdr:col>12</xdr:col>
          <xdr:colOff>22860</xdr:colOff>
          <xdr:row>55</xdr:row>
          <xdr:rowOff>236220</xdr:rowOff>
        </xdr:to>
        <xdr:sp macro="" textlink="">
          <xdr:nvSpPr>
            <xdr:cNvPr id="164123" name="Drop Down 283" hidden="1">
              <a:extLst>
                <a:ext uri="{63B3BB69-23CF-44E3-9099-C40C66FF867C}">
                  <a14:compatExt spid="_x0000_s164123"/>
                </a:ext>
                <a:ext uri="{FF2B5EF4-FFF2-40B4-BE49-F238E27FC236}">
                  <a16:creationId xmlns:a16="http://schemas.microsoft.com/office/drawing/2014/main" id="{00000000-0008-0000-1F00-00001B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56</xdr:row>
          <xdr:rowOff>22860</xdr:rowOff>
        </xdr:from>
        <xdr:to>
          <xdr:col>12</xdr:col>
          <xdr:colOff>22860</xdr:colOff>
          <xdr:row>56</xdr:row>
          <xdr:rowOff>236220</xdr:rowOff>
        </xdr:to>
        <xdr:sp macro="" textlink="">
          <xdr:nvSpPr>
            <xdr:cNvPr id="164124" name="Drop Down 284" hidden="1">
              <a:extLst>
                <a:ext uri="{63B3BB69-23CF-44E3-9099-C40C66FF867C}">
                  <a14:compatExt spid="_x0000_s164124"/>
                </a:ext>
                <a:ext uri="{FF2B5EF4-FFF2-40B4-BE49-F238E27FC236}">
                  <a16:creationId xmlns:a16="http://schemas.microsoft.com/office/drawing/2014/main" id="{00000000-0008-0000-1F00-00001C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57</xdr:row>
          <xdr:rowOff>22860</xdr:rowOff>
        </xdr:from>
        <xdr:to>
          <xdr:col>12</xdr:col>
          <xdr:colOff>22860</xdr:colOff>
          <xdr:row>57</xdr:row>
          <xdr:rowOff>236220</xdr:rowOff>
        </xdr:to>
        <xdr:sp macro="" textlink="">
          <xdr:nvSpPr>
            <xdr:cNvPr id="164125" name="Drop Down 285" hidden="1">
              <a:extLst>
                <a:ext uri="{63B3BB69-23CF-44E3-9099-C40C66FF867C}">
                  <a14:compatExt spid="_x0000_s164125"/>
                </a:ext>
                <a:ext uri="{FF2B5EF4-FFF2-40B4-BE49-F238E27FC236}">
                  <a16:creationId xmlns:a16="http://schemas.microsoft.com/office/drawing/2014/main" id="{00000000-0008-0000-1F00-00001D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58</xdr:row>
          <xdr:rowOff>22860</xdr:rowOff>
        </xdr:from>
        <xdr:to>
          <xdr:col>12</xdr:col>
          <xdr:colOff>22860</xdr:colOff>
          <xdr:row>58</xdr:row>
          <xdr:rowOff>236220</xdr:rowOff>
        </xdr:to>
        <xdr:sp macro="" textlink="">
          <xdr:nvSpPr>
            <xdr:cNvPr id="164126" name="Drop Down 286" hidden="1">
              <a:extLst>
                <a:ext uri="{63B3BB69-23CF-44E3-9099-C40C66FF867C}">
                  <a14:compatExt spid="_x0000_s164126"/>
                </a:ext>
                <a:ext uri="{FF2B5EF4-FFF2-40B4-BE49-F238E27FC236}">
                  <a16:creationId xmlns:a16="http://schemas.microsoft.com/office/drawing/2014/main" id="{00000000-0008-0000-1F00-00001E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59</xdr:row>
          <xdr:rowOff>22860</xdr:rowOff>
        </xdr:from>
        <xdr:to>
          <xdr:col>12</xdr:col>
          <xdr:colOff>22860</xdr:colOff>
          <xdr:row>59</xdr:row>
          <xdr:rowOff>236220</xdr:rowOff>
        </xdr:to>
        <xdr:sp macro="" textlink="">
          <xdr:nvSpPr>
            <xdr:cNvPr id="164127" name="Drop Down 287" hidden="1">
              <a:extLst>
                <a:ext uri="{63B3BB69-23CF-44E3-9099-C40C66FF867C}">
                  <a14:compatExt spid="_x0000_s164127"/>
                </a:ext>
                <a:ext uri="{FF2B5EF4-FFF2-40B4-BE49-F238E27FC236}">
                  <a16:creationId xmlns:a16="http://schemas.microsoft.com/office/drawing/2014/main" id="{00000000-0008-0000-1F00-00001F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10</xdr:row>
          <xdr:rowOff>22860</xdr:rowOff>
        </xdr:from>
        <xdr:to>
          <xdr:col>12</xdr:col>
          <xdr:colOff>22860</xdr:colOff>
          <xdr:row>10</xdr:row>
          <xdr:rowOff>236220</xdr:rowOff>
        </xdr:to>
        <xdr:sp macro="" textlink="">
          <xdr:nvSpPr>
            <xdr:cNvPr id="164128" name="Drop Down 288" hidden="1">
              <a:extLst>
                <a:ext uri="{63B3BB69-23CF-44E3-9099-C40C66FF867C}">
                  <a14:compatExt spid="_x0000_s164128"/>
                </a:ext>
                <a:ext uri="{FF2B5EF4-FFF2-40B4-BE49-F238E27FC236}">
                  <a16:creationId xmlns:a16="http://schemas.microsoft.com/office/drawing/2014/main" id="{00000000-0008-0000-1F00-000020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49</xdr:row>
          <xdr:rowOff>22860</xdr:rowOff>
        </xdr:from>
        <xdr:to>
          <xdr:col>12</xdr:col>
          <xdr:colOff>22860</xdr:colOff>
          <xdr:row>49</xdr:row>
          <xdr:rowOff>236220</xdr:rowOff>
        </xdr:to>
        <xdr:sp macro="" textlink="">
          <xdr:nvSpPr>
            <xdr:cNvPr id="164130" name="Drop Down 290" hidden="1">
              <a:extLst>
                <a:ext uri="{63B3BB69-23CF-44E3-9099-C40C66FF867C}">
                  <a14:compatExt spid="_x0000_s164130"/>
                </a:ext>
                <a:ext uri="{FF2B5EF4-FFF2-40B4-BE49-F238E27FC236}">
                  <a16:creationId xmlns:a16="http://schemas.microsoft.com/office/drawing/2014/main" id="{00000000-0008-0000-1F00-000022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66" name="Afbeelding 65">
          <a:hlinkClick xmlns:r="http://schemas.openxmlformats.org/officeDocument/2006/relationships" r:id="rId7" tooltip="Previous domain"/>
          <a:extLst>
            <a:ext uri="{FF2B5EF4-FFF2-40B4-BE49-F238E27FC236}">
              <a16:creationId xmlns:a16="http://schemas.microsoft.com/office/drawing/2014/main" id="{00000000-0008-0000-1D00-00004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982904</xdr:colOff>
      <xdr:row>0</xdr:row>
      <xdr:rowOff>1</xdr:rowOff>
    </xdr:from>
    <xdr:to>
      <xdr:col>12</xdr:col>
      <xdr:colOff>114301</xdr:colOff>
      <xdr:row>2</xdr:row>
      <xdr:rowOff>8312</xdr:rowOff>
    </xdr:to>
    <xdr:pic>
      <xdr:nvPicPr>
        <xdr:cNvPr id="67" name="Afbeelding 66">
          <a:hlinkClick xmlns:r="http://schemas.openxmlformats.org/officeDocument/2006/relationships" r:id="rId1" tooltip="Next domain"/>
          <a:extLst>
            <a:ext uri="{FF2B5EF4-FFF2-40B4-BE49-F238E27FC236}">
              <a16:creationId xmlns:a16="http://schemas.microsoft.com/office/drawing/2014/main" id="{00000000-0008-0000-1D00-00004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761529" y="1"/>
          <a:ext cx="534747"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68" name="Afbeelding 67">
          <a:hlinkClick xmlns:r="http://schemas.openxmlformats.org/officeDocument/2006/relationships" r:id="rId10" tooltip="Back to index"/>
          <a:extLst>
            <a:ext uri="{FF2B5EF4-FFF2-40B4-BE49-F238E27FC236}">
              <a16:creationId xmlns:a16="http://schemas.microsoft.com/office/drawing/2014/main" id="{00000000-0008-0000-1D00-00004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33</xdr:row>
          <xdr:rowOff>22860</xdr:rowOff>
        </xdr:from>
        <xdr:to>
          <xdr:col>12</xdr:col>
          <xdr:colOff>22860</xdr:colOff>
          <xdr:row>33</xdr:row>
          <xdr:rowOff>236220</xdr:rowOff>
        </xdr:to>
        <xdr:sp macro="" textlink="">
          <xdr:nvSpPr>
            <xdr:cNvPr id="164131" name="Drop Down 291" hidden="1">
              <a:extLst>
                <a:ext uri="{63B3BB69-23CF-44E3-9099-C40C66FF867C}">
                  <a14:compatExt spid="_x0000_s164131"/>
                </a:ext>
                <a:ext uri="{FF2B5EF4-FFF2-40B4-BE49-F238E27FC236}">
                  <a16:creationId xmlns:a16="http://schemas.microsoft.com/office/drawing/2014/main" id="{00000000-0008-0000-1F00-0000238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22860</xdr:colOff>
          <xdr:row>10</xdr:row>
          <xdr:rowOff>22860</xdr:rowOff>
        </xdr:from>
        <xdr:to>
          <xdr:col>12</xdr:col>
          <xdr:colOff>22860</xdr:colOff>
          <xdr:row>10</xdr:row>
          <xdr:rowOff>236220</xdr:rowOff>
        </xdr:to>
        <xdr:sp macro="" textlink="">
          <xdr:nvSpPr>
            <xdr:cNvPr id="164865" name="Drop Down 1" hidden="1">
              <a:extLst>
                <a:ext uri="{63B3BB69-23CF-44E3-9099-C40C66FF867C}">
                  <a14:compatExt spid="_x0000_s164865"/>
                </a:ext>
                <a:ext uri="{FF2B5EF4-FFF2-40B4-BE49-F238E27FC236}">
                  <a16:creationId xmlns:a16="http://schemas.microsoft.com/office/drawing/2014/main" id="{00000000-0008-0000-2000-000001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236220</xdr:rowOff>
        </xdr:to>
        <xdr:sp macro="" textlink="">
          <xdr:nvSpPr>
            <xdr:cNvPr id="164867" name="Drop Down 3" hidden="1">
              <a:extLst>
                <a:ext uri="{63B3BB69-23CF-44E3-9099-C40C66FF867C}">
                  <a14:compatExt spid="_x0000_s164867"/>
                </a:ext>
                <a:ext uri="{FF2B5EF4-FFF2-40B4-BE49-F238E27FC236}">
                  <a16:creationId xmlns:a16="http://schemas.microsoft.com/office/drawing/2014/main" id="{00000000-0008-0000-2000-000003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13</xdr:row>
          <xdr:rowOff>22860</xdr:rowOff>
        </xdr:from>
        <xdr:to>
          <xdr:col>12</xdr:col>
          <xdr:colOff>22860</xdr:colOff>
          <xdr:row>13</xdr:row>
          <xdr:rowOff>236220</xdr:rowOff>
        </xdr:to>
        <xdr:sp macro="" textlink="">
          <xdr:nvSpPr>
            <xdr:cNvPr id="164868" name="Drop Down 4" hidden="1">
              <a:extLst>
                <a:ext uri="{63B3BB69-23CF-44E3-9099-C40C66FF867C}">
                  <a14:compatExt spid="_x0000_s164868"/>
                </a:ext>
                <a:ext uri="{FF2B5EF4-FFF2-40B4-BE49-F238E27FC236}">
                  <a16:creationId xmlns:a16="http://schemas.microsoft.com/office/drawing/2014/main" id="{00000000-0008-0000-2000-000004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236220</xdr:rowOff>
        </xdr:to>
        <xdr:sp macro="" textlink="">
          <xdr:nvSpPr>
            <xdr:cNvPr id="164869" name="Drop Down 5" hidden="1">
              <a:extLst>
                <a:ext uri="{63B3BB69-23CF-44E3-9099-C40C66FF867C}">
                  <a14:compatExt spid="_x0000_s164869"/>
                </a:ext>
                <a:ext uri="{FF2B5EF4-FFF2-40B4-BE49-F238E27FC236}">
                  <a16:creationId xmlns:a16="http://schemas.microsoft.com/office/drawing/2014/main" id="{00000000-0008-0000-2000-000005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236220</xdr:rowOff>
        </xdr:to>
        <xdr:sp macro="" textlink="">
          <xdr:nvSpPr>
            <xdr:cNvPr id="164870" name="Drop Down 6" hidden="1">
              <a:extLst>
                <a:ext uri="{63B3BB69-23CF-44E3-9099-C40C66FF867C}">
                  <a14:compatExt spid="_x0000_s164870"/>
                </a:ext>
                <a:ext uri="{FF2B5EF4-FFF2-40B4-BE49-F238E27FC236}">
                  <a16:creationId xmlns:a16="http://schemas.microsoft.com/office/drawing/2014/main" id="{00000000-0008-0000-2000-000006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16</xdr:row>
          <xdr:rowOff>22860</xdr:rowOff>
        </xdr:from>
        <xdr:to>
          <xdr:col>12</xdr:col>
          <xdr:colOff>22860</xdr:colOff>
          <xdr:row>16</xdr:row>
          <xdr:rowOff>236220</xdr:rowOff>
        </xdr:to>
        <xdr:sp macro="" textlink="">
          <xdr:nvSpPr>
            <xdr:cNvPr id="164871" name="Drop Down 7" hidden="1">
              <a:extLst>
                <a:ext uri="{63B3BB69-23CF-44E3-9099-C40C66FF867C}">
                  <a14:compatExt spid="_x0000_s164871"/>
                </a:ext>
                <a:ext uri="{FF2B5EF4-FFF2-40B4-BE49-F238E27FC236}">
                  <a16:creationId xmlns:a16="http://schemas.microsoft.com/office/drawing/2014/main" id="{00000000-0008-0000-2000-000007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236220</xdr:rowOff>
        </xdr:to>
        <xdr:sp macro="" textlink="">
          <xdr:nvSpPr>
            <xdr:cNvPr id="164872" name="Drop Down 8" hidden="1">
              <a:extLst>
                <a:ext uri="{63B3BB69-23CF-44E3-9099-C40C66FF867C}">
                  <a14:compatExt spid="_x0000_s164872"/>
                </a:ext>
                <a:ext uri="{FF2B5EF4-FFF2-40B4-BE49-F238E27FC236}">
                  <a16:creationId xmlns:a16="http://schemas.microsoft.com/office/drawing/2014/main" id="{00000000-0008-0000-2000-000008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236220</xdr:rowOff>
        </xdr:to>
        <xdr:sp macro="" textlink="">
          <xdr:nvSpPr>
            <xdr:cNvPr id="164873" name="Drop Down 9" hidden="1">
              <a:extLst>
                <a:ext uri="{63B3BB69-23CF-44E3-9099-C40C66FF867C}">
                  <a14:compatExt spid="_x0000_s164873"/>
                </a:ext>
                <a:ext uri="{FF2B5EF4-FFF2-40B4-BE49-F238E27FC236}">
                  <a16:creationId xmlns:a16="http://schemas.microsoft.com/office/drawing/2014/main" id="{00000000-0008-0000-2000-000009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236220</xdr:rowOff>
        </xdr:to>
        <xdr:sp macro="" textlink="">
          <xdr:nvSpPr>
            <xdr:cNvPr id="164874" name="Drop Down 10" hidden="1">
              <a:extLst>
                <a:ext uri="{63B3BB69-23CF-44E3-9099-C40C66FF867C}">
                  <a14:compatExt spid="_x0000_s164874"/>
                </a:ext>
                <a:ext uri="{FF2B5EF4-FFF2-40B4-BE49-F238E27FC236}">
                  <a16:creationId xmlns:a16="http://schemas.microsoft.com/office/drawing/2014/main" id="{00000000-0008-0000-2000-00000A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20</xdr:row>
          <xdr:rowOff>22860</xdr:rowOff>
        </xdr:from>
        <xdr:to>
          <xdr:col>12</xdr:col>
          <xdr:colOff>22860</xdr:colOff>
          <xdr:row>20</xdr:row>
          <xdr:rowOff>236220</xdr:rowOff>
        </xdr:to>
        <xdr:sp macro="" textlink="">
          <xdr:nvSpPr>
            <xdr:cNvPr id="164875" name="Drop Down 11" hidden="1">
              <a:extLst>
                <a:ext uri="{63B3BB69-23CF-44E3-9099-C40C66FF867C}">
                  <a14:compatExt spid="_x0000_s164875"/>
                </a:ext>
                <a:ext uri="{FF2B5EF4-FFF2-40B4-BE49-F238E27FC236}">
                  <a16:creationId xmlns:a16="http://schemas.microsoft.com/office/drawing/2014/main" id="{00000000-0008-0000-2000-00000B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21</xdr:row>
          <xdr:rowOff>22860</xdr:rowOff>
        </xdr:from>
        <xdr:to>
          <xdr:col>12</xdr:col>
          <xdr:colOff>22860</xdr:colOff>
          <xdr:row>21</xdr:row>
          <xdr:rowOff>236220</xdr:rowOff>
        </xdr:to>
        <xdr:sp macro="" textlink="">
          <xdr:nvSpPr>
            <xdr:cNvPr id="164876" name="Drop Down 12" hidden="1">
              <a:extLst>
                <a:ext uri="{63B3BB69-23CF-44E3-9099-C40C66FF867C}">
                  <a14:compatExt spid="_x0000_s164876"/>
                </a:ext>
                <a:ext uri="{FF2B5EF4-FFF2-40B4-BE49-F238E27FC236}">
                  <a16:creationId xmlns:a16="http://schemas.microsoft.com/office/drawing/2014/main" id="{00000000-0008-0000-2000-00000C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22</xdr:row>
          <xdr:rowOff>22860</xdr:rowOff>
        </xdr:from>
        <xdr:to>
          <xdr:col>12</xdr:col>
          <xdr:colOff>22860</xdr:colOff>
          <xdr:row>22</xdr:row>
          <xdr:rowOff>236220</xdr:rowOff>
        </xdr:to>
        <xdr:sp macro="" textlink="">
          <xdr:nvSpPr>
            <xdr:cNvPr id="164877" name="Drop Down 13" hidden="1">
              <a:extLst>
                <a:ext uri="{63B3BB69-23CF-44E3-9099-C40C66FF867C}">
                  <a14:compatExt spid="_x0000_s164877"/>
                </a:ext>
                <a:ext uri="{FF2B5EF4-FFF2-40B4-BE49-F238E27FC236}">
                  <a16:creationId xmlns:a16="http://schemas.microsoft.com/office/drawing/2014/main" id="{00000000-0008-0000-2000-00000D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24</xdr:row>
          <xdr:rowOff>22860</xdr:rowOff>
        </xdr:from>
        <xdr:to>
          <xdr:col>12</xdr:col>
          <xdr:colOff>22860</xdr:colOff>
          <xdr:row>24</xdr:row>
          <xdr:rowOff>236220</xdr:rowOff>
        </xdr:to>
        <xdr:sp macro="" textlink="">
          <xdr:nvSpPr>
            <xdr:cNvPr id="164878" name="Drop Down 14" hidden="1">
              <a:extLst>
                <a:ext uri="{63B3BB69-23CF-44E3-9099-C40C66FF867C}">
                  <a14:compatExt spid="_x0000_s164878"/>
                </a:ext>
                <a:ext uri="{FF2B5EF4-FFF2-40B4-BE49-F238E27FC236}">
                  <a16:creationId xmlns:a16="http://schemas.microsoft.com/office/drawing/2014/main" id="{00000000-0008-0000-2000-00000E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236220</xdr:rowOff>
        </xdr:to>
        <xdr:sp macro="" textlink="">
          <xdr:nvSpPr>
            <xdr:cNvPr id="164880" name="Drop Down 16" hidden="1">
              <a:extLst>
                <a:ext uri="{63B3BB69-23CF-44E3-9099-C40C66FF867C}">
                  <a14:compatExt spid="_x0000_s164880"/>
                </a:ext>
                <a:ext uri="{FF2B5EF4-FFF2-40B4-BE49-F238E27FC236}">
                  <a16:creationId xmlns:a16="http://schemas.microsoft.com/office/drawing/2014/main" id="{00000000-0008-0000-2000-000010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26</xdr:row>
          <xdr:rowOff>22860</xdr:rowOff>
        </xdr:from>
        <xdr:to>
          <xdr:col>12</xdr:col>
          <xdr:colOff>22860</xdr:colOff>
          <xdr:row>26</xdr:row>
          <xdr:rowOff>236220</xdr:rowOff>
        </xdr:to>
        <xdr:sp macro="" textlink="">
          <xdr:nvSpPr>
            <xdr:cNvPr id="164881" name="Drop Down 17" hidden="1">
              <a:extLst>
                <a:ext uri="{63B3BB69-23CF-44E3-9099-C40C66FF867C}">
                  <a14:compatExt spid="_x0000_s164881"/>
                </a:ext>
                <a:ext uri="{FF2B5EF4-FFF2-40B4-BE49-F238E27FC236}">
                  <a16:creationId xmlns:a16="http://schemas.microsoft.com/office/drawing/2014/main" id="{00000000-0008-0000-2000-000011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27</xdr:row>
          <xdr:rowOff>22860</xdr:rowOff>
        </xdr:from>
        <xdr:to>
          <xdr:col>12</xdr:col>
          <xdr:colOff>22860</xdr:colOff>
          <xdr:row>27</xdr:row>
          <xdr:rowOff>236220</xdr:rowOff>
        </xdr:to>
        <xdr:sp macro="" textlink="">
          <xdr:nvSpPr>
            <xdr:cNvPr id="164882" name="Drop Down 18" hidden="1">
              <a:extLst>
                <a:ext uri="{63B3BB69-23CF-44E3-9099-C40C66FF867C}">
                  <a14:compatExt spid="_x0000_s164882"/>
                </a:ext>
                <a:ext uri="{FF2B5EF4-FFF2-40B4-BE49-F238E27FC236}">
                  <a16:creationId xmlns:a16="http://schemas.microsoft.com/office/drawing/2014/main" id="{00000000-0008-0000-2000-000012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28</xdr:row>
          <xdr:rowOff>22860</xdr:rowOff>
        </xdr:from>
        <xdr:to>
          <xdr:col>12</xdr:col>
          <xdr:colOff>22860</xdr:colOff>
          <xdr:row>28</xdr:row>
          <xdr:rowOff>236220</xdr:rowOff>
        </xdr:to>
        <xdr:sp macro="" textlink="">
          <xdr:nvSpPr>
            <xdr:cNvPr id="164883" name="Drop Down 19" hidden="1">
              <a:extLst>
                <a:ext uri="{63B3BB69-23CF-44E3-9099-C40C66FF867C}">
                  <a14:compatExt spid="_x0000_s164883"/>
                </a:ext>
                <a:ext uri="{FF2B5EF4-FFF2-40B4-BE49-F238E27FC236}">
                  <a16:creationId xmlns:a16="http://schemas.microsoft.com/office/drawing/2014/main" id="{00000000-0008-0000-2000-000013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29</xdr:row>
          <xdr:rowOff>22860</xdr:rowOff>
        </xdr:from>
        <xdr:to>
          <xdr:col>12</xdr:col>
          <xdr:colOff>22860</xdr:colOff>
          <xdr:row>29</xdr:row>
          <xdr:rowOff>236220</xdr:rowOff>
        </xdr:to>
        <xdr:sp macro="" textlink="">
          <xdr:nvSpPr>
            <xdr:cNvPr id="164884" name="Drop Down 20" hidden="1">
              <a:extLst>
                <a:ext uri="{63B3BB69-23CF-44E3-9099-C40C66FF867C}">
                  <a14:compatExt spid="_x0000_s164884"/>
                </a:ext>
                <a:ext uri="{FF2B5EF4-FFF2-40B4-BE49-F238E27FC236}">
                  <a16:creationId xmlns:a16="http://schemas.microsoft.com/office/drawing/2014/main" id="{00000000-0008-0000-2000-000014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30</xdr:row>
          <xdr:rowOff>22860</xdr:rowOff>
        </xdr:from>
        <xdr:to>
          <xdr:col>12</xdr:col>
          <xdr:colOff>22860</xdr:colOff>
          <xdr:row>30</xdr:row>
          <xdr:rowOff>236220</xdr:rowOff>
        </xdr:to>
        <xdr:sp macro="" textlink="">
          <xdr:nvSpPr>
            <xdr:cNvPr id="164885" name="Drop Down 21" hidden="1">
              <a:extLst>
                <a:ext uri="{63B3BB69-23CF-44E3-9099-C40C66FF867C}">
                  <a14:compatExt spid="_x0000_s164885"/>
                </a:ext>
                <a:ext uri="{FF2B5EF4-FFF2-40B4-BE49-F238E27FC236}">
                  <a16:creationId xmlns:a16="http://schemas.microsoft.com/office/drawing/2014/main" id="{00000000-0008-0000-2000-000015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31</xdr:row>
          <xdr:rowOff>22860</xdr:rowOff>
        </xdr:from>
        <xdr:to>
          <xdr:col>12</xdr:col>
          <xdr:colOff>22860</xdr:colOff>
          <xdr:row>31</xdr:row>
          <xdr:rowOff>236220</xdr:rowOff>
        </xdr:to>
        <xdr:sp macro="" textlink="">
          <xdr:nvSpPr>
            <xdr:cNvPr id="164886" name="Drop Down 22" hidden="1">
              <a:extLst>
                <a:ext uri="{63B3BB69-23CF-44E3-9099-C40C66FF867C}">
                  <a14:compatExt spid="_x0000_s164886"/>
                </a:ext>
                <a:ext uri="{FF2B5EF4-FFF2-40B4-BE49-F238E27FC236}">
                  <a16:creationId xmlns:a16="http://schemas.microsoft.com/office/drawing/2014/main" id="{00000000-0008-0000-2000-000016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33</xdr:row>
          <xdr:rowOff>22860</xdr:rowOff>
        </xdr:from>
        <xdr:to>
          <xdr:col>12</xdr:col>
          <xdr:colOff>22860</xdr:colOff>
          <xdr:row>33</xdr:row>
          <xdr:rowOff>236220</xdr:rowOff>
        </xdr:to>
        <xdr:sp macro="" textlink="">
          <xdr:nvSpPr>
            <xdr:cNvPr id="164887" name="Drop Down 23" hidden="1">
              <a:extLst>
                <a:ext uri="{63B3BB69-23CF-44E3-9099-C40C66FF867C}">
                  <a14:compatExt spid="_x0000_s164887"/>
                </a:ext>
                <a:ext uri="{FF2B5EF4-FFF2-40B4-BE49-F238E27FC236}">
                  <a16:creationId xmlns:a16="http://schemas.microsoft.com/office/drawing/2014/main" id="{00000000-0008-0000-2000-000017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34</xdr:row>
          <xdr:rowOff>22860</xdr:rowOff>
        </xdr:from>
        <xdr:to>
          <xdr:col>12</xdr:col>
          <xdr:colOff>22860</xdr:colOff>
          <xdr:row>34</xdr:row>
          <xdr:rowOff>236220</xdr:rowOff>
        </xdr:to>
        <xdr:sp macro="" textlink="">
          <xdr:nvSpPr>
            <xdr:cNvPr id="164888" name="Drop Down 24" hidden="1">
              <a:extLst>
                <a:ext uri="{63B3BB69-23CF-44E3-9099-C40C66FF867C}">
                  <a14:compatExt spid="_x0000_s164888"/>
                </a:ext>
                <a:ext uri="{FF2B5EF4-FFF2-40B4-BE49-F238E27FC236}">
                  <a16:creationId xmlns:a16="http://schemas.microsoft.com/office/drawing/2014/main" id="{00000000-0008-0000-2000-000018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35</xdr:row>
          <xdr:rowOff>22860</xdr:rowOff>
        </xdr:from>
        <xdr:to>
          <xdr:col>12</xdr:col>
          <xdr:colOff>22860</xdr:colOff>
          <xdr:row>35</xdr:row>
          <xdr:rowOff>236220</xdr:rowOff>
        </xdr:to>
        <xdr:sp macro="" textlink="">
          <xdr:nvSpPr>
            <xdr:cNvPr id="164889" name="Drop Down 25" hidden="1">
              <a:extLst>
                <a:ext uri="{63B3BB69-23CF-44E3-9099-C40C66FF867C}">
                  <a14:compatExt spid="_x0000_s164889"/>
                </a:ext>
                <a:ext uri="{FF2B5EF4-FFF2-40B4-BE49-F238E27FC236}">
                  <a16:creationId xmlns:a16="http://schemas.microsoft.com/office/drawing/2014/main" id="{00000000-0008-0000-2000-000019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38</xdr:row>
          <xdr:rowOff>22860</xdr:rowOff>
        </xdr:from>
        <xdr:to>
          <xdr:col>12</xdr:col>
          <xdr:colOff>22860</xdr:colOff>
          <xdr:row>38</xdr:row>
          <xdr:rowOff>236220</xdr:rowOff>
        </xdr:to>
        <xdr:sp macro="" textlink="">
          <xdr:nvSpPr>
            <xdr:cNvPr id="164900" name="Drop Down 36" hidden="1">
              <a:extLst>
                <a:ext uri="{63B3BB69-23CF-44E3-9099-C40C66FF867C}">
                  <a14:compatExt spid="_x0000_s164900"/>
                </a:ext>
                <a:ext uri="{FF2B5EF4-FFF2-40B4-BE49-F238E27FC236}">
                  <a16:creationId xmlns:a16="http://schemas.microsoft.com/office/drawing/2014/main" id="{00000000-0008-0000-2000-000024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39</xdr:row>
          <xdr:rowOff>22860</xdr:rowOff>
        </xdr:from>
        <xdr:to>
          <xdr:col>12</xdr:col>
          <xdr:colOff>22860</xdr:colOff>
          <xdr:row>39</xdr:row>
          <xdr:rowOff>236220</xdr:rowOff>
        </xdr:to>
        <xdr:sp macro="" textlink="">
          <xdr:nvSpPr>
            <xdr:cNvPr id="164901" name="Drop Down 37" hidden="1">
              <a:extLst>
                <a:ext uri="{63B3BB69-23CF-44E3-9099-C40C66FF867C}">
                  <a14:compatExt spid="_x0000_s164901"/>
                </a:ext>
                <a:ext uri="{FF2B5EF4-FFF2-40B4-BE49-F238E27FC236}">
                  <a16:creationId xmlns:a16="http://schemas.microsoft.com/office/drawing/2014/main" id="{00000000-0008-0000-2000-000025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40</xdr:row>
          <xdr:rowOff>22860</xdr:rowOff>
        </xdr:from>
        <xdr:to>
          <xdr:col>12</xdr:col>
          <xdr:colOff>22860</xdr:colOff>
          <xdr:row>40</xdr:row>
          <xdr:rowOff>236220</xdr:rowOff>
        </xdr:to>
        <xdr:sp macro="" textlink="">
          <xdr:nvSpPr>
            <xdr:cNvPr id="164902" name="Drop Down 38" hidden="1">
              <a:extLst>
                <a:ext uri="{63B3BB69-23CF-44E3-9099-C40C66FF867C}">
                  <a14:compatExt spid="_x0000_s164902"/>
                </a:ext>
                <a:ext uri="{FF2B5EF4-FFF2-40B4-BE49-F238E27FC236}">
                  <a16:creationId xmlns:a16="http://schemas.microsoft.com/office/drawing/2014/main" id="{00000000-0008-0000-2000-000026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42</xdr:row>
          <xdr:rowOff>22860</xdr:rowOff>
        </xdr:from>
        <xdr:to>
          <xdr:col>12</xdr:col>
          <xdr:colOff>22860</xdr:colOff>
          <xdr:row>42</xdr:row>
          <xdr:rowOff>236220</xdr:rowOff>
        </xdr:to>
        <xdr:sp macro="" textlink="">
          <xdr:nvSpPr>
            <xdr:cNvPr id="164903" name="Drop Down 39" hidden="1">
              <a:extLst>
                <a:ext uri="{63B3BB69-23CF-44E3-9099-C40C66FF867C}">
                  <a14:compatExt spid="_x0000_s164903"/>
                </a:ext>
                <a:ext uri="{FF2B5EF4-FFF2-40B4-BE49-F238E27FC236}">
                  <a16:creationId xmlns:a16="http://schemas.microsoft.com/office/drawing/2014/main" id="{00000000-0008-0000-2000-000027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43</xdr:row>
          <xdr:rowOff>22860</xdr:rowOff>
        </xdr:from>
        <xdr:to>
          <xdr:col>12</xdr:col>
          <xdr:colOff>22860</xdr:colOff>
          <xdr:row>43</xdr:row>
          <xdr:rowOff>236220</xdr:rowOff>
        </xdr:to>
        <xdr:sp macro="" textlink="">
          <xdr:nvSpPr>
            <xdr:cNvPr id="164904" name="Drop Down 40" hidden="1">
              <a:extLst>
                <a:ext uri="{63B3BB69-23CF-44E3-9099-C40C66FF867C}">
                  <a14:compatExt spid="_x0000_s164904"/>
                </a:ext>
                <a:ext uri="{FF2B5EF4-FFF2-40B4-BE49-F238E27FC236}">
                  <a16:creationId xmlns:a16="http://schemas.microsoft.com/office/drawing/2014/main" id="{00000000-0008-0000-2000-000028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44</xdr:row>
          <xdr:rowOff>22860</xdr:rowOff>
        </xdr:from>
        <xdr:to>
          <xdr:col>12</xdr:col>
          <xdr:colOff>22860</xdr:colOff>
          <xdr:row>44</xdr:row>
          <xdr:rowOff>236220</xdr:rowOff>
        </xdr:to>
        <xdr:sp macro="" textlink="">
          <xdr:nvSpPr>
            <xdr:cNvPr id="164905" name="Drop Down 41" hidden="1">
              <a:extLst>
                <a:ext uri="{63B3BB69-23CF-44E3-9099-C40C66FF867C}">
                  <a14:compatExt spid="_x0000_s164905"/>
                </a:ext>
                <a:ext uri="{FF2B5EF4-FFF2-40B4-BE49-F238E27FC236}">
                  <a16:creationId xmlns:a16="http://schemas.microsoft.com/office/drawing/2014/main" id="{00000000-0008-0000-2000-000029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45</xdr:row>
          <xdr:rowOff>22860</xdr:rowOff>
        </xdr:from>
        <xdr:to>
          <xdr:col>12</xdr:col>
          <xdr:colOff>22860</xdr:colOff>
          <xdr:row>45</xdr:row>
          <xdr:rowOff>236220</xdr:rowOff>
        </xdr:to>
        <xdr:sp macro="" textlink="">
          <xdr:nvSpPr>
            <xdr:cNvPr id="164906" name="Drop Down 42" hidden="1">
              <a:extLst>
                <a:ext uri="{63B3BB69-23CF-44E3-9099-C40C66FF867C}">
                  <a14:compatExt spid="_x0000_s164906"/>
                </a:ext>
                <a:ext uri="{FF2B5EF4-FFF2-40B4-BE49-F238E27FC236}">
                  <a16:creationId xmlns:a16="http://schemas.microsoft.com/office/drawing/2014/main" id="{00000000-0008-0000-2000-00002A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46</xdr:row>
          <xdr:rowOff>22860</xdr:rowOff>
        </xdr:from>
        <xdr:to>
          <xdr:col>12</xdr:col>
          <xdr:colOff>22860</xdr:colOff>
          <xdr:row>46</xdr:row>
          <xdr:rowOff>236220</xdr:rowOff>
        </xdr:to>
        <xdr:sp macro="" textlink="">
          <xdr:nvSpPr>
            <xdr:cNvPr id="164907" name="Drop Down 43" hidden="1">
              <a:extLst>
                <a:ext uri="{63B3BB69-23CF-44E3-9099-C40C66FF867C}">
                  <a14:compatExt spid="_x0000_s164907"/>
                </a:ext>
                <a:ext uri="{FF2B5EF4-FFF2-40B4-BE49-F238E27FC236}">
                  <a16:creationId xmlns:a16="http://schemas.microsoft.com/office/drawing/2014/main" id="{00000000-0008-0000-2000-00002B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47</xdr:row>
          <xdr:rowOff>22860</xdr:rowOff>
        </xdr:from>
        <xdr:to>
          <xdr:col>12</xdr:col>
          <xdr:colOff>22860</xdr:colOff>
          <xdr:row>47</xdr:row>
          <xdr:rowOff>236220</xdr:rowOff>
        </xdr:to>
        <xdr:sp macro="" textlink="">
          <xdr:nvSpPr>
            <xdr:cNvPr id="164908" name="Drop Down 44" hidden="1">
              <a:extLst>
                <a:ext uri="{63B3BB69-23CF-44E3-9099-C40C66FF867C}">
                  <a14:compatExt spid="_x0000_s164908"/>
                </a:ext>
                <a:ext uri="{FF2B5EF4-FFF2-40B4-BE49-F238E27FC236}">
                  <a16:creationId xmlns:a16="http://schemas.microsoft.com/office/drawing/2014/main" id="{00000000-0008-0000-2000-00002C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48</xdr:row>
          <xdr:rowOff>22860</xdr:rowOff>
        </xdr:from>
        <xdr:to>
          <xdr:col>12</xdr:col>
          <xdr:colOff>22860</xdr:colOff>
          <xdr:row>48</xdr:row>
          <xdr:rowOff>236220</xdr:rowOff>
        </xdr:to>
        <xdr:sp macro="" textlink="">
          <xdr:nvSpPr>
            <xdr:cNvPr id="164909" name="Drop Down 45" hidden="1">
              <a:extLst>
                <a:ext uri="{63B3BB69-23CF-44E3-9099-C40C66FF867C}">
                  <a14:compatExt spid="_x0000_s164909"/>
                </a:ext>
                <a:ext uri="{FF2B5EF4-FFF2-40B4-BE49-F238E27FC236}">
                  <a16:creationId xmlns:a16="http://schemas.microsoft.com/office/drawing/2014/main" id="{00000000-0008-0000-2000-00002D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49</xdr:row>
          <xdr:rowOff>22860</xdr:rowOff>
        </xdr:from>
        <xdr:to>
          <xdr:col>12</xdr:col>
          <xdr:colOff>22860</xdr:colOff>
          <xdr:row>49</xdr:row>
          <xdr:rowOff>236220</xdr:rowOff>
        </xdr:to>
        <xdr:sp macro="" textlink="">
          <xdr:nvSpPr>
            <xdr:cNvPr id="164910" name="Drop Down 46" hidden="1">
              <a:extLst>
                <a:ext uri="{63B3BB69-23CF-44E3-9099-C40C66FF867C}">
                  <a14:compatExt spid="_x0000_s164910"/>
                </a:ext>
                <a:ext uri="{FF2B5EF4-FFF2-40B4-BE49-F238E27FC236}">
                  <a16:creationId xmlns:a16="http://schemas.microsoft.com/office/drawing/2014/main" id="{00000000-0008-0000-2000-00002E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50</xdr:row>
          <xdr:rowOff>22860</xdr:rowOff>
        </xdr:from>
        <xdr:to>
          <xdr:col>12</xdr:col>
          <xdr:colOff>22860</xdr:colOff>
          <xdr:row>50</xdr:row>
          <xdr:rowOff>236220</xdr:rowOff>
        </xdr:to>
        <xdr:sp macro="" textlink="">
          <xdr:nvSpPr>
            <xdr:cNvPr id="164911" name="Drop Down 47" hidden="1">
              <a:extLst>
                <a:ext uri="{63B3BB69-23CF-44E3-9099-C40C66FF867C}">
                  <a14:compatExt spid="_x0000_s164911"/>
                </a:ext>
                <a:ext uri="{FF2B5EF4-FFF2-40B4-BE49-F238E27FC236}">
                  <a16:creationId xmlns:a16="http://schemas.microsoft.com/office/drawing/2014/main" id="{00000000-0008-0000-2000-00002F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51</xdr:row>
          <xdr:rowOff>22860</xdr:rowOff>
        </xdr:from>
        <xdr:to>
          <xdr:col>12</xdr:col>
          <xdr:colOff>22860</xdr:colOff>
          <xdr:row>51</xdr:row>
          <xdr:rowOff>236220</xdr:rowOff>
        </xdr:to>
        <xdr:sp macro="" textlink="">
          <xdr:nvSpPr>
            <xdr:cNvPr id="164912" name="Drop Down 48" hidden="1">
              <a:extLst>
                <a:ext uri="{63B3BB69-23CF-44E3-9099-C40C66FF867C}">
                  <a14:compatExt spid="_x0000_s164912"/>
                </a:ext>
                <a:ext uri="{FF2B5EF4-FFF2-40B4-BE49-F238E27FC236}">
                  <a16:creationId xmlns:a16="http://schemas.microsoft.com/office/drawing/2014/main" id="{00000000-0008-0000-2000-000030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52</xdr:row>
          <xdr:rowOff>22860</xdr:rowOff>
        </xdr:from>
        <xdr:to>
          <xdr:col>12</xdr:col>
          <xdr:colOff>22860</xdr:colOff>
          <xdr:row>52</xdr:row>
          <xdr:rowOff>236220</xdr:rowOff>
        </xdr:to>
        <xdr:sp macro="" textlink="">
          <xdr:nvSpPr>
            <xdr:cNvPr id="164913" name="Drop Down 49" hidden="1">
              <a:extLst>
                <a:ext uri="{63B3BB69-23CF-44E3-9099-C40C66FF867C}">
                  <a14:compatExt spid="_x0000_s164913"/>
                </a:ext>
                <a:ext uri="{FF2B5EF4-FFF2-40B4-BE49-F238E27FC236}">
                  <a16:creationId xmlns:a16="http://schemas.microsoft.com/office/drawing/2014/main" id="{00000000-0008-0000-2000-000031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53</xdr:row>
          <xdr:rowOff>22860</xdr:rowOff>
        </xdr:from>
        <xdr:to>
          <xdr:col>12</xdr:col>
          <xdr:colOff>22860</xdr:colOff>
          <xdr:row>53</xdr:row>
          <xdr:rowOff>236220</xdr:rowOff>
        </xdr:to>
        <xdr:sp macro="" textlink="">
          <xdr:nvSpPr>
            <xdr:cNvPr id="164914" name="Drop Down 50" hidden="1">
              <a:extLst>
                <a:ext uri="{63B3BB69-23CF-44E3-9099-C40C66FF867C}">
                  <a14:compatExt spid="_x0000_s164914"/>
                </a:ext>
                <a:ext uri="{FF2B5EF4-FFF2-40B4-BE49-F238E27FC236}">
                  <a16:creationId xmlns:a16="http://schemas.microsoft.com/office/drawing/2014/main" id="{00000000-0008-0000-2000-000032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54</xdr:row>
          <xdr:rowOff>22860</xdr:rowOff>
        </xdr:from>
        <xdr:to>
          <xdr:col>12</xdr:col>
          <xdr:colOff>22860</xdr:colOff>
          <xdr:row>54</xdr:row>
          <xdr:rowOff>236220</xdr:rowOff>
        </xdr:to>
        <xdr:sp macro="" textlink="">
          <xdr:nvSpPr>
            <xdr:cNvPr id="164915" name="Drop Down 51" hidden="1">
              <a:extLst>
                <a:ext uri="{63B3BB69-23CF-44E3-9099-C40C66FF867C}">
                  <a14:compatExt spid="_x0000_s164915"/>
                </a:ext>
                <a:ext uri="{FF2B5EF4-FFF2-40B4-BE49-F238E27FC236}">
                  <a16:creationId xmlns:a16="http://schemas.microsoft.com/office/drawing/2014/main" id="{00000000-0008-0000-2000-000033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55</xdr:row>
          <xdr:rowOff>22860</xdr:rowOff>
        </xdr:from>
        <xdr:to>
          <xdr:col>12</xdr:col>
          <xdr:colOff>22860</xdr:colOff>
          <xdr:row>55</xdr:row>
          <xdr:rowOff>236220</xdr:rowOff>
        </xdr:to>
        <xdr:sp macro="" textlink="">
          <xdr:nvSpPr>
            <xdr:cNvPr id="164916" name="Drop Down 52" hidden="1">
              <a:extLst>
                <a:ext uri="{63B3BB69-23CF-44E3-9099-C40C66FF867C}">
                  <a14:compatExt spid="_x0000_s164916"/>
                </a:ext>
                <a:ext uri="{FF2B5EF4-FFF2-40B4-BE49-F238E27FC236}">
                  <a16:creationId xmlns:a16="http://schemas.microsoft.com/office/drawing/2014/main" id="{00000000-0008-0000-2000-000034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56</xdr:row>
          <xdr:rowOff>22860</xdr:rowOff>
        </xdr:from>
        <xdr:to>
          <xdr:col>12</xdr:col>
          <xdr:colOff>22860</xdr:colOff>
          <xdr:row>56</xdr:row>
          <xdr:rowOff>236220</xdr:rowOff>
        </xdr:to>
        <xdr:sp macro="" textlink="">
          <xdr:nvSpPr>
            <xdr:cNvPr id="164917" name="Drop Down 53" hidden="1">
              <a:extLst>
                <a:ext uri="{63B3BB69-23CF-44E3-9099-C40C66FF867C}">
                  <a14:compatExt spid="_x0000_s164917"/>
                </a:ext>
                <a:ext uri="{FF2B5EF4-FFF2-40B4-BE49-F238E27FC236}">
                  <a16:creationId xmlns:a16="http://schemas.microsoft.com/office/drawing/2014/main" id="{00000000-0008-0000-2000-000035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9525</xdr:rowOff>
    </xdr:from>
    <xdr:to>
      <xdr:col>15</xdr:col>
      <xdr:colOff>507175</xdr:colOff>
      <xdr:row>2</xdr:row>
      <xdr:rowOff>18225</xdr:rowOff>
    </xdr:to>
    <xdr:pic>
      <xdr:nvPicPr>
        <xdr:cNvPr id="124" name="Afbeelding 123">
          <a:hlinkClick xmlns:r="http://schemas.openxmlformats.org/officeDocument/2006/relationships" r:id="rId1" tooltip="Skip to results"/>
          <a:extLst>
            <a:ext uri="{FF2B5EF4-FFF2-40B4-BE49-F238E27FC236}">
              <a16:creationId xmlns:a16="http://schemas.microsoft.com/office/drawing/2014/main" id="{00000000-0008-0000-1E00-00007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126" name="Afbeelding 125">
          <a:hlinkClick xmlns:r="http://schemas.openxmlformats.org/officeDocument/2006/relationships" r:id="rId3" tooltip="Previous section"/>
          <a:extLst>
            <a:ext uri="{FF2B5EF4-FFF2-40B4-BE49-F238E27FC236}">
              <a16:creationId xmlns:a16="http://schemas.microsoft.com/office/drawing/2014/main" id="{00000000-0008-0000-1E00-00007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41</xdr:row>
          <xdr:rowOff>22860</xdr:rowOff>
        </xdr:from>
        <xdr:to>
          <xdr:col>12</xdr:col>
          <xdr:colOff>22860</xdr:colOff>
          <xdr:row>41</xdr:row>
          <xdr:rowOff>236220</xdr:rowOff>
        </xdr:to>
        <xdr:sp macro="" textlink="">
          <xdr:nvSpPr>
            <xdr:cNvPr id="164918" name="Drop Down 54" hidden="1">
              <a:extLst>
                <a:ext uri="{63B3BB69-23CF-44E3-9099-C40C66FF867C}">
                  <a14:compatExt spid="_x0000_s164918"/>
                </a:ext>
                <a:ext uri="{FF2B5EF4-FFF2-40B4-BE49-F238E27FC236}">
                  <a16:creationId xmlns:a16="http://schemas.microsoft.com/office/drawing/2014/main" id="{00000000-0008-0000-2000-000036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57</xdr:row>
          <xdr:rowOff>22860</xdr:rowOff>
        </xdr:from>
        <xdr:to>
          <xdr:col>12</xdr:col>
          <xdr:colOff>22860</xdr:colOff>
          <xdr:row>57</xdr:row>
          <xdr:rowOff>236220</xdr:rowOff>
        </xdr:to>
        <xdr:sp macro="" textlink="">
          <xdr:nvSpPr>
            <xdr:cNvPr id="164919" name="Drop Down 55" hidden="1">
              <a:extLst>
                <a:ext uri="{63B3BB69-23CF-44E3-9099-C40C66FF867C}">
                  <a14:compatExt spid="_x0000_s164919"/>
                </a:ext>
                <a:ext uri="{FF2B5EF4-FFF2-40B4-BE49-F238E27FC236}">
                  <a16:creationId xmlns:a16="http://schemas.microsoft.com/office/drawing/2014/main" id="{00000000-0008-0000-2000-000037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63" name="Afbeelding 62">
          <a:hlinkClick xmlns:r="http://schemas.openxmlformats.org/officeDocument/2006/relationships" r:id="rId5" tooltip="Previous domain"/>
          <a:extLst>
            <a:ext uri="{FF2B5EF4-FFF2-40B4-BE49-F238E27FC236}">
              <a16:creationId xmlns:a16="http://schemas.microsoft.com/office/drawing/2014/main" id="{00000000-0008-0000-1E00-00003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982904</xdr:colOff>
      <xdr:row>0</xdr:row>
      <xdr:rowOff>1</xdr:rowOff>
    </xdr:from>
    <xdr:to>
      <xdr:col>12</xdr:col>
      <xdr:colOff>114301</xdr:colOff>
      <xdr:row>2</xdr:row>
      <xdr:rowOff>8312</xdr:rowOff>
    </xdr:to>
    <xdr:pic>
      <xdr:nvPicPr>
        <xdr:cNvPr id="64" name="Afbeelding 63">
          <a:hlinkClick xmlns:r="http://schemas.openxmlformats.org/officeDocument/2006/relationships" r:id="rId1" tooltip="Next domain"/>
          <a:extLst>
            <a:ext uri="{FF2B5EF4-FFF2-40B4-BE49-F238E27FC236}">
              <a16:creationId xmlns:a16="http://schemas.microsoft.com/office/drawing/2014/main" id="{00000000-0008-0000-1E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61529" y="1"/>
          <a:ext cx="534747"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65" name="Afbeelding 64">
          <a:hlinkClick xmlns:r="http://schemas.openxmlformats.org/officeDocument/2006/relationships" r:id="rId8" tooltip="Back to index"/>
          <a:extLst>
            <a:ext uri="{FF2B5EF4-FFF2-40B4-BE49-F238E27FC236}">
              <a16:creationId xmlns:a16="http://schemas.microsoft.com/office/drawing/2014/main" id="{00000000-0008-0000-1E00-00004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32</xdr:row>
          <xdr:rowOff>22860</xdr:rowOff>
        </xdr:from>
        <xdr:to>
          <xdr:col>12</xdr:col>
          <xdr:colOff>22860</xdr:colOff>
          <xdr:row>32</xdr:row>
          <xdr:rowOff>236220</xdr:rowOff>
        </xdr:to>
        <xdr:sp macro="" textlink="">
          <xdr:nvSpPr>
            <xdr:cNvPr id="164920" name="Drop Down 56" hidden="1">
              <a:extLst>
                <a:ext uri="{63B3BB69-23CF-44E3-9099-C40C66FF867C}">
                  <a14:compatExt spid="_x0000_s164920"/>
                </a:ext>
                <a:ext uri="{FF2B5EF4-FFF2-40B4-BE49-F238E27FC236}">
                  <a16:creationId xmlns:a16="http://schemas.microsoft.com/office/drawing/2014/main" id="{00000000-0008-0000-2000-0000388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17</xdr:col>
      <xdr:colOff>28574</xdr:colOff>
      <xdr:row>42</xdr:row>
      <xdr:rowOff>28574</xdr:rowOff>
    </xdr:from>
    <xdr:to>
      <xdr:col>18</xdr:col>
      <xdr:colOff>1704975</xdr:colOff>
      <xdr:row>55</xdr:row>
      <xdr:rowOff>209550</xdr:rowOff>
    </xdr:to>
    <xdr:graphicFrame macro="">
      <xdr:nvGraphicFramePr>
        <xdr:cNvPr id="4" name="Grafiek 3">
          <a:extLst>
            <a:ext uri="{FF2B5EF4-FFF2-40B4-BE49-F238E27FC236}">
              <a16:creationId xmlns:a16="http://schemas.microsoft.com/office/drawing/2014/main" id="{00000000-0008-0000-2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1762126</xdr:colOff>
      <xdr:row>42</xdr:row>
      <xdr:rowOff>28575</xdr:rowOff>
    </xdr:from>
    <xdr:to>
      <xdr:col>18</xdr:col>
      <xdr:colOff>7496176</xdr:colOff>
      <xdr:row>55</xdr:row>
      <xdr:rowOff>209550</xdr:rowOff>
    </xdr:to>
    <xdr:graphicFrame macro="">
      <xdr:nvGraphicFramePr>
        <xdr:cNvPr id="12" name="Grafiek 11">
          <a:extLst>
            <a:ext uri="{FF2B5EF4-FFF2-40B4-BE49-F238E27FC236}">
              <a16:creationId xmlns:a16="http://schemas.microsoft.com/office/drawing/2014/main" id="{00000000-0008-0000-2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9524</xdr:colOff>
      <xdr:row>8</xdr:row>
      <xdr:rowOff>247649</xdr:rowOff>
    </xdr:from>
    <xdr:to>
      <xdr:col>18</xdr:col>
      <xdr:colOff>7505699</xdr:colOff>
      <xdr:row>40</xdr:row>
      <xdr:rowOff>238125</xdr:rowOff>
    </xdr:to>
    <xdr:grpSp>
      <xdr:nvGrpSpPr>
        <xdr:cNvPr id="2" name="Groep 1">
          <a:extLst>
            <a:ext uri="{FF2B5EF4-FFF2-40B4-BE49-F238E27FC236}">
              <a16:creationId xmlns:a16="http://schemas.microsoft.com/office/drawing/2014/main" id="{00000000-0008-0000-2000-000002000000}"/>
            </a:ext>
          </a:extLst>
        </xdr:cNvPr>
        <xdr:cNvGrpSpPr/>
      </xdr:nvGrpSpPr>
      <xdr:grpSpPr>
        <a:xfrm>
          <a:off x="10525124" y="2228849"/>
          <a:ext cx="11315700" cy="7915276"/>
          <a:chOff x="10415587" y="2247899"/>
          <a:chExt cx="11306175" cy="7491414"/>
        </a:xfrm>
      </xdr:grpSpPr>
      <xdr:graphicFrame macro="">
        <xdr:nvGraphicFramePr>
          <xdr:cNvPr id="3" name="Grafiek 2">
            <a:extLst>
              <a:ext uri="{FF2B5EF4-FFF2-40B4-BE49-F238E27FC236}">
                <a16:creationId xmlns:a16="http://schemas.microsoft.com/office/drawing/2014/main" id="{00000000-0008-0000-2000-000003000000}"/>
              </a:ext>
            </a:extLst>
          </xdr:cNvPr>
          <xdr:cNvGraphicFramePr/>
        </xdr:nvGraphicFramePr>
        <xdr:xfrm>
          <a:off x="10415587" y="2247899"/>
          <a:ext cx="11306175" cy="7491414"/>
        </xdr:xfrm>
        <a:graphic>
          <a:graphicData uri="http://schemas.openxmlformats.org/drawingml/2006/chart">
            <c:chart xmlns:c="http://schemas.openxmlformats.org/drawingml/2006/chart" xmlns:r="http://schemas.openxmlformats.org/officeDocument/2006/relationships" r:id="rId3"/>
          </a:graphicData>
        </a:graphic>
      </xdr:graphicFrame>
      <xdr:cxnSp macro="">
        <xdr:nvCxnSpPr>
          <xdr:cNvPr id="13" name="Rechte verbindingslijn 12">
            <a:extLst>
              <a:ext uri="{FF2B5EF4-FFF2-40B4-BE49-F238E27FC236}">
                <a16:creationId xmlns:a16="http://schemas.microsoft.com/office/drawing/2014/main" id="{00000000-0008-0000-2000-00000D000000}"/>
              </a:ext>
            </a:extLst>
          </xdr:cNvPr>
          <xdr:cNvCxnSpPr/>
        </xdr:nvCxnSpPr>
        <xdr:spPr>
          <a:xfrm>
            <a:off x="15492413" y="2557463"/>
            <a:ext cx="508635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4" name="Rechte verbindingslijn 13">
            <a:extLst>
              <a:ext uri="{FF2B5EF4-FFF2-40B4-BE49-F238E27FC236}">
                <a16:creationId xmlns:a16="http://schemas.microsoft.com/office/drawing/2014/main" id="{00000000-0008-0000-2000-00000E000000}"/>
              </a:ext>
            </a:extLst>
          </xdr:cNvPr>
          <xdr:cNvCxnSpPr/>
        </xdr:nvCxnSpPr>
        <xdr:spPr>
          <a:xfrm>
            <a:off x="20083463" y="4614863"/>
            <a:ext cx="5048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5" name="Rechte verbindingslijn 14">
            <a:extLst>
              <a:ext uri="{FF2B5EF4-FFF2-40B4-BE49-F238E27FC236}">
                <a16:creationId xmlns:a16="http://schemas.microsoft.com/office/drawing/2014/main" id="{00000000-0008-0000-2000-00000F000000}"/>
              </a:ext>
            </a:extLst>
          </xdr:cNvPr>
          <xdr:cNvCxnSpPr/>
        </xdr:nvCxnSpPr>
        <xdr:spPr>
          <a:xfrm>
            <a:off x="20588288" y="2557463"/>
            <a:ext cx="0" cy="20574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6" name="Rechte verbindingslijn 15">
            <a:extLst>
              <a:ext uri="{FF2B5EF4-FFF2-40B4-BE49-F238E27FC236}">
                <a16:creationId xmlns:a16="http://schemas.microsoft.com/office/drawing/2014/main" id="{00000000-0008-0000-2000-000010000000}"/>
              </a:ext>
            </a:extLst>
          </xdr:cNvPr>
          <xdr:cNvCxnSpPr/>
        </xdr:nvCxnSpPr>
        <xdr:spPr>
          <a:xfrm>
            <a:off x="20092988" y="5010150"/>
            <a:ext cx="5048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7" name="Rechte verbindingslijn 16">
            <a:extLst>
              <a:ext uri="{FF2B5EF4-FFF2-40B4-BE49-F238E27FC236}">
                <a16:creationId xmlns:a16="http://schemas.microsoft.com/office/drawing/2014/main" id="{00000000-0008-0000-2000-000011000000}"/>
              </a:ext>
            </a:extLst>
          </xdr:cNvPr>
          <xdr:cNvCxnSpPr/>
        </xdr:nvCxnSpPr>
        <xdr:spPr>
          <a:xfrm flipH="1">
            <a:off x="20591318" y="5019675"/>
            <a:ext cx="6495" cy="297938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8" name="Rechte verbindingslijn 17">
            <a:extLst>
              <a:ext uri="{FF2B5EF4-FFF2-40B4-BE49-F238E27FC236}">
                <a16:creationId xmlns:a16="http://schemas.microsoft.com/office/drawing/2014/main" id="{00000000-0008-0000-2000-000012000000}"/>
              </a:ext>
            </a:extLst>
          </xdr:cNvPr>
          <xdr:cNvCxnSpPr/>
        </xdr:nvCxnSpPr>
        <xdr:spPr>
          <a:xfrm>
            <a:off x="18245138" y="7997927"/>
            <a:ext cx="234315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1" name="Rechte verbindingslijn 20">
            <a:extLst>
              <a:ext uri="{FF2B5EF4-FFF2-40B4-BE49-F238E27FC236}">
                <a16:creationId xmlns:a16="http://schemas.microsoft.com/office/drawing/2014/main" id="{00000000-0008-0000-2000-000015000000}"/>
              </a:ext>
            </a:extLst>
          </xdr:cNvPr>
          <xdr:cNvCxnSpPr/>
        </xdr:nvCxnSpPr>
        <xdr:spPr>
          <a:xfrm>
            <a:off x="18465945" y="8132470"/>
            <a:ext cx="213013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2" name="Rechte verbindingslijn 21">
            <a:extLst>
              <a:ext uri="{FF2B5EF4-FFF2-40B4-BE49-F238E27FC236}">
                <a16:creationId xmlns:a16="http://schemas.microsoft.com/office/drawing/2014/main" id="{00000000-0008-0000-2000-000016000000}"/>
              </a:ext>
            </a:extLst>
          </xdr:cNvPr>
          <xdr:cNvCxnSpPr/>
        </xdr:nvCxnSpPr>
        <xdr:spPr>
          <a:xfrm>
            <a:off x="20591318" y="8136010"/>
            <a:ext cx="6495" cy="135247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3" name="Rechte verbindingslijn 22">
            <a:extLst>
              <a:ext uri="{FF2B5EF4-FFF2-40B4-BE49-F238E27FC236}">
                <a16:creationId xmlns:a16="http://schemas.microsoft.com/office/drawing/2014/main" id="{00000000-0008-0000-2000-000017000000}"/>
              </a:ext>
            </a:extLst>
          </xdr:cNvPr>
          <xdr:cNvCxnSpPr/>
        </xdr:nvCxnSpPr>
        <xdr:spPr>
          <a:xfrm flipV="1">
            <a:off x="12848584" y="9489281"/>
            <a:ext cx="7749229" cy="120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5" name="Rechte verbindingslijn 24">
            <a:extLst>
              <a:ext uri="{FF2B5EF4-FFF2-40B4-BE49-F238E27FC236}">
                <a16:creationId xmlns:a16="http://schemas.microsoft.com/office/drawing/2014/main" id="{00000000-0008-0000-2000-000019000000}"/>
              </a:ext>
            </a:extLst>
          </xdr:cNvPr>
          <xdr:cNvCxnSpPr/>
        </xdr:nvCxnSpPr>
        <xdr:spPr>
          <a:xfrm>
            <a:off x="10644188" y="8910715"/>
            <a:ext cx="288434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Rechte verbindingslijn 26">
            <a:extLst>
              <a:ext uri="{FF2B5EF4-FFF2-40B4-BE49-F238E27FC236}">
                <a16:creationId xmlns:a16="http://schemas.microsoft.com/office/drawing/2014/main" id="{00000000-0008-0000-2000-00001B000000}"/>
              </a:ext>
            </a:extLst>
          </xdr:cNvPr>
          <xdr:cNvCxnSpPr/>
        </xdr:nvCxnSpPr>
        <xdr:spPr>
          <a:xfrm>
            <a:off x="10644188" y="7034076"/>
            <a:ext cx="0" cy="186971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8" name="Rechte verbindingslijn 27">
            <a:extLst>
              <a:ext uri="{FF2B5EF4-FFF2-40B4-BE49-F238E27FC236}">
                <a16:creationId xmlns:a16="http://schemas.microsoft.com/office/drawing/2014/main" id="{00000000-0008-0000-2000-00001C000000}"/>
              </a:ext>
            </a:extLst>
          </xdr:cNvPr>
          <xdr:cNvCxnSpPr/>
        </xdr:nvCxnSpPr>
        <xdr:spPr>
          <a:xfrm>
            <a:off x="10644188" y="7030624"/>
            <a:ext cx="5048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9" name="Rechte verbindingslijn 28">
            <a:extLst>
              <a:ext uri="{FF2B5EF4-FFF2-40B4-BE49-F238E27FC236}">
                <a16:creationId xmlns:a16="http://schemas.microsoft.com/office/drawing/2014/main" id="{00000000-0008-0000-2000-00001D000000}"/>
              </a:ext>
            </a:extLst>
          </xdr:cNvPr>
          <xdr:cNvCxnSpPr/>
        </xdr:nvCxnSpPr>
        <xdr:spPr>
          <a:xfrm>
            <a:off x="10647988" y="2557463"/>
            <a:ext cx="382145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30" name="Rechte verbindingslijn 29">
            <a:extLst>
              <a:ext uri="{FF2B5EF4-FFF2-40B4-BE49-F238E27FC236}">
                <a16:creationId xmlns:a16="http://schemas.microsoft.com/office/drawing/2014/main" id="{00000000-0008-0000-2000-00001E000000}"/>
              </a:ext>
            </a:extLst>
          </xdr:cNvPr>
          <xdr:cNvCxnSpPr/>
        </xdr:nvCxnSpPr>
        <xdr:spPr>
          <a:xfrm>
            <a:off x="10644188" y="2557978"/>
            <a:ext cx="0" cy="4249502"/>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31" name="Rechte verbindingslijn 30">
            <a:extLst>
              <a:ext uri="{FF2B5EF4-FFF2-40B4-BE49-F238E27FC236}">
                <a16:creationId xmlns:a16="http://schemas.microsoft.com/office/drawing/2014/main" id="{00000000-0008-0000-2000-00001F000000}"/>
              </a:ext>
            </a:extLst>
          </xdr:cNvPr>
          <xdr:cNvCxnSpPr/>
        </xdr:nvCxnSpPr>
        <xdr:spPr>
          <a:xfrm>
            <a:off x="10653713" y="6807994"/>
            <a:ext cx="504825"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10</xdr:col>
      <xdr:colOff>568581</xdr:colOff>
      <xdr:row>0</xdr:row>
      <xdr:rowOff>0</xdr:rowOff>
    </xdr:from>
    <xdr:to>
      <xdr:col>11</xdr:col>
      <xdr:colOff>465945</xdr:colOff>
      <xdr:row>2</xdr:row>
      <xdr:rowOff>9525</xdr:rowOff>
    </xdr:to>
    <xdr:pic>
      <xdr:nvPicPr>
        <xdr:cNvPr id="32" name="Afbeelding 31">
          <a:hlinkClick xmlns:r="http://schemas.openxmlformats.org/officeDocument/2006/relationships" r:id="rId4" tooltip="Previous domain"/>
          <a:extLst>
            <a:ext uri="{FF2B5EF4-FFF2-40B4-BE49-F238E27FC236}">
              <a16:creationId xmlns:a16="http://schemas.microsoft.com/office/drawing/2014/main" id="{00000000-0008-0000-20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35981" y="0"/>
          <a:ext cx="506964" cy="504825"/>
        </a:xfrm>
        <a:prstGeom prst="rect">
          <a:avLst/>
        </a:prstGeom>
      </xdr:spPr>
    </xdr:pic>
    <xdr:clientData/>
  </xdr:twoCellAnchor>
  <xdr:twoCellAnchor editAs="oneCell">
    <xdr:from>
      <xdr:col>11</xdr:col>
      <xdr:colOff>982902</xdr:colOff>
      <xdr:row>0</xdr:row>
      <xdr:rowOff>1</xdr:rowOff>
    </xdr:from>
    <xdr:to>
      <xdr:col>12</xdr:col>
      <xdr:colOff>114300</xdr:colOff>
      <xdr:row>2</xdr:row>
      <xdr:rowOff>11487</xdr:rowOff>
    </xdr:to>
    <xdr:pic>
      <xdr:nvPicPr>
        <xdr:cNvPr id="33" name="Afbeelding 32">
          <a:hlinkClick xmlns:r="http://schemas.openxmlformats.org/officeDocument/2006/relationships" r:id="rId6" tooltip="Next domain"/>
          <a:extLst>
            <a:ext uri="{FF2B5EF4-FFF2-40B4-BE49-F238E27FC236}">
              <a16:creationId xmlns:a16="http://schemas.microsoft.com/office/drawing/2014/main" id="{00000000-0008-0000-20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64702" y="1"/>
          <a:ext cx="531573"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34" name="Afbeelding 33">
          <a:hlinkClick xmlns:r="http://schemas.openxmlformats.org/officeDocument/2006/relationships" r:id="rId8" tooltip="Back to index"/>
          <a:extLst>
            <a:ext uri="{FF2B5EF4-FFF2-40B4-BE49-F238E27FC236}">
              <a16:creationId xmlns:a16="http://schemas.microsoft.com/office/drawing/2014/main" id="{00000000-0008-0000-2000-00002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43535" y="9719"/>
          <a:ext cx="503683" cy="503611"/>
        </a:xfrm>
        <a:prstGeom prst="rect">
          <a:avLst/>
        </a:prstGeom>
      </xdr:spPr>
    </xdr:pic>
    <xdr:clientData/>
  </xdr:twoCellAnchor>
  <xdr:twoCellAnchor editAs="oneCell">
    <xdr:from>
      <xdr:col>11</xdr:col>
      <xdr:colOff>896359</xdr:colOff>
      <xdr:row>2</xdr:row>
      <xdr:rowOff>104994</xdr:rowOff>
    </xdr:from>
    <xdr:to>
      <xdr:col>12</xdr:col>
      <xdr:colOff>100885</xdr:colOff>
      <xdr:row>3</xdr:row>
      <xdr:rowOff>216224</xdr:rowOff>
    </xdr:to>
    <xdr:pic>
      <xdr:nvPicPr>
        <xdr:cNvPr id="35" name="Afbeelding 34">
          <a:hlinkClick xmlns:r="http://schemas.openxmlformats.org/officeDocument/2006/relationships" r:id="rId10" tooltip="Next section"/>
          <a:extLst>
            <a:ext uri="{FF2B5EF4-FFF2-40B4-BE49-F238E27FC236}">
              <a16:creationId xmlns:a16="http://schemas.microsoft.com/office/drawing/2014/main" id="{00000000-0008-0000-20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0.77282</cdr:x>
      <cdr:y>0.03909</cdr:y>
    </cdr:from>
    <cdr:to>
      <cdr:x>0.90003</cdr:x>
      <cdr:y>0.10455</cdr:y>
    </cdr:to>
    <cdr:sp macro="" textlink="">
      <cdr:nvSpPr>
        <cdr:cNvPr id="2" name="Tekstvak 1"/>
        <cdr:cNvSpPr txBox="1"/>
      </cdr:nvSpPr>
      <cdr:spPr>
        <a:xfrm xmlns:a="http://schemas.openxmlformats.org/drawingml/2006/main">
          <a:off x="8851458" y="306905"/>
          <a:ext cx="1456993" cy="51394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l-NL" sz="1800">
              <a:solidFill>
                <a:srgbClr val="0070C0"/>
              </a:solidFill>
            </a:rPr>
            <a:t>Business</a:t>
          </a:r>
        </a:p>
      </cdr:txBody>
    </cdr:sp>
  </cdr:relSizeAnchor>
  <cdr:relSizeAnchor xmlns:cdr="http://schemas.openxmlformats.org/drawingml/2006/chartDrawing">
    <cdr:from>
      <cdr:x>0.77031</cdr:x>
      <cdr:y>0.69757</cdr:y>
    </cdr:from>
    <cdr:to>
      <cdr:x>0.89752</cdr:x>
      <cdr:y>0.76304</cdr:y>
    </cdr:to>
    <cdr:sp macro="" textlink="">
      <cdr:nvSpPr>
        <cdr:cNvPr id="3" name="Tekstvak 1"/>
        <cdr:cNvSpPr txBox="1"/>
      </cdr:nvSpPr>
      <cdr:spPr>
        <a:xfrm xmlns:a="http://schemas.openxmlformats.org/drawingml/2006/main">
          <a:off x="8822658" y="5476823"/>
          <a:ext cx="1456994" cy="514021"/>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l-NL" sz="1800">
              <a:solidFill>
                <a:srgbClr val="0070C0"/>
              </a:solidFill>
            </a:rPr>
            <a:t>People</a:t>
          </a:r>
        </a:p>
      </cdr:txBody>
    </cdr:sp>
  </cdr:relSizeAnchor>
  <cdr:relSizeAnchor xmlns:cdr="http://schemas.openxmlformats.org/drawingml/2006/chartDrawing">
    <cdr:from>
      <cdr:x>0.77366</cdr:x>
      <cdr:y>0.90287</cdr:y>
    </cdr:from>
    <cdr:to>
      <cdr:x>0.90087</cdr:x>
      <cdr:y>0.96834</cdr:y>
    </cdr:to>
    <cdr:sp macro="" textlink="">
      <cdr:nvSpPr>
        <cdr:cNvPr id="4" name="Tekstvak 1"/>
        <cdr:cNvSpPr txBox="1"/>
      </cdr:nvSpPr>
      <cdr:spPr>
        <a:xfrm xmlns:a="http://schemas.openxmlformats.org/drawingml/2006/main">
          <a:off x="8747125" y="6699250"/>
          <a:ext cx="1438275" cy="485775"/>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l-NL" sz="1800">
              <a:solidFill>
                <a:srgbClr val="0070C0"/>
              </a:solidFill>
            </a:rPr>
            <a:t>Process</a:t>
          </a:r>
        </a:p>
      </cdr:txBody>
    </cdr:sp>
  </cdr:relSizeAnchor>
  <cdr:relSizeAnchor xmlns:cdr="http://schemas.openxmlformats.org/drawingml/2006/chartDrawing">
    <cdr:from>
      <cdr:x>0.02424</cdr:x>
      <cdr:y>0.81982</cdr:y>
    </cdr:from>
    <cdr:to>
      <cdr:x>0.15145</cdr:x>
      <cdr:y>0.88529</cdr:y>
    </cdr:to>
    <cdr:sp macro="" textlink="">
      <cdr:nvSpPr>
        <cdr:cNvPr id="5" name="Tekstvak 1"/>
        <cdr:cNvSpPr txBox="1"/>
      </cdr:nvSpPr>
      <cdr:spPr>
        <a:xfrm xmlns:a="http://schemas.openxmlformats.org/drawingml/2006/main">
          <a:off x="277626" y="6381122"/>
          <a:ext cx="1456812" cy="509593"/>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nl-NL" sz="1800">
              <a:solidFill>
                <a:srgbClr val="0070C0"/>
              </a:solidFill>
            </a:rPr>
            <a:t>Technology</a:t>
          </a:r>
        </a:p>
      </cdr:txBody>
    </cdr:sp>
  </cdr:relSizeAnchor>
  <cdr:relSizeAnchor xmlns:cdr="http://schemas.openxmlformats.org/drawingml/2006/chartDrawing">
    <cdr:from>
      <cdr:x>0.0205</cdr:x>
      <cdr:y>0.04151</cdr:y>
    </cdr:from>
    <cdr:to>
      <cdr:x>0.14771</cdr:x>
      <cdr:y>0.10697</cdr:y>
    </cdr:to>
    <cdr:sp macro="" textlink="">
      <cdr:nvSpPr>
        <cdr:cNvPr id="6" name="Tekstvak 1"/>
        <cdr:cNvSpPr txBox="1"/>
      </cdr:nvSpPr>
      <cdr:spPr>
        <a:xfrm xmlns:a="http://schemas.openxmlformats.org/drawingml/2006/main">
          <a:off x="231775" y="307975"/>
          <a:ext cx="1438275" cy="48577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nl-NL" sz="1800">
              <a:solidFill>
                <a:srgbClr val="0070C0"/>
              </a:solidFill>
            </a:rPr>
            <a:t>Services</a:t>
          </a:r>
        </a:p>
      </cdr:txBody>
    </cdr:sp>
  </cdr:relSizeAnchor>
</c:userShapes>
</file>

<file path=xl/drawings/drawing36.xml><?xml version="1.0" encoding="utf-8"?>
<xdr:wsDr xmlns:xdr="http://schemas.openxmlformats.org/drawingml/2006/spreadsheetDrawing" xmlns:a="http://schemas.openxmlformats.org/drawingml/2006/main">
  <xdr:twoCellAnchor>
    <xdr:from>
      <xdr:col>17</xdr:col>
      <xdr:colOff>38098</xdr:colOff>
      <xdr:row>38</xdr:row>
      <xdr:rowOff>38099</xdr:rowOff>
    </xdr:from>
    <xdr:to>
      <xdr:col>18</xdr:col>
      <xdr:colOff>1714499</xdr:colOff>
      <xdr:row>51</xdr:row>
      <xdr:rowOff>200024</xdr:rowOff>
    </xdr:to>
    <xdr:graphicFrame macro="">
      <xdr:nvGraphicFramePr>
        <xdr:cNvPr id="2" name="Grafiek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1762125</xdr:colOff>
      <xdr:row>38</xdr:row>
      <xdr:rowOff>38100</xdr:rowOff>
    </xdr:from>
    <xdr:to>
      <xdr:col>18</xdr:col>
      <xdr:colOff>7486650</xdr:colOff>
      <xdr:row>51</xdr:row>
      <xdr:rowOff>200025</xdr:rowOff>
    </xdr:to>
    <xdr:graphicFrame macro="">
      <xdr:nvGraphicFramePr>
        <xdr:cNvPr id="3" name="Grafiek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15369</xdr:colOff>
      <xdr:row>8</xdr:row>
      <xdr:rowOff>15368</xdr:rowOff>
    </xdr:from>
    <xdr:to>
      <xdr:col>18</xdr:col>
      <xdr:colOff>7791610</xdr:colOff>
      <xdr:row>36</xdr:row>
      <xdr:rowOff>230521</xdr:rowOff>
    </xdr:to>
    <xdr:grpSp>
      <xdr:nvGrpSpPr>
        <xdr:cNvPr id="4" name="Groep 3">
          <a:extLst>
            <a:ext uri="{FF2B5EF4-FFF2-40B4-BE49-F238E27FC236}">
              <a16:creationId xmlns:a16="http://schemas.microsoft.com/office/drawing/2014/main" id="{00000000-0008-0000-2200-000004000000}"/>
            </a:ext>
          </a:extLst>
        </xdr:cNvPr>
        <xdr:cNvGrpSpPr/>
      </xdr:nvGrpSpPr>
      <xdr:grpSpPr>
        <a:xfrm>
          <a:off x="10530969" y="1996568"/>
          <a:ext cx="11338591" cy="7149353"/>
          <a:chOff x="10453688" y="2269331"/>
          <a:chExt cx="11220451" cy="6750844"/>
        </a:xfrm>
      </xdr:grpSpPr>
      <xdr:graphicFrame macro="">
        <xdr:nvGraphicFramePr>
          <xdr:cNvPr id="5" name="Grafiek 4">
            <a:extLst>
              <a:ext uri="{FF2B5EF4-FFF2-40B4-BE49-F238E27FC236}">
                <a16:creationId xmlns:a16="http://schemas.microsoft.com/office/drawing/2014/main" id="{00000000-0008-0000-2200-000005000000}"/>
              </a:ext>
            </a:extLst>
          </xdr:cNvPr>
          <xdr:cNvGraphicFramePr/>
        </xdr:nvGraphicFramePr>
        <xdr:xfrm>
          <a:off x="10453688" y="2269331"/>
          <a:ext cx="11220451" cy="6750844"/>
        </xdr:xfrm>
        <a:graphic>
          <a:graphicData uri="http://schemas.openxmlformats.org/drawingml/2006/chart">
            <c:chart xmlns:c="http://schemas.openxmlformats.org/drawingml/2006/chart" xmlns:r="http://schemas.openxmlformats.org/officeDocument/2006/relationships" r:id="rId3"/>
          </a:graphicData>
        </a:graphic>
      </xdr:graphicFrame>
      <xdr:cxnSp macro="">
        <xdr:nvCxnSpPr>
          <xdr:cNvPr id="8" name="Rechte verbindingslijn 7">
            <a:extLst>
              <a:ext uri="{FF2B5EF4-FFF2-40B4-BE49-F238E27FC236}">
                <a16:creationId xmlns:a16="http://schemas.microsoft.com/office/drawing/2014/main" id="{00000000-0008-0000-2200-000008000000}"/>
              </a:ext>
            </a:extLst>
          </xdr:cNvPr>
          <xdr:cNvCxnSpPr/>
        </xdr:nvCxnSpPr>
        <xdr:spPr>
          <a:xfrm>
            <a:off x="20615382" y="2345531"/>
            <a:ext cx="4466" cy="320764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9" name="Rechte verbindingslijn 8">
            <a:extLst>
              <a:ext uri="{FF2B5EF4-FFF2-40B4-BE49-F238E27FC236}">
                <a16:creationId xmlns:a16="http://schemas.microsoft.com/office/drawing/2014/main" id="{00000000-0008-0000-2200-000009000000}"/>
              </a:ext>
            </a:extLst>
          </xdr:cNvPr>
          <xdr:cNvCxnSpPr/>
        </xdr:nvCxnSpPr>
        <xdr:spPr>
          <a:xfrm>
            <a:off x="20143711" y="5819297"/>
            <a:ext cx="5048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Rechte verbindingslijn 9">
            <a:extLst>
              <a:ext uri="{FF2B5EF4-FFF2-40B4-BE49-F238E27FC236}">
                <a16:creationId xmlns:a16="http://schemas.microsoft.com/office/drawing/2014/main" id="{00000000-0008-0000-2200-00000A000000}"/>
              </a:ext>
            </a:extLst>
          </xdr:cNvPr>
          <xdr:cNvCxnSpPr/>
        </xdr:nvCxnSpPr>
        <xdr:spPr>
          <a:xfrm>
            <a:off x="20645650" y="5814468"/>
            <a:ext cx="11070" cy="1742322"/>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Rechte verbindingslijn 10">
            <a:extLst>
              <a:ext uri="{FF2B5EF4-FFF2-40B4-BE49-F238E27FC236}">
                <a16:creationId xmlns:a16="http://schemas.microsoft.com/office/drawing/2014/main" id="{00000000-0008-0000-2200-00000B000000}"/>
              </a:ext>
            </a:extLst>
          </xdr:cNvPr>
          <xdr:cNvCxnSpPr/>
        </xdr:nvCxnSpPr>
        <xdr:spPr>
          <a:xfrm>
            <a:off x="11146299" y="8781650"/>
            <a:ext cx="877960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2" name="Rechte verbindingslijn 11">
            <a:extLst>
              <a:ext uri="{FF2B5EF4-FFF2-40B4-BE49-F238E27FC236}">
                <a16:creationId xmlns:a16="http://schemas.microsoft.com/office/drawing/2014/main" id="{00000000-0008-0000-2200-00000C000000}"/>
              </a:ext>
            </a:extLst>
          </xdr:cNvPr>
          <xdr:cNvCxnSpPr/>
        </xdr:nvCxnSpPr>
        <xdr:spPr>
          <a:xfrm flipV="1">
            <a:off x="11145477" y="7625850"/>
            <a:ext cx="277379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3" name="Rechte verbindingslijn 12">
            <a:extLst>
              <a:ext uri="{FF2B5EF4-FFF2-40B4-BE49-F238E27FC236}">
                <a16:creationId xmlns:a16="http://schemas.microsoft.com/office/drawing/2014/main" id="{00000000-0008-0000-2200-00000D000000}"/>
              </a:ext>
            </a:extLst>
          </xdr:cNvPr>
          <xdr:cNvCxnSpPr/>
        </xdr:nvCxnSpPr>
        <xdr:spPr>
          <a:xfrm>
            <a:off x="11137731" y="6238724"/>
            <a:ext cx="7330" cy="1382926"/>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4" name="Rechte verbindingslijn 13">
            <a:extLst>
              <a:ext uri="{FF2B5EF4-FFF2-40B4-BE49-F238E27FC236}">
                <a16:creationId xmlns:a16="http://schemas.microsoft.com/office/drawing/2014/main" id="{00000000-0008-0000-2200-00000E000000}"/>
              </a:ext>
            </a:extLst>
          </xdr:cNvPr>
          <xdr:cNvCxnSpPr/>
        </xdr:nvCxnSpPr>
        <xdr:spPr>
          <a:xfrm>
            <a:off x="11139488" y="6241742"/>
            <a:ext cx="5048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5" name="Rechte verbindingslijn 14">
            <a:extLst>
              <a:ext uri="{FF2B5EF4-FFF2-40B4-BE49-F238E27FC236}">
                <a16:creationId xmlns:a16="http://schemas.microsoft.com/office/drawing/2014/main" id="{00000000-0008-0000-2200-00000F000000}"/>
              </a:ext>
            </a:extLst>
          </xdr:cNvPr>
          <xdr:cNvCxnSpPr/>
        </xdr:nvCxnSpPr>
        <xdr:spPr>
          <a:xfrm>
            <a:off x="11139488" y="3902498"/>
            <a:ext cx="0" cy="222007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6" name="Rechte verbindingslijn 15">
            <a:extLst>
              <a:ext uri="{FF2B5EF4-FFF2-40B4-BE49-F238E27FC236}">
                <a16:creationId xmlns:a16="http://schemas.microsoft.com/office/drawing/2014/main" id="{00000000-0008-0000-2200-000010000000}"/>
              </a:ext>
            </a:extLst>
          </xdr:cNvPr>
          <xdr:cNvCxnSpPr/>
        </xdr:nvCxnSpPr>
        <xdr:spPr>
          <a:xfrm>
            <a:off x="11139488" y="6118520"/>
            <a:ext cx="5048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7" name="Rechte verbindingslijn 16">
            <a:extLst>
              <a:ext uri="{FF2B5EF4-FFF2-40B4-BE49-F238E27FC236}">
                <a16:creationId xmlns:a16="http://schemas.microsoft.com/office/drawing/2014/main" id="{00000000-0008-0000-2200-000011000000}"/>
              </a:ext>
            </a:extLst>
          </xdr:cNvPr>
          <xdr:cNvCxnSpPr/>
        </xdr:nvCxnSpPr>
        <xdr:spPr>
          <a:xfrm>
            <a:off x="11139488" y="3906542"/>
            <a:ext cx="5048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8" name="Rechte verbindingslijn 17">
            <a:extLst>
              <a:ext uri="{FF2B5EF4-FFF2-40B4-BE49-F238E27FC236}">
                <a16:creationId xmlns:a16="http://schemas.microsoft.com/office/drawing/2014/main" id="{00000000-0008-0000-2200-000012000000}"/>
              </a:ext>
            </a:extLst>
          </xdr:cNvPr>
          <xdr:cNvCxnSpPr/>
        </xdr:nvCxnSpPr>
        <xdr:spPr>
          <a:xfrm>
            <a:off x="11139488" y="2345531"/>
            <a:ext cx="0" cy="1315955"/>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9" name="Rechte verbindingslijn 18">
            <a:extLst>
              <a:ext uri="{FF2B5EF4-FFF2-40B4-BE49-F238E27FC236}">
                <a16:creationId xmlns:a16="http://schemas.microsoft.com/office/drawing/2014/main" id="{00000000-0008-0000-2200-000013000000}"/>
              </a:ext>
            </a:extLst>
          </xdr:cNvPr>
          <xdr:cNvCxnSpPr/>
        </xdr:nvCxnSpPr>
        <xdr:spPr>
          <a:xfrm>
            <a:off x="11149013" y="3662363"/>
            <a:ext cx="50482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0" name="Rechte verbindingslijn 19">
            <a:extLst>
              <a:ext uri="{FF2B5EF4-FFF2-40B4-BE49-F238E27FC236}">
                <a16:creationId xmlns:a16="http://schemas.microsoft.com/office/drawing/2014/main" id="{00000000-0008-0000-2200-000014000000}"/>
              </a:ext>
            </a:extLst>
          </xdr:cNvPr>
          <xdr:cNvCxnSpPr/>
        </xdr:nvCxnSpPr>
        <xdr:spPr>
          <a:xfrm>
            <a:off x="11139488" y="2345531"/>
            <a:ext cx="32385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10</xdr:col>
      <xdr:colOff>568581</xdr:colOff>
      <xdr:row>0</xdr:row>
      <xdr:rowOff>0</xdr:rowOff>
    </xdr:from>
    <xdr:to>
      <xdr:col>11</xdr:col>
      <xdr:colOff>465945</xdr:colOff>
      <xdr:row>2</xdr:row>
      <xdr:rowOff>9525</xdr:rowOff>
    </xdr:to>
    <xdr:pic>
      <xdr:nvPicPr>
        <xdr:cNvPr id="21" name="Afbeelding 20">
          <a:hlinkClick xmlns:r="http://schemas.openxmlformats.org/officeDocument/2006/relationships" r:id="rId4" tooltip="Previous domain"/>
          <a:extLst>
            <a:ext uri="{FF2B5EF4-FFF2-40B4-BE49-F238E27FC236}">
              <a16:creationId xmlns:a16="http://schemas.microsoft.com/office/drawing/2014/main" id="{00000000-0008-0000-22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708124" y="0"/>
          <a:ext cx="535139" cy="516671"/>
        </a:xfrm>
        <a:prstGeom prst="rect">
          <a:avLst/>
        </a:prstGeom>
      </xdr:spPr>
    </xdr:pic>
    <xdr:clientData/>
  </xdr:twoCellAnchor>
  <xdr:twoCellAnchor editAs="oneCell">
    <xdr:from>
      <xdr:col>11</xdr:col>
      <xdr:colOff>982902</xdr:colOff>
      <xdr:row>0</xdr:row>
      <xdr:rowOff>1</xdr:rowOff>
    </xdr:from>
    <xdr:to>
      <xdr:col>12</xdr:col>
      <xdr:colOff>114300</xdr:colOff>
      <xdr:row>2</xdr:row>
      <xdr:rowOff>11487</xdr:rowOff>
    </xdr:to>
    <xdr:pic>
      <xdr:nvPicPr>
        <xdr:cNvPr id="22" name="Afbeelding 21">
          <a:hlinkClick xmlns:r="http://schemas.openxmlformats.org/officeDocument/2006/relationships" r:id="rId6" tooltip="Next domain"/>
          <a:extLst>
            <a:ext uri="{FF2B5EF4-FFF2-40B4-BE49-F238E27FC236}">
              <a16:creationId xmlns:a16="http://schemas.microsoft.com/office/drawing/2014/main" id="{00000000-0008-0000-22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60220" y="1"/>
          <a:ext cx="514524" cy="518632"/>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23" name="Afbeelding 22">
          <a:hlinkClick xmlns:r="http://schemas.openxmlformats.org/officeDocument/2006/relationships" r:id="rId8" tooltip="Back to index"/>
          <a:extLst>
            <a:ext uri="{FF2B5EF4-FFF2-40B4-BE49-F238E27FC236}">
              <a16:creationId xmlns:a16="http://schemas.microsoft.com/office/drawing/2014/main" id="{00000000-0008-0000-2200-00001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243853" y="9719"/>
          <a:ext cx="503683" cy="515457"/>
        </a:xfrm>
        <a:prstGeom prst="rect">
          <a:avLst/>
        </a:prstGeom>
      </xdr:spPr>
    </xdr:pic>
    <xdr:clientData/>
  </xdr:twoCellAnchor>
  <xdr:twoCellAnchor>
    <xdr:from>
      <xdr:col>18</xdr:col>
      <xdr:colOff>6182657</xdr:colOff>
      <xdr:row>22</xdr:row>
      <xdr:rowOff>22069</xdr:rowOff>
    </xdr:from>
    <xdr:to>
      <xdr:col>18</xdr:col>
      <xdr:colOff>6682008</xdr:colOff>
      <xdr:row>22</xdr:row>
      <xdr:rowOff>22069</xdr:rowOff>
    </xdr:to>
    <xdr:cxnSp macro="">
      <xdr:nvCxnSpPr>
        <xdr:cNvPr id="32" name="Rechte verbindingslijn 31">
          <a:extLst>
            <a:ext uri="{FF2B5EF4-FFF2-40B4-BE49-F238E27FC236}">
              <a16:creationId xmlns:a16="http://schemas.microsoft.com/office/drawing/2014/main" id="{00000000-0008-0000-2200-000020000000}"/>
            </a:ext>
          </a:extLst>
        </xdr:cNvPr>
        <xdr:cNvCxnSpPr/>
      </xdr:nvCxnSpPr>
      <xdr:spPr>
        <a:xfrm>
          <a:off x="20989790" y="5600677"/>
          <a:ext cx="49935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3958619</xdr:colOff>
      <xdr:row>30</xdr:row>
      <xdr:rowOff>168064</xdr:rowOff>
    </xdr:from>
    <xdr:to>
      <xdr:col>18</xdr:col>
      <xdr:colOff>6725739</xdr:colOff>
      <xdr:row>30</xdr:row>
      <xdr:rowOff>168064</xdr:rowOff>
    </xdr:to>
    <xdr:cxnSp macro="">
      <xdr:nvCxnSpPr>
        <xdr:cNvPr id="33" name="Rechte verbindingslijn 32">
          <a:extLst>
            <a:ext uri="{FF2B5EF4-FFF2-40B4-BE49-F238E27FC236}">
              <a16:creationId xmlns:a16="http://schemas.microsoft.com/office/drawing/2014/main" id="{00000000-0008-0000-2200-000021000000}"/>
            </a:ext>
          </a:extLst>
        </xdr:cNvPr>
        <xdr:cNvCxnSpPr/>
      </xdr:nvCxnSpPr>
      <xdr:spPr>
        <a:xfrm>
          <a:off x="18765752" y="7775257"/>
          <a:ext cx="276712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3918918</xdr:colOff>
      <xdr:row>8</xdr:row>
      <xdr:rowOff>105310</xdr:rowOff>
    </xdr:from>
    <xdr:to>
      <xdr:col>18</xdr:col>
      <xdr:colOff>6686038</xdr:colOff>
      <xdr:row>8</xdr:row>
      <xdr:rowOff>105310</xdr:rowOff>
    </xdr:to>
    <xdr:cxnSp macro="">
      <xdr:nvCxnSpPr>
        <xdr:cNvPr id="38" name="Rechte verbindingslijn 37">
          <a:extLst>
            <a:ext uri="{FF2B5EF4-FFF2-40B4-BE49-F238E27FC236}">
              <a16:creationId xmlns:a16="http://schemas.microsoft.com/office/drawing/2014/main" id="{00000000-0008-0000-2200-000026000000}"/>
            </a:ext>
          </a:extLst>
        </xdr:cNvPr>
        <xdr:cNvCxnSpPr/>
      </xdr:nvCxnSpPr>
      <xdr:spPr>
        <a:xfrm>
          <a:off x="18726051" y="2133895"/>
          <a:ext cx="276712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729984</xdr:colOff>
      <xdr:row>31</xdr:row>
      <xdr:rowOff>99893</xdr:rowOff>
    </xdr:from>
    <xdr:to>
      <xdr:col>17</xdr:col>
      <xdr:colOff>737671</xdr:colOff>
      <xdr:row>35</xdr:row>
      <xdr:rowOff>226398</xdr:rowOff>
    </xdr:to>
    <xdr:cxnSp macro="">
      <xdr:nvCxnSpPr>
        <xdr:cNvPr id="39" name="Rechte verbindingslijn 38">
          <a:extLst>
            <a:ext uri="{FF2B5EF4-FFF2-40B4-BE49-F238E27FC236}">
              <a16:creationId xmlns:a16="http://schemas.microsoft.com/office/drawing/2014/main" id="{00000000-0008-0000-2200-000027000000}"/>
            </a:ext>
          </a:extLst>
        </xdr:cNvPr>
        <xdr:cNvCxnSpPr/>
      </xdr:nvCxnSpPr>
      <xdr:spPr>
        <a:xfrm>
          <a:off x="11579839" y="7960659"/>
          <a:ext cx="7687" cy="114079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729984</xdr:colOff>
      <xdr:row>31</xdr:row>
      <xdr:rowOff>99893</xdr:rowOff>
    </xdr:from>
    <xdr:to>
      <xdr:col>17</xdr:col>
      <xdr:colOff>1257893</xdr:colOff>
      <xdr:row>31</xdr:row>
      <xdr:rowOff>99893</xdr:rowOff>
    </xdr:to>
    <xdr:cxnSp macro="">
      <xdr:nvCxnSpPr>
        <xdr:cNvPr id="26" name="Rechte verbindingslijn 25">
          <a:extLst>
            <a:ext uri="{FF2B5EF4-FFF2-40B4-BE49-F238E27FC236}">
              <a16:creationId xmlns:a16="http://schemas.microsoft.com/office/drawing/2014/main" id="{00000000-0008-0000-2200-00001A000000}"/>
            </a:ext>
          </a:extLst>
        </xdr:cNvPr>
        <xdr:cNvCxnSpPr/>
      </xdr:nvCxnSpPr>
      <xdr:spPr>
        <a:xfrm>
          <a:off x="11579839" y="7960659"/>
          <a:ext cx="52790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30736</xdr:colOff>
      <xdr:row>2</xdr:row>
      <xdr:rowOff>107577</xdr:rowOff>
    </xdr:from>
    <xdr:to>
      <xdr:col>11</xdr:col>
      <xdr:colOff>566583</xdr:colOff>
      <xdr:row>3</xdr:row>
      <xdr:rowOff>219988</xdr:rowOff>
    </xdr:to>
    <xdr:pic>
      <xdr:nvPicPr>
        <xdr:cNvPr id="6" name="Afbeelding 5">
          <a:hlinkClick xmlns:r="http://schemas.openxmlformats.org/officeDocument/2006/relationships" r:id="rId10" tooltip="Previous section"/>
          <a:extLst>
            <a:ext uri="{FF2B5EF4-FFF2-40B4-BE49-F238E27FC236}">
              <a16:creationId xmlns:a16="http://schemas.microsoft.com/office/drawing/2014/main" id="{ED2F4387-895D-48BC-B1BB-7CA74ED0722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808054" y="614723"/>
          <a:ext cx="535847" cy="365984"/>
        </a:xfrm>
        <a:prstGeom prst="rect">
          <a:avLst/>
        </a:prstGeom>
      </xdr:spPr>
    </xdr:pic>
    <xdr:clientData/>
  </xdr:twoCellAnchor>
</xdr:wsDr>
</file>

<file path=xl/drawings/drawing37.xml><?xml version="1.0" encoding="utf-8"?>
<c:userShapes xmlns:c="http://schemas.openxmlformats.org/drawingml/2006/chart">
  <cdr:relSizeAnchor xmlns:cdr="http://schemas.openxmlformats.org/drawingml/2006/chartDrawing">
    <cdr:from>
      <cdr:x>0.78183</cdr:x>
      <cdr:y>0.0114</cdr:y>
    </cdr:from>
    <cdr:to>
      <cdr:x>0.91002</cdr:x>
      <cdr:y>0.08405</cdr:y>
    </cdr:to>
    <cdr:sp macro="" textlink="">
      <cdr:nvSpPr>
        <cdr:cNvPr id="2" name="Tekstvak 1"/>
        <cdr:cNvSpPr txBox="1"/>
      </cdr:nvSpPr>
      <cdr:spPr>
        <a:xfrm xmlns:a="http://schemas.openxmlformats.org/drawingml/2006/main">
          <a:off x="8772526" y="76200"/>
          <a:ext cx="1438275" cy="48577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r>
            <a:rPr lang="nl-NL" sz="1800">
              <a:solidFill>
                <a:srgbClr val="0070C0"/>
              </a:solidFill>
            </a:rPr>
            <a:t>Govern</a:t>
          </a:r>
        </a:p>
      </cdr:txBody>
    </cdr:sp>
  </cdr:relSizeAnchor>
  <cdr:relSizeAnchor xmlns:cdr="http://schemas.openxmlformats.org/drawingml/2006/chartDrawing">
    <cdr:from>
      <cdr:x>0.06365</cdr:x>
      <cdr:y>0.89245</cdr:y>
    </cdr:from>
    <cdr:to>
      <cdr:x>0.19183</cdr:x>
      <cdr:y>0.9651</cdr:y>
    </cdr:to>
    <cdr:sp macro="" textlink="">
      <cdr:nvSpPr>
        <cdr:cNvPr id="3" name="Tekstvak 1"/>
        <cdr:cNvSpPr txBox="1"/>
      </cdr:nvSpPr>
      <cdr:spPr>
        <a:xfrm xmlns:a="http://schemas.openxmlformats.org/drawingml/2006/main">
          <a:off x="670575" y="5528087"/>
          <a:ext cx="1350325" cy="450017"/>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nl-NL" sz="1800">
              <a:solidFill>
                <a:srgbClr val="0070C0"/>
              </a:solidFill>
            </a:rPr>
            <a:t>Protect</a:t>
          </a:r>
        </a:p>
      </cdr:txBody>
    </cdr:sp>
  </cdr:relSizeAnchor>
  <cdr:relSizeAnchor xmlns:cdr="http://schemas.openxmlformats.org/drawingml/2006/chartDrawing">
    <cdr:from>
      <cdr:x>0.05908</cdr:x>
      <cdr:y>0.57773</cdr:y>
    </cdr:from>
    <cdr:to>
      <cdr:x>0.18727</cdr:x>
      <cdr:y>0.65038</cdr:y>
    </cdr:to>
    <cdr:sp macro="" textlink="">
      <cdr:nvSpPr>
        <cdr:cNvPr id="4" name="Tekstvak 1"/>
        <cdr:cNvSpPr txBox="1"/>
      </cdr:nvSpPr>
      <cdr:spPr>
        <a:xfrm xmlns:a="http://schemas.openxmlformats.org/drawingml/2006/main">
          <a:off x="622367" y="3578629"/>
          <a:ext cx="1350430" cy="450017"/>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nl-NL" sz="1800">
              <a:solidFill>
                <a:srgbClr val="0070C0"/>
              </a:solidFill>
            </a:rPr>
            <a:t>Detect</a:t>
          </a:r>
        </a:p>
      </cdr:txBody>
    </cdr:sp>
  </cdr:relSizeAnchor>
  <cdr:relSizeAnchor xmlns:cdr="http://schemas.openxmlformats.org/drawingml/2006/chartDrawing">
    <cdr:from>
      <cdr:x>0.0614</cdr:x>
      <cdr:y>0.01187</cdr:y>
    </cdr:from>
    <cdr:to>
      <cdr:x>0.18959</cdr:x>
      <cdr:y>0.08452</cdr:y>
    </cdr:to>
    <cdr:sp macro="" textlink="">
      <cdr:nvSpPr>
        <cdr:cNvPr id="5" name="Tekstvak 1"/>
        <cdr:cNvSpPr txBox="1"/>
      </cdr:nvSpPr>
      <cdr:spPr>
        <a:xfrm xmlns:a="http://schemas.openxmlformats.org/drawingml/2006/main">
          <a:off x="688975" y="79375"/>
          <a:ext cx="1438275" cy="48577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nl-NL" sz="1800">
              <a:solidFill>
                <a:srgbClr val="0070C0"/>
              </a:solidFill>
            </a:rPr>
            <a:t>Recover</a:t>
          </a:r>
        </a:p>
      </cdr:txBody>
    </cdr:sp>
  </cdr:relSizeAnchor>
  <cdr:relSizeAnchor xmlns:cdr="http://schemas.openxmlformats.org/drawingml/2006/chartDrawing">
    <cdr:from>
      <cdr:x>0.06363</cdr:x>
      <cdr:y>0.23375</cdr:y>
    </cdr:from>
    <cdr:to>
      <cdr:x>0.19182</cdr:x>
      <cdr:y>0.3064</cdr:y>
    </cdr:to>
    <cdr:sp macro="" textlink="">
      <cdr:nvSpPr>
        <cdr:cNvPr id="6" name="Tekstvak 1"/>
        <cdr:cNvSpPr txBox="1"/>
      </cdr:nvSpPr>
      <cdr:spPr>
        <a:xfrm xmlns:a="http://schemas.openxmlformats.org/drawingml/2006/main">
          <a:off x="706267" y="1447948"/>
          <a:ext cx="1422754" cy="450017"/>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nl-NL" sz="1800">
              <a:solidFill>
                <a:srgbClr val="0070C0"/>
              </a:solidFill>
            </a:rPr>
            <a:t>Respond</a:t>
          </a:r>
        </a:p>
      </cdr:txBody>
    </cdr:sp>
  </cdr:relSizeAnchor>
  <cdr:relSizeAnchor xmlns:cdr="http://schemas.openxmlformats.org/drawingml/2006/chartDrawing">
    <cdr:from>
      <cdr:x>0.77726</cdr:x>
      <cdr:y>0.70541</cdr:y>
    </cdr:from>
    <cdr:to>
      <cdr:x>0.90544</cdr:x>
      <cdr:y>0.77806</cdr:y>
    </cdr:to>
    <cdr:sp macro="" textlink="">
      <cdr:nvSpPr>
        <cdr:cNvPr id="7" name="Tekstvak 1">
          <a:extLst xmlns:a="http://schemas.openxmlformats.org/drawingml/2006/main">
            <a:ext uri="{FF2B5EF4-FFF2-40B4-BE49-F238E27FC236}">
              <a16:creationId xmlns:a16="http://schemas.microsoft.com/office/drawing/2014/main" id="{A3BFB8C6-CA61-6F6B-64F4-E4F2B72489B1}"/>
            </a:ext>
          </a:extLst>
        </cdr:cNvPr>
        <cdr:cNvSpPr txBox="1"/>
      </cdr:nvSpPr>
      <cdr:spPr>
        <a:xfrm xmlns:a="http://schemas.openxmlformats.org/drawingml/2006/main">
          <a:off x="8188068" y="4369523"/>
          <a:ext cx="1350325" cy="450017"/>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l-NL" sz="1800">
              <a:solidFill>
                <a:srgbClr val="0070C0"/>
              </a:solidFill>
            </a:rPr>
            <a:t>Identify</a:t>
          </a:r>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8</xdr:col>
      <xdr:colOff>92177</xdr:colOff>
      <xdr:row>0</xdr:row>
      <xdr:rowOff>0</xdr:rowOff>
    </xdr:from>
    <xdr:to>
      <xdr:col>8</xdr:col>
      <xdr:colOff>627316</xdr:colOff>
      <xdr:row>2</xdr:row>
      <xdr:rowOff>9525</xdr:rowOff>
    </xdr:to>
    <xdr:pic>
      <xdr:nvPicPr>
        <xdr:cNvPr id="3" name="Afbeelding 2">
          <a:hlinkClick xmlns:r="http://schemas.openxmlformats.org/officeDocument/2006/relationships" r:id="rId1" tooltip="Previous domain"/>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8130" y="0"/>
          <a:ext cx="535139" cy="516671"/>
        </a:xfrm>
        <a:prstGeom prst="rect">
          <a:avLst/>
        </a:prstGeom>
      </xdr:spPr>
    </xdr:pic>
    <xdr:clientData/>
  </xdr:twoCellAnchor>
  <xdr:twoCellAnchor editAs="oneCell">
    <xdr:from>
      <xdr:col>9</xdr:col>
      <xdr:colOff>53147</xdr:colOff>
      <xdr:row>0</xdr:row>
      <xdr:rowOff>1</xdr:rowOff>
    </xdr:from>
    <xdr:to>
      <xdr:col>9</xdr:col>
      <xdr:colOff>567671</xdr:colOff>
      <xdr:row>2</xdr:row>
      <xdr:rowOff>11487</xdr:rowOff>
    </xdr:to>
    <xdr:pic>
      <xdr:nvPicPr>
        <xdr:cNvPr id="4" name="Afbeelding 3">
          <a:hlinkClick xmlns:r="http://schemas.openxmlformats.org/officeDocument/2006/relationships" r:id="rId3" tooltip="Next domain"/>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60233" y="1"/>
          <a:ext cx="514524" cy="518632"/>
        </a:xfrm>
        <a:prstGeom prst="rect">
          <a:avLst/>
        </a:prstGeom>
      </xdr:spPr>
    </xdr:pic>
    <xdr:clientData/>
  </xdr:twoCellAnchor>
  <xdr:twoCellAnchor editAs="oneCell">
    <xdr:from>
      <xdr:col>8</xdr:col>
      <xdr:colOff>627906</xdr:colOff>
      <xdr:row>0</xdr:row>
      <xdr:rowOff>9719</xdr:rowOff>
    </xdr:from>
    <xdr:to>
      <xdr:col>9</xdr:col>
      <xdr:colOff>40456</xdr:colOff>
      <xdr:row>2</xdr:row>
      <xdr:rowOff>18030</xdr:rowOff>
    </xdr:to>
    <xdr:pic>
      <xdr:nvPicPr>
        <xdr:cNvPr id="5" name="Afbeelding 4">
          <a:hlinkClick xmlns:r="http://schemas.openxmlformats.org/officeDocument/2006/relationships" r:id="rId5" tooltip="Back to index"/>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43859" y="9719"/>
          <a:ext cx="503683" cy="515457"/>
        </a:xfrm>
        <a:prstGeom prst="rect">
          <a:avLst/>
        </a:prstGeom>
      </xdr:spPr>
    </xdr:pic>
    <xdr:clientData/>
  </xdr:twoCellAnchor>
  <xdr:twoCellAnchor editAs="oneCell">
    <xdr:from>
      <xdr:col>8</xdr:col>
      <xdr:colOff>188890</xdr:colOff>
      <xdr:row>2</xdr:row>
      <xdr:rowOff>105834</xdr:rowOff>
    </xdr:from>
    <xdr:to>
      <xdr:col>8</xdr:col>
      <xdr:colOff>724737</xdr:colOff>
      <xdr:row>3</xdr:row>
      <xdr:rowOff>218245</xdr:rowOff>
    </xdr:to>
    <xdr:pic>
      <xdr:nvPicPr>
        <xdr:cNvPr id="7" name="Afbeelding 6">
          <a:hlinkClick xmlns:r="http://schemas.openxmlformats.org/officeDocument/2006/relationships" r:id="rId7" tooltip="Previous section"/>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804843" y="612980"/>
          <a:ext cx="535847" cy="36598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568581</xdr:colOff>
      <xdr:row>0</xdr:row>
      <xdr:rowOff>0</xdr:rowOff>
    </xdr:from>
    <xdr:to>
      <xdr:col>11</xdr:col>
      <xdr:colOff>465945</xdr:colOff>
      <xdr:row>2</xdr:row>
      <xdr:rowOff>9525</xdr:rowOff>
    </xdr:to>
    <xdr:pic>
      <xdr:nvPicPr>
        <xdr:cNvPr id="15" name="Afbeelding 14">
          <a:hlinkClick xmlns:r="http://schemas.openxmlformats.org/officeDocument/2006/relationships" r:id="rId1" tooltip="Previous domain"/>
          <a:extLst>
            <a:ext uri="{FF2B5EF4-FFF2-40B4-BE49-F238E27FC236}">
              <a16:creationId xmlns:a16="http://schemas.microsoft.com/office/drawing/2014/main" id="{00000000-0008-0000-24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35981" y="0"/>
          <a:ext cx="506964" cy="504825"/>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17" name="Afbeelding 16">
          <a:hlinkClick xmlns:r="http://schemas.openxmlformats.org/officeDocument/2006/relationships" r:id="rId3" tooltip="Back to index"/>
          <a:extLst>
            <a:ext uri="{FF2B5EF4-FFF2-40B4-BE49-F238E27FC236}">
              <a16:creationId xmlns:a16="http://schemas.microsoft.com/office/drawing/2014/main" id="{00000000-0008-0000-24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43535" y="9719"/>
          <a:ext cx="503683" cy="5036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27521</xdr:colOff>
      <xdr:row>2</xdr:row>
      <xdr:rowOff>105834</xdr:rowOff>
    </xdr:from>
    <xdr:to>
      <xdr:col>11</xdr:col>
      <xdr:colOff>563368</xdr:colOff>
      <xdr:row>3</xdr:row>
      <xdr:rowOff>218245</xdr:rowOff>
    </xdr:to>
    <xdr:pic>
      <xdr:nvPicPr>
        <xdr:cNvPr id="2" name="Afbeelding 1">
          <a:hlinkClick xmlns:r="http://schemas.openxmlformats.org/officeDocument/2006/relationships" r:id="rId1" tooltip="Previous section"/>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04839" y="612980"/>
          <a:ext cx="535847" cy="365984"/>
        </a:xfrm>
        <a:prstGeom prst="rect">
          <a:avLst/>
        </a:prstGeom>
      </xdr:spPr>
    </xdr:pic>
    <xdr:clientData/>
  </xdr:twoCellAnchor>
  <xdr:twoCellAnchor editAs="oneCell">
    <xdr:from>
      <xdr:col>13</xdr:col>
      <xdr:colOff>171450</xdr:colOff>
      <xdr:row>0</xdr:row>
      <xdr:rowOff>9525</xdr:rowOff>
    </xdr:from>
    <xdr:to>
      <xdr:col>13</xdr:col>
      <xdr:colOff>678625</xdr:colOff>
      <xdr:row>2</xdr:row>
      <xdr:rowOff>18225</xdr:rowOff>
    </xdr:to>
    <xdr:pic>
      <xdr:nvPicPr>
        <xdr:cNvPr id="3" name="Afbeelding 2">
          <a:hlinkClick xmlns:r="http://schemas.openxmlformats.org/officeDocument/2006/relationships" r:id="rId3" tooltip="Skip to results"/>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485574" y="9525"/>
          <a:ext cx="507175" cy="515846"/>
        </a:xfrm>
        <a:prstGeom prst="rect">
          <a:avLst/>
        </a:prstGeom>
      </xdr:spPr>
    </xdr:pic>
    <xdr:clientData/>
  </xdr:twoCellAnchor>
  <xdr:twoCellAnchor editAs="oneCell">
    <xdr:from>
      <xdr:col>11</xdr:col>
      <xdr:colOff>982901</xdr:colOff>
      <xdr:row>0</xdr:row>
      <xdr:rowOff>1</xdr:rowOff>
    </xdr:from>
    <xdr:to>
      <xdr:col>12</xdr:col>
      <xdr:colOff>114300</xdr:colOff>
      <xdr:row>2</xdr:row>
      <xdr:rowOff>11487</xdr:rowOff>
    </xdr:to>
    <xdr:pic>
      <xdr:nvPicPr>
        <xdr:cNvPr id="4" name="Afbeelding 3">
          <a:hlinkClick xmlns:r="http://schemas.openxmlformats.org/officeDocument/2006/relationships" r:id="rId5" tooltip="Next domain"/>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60219" y="1"/>
          <a:ext cx="514525" cy="518632"/>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5" name="Afbeelding 4">
          <a:hlinkClick xmlns:r="http://schemas.openxmlformats.org/officeDocument/2006/relationships" r:id="rId7" tooltip="Back to index"/>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43853" y="9719"/>
          <a:ext cx="503683" cy="515457"/>
        </a:xfrm>
        <a:prstGeom prst="rect">
          <a:avLst/>
        </a:prstGeom>
      </xdr:spPr>
    </xdr:pic>
    <xdr:clientData/>
  </xdr:twoCellAnchor>
  <xdr:twoCellAnchor editAs="oneCell">
    <xdr:from>
      <xdr:col>10</xdr:col>
      <xdr:colOff>568581</xdr:colOff>
      <xdr:row>0</xdr:row>
      <xdr:rowOff>0</xdr:rowOff>
    </xdr:from>
    <xdr:to>
      <xdr:col>11</xdr:col>
      <xdr:colOff>465945</xdr:colOff>
      <xdr:row>2</xdr:row>
      <xdr:rowOff>9525</xdr:rowOff>
    </xdr:to>
    <xdr:pic>
      <xdr:nvPicPr>
        <xdr:cNvPr id="6" name="Afbeelding 5">
          <a:hlinkClick xmlns:r="http://schemas.openxmlformats.org/officeDocument/2006/relationships" r:id="rId7" tooltip="Previous domai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08124" y="0"/>
          <a:ext cx="535139" cy="5166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568581</xdr:colOff>
      <xdr:row>0</xdr:row>
      <xdr:rowOff>0</xdr:rowOff>
    </xdr:from>
    <xdr:to>
      <xdr:col>11</xdr:col>
      <xdr:colOff>465945</xdr:colOff>
      <xdr:row>2</xdr:row>
      <xdr:rowOff>9525</xdr:rowOff>
    </xdr:to>
    <xdr:pic>
      <xdr:nvPicPr>
        <xdr:cNvPr id="2" name="Afbeelding 1">
          <a:hlinkClick xmlns:r="http://schemas.openxmlformats.org/officeDocument/2006/relationships" r:id="rId1" tooltip="Previous domai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35981" y="0"/>
          <a:ext cx="506964" cy="504825"/>
        </a:xfrm>
        <a:prstGeom prst="rect">
          <a:avLst/>
        </a:prstGeom>
      </xdr:spPr>
    </xdr:pic>
    <xdr:clientData/>
  </xdr:twoCellAnchor>
  <xdr:twoCellAnchor editAs="oneCell">
    <xdr:from>
      <xdr:col>11</xdr:col>
      <xdr:colOff>982902</xdr:colOff>
      <xdr:row>0</xdr:row>
      <xdr:rowOff>1</xdr:rowOff>
    </xdr:from>
    <xdr:to>
      <xdr:col>12</xdr:col>
      <xdr:colOff>114300</xdr:colOff>
      <xdr:row>2</xdr:row>
      <xdr:rowOff>11487</xdr:rowOff>
    </xdr:to>
    <xdr:pic>
      <xdr:nvPicPr>
        <xdr:cNvPr id="3" name="Afbeelding 2">
          <a:hlinkClick xmlns:r="http://schemas.openxmlformats.org/officeDocument/2006/relationships" r:id="rId3" tooltip="Next domai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64702" y="1"/>
          <a:ext cx="531573"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4" name="Afbeelding 3">
          <a:hlinkClick xmlns:r="http://schemas.openxmlformats.org/officeDocument/2006/relationships" r:id="rId5" tooltip="Back to index"/>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943535" y="9719"/>
          <a:ext cx="503683" cy="503611"/>
        </a:xfrm>
        <a:prstGeom prst="rect">
          <a:avLst/>
        </a:prstGeom>
      </xdr:spPr>
    </xdr:pic>
    <xdr:clientData/>
  </xdr:twoCellAnchor>
  <xdr:twoCellAnchor editAs="oneCell">
    <xdr:from>
      <xdr:col>11</xdr:col>
      <xdr:colOff>896359</xdr:colOff>
      <xdr:row>2</xdr:row>
      <xdr:rowOff>104994</xdr:rowOff>
    </xdr:from>
    <xdr:to>
      <xdr:col>12</xdr:col>
      <xdr:colOff>107235</xdr:colOff>
      <xdr:row>3</xdr:row>
      <xdr:rowOff>216224</xdr:rowOff>
    </xdr:to>
    <xdr:pic>
      <xdr:nvPicPr>
        <xdr:cNvPr id="16" name="Afbeelding 15">
          <a:hlinkClick xmlns:r="http://schemas.openxmlformats.org/officeDocument/2006/relationships" r:id="rId7" tooltip="Next section"/>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13</xdr:col>
      <xdr:colOff>171450</xdr:colOff>
      <xdr:row>0</xdr:row>
      <xdr:rowOff>9525</xdr:rowOff>
    </xdr:from>
    <xdr:to>
      <xdr:col>13</xdr:col>
      <xdr:colOff>675450</xdr:colOff>
      <xdr:row>2</xdr:row>
      <xdr:rowOff>18225</xdr:rowOff>
    </xdr:to>
    <xdr:pic>
      <xdr:nvPicPr>
        <xdr:cNvPr id="6" name="Afbeelding 5">
          <a:hlinkClick xmlns:r="http://schemas.openxmlformats.org/officeDocument/2006/relationships" r:id="rId9" tooltip="Skip to results"/>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449580</xdr:colOff>
          <xdr:row>13</xdr:row>
          <xdr:rowOff>22860</xdr:rowOff>
        </xdr:from>
        <xdr:to>
          <xdr:col>8</xdr:col>
          <xdr:colOff>563880</xdr:colOff>
          <xdr:row>13</xdr:row>
          <xdr:rowOff>228600</xdr:rowOff>
        </xdr:to>
        <xdr:sp macro="" textlink="">
          <xdr:nvSpPr>
            <xdr:cNvPr id="77829" name="Drop Down 5" hidden="1">
              <a:extLst>
                <a:ext uri="{63B3BB69-23CF-44E3-9099-C40C66FF867C}">
                  <a14:compatExt spid="_x0000_s77829"/>
                </a:ext>
                <a:ext uri="{FF2B5EF4-FFF2-40B4-BE49-F238E27FC236}">
                  <a16:creationId xmlns:a16="http://schemas.microsoft.com/office/drawing/2014/main" id="{00000000-0008-0000-0500-000005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12</xdr:row>
          <xdr:rowOff>22860</xdr:rowOff>
        </xdr:from>
        <xdr:to>
          <xdr:col>8</xdr:col>
          <xdr:colOff>563880</xdr:colOff>
          <xdr:row>12</xdr:row>
          <xdr:rowOff>228600</xdr:rowOff>
        </xdr:to>
        <xdr:sp macro="" textlink="">
          <xdr:nvSpPr>
            <xdr:cNvPr id="77830" name="Drop Down 6" hidden="1">
              <a:extLst>
                <a:ext uri="{63B3BB69-23CF-44E3-9099-C40C66FF867C}">
                  <a14:compatExt spid="_x0000_s77830"/>
                </a:ext>
                <a:ext uri="{FF2B5EF4-FFF2-40B4-BE49-F238E27FC236}">
                  <a16:creationId xmlns:a16="http://schemas.microsoft.com/office/drawing/2014/main" id="{00000000-0008-0000-0500-000006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11</xdr:row>
          <xdr:rowOff>22860</xdr:rowOff>
        </xdr:from>
        <xdr:to>
          <xdr:col>8</xdr:col>
          <xdr:colOff>563880</xdr:colOff>
          <xdr:row>11</xdr:row>
          <xdr:rowOff>228600</xdr:rowOff>
        </xdr:to>
        <xdr:sp macro="" textlink="">
          <xdr:nvSpPr>
            <xdr:cNvPr id="77831" name="Drop Down 7" hidden="1">
              <a:extLst>
                <a:ext uri="{63B3BB69-23CF-44E3-9099-C40C66FF867C}">
                  <a14:compatExt spid="_x0000_s77831"/>
                </a:ext>
                <a:ext uri="{FF2B5EF4-FFF2-40B4-BE49-F238E27FC236}">
                  <a16:creationId xmlns:a16="http://schemas.microsoft.com/office/drawing/2014/main" id="{00000000-0008-0000-0500-000007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10</xdr:row>
          <xdr:rowOff>22860</xdr:rowOff>
        </xdr:from>
        <xdr:to>
          <xdr:col>8</xdr:col>
          <xdr:colOff>563880</xdr:colOff>
          <xdr:row>10</xdr:row>
          <xdr:rowOff>228600</xdr:rowOff>
        </xdr:to>
        <xdr:sp macro="" textlink="">
          <xdr:nvSpPr>
            <xdr:cNvPr id="77832" name="Drop Down 8" hidden="1">
              <a:extLst>
                <a:ext uri="{63B3BB69-23CF-44E3-9099-C40C66FF867C}">
                  <a14:compatExt spid="_x0000_s77832"/>
                </a:ext>
                <a:ext uri="{FF2B5EF4-FFF2-40B4-BE49-F238E27FC236}">
                  <a16:creationId xmlns:a16="http://schemas.microsoft.com/office/drawing/2014/main" id="{00000000-0008-0000-0500-000008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16</xdr:row>
          <xdr:rowOff>22860</xdr:rowOff>
        </xdr:from>
        <xdr:to>
          <xdr:col>8</xdr:col>
          <xdr:colOff>563880</xdr:colOff>
          <xdr:row>16</xdr:row>
          <xdr:rowOff>228600</xdr:rowOff>
        </xdr:to>
        <xdr:sp macro="" textlink="">
          <xdr:nvSpPr>
            <xdr:cNvPr id="77833" name="Drop Down 9" hidden="1">
              <a:extLst>
                <a:ext uri="{63B3BB69-23CF-44E3-9099-C40C66FF867C}">
                  <a14:compatExt spid="_x0000_s77833"/>
                </a:ext>
                <a:ext uri="{FF2B5EF4-FFF2-40B4-BE49-F238E27FC236}">
                  <a16:creationId xmlns:a16="http://schemas.microsoft.com/office/drawing/2014/main" id="{00000000-0008-0000-0500-000009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21</xdr:row>
          <xdr:rowOff>22860</xdr:rowOff>
        </xdr:from>
        <xdr:to>
          <xdr:col>8</xdr:col>
          <xdr:colOff>563880</xdr:colOff>
          <xdr:row>21</xdr:row>
          <xdr:rowOff>228600</xdr:rowOff>
        </xdr:to>
        <xdr:sp macro="" textlink="">
          <xdr:nvSpPr>
            <xdr:cNvPr id="77839" name="Drop Down 15" hidden="1">
              <a:extLst>
                <a:ext uri="{63B3BB69-23CF-44E3-9099-C40C66FF867C}">
                  <a14:compatExt spid="_x0000_s77839"/>
                </a:ext>
                <a:ext uri="{FF2B5EF4-FFF2-40B4-BE49-F238E27FC236}">
                  <a16:creationId xmlns:a16="http://schemas.microsoft.com/office/drawing/2014/main" id="{00000000-0008-0000-0500-00000F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20</xdr:row>
          <xdr:rowOff>22860</xdr:rowOff>
        </xdr:from>
        <xdr:to>
          <xdr:col>8</xdr:col>
          <xdr:colOff>563880</xdr:colOff>
          <xdr:row>20</xdr:row>
          <xdr:rowOff>228600</xdr:rowOff>
        </xdr:to>
        <xdr:sp macro="" textlink="">
          <xdr:nvSpPr>
            <xdr:cNvPr id="77840" name="Drop Down 16" hidden="1">
              <a:extLst>
                <a:ext uri="{63B3BB69-23CF-44E3-9099-C40C66FF867C}">
                  <a14:compatExt spid="_x0000_s77840"/>
                </a:ext>
                <a:ext uri="{FF2B5EF4-FFF2-40B4-BE49-F238E27FC236}">
                  <a16:creationId xmlns:a16="http://schemas.microsoft.com/office/drawing/2014/main" id="{00000000-0008-0000-0500-000010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19</xdr:row>
          <xdr:rowOff>22860</xdr:rowOff>
        </xdr:from>
        <xdr:to>
          <xdr:col>8</xdr:col>
          <xdr:colOff>563880</xdr:colOff>
          <xdr:row>19</xdr:row>
          <xdr:rowOff>228600</xdr:rowOff>
        </xdr:to>
        <xdr:sp macro="" textlink="">
          <xdr:nvSpPr>
            <xdr:cNvPr id="77841" name="Drop Down 17" hidden="1">
              <a:extLst>
                <a:ext uri="{63B3BB69-23CF-44E3-9099-C40C66FF867C}">
                  <a14:compatExt spid="_x0000_s77841"/>
                </a:ext>
                <a:ext uri="{FF2B5EF4-FFF2-40B4-BE49-F238E27FC236}">
                  <a16:creationId xmlns:a16="http://schemas.microsoft.com/office/drawing/2014/main" id="{00000000-0008-0000-0500-00001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18</xdr:row>
          <xdr:rowOff>22860</xdr:rowOff>
        </xdr:from>
        <xdr:to>
          <xdr:col>8</xdr:col>
          <xdr:colOff>563880</xdr:colOff>
          <xdr:row>18</xdr:row>
          <xdr:rowOff>228600</xdr:rowOff>
        </xdr:to>
        <xdr:sp macro="" textlink="">
          <xdr:nvSpPr>
            <xdr:cNvPr id="77842" name="Drop Down 18" hidden="1">
              <a:extLst>
                <a:ext uri="{63B3BB69-23CF-44E3-9099-C40C66FF867C}">
                  <a14:compatExt spid="_x0000_s77842"/>
                </a:ext>
                <a:ext uri="{FF2B5EF4-FFF2-40B4-BE49-F238E27FC236}">
                  <a16:creationId xmlns:a16="http://schemas.microsoft.com/office/drawing/2014/main" id="{00000000-0008-0000-0500-00001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449580</xdr:colOff>
          <xdr:row>17</xdr:row>
          <xdr:rowOff>22860</xdr:rowOff>
        </xdr:from>
        <xdr:to>
          <xdr:col>8</xdr:col>
          <xdr:colOff>563880</xdr:colOff>
          <xdr:row>17</xdr:row>
          <xdr:rowOff>228600</xdr:rowOff>
        </xdr:to>
        <xdr:sp macro="" textlink="">
          <xdr:nvSpPr>
            <xdr:cNvPr id="77844" name="Drop Down 20" hidden="1">
              <a:extLst>
                <a:ext uri="{63B3BB69-23CF-44E3-9099-C40C66FF867C}">
                  <a14:compatExt spid="_x0000_s77844"/>
                </a:ext>
                <a:ext uri="{FF2B5EF4-FFF2-40B4-BE49-F238E27FC236}">
                  <a16:creationId xmlns:a16="http://schemas.microsoft.com/office/drawing/2014/main" id="{00000000-0008-0000-0500-000014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27521</xdr:colOff>
      <xdr:row>2</xdr:row>
      <xdr:rowOff>105834</xdr:rowOff>
    </xdr:from>
    <xdr:to>
      <xdr:col>11</xdr:col>
      <xdr:colOff>563368</xdr:colOff>
      <xdr:row>3</xdr:row>
      <xdr:rowOff>218245</xdr:rowOff>
    </xdr:to>
    <xdr:pic>
      <xdr:nvPicPr>
        <xdr:cNvPr id="27" name="Afbeelding 26">
          <a:hlinkClick xmlns:r="http://schemas.openxmlformats.org/officeDocument/2006/relationships" r:id="rId1" tooltip="Previous section"/>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xdr:twoCellAnchor editAs="oneCell">
    <xdr:from>
      <xdr:col>13</xdr:col>
      <xdr:colOff>171450</xdr:colOff>
      <xdr:row>0</xdr:row>
      <xdr:rowOff>9525</xdr:rowOff>
    </xdr:from>
    <xdr:to>
      <xdr:col>13</xdr:col>
      <xdr:colOff>678625</xdr:colOff>
      <xdr:row>2</xdr:row>
      <xdr:rowOff>18225</xdr:rowOff>
    </xdr:to>
    <xdr:pic>
      <xdr:nvPicPr>
        <xdr:cNvPr id="17" name="Afbeelding 16">
          <a:hlinkClick xmlns:r="http://schemas.openxmlformats.org/officeDocument/2006/relationships" r:id="rId3" tooltip="Skip to results"/>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twoCellAnchor editAs="oneCell">
    <xdr:from>
      <xdr:col>10</xdr:col>
      <xdr:colOff>568581</xdr:colOff>
      <xdr:row>0</xdr:row>
      <xdr:rowOff>0</xdr:rowOff>
    </xdr:from>
    <xdr:to>
      <xdr:col>11</xdr:col>
      <xdr:colOff>469120</xdr:colOff>
      <xdr:row>2</xdr:row>
      <xdr:rowOff>6350</xdr:rowOff>
    </xdr:to>
    <xdr:pic>
      <xdr:nvPicPr>
        <xdr:cNvPr id="18" name="Afbeelding 17">
          <a:hlinkClick xmlns:r="http://schemas.openxmlformats.org/officeDocument/2006/relationships" r:id="rId5" tooltip="Previous domain"/>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982902</xdr:colOff>
      <xdr:row>0</xdr:row>
      <xdr:rowOff>1</xdr:rowOff>
    </xdr:from>
    <xdr:to>
      <xdr:col>12</xdr:col>
      <xdr:colOff>114300</xdr:colOff>
      <xdr:row>2</xdr:row>
      <xdr:rowOff>8312</xdr:rowOff>
    </xdr:to>
    <xdr:pic>
      <xdr:nvPicPr>
        <xdr:cNvPr id="19" name="Afbeelding 18">
          <a:hlinkClick xmlns:r="http://schemas.openxmlformats.org/officeDocument/2006/relationships" r:id="rId7" tooltip="Next domain"/>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61527" y="1"/>
          <a:ext cx="534748"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20" name="Afbeelding 19">
          <a:hlinkClick xmlns:r="http://schemas.openxmlformats.org/officeDocument/2006/relationships" r:id="rId9" tooltip="Back to index"/>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896359</xdr:colOff>
      <xdr:row>2</xdr:row>
      <xdr:rowOff>104994</xdr:rowOff>
    </xdr:from>
    <xdr:to>
      <xdr:col>12</xdr:col>
      <xdr:colOff>100885</xdr:colOff>
      <xdr:row>3</xdr:row>
      <xdr:rowOff>216224</xdr:rowOff>
    </xdr:to>
    <xdr:pic>
      <xdr:nvPicPr>
        <xdr:cNvPr id="2" name="Afbeelding 1">
          <a:hlinkClick xmlns:r="http://schemas.openxmlformats.org/officeDocument/2006/relationships" r:id="rId1" tooltip="Next section"/>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10</xdr:col>
      <xdr:colOff>568581</xdr:colOff>
      <xdr:row>0</xdr:row>
      <xdr:rowOff>0</xdr:rowOff>
    </xdr:from>
    <xdr:to>
      <xdr:col>11</xdr:col>
      <xdr:colOff>465945</xdr:colOff>
      <xdr:row>2</xdr:row>
      <xdr:rowOff>9525</xdr:rowOff>
    </xdr:to>
    <xdr:pic>
      <xdr:nvPicPr>
        <xdr:cNvPr id="4" name="Afbeelding 3">
          <a:hlinkClick xmlns:r="http://schemas.openxmlformats.org/officeDocument/2006/relationships" r:id="rId3" tooltip="Previous domai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35981" y="0"/>
          <a:ext cx="506964" cy="504825"/>
        </a:xfrm>
        <a:prstGeom prst="rect">
          <a:avLst/>
        </a:prstGeom>
      </xdr:spPr>
    </xdr:pic>
    <xdr:clientData/>
  </xdr:twoCellAnchor>
  <xdr:twoCellAnchor editAs="oneCell">
    <xdr:from>
      <xdr:col>11</xdr:col>
      <xdr:colOff>979727</xdr:colOff>
      <xdr:row>0</xdr:row>
      <xdr:rowOff>1</xdr:rowOff>
    </xdr:from>
    <xdr:to>
      <xdr:col>12</xdr:col>
      <xdr:colOff>123825</xdr:colOff>
      <xdr:row>2</xdr:row>
      <xdr:rowOff>8312</xdr:rowOff>
    </xdr:to>
    <xdr:pic>
      <xdr:nvPicPr>
        <xdr:cNvPr id="5" name="Afbeelding 4">
          <a:hlinkClick xmlns:r="http://schemas.openxmlformats.org/officeDocument/2006/relationships" r:id="rId5" tooltip="Next domain"/>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61527" y="1"/>
          <a:ext cx="544273" cy="522661"/>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6" name="Afbeelding 5">
          <a:hlinkClick xmlns:r="http://schemas.openxmlformats.org/officeDocument/2006/relationships" r:id="rId7" tooltip="Back to index"/>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43535" y="9719"/>
          <a:ext cx="503683" cy="5036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9</xdr:row>
          <xdr:rowOff>22860</xdr:rowOff>
        </xdr:from>
        <xdr:to>
          <xdr:col>12</xdr:col>
          <xdr:colOff>22860</xdr:colOff>
          <xdr:row>9</xdr:row>
          <xdr:rowOff>228600</xdr:rowOff>
        </xdr:to>
        <xdr:sp macro="" textlink="">
          <xdr:nvSpPr>
            <xdr:cNvPr id="109588" name="Drop Down 20" hidden="1">
              <a:extLst>
                <a:ext uri="{63B3BB69-23CF-44E3-9099-C40C66FF867C}">
                  <a14:compatExt spid="_x0000_s109588"/>
                </a:ext>
                <a:ext uri="{FF2B5EF4-FFF2-40B4-BE49-F238E27FC236}">
                  <a16:creationId xmlns:a16="http://schemas.microsoft.com/office/drawing/2014/main" id="{00000000-0008-0000-0600-000014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10</xdr:row>
          <xdr:rowOff>22860</xdr:rowOff>
        </xdr:from>
        <xdr:to>
          <xdr:col>12</xdr:col>
          <xdr:colOff>22860</xdr:colOff>
          <xdr:row>10</xdr:row>
          <xdr:rowOff>228600</xdr:rowOff>
        </xdr:to>
        <xdr:sp macro="" textlink="">
          <xdr:nvSpPr>
            <xdr:cNvPr id="109589" name="Drop Down 21" hidden="1">
              <a:extLst>
                <a:ext uri="{63B3BB69-23CF-44E3-9099-C40C66FF867C}">
                  <a14:compatExt spid="_x0000_s109589"/>
                </a:ext>
                <a:ext uri="{FF2B5EF4-FFF2-40B4-BE49-F238E27FC236}">
                  <a16:creationId xmlns:a16="http://schemas.microsoft.com/office/drawing/2014/main" id="{00000000-0008-0000-0600-000015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11</xdr:row>
          <xdr:rowOff>22860</xdr:rowOff>
        </xdr:from>
        <xdr:to>
          <xdr:col>12</xdr:col>
          <xdr:colOff>22860</xdr:colOff>
          <xdr:row>11</xdr:row>
          <xdr:rowOff>228600</xdr:rowOff>
        </xdr:to>
        <xdr:sp macro="" textlink="">
          <xdr:nvSpPr>
            <xdr:cNvPr id="109590" name="Drop Down 22" hidden="1">
              <a:extLst>
                <a:ext uri="{63B3BB69-23CF-44E3-9099-C40C66FF867C}">
                  <a14:compatExt spid="_x0000_s109590"/>
                </a:ext>
                <a:ext uri="{FF2B5EF4-FFF2-40B4-BE49-F238E27FC236}">
                  <a16:creationId xmlns:a16="http://schemas.microsoft.com/office/drawing/2014/main" id="{00000000-0008-0000-0600-000016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228600</xdr:rowOff>
        </xdr:to>
        <xdr:sp macro="" textlink="">
          <xdr:nvSpPr>
            <xdr:cNvPr id="109591" name="Drop Down 23" hidden="1">
              <a:extLst>
                <a:ext uri="{63B3BB69-23CF-44E3-9099-C40C66FF867C}">
                  <a14:compatExt spid="_x0000_s109591"/>
                </a:ext>
                <a:ext uri="{FF2B5EF4-FFF2-40B4-BE49-F238E27FC236}">
                  <a16:creationId xmlns:a16="http://schemas.microsoft.com/office/drawing/2014/main" id="{00000000-0008-0000-0600-000017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13</xdr:row>
          <xdr:rowOff>22860</xdr:rowOff>
        </xdr:from>
        <xdr:to>
          <xdr:col>12</xdr:col>
          <xdr:colOff>22860</xdr:colOff>
          <xdr:row>13</xdr:row>
          <xdr:rowOff>228600</xdr:rowOff>
        </xdr:to>
        <xdr:sp macro="" textlink="">
          <xdr:nvSpPr>
            <xdr:cNvPr id="109592" name="Drop Down 24" hidden="1">
              <a:extLst>
                <a:ext uri="{63B3BB69-23CF-44E3-9099-C40C66FF867C}">
                  <a14:compatExt spid="_x0000_s109592"/>
                </a:ext>
                <a:ext uri="{FF2B5EF4-FFF2-40B4-BE49-F238E27FC236}">
                  <a16:creationId xmlns:a16="http://schemas.microsoft.com/office/drawing/2014/main" id="{00000000-0008-0000-0600-000018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9525</xdr:rowOff>
    </xdr:from>
    <xdr:to>
      <xdr:col>15</xdr:col>
      <xdr:colOff>504000</xdr:colOff>
      <xdr:row>2</xdr:row>
      <xdr:rowOff>18225</xdr:rowOff>
    </xdr:to>
    <xdr:pic>
      <xdr:nvPicPr>
        <xdr:cNvPr id="16" name="Afbeelding 15">
          <a:hlinkClick xmlns:r="http://schemas.openxmlformats.org/officeDocument/2006/relationships" r:id="rId9" tooltip="Skip to results"/>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896359</xdr:colOff>
      <xdr:row>2</xdr:row>
      <xdr:rowOff>104994</xdr:rowOff>
    </xdr:from>
    <xdr:to>
      <xdr:col>12</xdr:col>
      <xdr:colOff>104060</xdr:colOff>
      <xdr:row>3</xdr:row>
      <xdr:rowOff>219399</xdr:rowOff>
    </xdr:to>
    <xdr:pic>
      <xdr:nvPicPr>
        <xdr:cNvPr id="2" name="Afbeelding 1">
          <a:hlinkClick xmlns:r="http://schemas.openxmlformats.org/officeDocument/2006/relationships" r:id="rId1" tooltip="Next sectio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3" name="Afbeelding 2">
          <a:hlinkClick xmlns:r="http://schemas.openxmlformats.org/officeDocument/2006/relationships" r:id="rId3" tooltip="Previous section"/>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9</xdr:row>
          <xdr:rowOff>22860</xdr:rowOff>
        </xdr:from>
        <xdr:to>
          <xdr:col>12</xdr:col>
          <xdr:colOff>22860</xdr:colOff>
          <xdr:row>9</xdr:row>
          <xdr:rowOff>228600</xdr:rowOff>
        </xdr:to>
        <xdr:sp macro="" textlink="">
          <xdr:nvSpPr>
            <xdr:cNvPr id="67585" name="Drop Down 1" hidden="1">
              <a:extLst>
                <a:ext uri="{63B3BB69-23CF-44E3-9099-C40C66FF867C}">
                  <a14:compatExt spid="_x0000_s67585"/>
                </a:ext>
                <a:ext uri="{FF2B5EF4-FFF2-40B4-BE49-F238E27FC236}">
                  <a16:creationId xmlns:a16="http://schemas.microsoft.com/office/drawing/2014/main" id="{00000000-0008-0000-0700-000001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228600</xdr:rowOff>
        </xdr:to>
        <xdr:sp macro="" textlink="">
          <xdr:nvSpPr>
            <xdr:cNvPr id="67587" name="Drop Down 3" hidden="1">
              <a:extLst>
                <a:ext uri="{63B3BB69-23CF-44E3-9099-C40C66FF867C}">
                  <a14:compatExt spid="_x0000_s67587"/>
                </a:ext>
                <a:ext uri="{FF2B5EF4-FFF2-40B4-BE49-F238E27FC236}">
                  <a16:creationId xmlns:a16="http://schemas.microsoft.com/office/drawing/2014/main" id="{00000000-0008-0000-0700-000003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20</xdr:row>
          <xdr:rowOff>22860</xdr:rowOff>
        </xdr:from>
        <xdr:to>
          <xdr:col>12</xdr:col>
          <xdr:colOff>22860</xdr:colOff>
          <xdr:row>20</xdr:row>
          <xdr:rowOff>228600</xdr:rowOff>
        </xdr:to>
        <xdr:sp macro="" textlink="">
          <xdr:nvSpPr>
            <xdr:cNvPr id="67588" name="Drop Down 4" hidden="1">
              <a:extLst>
                <a:ext uri="{63B3BB69-23CF-44E3-9099-C40C66FF867C}">
                  <a14:compatExt spid="_x0000_s67588"/>
                </a:ext>
                <a:ext uri="{FF2B5EF4-FFF2-40B4-BE49-F238E27FC236}">
                  <a16:creationId xmlns:a16="http://schemas.microsoft.com/office/drawing/2014/main" id="{00000000-0008-0000-0700-000004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21</xdr:row>
          <xdr:rowOff>22860</xdr:rowOff>
        </xdr:from>
        <xdr:to>
          <xdr:col>12</xdr:col>
          <xdr:colOff>22860</xdr:colOff>
          <xdr:row>21</xdr:row>
          <xdr:rowOff>228600</xdr:rowOff>
        </xdr:to>
        <xdr:sp macro="" textlink="">
          <xdr:nvSpPr>
            <xdr:cNvPr id="67589" name="Drop Down 5" hidden="1">
              <a:extLst>
                <a:ext uri="{63B3BB69-23CF-44E3-9099-C40C66FF867C}">
                  <a14:compatExt spid="_x0000_s67589"/>
                </a:ext>
                <a:ext uri="{FF2B5EF4-FFF2-40B4-BE49-F238E27FC236}">
                  <a16:creationId xmlns:a16="http://schemas.microsoft.com/office/drawing/2014/main" id="{00000000-0008-0000-0700-000005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22</xdr:row>
          <xdr:rowOff>22860</xdr:rowOff>
        </xdr:from>
        <xdr:to>
          <xdr:col>12</xdr:col>
          <xdr:colOff>22860</xdr:colOff>
          <xdr:row>22</xdr:row>
          <xdr:rowOff>228600</xdr:rowOff>
        </xdr:to>
        <xdr:sp macro="" textlink="">
          <xdr:nvSpPr>
            <xdr:cNvPr id="67590" name="Drop Down 6" hidden="1">
              <a:extLst>
                <a:ext uri="{63B3BB69-23CF-44E3-9099-C40C66FF867C}">
                  <a14:compatExt spid="_x0000_s67590"/>
                </a:ext>
                <a:ext uri="{FF2B5EF4-FFF2-40B4-BE49-F238E27FC236}">
                  <a16:creationId xmlns:a16="http://schemas.microsoft.com/office/drawing/2014/main" id="{00000000-0008-0000-0700-000006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23</xdr:row>
          <xdr:rowOff>22860</xdr:rowOff>
        </xdr:from>
        <xdr:to>
          <xdr:col>12</xdr:col>
          <xdr:colOff>22860</xdr:colOff>
          <xdr:row>23</xdr:row>
          <xdr:rowOff>228600</xdr:rowOff>
        </xdr:to>
        <xdr:sp macro="" textlink="">
          <xdr:nvSpPr>
            <xdr:cNvPr id="67591" name="Drop Down 7" hidden="1">
              <a:extLst>
                <a:ext uri="{63B3BB69-23CF-44E3-9099-C40C66FF867C}">
                  <a14:compatExt spid="_x0000_s67591"/>
                </a:ext>
                <a:ext uri="{FF2B5EF4-FFF2-40B4-BE49-F238E27FC236}">
                  <a16:creationId xmlns:a16="http://schemas.microsoft.com/office/drawing/2014/main" id="{00000000-0008-0000-0700-000007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11</xdr:row>
          <xdr:rowOff>22860</xdr:rowOff>
        </xdr:from>
        <xdr:to>
          <xdr:col>12</xdr:col>
          <xdr:colOff>22860</xdr:colOff>
          <xdr:row>11</xdr:row>
          <xdr:rowOff>228600</xdr:rowOff>
        </xdr:to>
        <xdr:sp macro="" textlink="">
          <xdr:nvSpPr>
            <xdr:cNvPr id="67599" name="Drop Down 15" hidden="1">
              <a:extLst>
                <a:ext uri="{63B3BB69-23CF-44E3-9099-C40C66FF867C}">
                  <a14:compatExt spid="_x0000_s67599"/>
                </a:ext>
                <a:ext uri="{FF2B5EF4-FFF2-40B4-BE49-F238E27FC236}">
                  <a16:creationId xmlns:a16="http://schemas.microsoft.com/office/drawing/2014/main" id="{00000000-0008-0000-0700-00000F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228600</xdr:rowOff>
        </xdr:to>
        <xdr:sp macro="" textlink="">
          <xdr:nvSpPr>
            <xdr:cNvPr id="67600" name="Drop Down 16" hidden="1">
              <a:extLst>
                <a:ext uri="{63B3BB69-23CF-44E3-9099-C40C66FF867C}">
                  <a14:compatExt spid="_x0000_s67600"/>
                </a:ext>
                <a:ext uri="{FF2B5EF4-FFF2-40B4-BE49-F238E27FC236}">
                  <a16:creationId xmlns:a16="http://schemas.microsoft.com/office/drawing/2014/main" id="{00000000-0008-0000-0700-000010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13</xdr:row>
          <xdr:rowOff>22860</xdr:rowOff>
        </xdr:from>
        <xdr:to>
          <xdr:col>12</xdr:col>
          <xdr:colOff>22860</xdr:colOff>
          <xdr:row>13</xdr:row>
          <xdr:rowOff>228600</xdr:rowOff>
        </xdr:to>
        <xdr:sp macro="" textlink="">
          <xdr:nvSpPr>
            <xdr:cNvPr id="67601" name="Drop Down 17" hidden="1">
              <a:extLst>
                <a:ext uri="{63B3BB69-23CF-44E3-9099-C40C66FF867C}">
                  <a14:compatExt spid="_x0000_s67601"/>
                </a:ext>
                <a:ext uri="{FF2B5EF4-FFF2-40B4-BE49-F238E27FC236}">
                  <a16:creationId xmlns:a16="http://schemas.microsoft.com/office/drawing/2014/main" id="{00000000-0008-0000-0700-000011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228600</xdr:rowOff>
        </xdr:to>
        <xdr:sp macro="" textlink="">
          <xdr:nvSpPr>
            <xdr:cNvPr id="67602" name="Drop Down 18" hidden="1">
              <a:extLst>
                <a:ext uri="{63B3BB69-23CF-44E3-9099-C40C66FF867C}">
                  <a14:compatExt spid="_x0000_s67602"/>
                </a:ext>
                <a:ext uri="{FF2B5EF4-FFF2-40B4-BE49-F238E27FC236}">
                  <a16:creationId xmlns:a16="http://schemas.microsoft.com/office/drawing/2014/main" id="{00000000-0008-0000-0700-000012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228600</xdr:rowOff>
        </xdr:to>
        <xdr:sp macro="" textlink="">
          <xdr:nvSpPr>
            <xdr:cNvPr id="67603" name="Drop Down 19" hidden="1">
              <a:extLst>
                <a:ext uri="{63B3BB69-23CF-44E3-9099-C40C66FF867C}">
                  <a14:compatExt spid="_x0000_s67603"/>
                </a:ext>
                <a:ext uri="{FF2B5EF4-FFF2-40B4-BE49-F238E27FC236}">
                  <a16:creationId xmlns:a16="http://schemas.microsoft.com/office/drawing/2014/main" id="{00000000-0008-0000-0700-000013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16</xdr:row>
          <xdr:rowOff>22860</xdr:rowOff>
        </xdr:from>
        <xdr:to>
          <xdr:col>12</xdr:col>
          <xdr:colOff>22860</xdr:colOff>
          <xdr:row>16</xdr:row>
          <xdr:rowOff>228600</xdr:rowOff>
        </xdr:to>
        <xdr:sp macro="" textlink="">
          <xdr:nvSpPr>
            <xdr:cNvPr id="67604" name="Drop Down 20" hidden="1">
              <a:extLst>
                <a:ext uri="{63B3BB69-23CF-44E3-9099-C40C66FF867C}">
                  <a14:compatExt spid="_x0000_s67604"/>
                </a:ext>
                <a:ext uri="{FF2B5EF4-FFF2-40B4-BE49-F238E27FC236}">
                  <a16:creationId xmlns:a16="http://schemas.microsoft.com/office/drawing/2014/main" id="{00000000-0008-0000-0700-000014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228600</xdr:rowOff>
        </xdr:to>
        <xdr:sp macro="" textlink="">
          <xdr:nvSpPr>
            <xdr:cNvPr id="67605" name="Drop Down 21" hidden="1">
              <a:extLst>
                <a:ext uri="{63B3BB69-23CF-44E3-9099-C40C66FF867C}">
                  <a14:compatExt spid="_x0000_s67605"/>
                </a:ext>
                <a:ext uri="{FF2B5EF4-FFF2-40B4-BE49-F238E27FC236}">
                  <a16:creationId xmlns:a16="http://schemas.microsoft.com/office/drawing/2014/main" id="{00000000-0008-0000-0700-000015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0</xdr:colOff>
      <xdr:row>0</xdr:row>
      <xdr:rowOff>9525</xdr:rowOff>
    </xdr:from>
    <xdr:to>
      <xdr:col>13</xdr:col>
      <xdr:colOff>507175</xdr:colOff>
      <xdr:row>2</xdr:row>
      <xdr:rowOff>18225</xdr:rowOff>
    </xdr:to>
    <xdr:pic>
      <xdr:nvPicPr>
        <xdr:cNvPr id="26" name="Afbeelding 25">
          <a:hlinkClick xmlns:r="http://schemas.openxmlformats.org/officeDocument/2006/relationships" r:id="rId5" tooltip="Skip to results"/>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xdr:twoCellAnchor editAs="oneCell">
    <xdr:from>
      <xdr:col>10</xdr:col>
      <xdr:colOff>568581</xdr:colOff>
      <xdr:row>0</xdr:row>
      <xdr:rowOff>0</xdr:rowOff>
    </xdr:from>
    <xdr:to>
      <xdr:col>11</xdr:col>
      <xdr:colOff>469120</xdr:colOff>
      <xdr:row>2</xdr:row>
      <xdr:rowOff>6350</xdr:rowOff>
    </xdr:to>
    <xdr:pic>
      <xdr:nvPicPr>
        <xdr:cNvPr id="27" name="Afbeelding 26">
          <a:hlinkClick xmlns:r="http://schemas.openxmlformats.org/officeDocument/2006/relationships" r:id="rId7" tooltip="Previous domain"/>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979727</xdr:colOff>
      <xdr:row>0</xdr:row>
      <xdr:rowOff>1</xdr:rowOff>
    </xdr:from>
    <xdr:to>
      <xdr:col>12</xdr:col>
      <xdr:colOff>120650</xdr:colOff>
      <xdr:row>2</xdr:row>
      <xdr:rowOff>11487</xdr:rowOff>
    </xdr:to>
    <xdr:pic>
      <xdr:nvPicPr>
        <xdr:cNvPr id="28" name="Afbeelding 27">
          <a:hlinkClick xmlns:r="http://schemas.openxmlformats.org/officeDocument/2006/relationships" r:id="rId9" tooltip="Next domain"/>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764702" y="1"/>
          <a:ext cx="537923"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29" name="Afbeelding 28">
          <a:hlinkClick xmlns:r="http://schemas.openxmlformats.org/officeDocument/2006/relationships" r:id="rId11" tooltip="Back to index"/>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896359</xdr:colOff>
      <xdr:row>2</xdr:row>
      <xdr:rowOff>104994</xdr:rowOff>
    </xdr:from>
    <xdr:to>
      <xdr:col>12</xdr:col>
      <xdr:colOff>104060</xdr:colOff>
      <xdr:row>3</xdr:row>
      <xdr:rowOff>219399</xdr:rowOff>
    </xdr:to>
    <xdr:pic>
      <xdr:nvPicPr>
        <xdr:cNvPr id="2" name="Afbeelding 1">
          <a:hlinkClick xmlns:r="http://schemas.openxmlformats.org/officeDocument/2006/relationships" r:id="rId1" tooltip="Next sectio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73359" y="600294"/>
          <a:ext cx="538026" cy="358880"/>
        </a:xfrm>
        <a:prstGeom prst="rect">
          <a:avLst/>
        </a:prstGeom>
      </xdr:spPr>
    </xdr:pic>
    <xdr:clientData/>
  </xdr:twoCellAnchor>
  <xdr:twoCellAnchor editAs="oneCell">
    <xdr:from>
      <xdr:col>11</xdr:col>
      <xdr:colOff>27521</xdr:colOff>
      <xdr:row>2</xdr:row>
      <xdr:rowOff>105834</xdr:rowOff>
    </xdr:from>
    <xdr:to>
      <xdr:col>11</xdr:col>
      <xdr:colOff>563368</xdr:colOff>
      <xdr:row>3</xdr:row>
      <xdr:rowOff>218245</xdr:rowOff>
    </xdr:to>
    <xdr:pic>
      <xdr:nvPicPr>
        <xdr:cNvPr id="3" name="Afbeelding 2">
          <a:hlinkClick xmlns:r="http://schemas.openxmlformats.org/officeDocument/2006/relationships" r:id="rId3" tooltip="Previous sectio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04521" y="601134"/>
          <a:ext cx="532672" cy="356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9</xdr:row>
          <xdr:rowOff>22860</xdr:rowOff>
        </xdr:from>
        <xdr:to>
          <xdr:col>12</xdr:col>
          <xdr:colOff>22860</xdr:colOff>
          <xdr:row>9</xdr:row>
          <xdr:rowOff>228600</xdr:rowOff>
        </xdr:to>
        <xdr:sp macro="" textlink="">
          <xdr:nvSpPr>
            <xdr:cNvPr id="68609" name="Drop Down 1" hidden="1">
              <a:extLst>
                <a:ext uri="{63B3BB69-23CF-44E3-9099-C40C66FF867C}">
                  <a14:compatExt spid="_x0000_s68609"/>
                </a:ext>
                <a:ext uri="{FF2B5EF4-FFF2-40B4-BE49-F238E27FC236}">
                  <a16:creationId xmlns:a16="http://schemas.microsoft.com/office/drawing/2014/main" id="{00000000-0008-0000-0800-000001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11</xdr:row>
          <xdr:rowOff>22860</xdr:rowOff>
        </xdr:from>
        <xdr:to>
          <xdr:col>12</xdr:col>
          <xdr:colOff>22860</xdr:colOff>
          <xdr:row>11</xdr:row>
          <xdr:rowOff>228600</xdr:rowOff>
        </xdr:to>
        <xdr:sp macro="" textlink="">
          <xdr:nvSpPr>
            <xdr:cNvPr id="68611" name="Drop Down 3" hidden="1">
              <a:extLst>
                <a:ext uri="{63B3BB69-23CF-44E3-9099-C40C66FF867C}">
                  <a14:compatExt spid="_x0000_s68611"/>
                </a:ext>
                <a:ext uri="{FF2B5EF4-FFF2-40B4-BE49-F238E27FC236}">
                  <a16:creationId xmlns:a16="http://schemas.microsoft.com/office/drawing/2014/main" id="{00000000-0008-0000-0800-000003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12</xdr:row>
          <xdr:rowOff>22860</xdr:rowOff>
        </xdr:from>
        <xdr:to>
          <xdr:col>12</xdr:col>
          <xdr:colOff>22860</xdr:colOff>
          <xdr:row>12</xdr:row>
          <xdr:rowOff>228600</xdr:rowOff>
        </xdr:to>
        <xdr:sp macro="" textlink="">
          <xdr:nvSpPr>
            <xdr:cNvPr id="68612" name="Drop Down 4" hidden="1">
              <a:extLst>
                <a:ext uri="{63B3BB69-23CF-44E3-9099-C40C66FF867C}">
                  <a14:compatExt spid="_x0000_s68612"/>
                </a:ext>
                <a:ext uri="{FF2B5EF4-FFF2-40B4-BE49-F238E27FC236}">
                  <a16:creationId xmlns:a16="http://schemas.microsoft.com/office/drawing/2014/main" id="{00000000-0008-0000-0800-000004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13</xdr:row>
          <xdr:rowOff>22860</xdr:rowOff>
        </xdr:from>
        <xdr:to>
          <xdr:col>12</xdr:col>
          <xdr:colOff>22860</xdr:colOff>
          <xdr:row>13</xdr:row>
          <xdr:rowOff>228600</xdr:rowOff>
        </xdr:to>
        <xdr:sp macro="" textlink="">
          <xdr:nvSpPr>
            <xdr:cNvPr id="68613" name="Drop Down 5" hidden="1">
              <a:extLst>
                <a:ext uri="{63B3BB69-23CF-44E3-9099-C40C66FF867C}">
                  <a14:compatExt spid="_x0000_s68613"/>
                </a:ext>
                <a:ext uri="{FF2B5EF4-FFF2-40B4-BE49-F238E27FC236}">
                  <a16:creationId xmlns:a16="http://schemas.microsoft.com/office/drawing/2014/main" id="{00000000-0008-0000-0800-000005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14</xdr:row>
          <xdr:rowOff>22860</xdr:rowOff>
        </xdr:from>
        <xdr:to>
          <xdr:col>12</xdr:col>
          <xdr:colOff>22860</xdr:colOff>
          <xdr:row>14</xdr:row>
          <xdr:rowOff>228600</xdr:rowOff>
        </xdr:to>
        <xdr:sp macro="" textlink="">
          <xdr:nvSpPr>
            <xdr:cNvPr id="68614" name="Drop Down 6" hidden="1">
              <a:extLst>
                <a:ext uri="{63B3BB69-23CF-44E3-9099-C40C66FF867C}">
                  <a14:compatExt spid="_x0000_s68614"/>
                </a:ext>
                <a:ext uri="{FF2B5EF4-FFF2-40B4-BE49-F238E27FC236}">
                  <a16:creationId xmlns:a16="http://schemas.microsoft.com/office/drawing/2014/main" id="{00000000-0008-0000-0800-000006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15</xdr:row>
          <xdr:rowOff>22860</xdr:rowOff>
        </xdr:from>
        <xdr:to>
          <xdr:col>12</xdr:col>
          <xdr:colOff>22860</xdr:colOff>
          <xdr:row>15</xdr:row>
          <xdr:rowOff>228600</xdr:rowOff>
        </xdr:to>
        <xdr:sp macro="" textlink="">
          <xdr:nvSpPr>
            <xdr:cNvPr id="68615" name="Drop Down 7" hidden="1">
              <a:extLst>
                <a:ext uri="{63B3BB69-23CF-44E3-9099-C40C66FF867C}">
                  <a14:compatExt spid="_x0000_s68615"/>
                </a:ext>
                <a:ext uri="{FF2B5EF4-FFF2-40B4-BE49-F238E27FC236}">
                  <a16:creationId xmlns:a16="http://schemas.microsoft.com/office/drawing/2014/main" id="{00000000-0008-0000-0800-000007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16</xdr:row>
          <xdr:rowOff>22860</xdr:rowOff>
        </xdr:from>
        <xdr:to>
          <xdr:col>12</xdr:col>
          <xdr:colOff>22860</xdr:colOff>
          <xdr:row>16</xdr:row>
          <xdr:rowOff>228600</xdr:rowOff>
        </xdr:to>
        <xdr:sp macro="" textlink="">
          <xdr:nvSpPr>
            <xdr:cNvPr id="68616" name="Drop Down 8" hidden="1">
              <a:extLst>
                <a:ext uri="{63B3BB69-23CF-44E3-9099-C40C66FF867C}">
                  <a14:compatExt spid="_x0000_s68616"/>
                </a:ext>
                <a:ext uri="{FF2B5EF4-FFF2-40B4-BE49-F238E27FC236}">
                  <a16:creationId xmlns:a16="http://schemas.microsoft.com/office/drawing/2014/main" id="{00000000-0008-0000-0800-000008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17</xdr:row>
          <xdr:rowOff>22860</xdr:rowOff>
        </xdr:from>
        <xdr:to>
          <xdr:col>12</xdr:col>
          <xdr:colOff>22860</xdr:colOff>
          <xdr:row>17</xdr:row>
          <xdr:rowOff>228600</xdr:rowOff>
        </xdr:to>
        <xdr:sp macro="" textlink="">
          <xdr:nvSpPr>
            <xdr:cNvPr id="68617" name="Drop Down 9" hidden="1">
              <a:extLst>
                <a:ext uri="{63B3BB69-23CF-44E3-9099-C40C66FF867C}">
                  <a14:compatExt spid="_x0000_s68617"/>
                </a:ext>
                <a:ext uri="{FF2B5EF4-FFF2-40B4-BE49-F238E27FC236}">
                  <a16:creationId xmlns:a16="http://schemas.microsoft.com/office/drawing/2014/main" id="{00000000-0008-0000-0800-000009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18</xdr:row>
          <xdr:rowOff>22860</xdr:rowOff>
        </xdr:from>
        <xdr:to>
          <xdr:col>12</xdr:col>
          <xdr:colOff>22860</xdr:colOff>
          <xdr:row>18</xdr:row>
          <xdr:rowOff>228600</xdr:rowOff>
        </xdr:to>
        <xdr:sp macro="" textlink="">
          <xdr:nvSpPr>
            <xdr:cNvPr id="68618" name="Drop Down 10" hidden="1">
              <a:extLst>
                <a:ext uri="{63B3BB69-23CF-44E3-9099-C40C66FF867C}">
                  <a14:compatExt spid="_x0000_s68618"/>
                </a:ext>
                <a:ext uri="{FF2B5EF4-FFF2-40B4-BE49-F238E27FC236}">
                  <a16:creationId xmlns:a16="http://schemas.microsoft.com/office/drawing/2014/main" id="{00000000-0008-0000-0800-00000A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19</xdr:row>
          <xdr:rowOff>22860</xdr:rowOff>
        </xdr:from>
        <xdr:to>
          <xdr:col>12</xdr:col>
          <xdr:colOff>22860</xdr:colOff>
          <xdr:row>19</xdr:row>
          <xdr:rowOff>228600</xdr:rowOff>
        </xdr:to>
        <xdr:sp macro="" textlink="">
          <xdr:nvSpPr>
            <xdr:cNvPr id="68619" name="Drop Down 11" hidden="1">
              <a:extLst>
                <a:ext uri="{63B3BB69-23CF-44E3-9099-C40C66FF867C}">
                  <a14:compatExt spid="_x0000_s68619"/>
                </a:ext>
                <a:ext uri="{FF2B5EF4-FFF2-40B4-BE49-F238E27FC236}">
                  <a16:creationId xmlns:a16="http://schemas.microsoft.com/office/drawing/2014/main" id="{00000000-0008-0000-0800-00000B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23</xdr:row>
          <xdr:rowOff>22860</xdr:rowOff>
        </xdr:from>
        <xdr:to>
          <xdr:col>12</xdr:col>
          <xdr:colOff>22860</xdr:colOff>
          <xdr:row>23</xdr:row>
          <xdr:rowOff>228600</xdr:rowOff>
        </xdr:to>
        <xdr:sp macro="" textlink="">
          <xdr:nvSpPr>
            <xdr:cNvPr id="68621" name="Drop Down 13" hidden="1">
              <a:extLst>
                <a:ext uri="{63B3BB69-23CF-44E3-9099-C40C66FF867C}">
                  <a14:compatExt spid="_x0000_s68621"/>
                </a:ext>
                <a:ext uri="{FF2B5EF4-FFF2-40B4-BE49-F238E27FC236}">
                  <a16:creationId xmlns:a16="http://schemas.microsoft.com/office/drawing/2014/main" id="{00000000-0008-0000-0800-00000D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24</xdr:row>
          <xdr:rowOff>22860</xdr:rowOff>
        </xdr:from>
        <xdr:to>
          <xdr:col>12</xdr:col>
          <xdr:colOff>22860</xdr:colOff>
          <xdr:row>24</xdr:row>
          <xdr:rowOff>228600</xdr:rowOff>
        </xdr:to>
        <xdr:sp macro="" textlink="">
          <xdr:nvSpPr>
            <xdr:cNvPr id="68622" name="Drop Down 14" hidden="1">
              <a:extLst>
                <a:ext uri="{63B3BB69-23CF-44E3-9099-C40C66FF867C}">
                  <a14:compatExt spid="_x0000_s68622"/>
                </a:ext>
                <a:ext uri="{FF2B5EF4-FFF2-40B4-BE49-F238E27FC236}">
                  <a16:creationId xmlns:a16="http://schemas.microsoft.com/office/drawing/2014/main" id="{00000000-0008-0000-0800-00000E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25</xdr:row>
          <xdr:rowOff>22860</xdr:rowOff>
        </xdr:from>
        <xdr:to>
          <xdr:col>12</xdr:col>
          <xdr:colOff>22860</xdr:colOff>
          <xdr:row>25</xdr:row>
          <xdr:rowOff>228600</xdr:rowOff>
        </xdr:to>
        <xdr:sp macro="" textlink="">
          <xdr:nvSpPr>
            <xdr:cNvPr id="68623" name="Drop Down 15" hidden="1">
              <a:extLst>
                <a:ext uri="{63B3BB69-23CF-44E3-9099-C40C66FF867C}">
                  <a14:compatExt spid="_x0000_s68623"/>
                </a:ext>
                <a:ext uri="{FF2B5EF4-FFF2-40B4-BE49-F238E27FC236}">
                  <a16:creationId xmlns:a16="http://schemas.microsoft.com/office/drawing/2014/main" id="{00000000-0008-0000-0800-00000F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171450</xdr:colOff>
      <xdr:row>0</xdr:row>
      <xdr:rowOff>9525</xdr:rowOff>
    </xdr:from>
    <xdr:to>
      <xdr:col>15</xdr:col>
      <xdr:colOff>507175</xdr:colOff>
      <xdr:row>2</xdr:row>
      <xdr:rowOff>18225</xdr:rowOff>
    </xdr:to>
    <xdr:pic>
      <xdr:nvPicPr>
        <xdr:cNvPr id="25" name="Afbeelding 24">
          <a:hlinkClick xmlns:r="http://schemas.openxmlformats.org/officeDocument/2006/relationships" r:id="rId5" tooltip="Skip to results"/>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34350" y="9525"/>
          <a:ext cx="504000" cy="504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22860</xdr:colOff>
          <xdr:row>20</xdr:row>
          <xdr:rowOff>22860</xdr:rowOff>
        </xdr:from>
        <xdr:to>
          <xdr:col>12</xdr:col>
          <xdr:colOff>22860</xdr:colOff>
          <xdr:row>20</xdr:row>
          <xdr:rowOff>228600</xdr:rowOff>
        </xdr:to>
        <xdr:sp macro="" textlink="">
          <xdr:nvSpPr>
            <xdr:cNvPr id="68627" name="Drop Down 19" hidden="1">
              <a:extLst>
                <a:ext uri="{63B3BB69-23CF-44E3-9099-C40C66FF867C}">
                  <a14:compatExt spid="_x0000_s68627"/>
                </a:ext>
                <a:ext uri="{FF2B5EF4-FFF2-40B4-BE49-F238E27FC236}">
                  <a16:creationId xmlns:a16="http://schemas.microsoft.com/office/drawing/2014/main" id="{00000000-0008-0000-0800-000013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21</xdr:row>
          <xdr:rowOff>22860</xdr:rowOff>
        </xdr:from>
        <xdr:to>
          <xdr:col>12</xdr:col>
          <xdr:colOff>22860</xdr:colOff>
          <xdr:row>21</xdr:row>
          <xdr:rowOff>228600</xdr:rowOff>
        </xdr:to>
        <xdr:sp macro="" textlink="">
          <xdr:nvSpPr>
            <xdr:cNvPr id="68628" name="Drop Down 20" hidden="1">
              <a:extLst>
                <a:ext uri="{63B3BB69-23CF-44E3-9099-C40C66FF867C}">
                  <a14:compatExt spid="_x0000_s68628"/>
                </a:ext>
                <a:ext uri="{FF2B5EF4-FFF2-40B4-BE49-F238E27FC236}">
                  <a16:creationId xmlns:a16="http://schemas.microsoft.com/office/drawing/2014/main" id="{00000000-0008-0000-0800-000014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568581</xdr:colOff>
      <xdr:row>0</xdr:row>
      <xdr:rowOff>0</xdr:rowOff>
    </xdr:from>
    <xdr:to>
      <xdr:col>11</xdr:col>
      <xdr:colOff>469120</xdr:colOff>
      <xdr:row>2</xdr:row>
      <xdr:rowOff>6350</xdr:rowOff>
    </xdr:to>
    <xdr:pic>
      <xdr:nvPicPr>
        <xdr:cNvPr id="27" name="Afbeelding 26">
          <a:hlinkClick xmlns:r="http://schemas.openxmlformats.org/officeDocument/2006/relationships" r:id="rId7" tooltip="Previous domain"/>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712206" y="0"/>
          <a:ext cx="538714" cy="520700"/>
        </a:xfrm>
        <a:prstGeom prst="rect">
          <a:avLst/>
        </a:prstGeom>
      </xdr:spPr>
    </xdr:pic>
    <xdr:clientData/>
  </xdr:twoCellAnchor>
  <xdr:twoCellAnchor editAs="oneCell">
    <xdr:from>
      <xdr:col>11</xdr:col>
      <xdr:colOff>979727</xdr:colOff>
      <xdr:row>0</xdr:row>
      <xdr:rowOff>1</xdr:rowOff>
    </xdr:from>
    <xdr:to>
      <xdr:col>12</xdr:col>
      <xdr:colOff>120650</xdr:colOff>
      <xdr:row>2</xdr:row>
      <xdr:rowOff>11487</xdr:rowOff>
    </xdr:to>
    <xdr:pic>
      <xdr:nvPicPr>
        <xdr:cNvPr id="28" name="Afbeelding 27">
          <a:hlinkClick xmlns:r="http://schemas.openxmlformats.org/officeDocument/2006/relationships" r:id="rId9" tooltip="Next domain"/>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764702" y="1"/>
          <a:ext cx="537923" cy="525836"/>
        </a:xfrm>
        <a:prstGeom prst="rect">
          <a:avLst/>
        </a:prstGeom>
      </xdr:spPr>
    </xdr:pic>
    <xdr:clientData/>
  </xdr:twoCellAnchor>
  <xdr:twoCellAnchor editAs="oneCell">
    <xdr:from>
      <xdr:col>11</xdr:col>
      <xdr:colOff>466535</xdr:colOff>
      <xdr:row>0</xdr:row>
      <xdr:rowOff>9719</xdr:rowOff>
    </xdr:from>
    <xdr:to>
      <xdr:col>11</xdr:col>
      <xdr:colOff>970218</xdr:colOff>
      <xdr:row>2</xdr:row>
      <xdr:rowOff>18030</xdr:rowOff>
    </xdr:to>
    <xdr:pic>
      <xdr:nvPicPr>
        <xdr:cNvPr id="29" name="Afbeelding 28">
          <a:hlinkClick xmlns:r="http://schemas.openxmlformats.org/officeDocument/2006/relationships" r:id="rId11" tooltip="Back to index"/>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251510" y="6544"/>
          <a:ext cx="500508" cy="52583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53.xml"/><Relationship Id="rId18" Type="http://schemas.openxmlformats.org/officeDocument/2006/relationships/ctrlProp" Target="../ctrlProps/ctrlProp58.xml"/><Relationship Id="rId26" Type="http://schemas.openxmlformats.org/officeDocument/2006/relationships/ctrlProp" Target="../ctrlProps/ctrlProp66.xml"/><Relationship Id="rId3" Type="http://schemas.openxmlformats.org/officeDocument/2006/relationships/vmlDrawing" Target="../drawings/vmlDrawing5.vml"/><Relationship Id="rId21" Type="http://schemas.openxmlformats.org/officeDocument/2006/relationships/ctrlProp" Target="../ctrlProps/ctrlProp61.xml"/><Relationship Id="rId34" Type="http://schemas.openxmlformats.org/officeDocument/2006/relationships/ctrlProp" Target="../ctrlProps/ctrlProp74.xml"/><Relationship Id="rId7" Type="http://schemas.openxmlformats.org/officeDocument/2006/relationships/ctrlProp" Target="../ctrlProps/ctrlProp47.xml"/><Relationship Id="rId12" Type="http://schemas.openxmlformats.org/officeDocument/2006/relationships/ctrlProp" Target="../ctrlProps/ctrlProp52.xml"/><Relationship Id="rId17" Type="http://schemas.openxmlformats.org/officeDocument/2006/relationships/ctrlProp" Target="../ctrlProps/ctrlProp57.xml"/><Relationship Id="rId25" Type="http://schemas.openxmlformats.org/officeDocument/2006/relationships/ctrlProp" Target="../ctrlProps/ctrlProp65.xml"/><Relationship Id="rId33" Type="http://schemas.openxmlformats.org/officeDocument/2006/relationships/ctrlProp" Target="../ctrlProps/ctrlProp73.xml"/><Relationship Id="rId2" Type="http://schemas.openxmlformats.org/officeDocument/2006/relationships/drawing" Target="../drawings/drawing10.xml"/><Relationship Id="rId16" Type="http://schemas.openxmlformats.org/officeDocument/2006/relationships/ctrlProp" Target="../ctrlProps/ctrlProp56.xml"/><Relationship Id="rId20" Type="http://schemas.openxmlformats.org/officeDocument/2006/relationships/ctrlProp" Target="../ctrlProps/ctrlProp60.xml"/><Relationship Id="rId29" Type="http://schemas.openxmlformats.org/officeDocument/2006/relationships/ctrlProp" Target="../ctrlProps/ctrlProp69.xml"/><Relationship Id="rId1" Type="http://schemas.openxmlformats.org/officeDocument/2006/relationships/printerSettings" Target="../printerSettings/printerSettings10.bin"/><Relationship Id="rId6" Type="http://schemas.openxmlformats.org/officeDocument/2006/relationships/ctrlProp" Target="../ctrlProps/ctrlProp46.xml"/><Relationship Id="rId11" Type="http://schemas.openxmlformats.org/officeDocument/2006/relationships/ctrlProp" Target="../ctrlProps/ctrlProp51.xml"/><Relationship Id="rId24" Type="http://schemas.openxmlformats.org/officeDocument/2006/relationships/ctrlProp" Target="../ctrlProps/ctrlProp64.xml"/><Relationship Id="rId32" Type="http://schemas.openxmlformats.org/officeDocument/2006/relationships/ctrlProp" Target="../ctrlProps/ctrlProp72.xml"/><Relationship Id="rId5" Type="http://schemas.openxmlformats.org/officeDocument/2006/relationships/ctrlProp" Target="../ctrlProps/ctrlProp45.xml"/><Relationship Id="rId15" Type="http://schemas.openxmlformats.org/officeDocument/2006/relationships/ctrlProp" Target="../ctrlProps/ctrlProp55.xml"/><Relationship Id="rId23" Type="http://schemas.openxmlformats.org/officeDocument/2006/relationships/ctrlProp" Target="../ctrlProps/ctrlProp63.xml"/><Relationship Id="rId28" Type="http://schemas.openxmlformats.org/officeDocument/2006/relationships/ctrlProp" Target="../ctrlProps/ctrlProp68.xml"/><Relationship Id="rId10" Type="http://schemas.openxmlformats.org/officeDocument/2006/relationships/ctrlProp" Target="../ctrlProps/ctrlProp50.xml"/><Relationship Id="rId19" Type="http://schemas.openxmlformats.org/officeDocument/2006/relationships/ctrlProp" Target="../ctrlProps/ctrlProp59.xml"/><Relationship Id="rId31" Type="http://schemas.openxmlformats.org/officeDocument/2006/relationships/ctrlProp" Target="../ctrlProps/ctrlProp71.xml"/><Relationship Id="rId4" Type="http://schemas.openxmlformats.org/officeDocument/2006/relationships/ctrlProp" Target="../ctrlProps/ctrlProp44.xml"/><Relationship Id="rId9" Type="http://schemas.openxmlformats.org/officeDocument/2006/relationships/ctrlProp" Target="../ctrlProps/ctrlProp49.xml"/><Relationship Id="rId14" Type="http://schemas.openxmlformats.org/officeDocument/2006/relationships/ctrlProp" Target="../ctrlProps/ctrlProp54.xml"/><Relationship Id="rId22" Type="http://schemas.openxmlformats.org/officeDocument/2006/relationships/ctrlProp" Target="../ctrlProps/ctrlProp62.xml"/><Relationship Id="rId27" Type="http://schemas.openxmlformats.org/officeDocument/2006/relationships/ctrlProp" Target="../ctrlProps/ctrlProp67.xml"/><Relationship Id="rId30" Type="http://schemas.openxmlformats.org/officeDocument/2006/relationships/ctrlProp" Target="../ctrlProps/ctrlProp70.xml"/><Relationship Id="rId8" Type="http://schemas.openxmlformats.org/officeDocument/2006/relationships/ctrlProp" Target="../ctrlProps/ctrlProp4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79.xml"/><Relationship Id="rId13" Type="http://schemas.openxmlformats.org/officeDocument/2006/relationships/ctrlProp" Target="../ctrlProps/ctrlProp84.xml"/><Relationship Id="rId18" Type="http://schemas.openxmlformats.org/officeDocument/2006/relationships/ctrlProp" Target="../ctrlProps/ctrlProp89.xml"/><Relationship Id="rId3" Type="http://schemas.openxmlformats.org/officeDocument/2006/relationships/vmlDrawing" Target="../drawings/vmlDrawing6.vml"/><Relationship Id="rId21" Type="http://schemas.openxmlformats.org/officeDocument/2006/relationships/ctrlProp" Target="../ctrlProps/ctrlProp92.xml"/><Relationship Id="rId7" Type="http://schemas.openxmlformats.org/officeDocument/2006/relationships/ctrlProp" Target="../ctrlProps/ctrlProp78.xml"/><Relationship Id="rId12" Type="http://schemas.openxmlformats.org/officeDocument/2006/relationships/ctrlProp" Target="../ctrlProps/ctrlProp83.xml"/><Relationship Id="rId17" Type="http://schemas.openxmlformats.org/officeDocument/2006/relationships/ctrlProp" Target="../ctrlProps/ctrlProp88.xml"/><Relationship Id="rId2" Type="http://schemas.openxmlformats.org/officeDocument/2006/relationships/drawing" Target="../drawings/drawing11.xml"/><Relationship Id="rId16" Type="http://schemas.openxmlformats.org/officeDocument/2006/relationships/ctrlProp" Target="../ctrlProps/ctrlProp87.xml"/><Relationship Id="rId20" Type="http://schemas.openxmlformats.org/officeDocument/2006/relationships/ctrlProp" Target="../ctrlProps/ctrlProp91.xml"/><Relationship Id="rId1" Type="http://schemas.openxmlformats.org/officeDocument/2006/relationships/printerSettings" Target="../printerSettings/printerSettings11.bin"/><Relationship Id="rId6" Type="http://schemas.openxmlformats.org/officeDocument/2006/relationships/ctrlProp" Target="../ctrlProps/ctrlProp77.xml"/><Relationship Id="rId11" Type="http://schemas.openxmlformats.org/officeDocument/2006/relationships/ctrlProp" Target="../ctrlProps/ctrlProp82.xml"/><Relationship Id="rId5" Type="http://schemas.openxmlformats.org/officeDocument/2006/relationships/ctrlProp" Target="../ctrlProps/ctrlProp76.xml"/><Relationship Id="rId15" Type="http://schemas.openxmlformats.org/officeDocument/2006/relationships/ctrlProp" Target="../ctrlProps/ctrlProp86.xml"/><Relationship Id="rId10" Type="http://schemas.openxmlformats.org/officeDocument/2006/relationships/ctrlProp" Target="../ctrlProps/ctrlProp81.xml"/><Relationship Id="rId19" Type="http://schemas.openxmlformats.org/officeDocument/2006/relationships/ctrlProp" Target="../ctrlProps/ctrlProp90.xml"/><Relationship Id="rId4" Type="http://schemas.openxmlformats.org/officeDocument/2006/relationships/ctrlProp" Target="../ctrlProps/ctrlProp75.xml"/><Relationship Id="rId9" Type="http://schemas.openxmlformats.org/officeDocument/2006/relationships/ctrlProp" Target="../ctrlProps/ctrlProp80.xml"/><Relationship Id="rId14" Type="http://schemas.openxmlformats.org/officeDocument/2006/relationships/ctrlProp" Target="../ctrlProps/ctrlProp85.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97.xml"/><Relationship Id="rId3" Type="http://schemas.openxmlformats.org/officeDocument/2006/relationships/vmlDrawing" Target="../drawings/vmlDrawing7.vml"/><Relationship Id="rId7" Type="http://schemas.openxmlformats.org/officeDocument/2006/relationships/ctrlProp" Target="../ctrlProps/ctrlProp96.xml"/><Relationship Id="rId12" Type="http://schemas.openxmlformats.org/officeDocument/2006/relationships/ctrlProp" Target="../ctrlProps/ctrlProp101.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95.xml"/><Relationship Id="rId11" Type="http://schemas.openxmlformats.org/officeDocument/2006/relationships/ctrlProp" Target="../ctrlProps/ctrlProp100.xml"/><Relationship Id="rId5" Type="http://schemas.openxmlformats.org/officeDocument/2006/relationships/ctrlProp" Target="../ctrlProps/ctrlProp94.xml"/><Relationship Id="rId10" Type="http://schemas.openxmlformats.org/officeDocument/2006/relationships/ctrlProp" Target="../ctrlProps/ctrlProp99.xml"/><Relationship Id="rId4" Type="http://schemas.openxmlformats.org/officeDocument/2006/relationships/ctrlProp" Target="../ctrlProps/ctrlProp93.xml"/><Relationship Id="rId9" Type="http://schemas.openxmlformats.org/officeDocument/2006/relationships/ctrlProp" Target="../ctrlProps/ctrlProp98.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10.xml"/><Relationship Id="rId18" Type="http://schemas.openxmlformats.org/officeDocument/2006/relationships/ctrlProp" Target="../ctrlProps/ctrlProp115.xml"/><Relationship Id="rId26" Type="http://schemas.openxmlformats.org/officeDocument/2006/relationships/ctrlProp" Target="../ctrlProps/ctrlProp123.xml"/><Relationship Id="rId3" Type="http://schemas.openxmlformats.org/officeDocument/2006/relationships/drawing" Target="../drawings/drawing13.xml"/><Relationship Id="rId21" Type="http://schemas.openxmlformats.org/officeDocument/2006/relationships/ctrlProp" Target="../ctrlProps/ctrlProp118.xml"/><Relationship Id="rId7" Type="http://schemas.openxmlformats.org/officeDocument/2006/relationships/ctrlProp" Target="../ctrlProps/ctrlProp104.xml"/><Relationship Id="rId12" Type="http://schemas.openxmlformats.org/officeDocument/2006/relationships/ctrlProp" Target="../ctrlProps/ctrlProp109.xml"/><Relationship Id="rId17" Type="http://schemas.openxmlformats.org/officeDocument/2006/relationships/ctrlProp" Target="../ctrlProps/ctrlProp114.xml"/><Relationship Id="rId25" Type="http://schemas.openxmlformats.org/officeDocument/2006/relationships/ctrlProp" Target="../ctrlProps/ctrlProp122.xml"/><Relationship Id="rId33" Type="http://schemas.openxmlformats.org/officeDocument/2006/relationships/ctrlProp" Target="../ctrlProps/ctrlProp130.xml"/><Relationship Id="rId2" Type="http://schemas.openxmlformats.org/officeDocument/2006/relationships/printerSettings" Target="../printerSettings/printerSettings13.bin"/><Relationship Id="rId16" Type="http://schemas.openxmlformats.org/officeDocument/2006/relationships/ctrlProp" Target="../ctrlProps/ctrlProp113.xml"/><Relationship Id="rId20" Type="http://schemas.openxmlformats.org/officeDocument/2006/relationships/ctrlProp" Target="../ctrlProps/ctrlProp117.xml"/><Relationship Id="rId29" Type="http://schemas.openxmlformats.org/officeDocument/2006/relationships/ctrlProp" Target="../ctrlProps/ctrlProp126.xml"/><Relationship Id="rId1" Type="http://schemas.openxmlformats.org/officeDocument/2006/relationships/hyperlink" Target="https://www.nist.gov/itl/applied-cybersecurity/nice/nice-framework-resource-center/nice-framework-current-versions" TargetMode="External"/><Relationship Id="rId6" Type="http://schemas.openxmlformats.org/officeDocument/2006/relationships/ctrlProp" Target="../ctrlProps/ctrlProp103.xml"/><Relationship Id="rId11" Type="http://schemas.openxmlformats.org/officeDocument/2006/relationships/ctrlProp" Target="../ctrlProps/ctrlProp108.xml"/><Relationship Id="rId24" Type="http://schemas.openxmlformats.org/officeDocument/2006/relationships/ctrlProp" Target="../ctrlProps/ctrlProp121.xml"/><Relationship Id="rId32" Type="http://schemas.openxmlformats.org/officeDocument/2006/relationships/ctrlProp" Target="../ctrlProps/ctrlProp129.xml"/><Relationship Id="rId5" Type="http://schemas.openxmlformats.org/officeDocument/2006/relationships/ctrlProp" Target="../ctrlProps/ctrlProp102.xml"/><Relationship Id="rId15" Type="http://schemas.openxmlformats.org/officeDocument/2006/relationships/ctrlProp" Target="../ctrlProps/ctrlProp112.xml"/><Relationship Id="rId23" Type="http://schemas.openxmlformats.org/officeDocument/2006/relationships/ctrlProp" Target="../ctrlProps/ctrlProp120.xml"/><Relationship Id="rId28" Type="http://schemas.openxmlformats.org/officeDocument/2006/relationships/ctrlProp" Target="../ctrlProps/ctrlProp125.xml"/><Relationship Id="rId10" Type="http://schemas.openxmlformats.org/officeDocument/2006/relationships/ctrlProp" Target="../ctrlProps/ctrlProp107.xml"/><Relationship Id="rId19" Type="http://schemas.openxmlformats.org/officeDocument/2006/relationships/ctrlProp" Target="../ctrlProps/ctrlProp116.xml"/><Relationship Id="rId31" Type="http://schemas.openxmlformats.org/officeDocument/2006/relationships/ctrlProp" Target="../ctrlProps/ctrlProp128.xml"/><Relationship Id="rId4" Type="http://schemas.openxmlformats.org/officeDocument/2006/relationships/vmlDrawing" Target="../drawings/vmlDrawing8.vml"/><Relationship Id="rId9" Type="http://schemas.openxmlformats.org/officeDocument/2006/relationships/ctrlProp" Target="../ctrlProps/ctrlProp106.xml"/><Relationship Id="rId14" Type="http://schemas.openxmlformats.org/officeDocument/2006/relationships/ctrlProp" Target="../ctrlProps/ctrlProp111.xml"/><Relationship Id="rId22" Type="http://schemas.openxmlformats.org/officeDocument/2006/relationships/ctrlProp" Target="../ctrlProps/ctrlProp119.xml"/><Relationship Id="rId27" Type="http://schemas.openxmlformats.org/officeDocument/2006/relationships/ctrlProp" Target="../ctrlProps/ctrlProp124.xml"/><Relationship Id="rId30" Type="http://schemas.openxmlformats.org/officeDocument/2006/relationships/ctrlProp" Target="../ctrlProps/ctrlProp127.xml"/><Relationship Id="rId8" Type="http://schemas.openxmlformats.org/officeDocument/2006/relationships/ctrlProp" Target="../ctrlProps/ctrlProp105.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35.xml"/><Relationship Id="rId13" Type="http://schemas.openxmlformats.org/officeDocument/2006/relationships/ctrlProp" Target="../ctrlProps/ctrlProp140.xml"/><Relationship Id="rId3" Type="http://schemas.openxmlformats.org/officeDocument/2006/relationships/vmlDrawing" Target="../drawings/vmlDrawing9.vml"/><Relationship Id="rId7" Type="http://schemas.openxmlformats.org/officeDocument/2006/relationships/ctrlProp" Target="../ctrlProps/ctrlProp134.xml"/><Relationship Id="rId12" Type="http://schemas.openxmlformats.org/officeDocument/2006/relationships/ctrlProp" Target="../ctrlProps/ctrlProp139.xml"/><Relationship Id="rId17" Type="http://schemas.openxmlformats.org/officeDocument/2006/relationships/ctrlProp" Target="../ctrlProps/ctrlProp144.xml"/><Relationship Id="rId2" Type="http://schemas.openxmlformats.org/officeDocument/2006/relationships/drawing" Target="../drawings/drawing14.xml"/><Relationship Id="rId16" Type="http://schemas.openxmlformats.org/officeDocument/2006/relationships/ctrlProp" Target="../ctrlProps/ctrlProp143.xml"/><Relationship Id="rId1" Type="http://schemas.openxmlformats.org/officeDocument/2006/relationships/printerSettings" Target="../printerSettings/printerSettings14.bin"/><Relationship Id="rId6" Type="http://schemas.openxmlformats.org/officeDocument/2006/relationships/ctrlProp" Target="../ctrlProps/ctrlProp133.xml"/><Relationship Id="rId11" Type="http://schemas.openxmlformats.org/officeDocument/2006/relationships/ctrlProp" Target="../ctrlProps/ctrlProp138.xml"/><Relationship Id="rId5" Type="http://schemas.openxmlformats.org/officeDocument/2006/relationships/ctrlProp" Target="../ctrlProps/ctrlProp132.xml"/><Relationship Id="rId15" Type="http://schemas.openxmlformats.org/officeDocument/2006/relationships/ctrlProp" Target="../ctrlProps/ctrlProp142.xml"/><Relationship Id="rId10" Type="http://schemas.openxmlformats.org/officeDocument/2006/relationships/ctrlProp" Target="../ctrlProps/ctrlProp137.xml"/><Relationship Id="rId4" Type="http://schemas.openxmlformats.org/officeDocument/2006/relationships/ctrlProp" Target="../ctrlProps/ctrlProp131.xml"/><Relationship Id="rId9" Type="http://schemas.openxmlformats.org/officeDocument/2006/relationships/ctrlProp" Target="../ctrlProps/ctrlProp136.xml"/><Relationship Id="rId14" Type="http://schemas.openxmlformats.org/officeDocument/2006/relationships/ctrlProp" Target="../ctrlProps/ctrlProp141.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49.xml"/><Relationship Id="rId13" Type="http://schemas.openxmlformats.org/officeDocument/2006/relationships/ctrlProp" Target="../ctrlProps/ctrlProp154.xml"/><Relationship Id="rId18" Type="http://schemas.openxmlformats.org/officeDocument/2006/relationships/ctrlProp" Target="../ctrlProps/ctrlProp159.xml"/><Relationship Id="rId3" Type="http://schemas.openxmlformats.org/officeDocument/2006/relationships/vmlDrawing" Target="../drawings/vmlDrawing10.vml"/><Relationship Id="rId7" Type="http://schemas.openxmlformats.org/officeDocument/2006/relationships/ctrlProp" Target="../ctrlProps/ctrlProp148.xml"/><Relationship Id="rId12" Type="http://schemas.openxmlformats.org/officeDocument/2006/relationships/ctrlProp" Target="../ctrlProps/ctrlProp153.xml"/><Relationship Id="rId17" Type="http://schemas.openxmlformats.org/officeDocument/2006/relationships/ctrlProp" Target="../ctrlProps/ctrlProp158.xml"/><Relationship Id="rId2" Type="http://schemas.openxmlformats.org/officeDocument/2006/relationships/drawing" Target="../drawings/drawing15.xml"/><Relationship Id="rId16" Type="http://schemas.openxmlformats.org/officeDocument/2006/relationships/ctrlProp" Target="../ctrlProps/ctrlProp157.xml"/><Relationship Id="rId1" Type="http://schemas.openxmlformats.org/officeDocument/2006/relationships/printerSettings" Target="../printerSettings/printerSettings15.bin"/><Relationship Id="rId6" Type="http://schemas.openxmlformats.org/officeDocument/2006/relationships/ctrlProp" Target="../ctrlProps/ctrlProp147.xml"/><Relationship Id="rId11" Type="http://schemas.openxmlformats.org/officeDocument/2006/relationships/ctrlProp" Target="../ctrlProps/ctrlProp152.xml"/><Relationship Id="rId5" Type="http://schemas.openxmlformats.org/officeDocument/2006/relationships/ctrlProp" Target="../ctrlProps/ctrlProp146.xml"/><Relationship Id="rId15" Type="http://schemas.openxmlformats.org/officeDocument/2006/relationships/ctrlProp" Target="../ctrlProps/ctrlProp156.xml"/><Relationship Id="rId10" Type="http://schemas.openxmlformats.org/officeDocument/2006/relationships/ctrlProp" Target="../ctrlProps/ctrlProp151.xml"/><Relationship Id="rId4" Type="http://schemas.openxmlformats.org/officeDocument/2006/relationships/ctrlProp" Target="../ctrlProps/ctrlProp145.xml"/><Relationship Id="rId9" Type="http://schemas.openxmlformats.org/officeDocument/2006/relationships/ctrlProp" Target="../ctrlProps/ctrlProp150.xml"/><Relationship Id="rId14" Type="http://schemas.openxmlformats.org/officeDocument/2006/relationships/ctrlProp" Target="../ctrlProps/ctrlProp15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64.xml"/><Relationship Id="rId13" Type="http://schemas.openxmlformats.org/officeDocument/2006/relationships/ctrlProp" Target="../ctrlProps/ctrlProp169.xml"/><Relationship Id="rId18" Type="http://schemas.openxmlformats.org/officeDocument/2006/relationships/ctrlProp" Target="../ctrlProps/ctrlProp174.xml"/><Relationship Id="rId3" Type="http://schemas.openxmlformats.org/officeDocument/2006/relationships/vmlDrawing" Target="../drawings/vmlDrawing11.vml"/><Relationship Id="rId7" Type="http://schemas.openxmlformats.org/officeDocument/2006/relationships/ctrlProp" Target="../ctrlProps/ctrlProp163.xml"/><Relationship Id="rId12" Type="http://schemas.openxmlformats.org/officeDocument/2006/relationships/ctrlProp" Target="../ctrlProps/ctrlProp168.xml"/><Relationship Id="rId17" Type="http://schemas.openxmlformats.org/officeDocument/2006/relationships/ctrlProp" Target="../ctrlProps/ctrlProp173.xml"/><Relationship Id="rId2" Type="http://schemas.openxmlformats.org/officeDocument/2006/relationships/drawing" Target="../drawings/drawing16.xml"/><Relationship Id="rId16" Type="http://schemas.openxmlformats.org/officeDocument/2006/relationships/ctrlProp" Target="../ctrlProps/ctrlProp172.xml"/><Relationship Id="rId1" Type="http://schemas.openxmlformats.org/officeDocument/2006/relationships/printerSettings" Target="../printerSettings/printerSettings16.bin"/><Relationship Id="rId6" Type="http://schemas.openxmlformats.org/officeDocument/2006/relationships/ctrlProp" Target="../ctrlProps/ctrlProp162.xml"/><Relationship Id="rId11" Type="http://schemas.openxmlformats.org/officeDocument/2006/relationships/ctrlProp" Target="../ctrlProps/ctrlProp167.xml"/><Relationship Id="rId5" Type="http://schemas.openxmlformats.org/officeDocument/2006/relationships/ctrlProp" Target="../ctrlProps/ctrlProp161.xml"/><Relationship Id="rId15" Type="http://schemas.openxmlformats.org/officeDocument/2006/relationships/ctrlProp" Target="../ctrlProps/ctrlProp171.xml"/><Relationship Id="rId10" Type="http://schemas.openxmlformats.org/officeDocument/2006/relationships/ctrlProp" Target="../ctrlProps/ctrlProp166.xml"/><Relationship Id="rId19" Type="http://schemas.openxmlformats.org/officeDocument/2006/relationships/ctrlProp" Target="../ctrlProps/ctrlProp175.xml"/><Relationship Id="rId4" Type="http://schemas.openxmlformats.org/officeDocument/2006/relationships/ctrlProp" Target="../ctrlProps/ctrlProp160.xml"/><Relationship Id="rId9" Type="http://schemas.openxmlformats.org/officeDocument/2006/relationships/ctrlProp" Target="../ctrlProps/ctrlProp165.xml"/><Relationship Id="rId14" Type="http://schemas.openxmlformats.org/officeDocument/2006/relationships/ctrlProp" Target="../ctrlProps/ctrlProp170.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185.xml"/><Relationship Id="rId18" Type="http://schemas.openxmlformats.org/officeDocument/2006/relationships/ctrlProp" Target="../ctrlProps/ctrlProp190.xml"/><Relationship Id="rId26" Type="http://schemas.openxmlformats.org/officeDocument/2006/relationships/ctrlProp" Target="../ctrlProps/ctrlProp198.xml"/><Relationship Id="rId39" Type="http://schemas.openxmlformats.org/officeDocument/2006/relationships/ctrlProp" Target="../ctrlProps/ctrlProp211.xml"/><Relationship Id="rId21" Type="http://schemas.openxmlformats.org/officeDocument/2006/relationships/ctrlProp" Target="../ctrlProps/ctrlProp193.xml"/><Relationship Id="rId34" Type="http://schemas.openxmlformats.org/officeDocument/2006/relationships/ctrlProp" Target="../ctrlProps/ctrlProp206.xml"/><Relationship Id="rId7" Type="http://schemas.openxmlformats.org/officeDocument/2006/relationships/ctrlProp" Target="../ctrlProps/ctrlProp179.xml"/><Relationship Id="rId12" Type="http://schemas.openxmlformats.org/officeDocument/2006/relationships/ctrlProp" Target="../ctrlProps/ctrlProp184.xml"/><Relationship Id="rId17" Type="http://schemas.openxmlformats.org/officeDocument/2006/relationships/ctrlProp" Target="../ctrlProps/ctrlProp189.xml"/><Relationship Id="rId25" Type="http://schemas.openxmlformats.org/officeDocument/2006/relationships/ctrlProp" Target="../ctrlProps/ctrlProp197.xml"/><Relationship Id="rId33" Type="http://schemas.openxmlformats.org/officeDocument/2006/relationships/ctrlProp" Target="../ctrlProps/ctrlProp205.xml"/><Relationship Id="rId38" Type="http://schemas.openxmlformats.org/officeDocument/2006/relationships/ctrlProp" Target="../ctrlProps/ctrlProp210.xml"/><Relationship Id="rId2" Type="http://schemas.openxmlformats.org/officeDocument/2006/relationships/drawing" Target="../drawings/drawing17.xml"/><Relationship Id="rId16" Type="http://schemas.openxmlformats.org/officeDocument/2006/relationships/ctrlProp" Target="../ctrlProps/ctrlProp188.xml"/><Relationship Id="rId20" Type="http://schemas.openxmlformats.org/officeDocument/2006/relationships/ctrlProp" Target="../ctrlProps/ctrlProp192.xml"/><Relationship Id="rId29" Type="http://schemas.openxmlformats.org/officeDocument/2006/relationships/ctrlProp" Target="../ctrlProps/ctrlProp201.xml"/><Relationship Id="rId1" Type="http://schemas.openxmlformats.org/officeDocument/2006/relationships/printerSettings" Target="../printerSettings/printerSettings17.bin"/><Relationship Id="rId6" Type="http://schemas.openxmlformats.org/officeDocument/2006/relationships/ctrlProp" Target="../ctrlProps/ctrlProp178.xml"/><Relationship Id="rId11" Type="http://schemas.openxmlformats.org/officeDocument/2006/relationships/ctrlProp" Target="../ctrlProps/ctrlProp183.xml"/><Relationship Id="rId24" Type="http://schemas.openxmlformats.org/officeDocument/2006/relationships/ctrlProp" Target="../ctrlProps/ctrlProp196.xml"/><Relationship Id="rId32" Type="http://schemas.openxmlformats.org/officeDocument/2006/relationships/ctrlProp" Target="../ctrlProps/ctrlProp204.xml"/><Relationship Id="rId37" Type="http://schemas.openxmlformats.org/officeDocument/2006/relationships/ctrlProp" Target="../ctrlProps/ctrlProp209.xml"/><Relationship Id="rId40" Type="http://schemas.openxmlformats.org/officeDocument/2006/relationships/ctrlProp" Target="../ctrlProps/ctrlProp212.xml"/><Relationship Id="rId5" Type="http://schemas.openxmlformats.org/officeDocument/2006/relationships/ctrlProp" Target="../ctrlProps/ctrlProp177.xml"/><Relationship Id="rId15" Type="http://schemas.openxmlformats.org/officeDocument/2006/relationships/ctrlProp" Target="../ctrlProps/ctrlProp187.xml"/><Relationship Id="rId23" Type="http://schemas.openxmlformats.org/officeDocument/2006/relationships/ctrlProp" Target="../ctrlProps/ctrlProp195.xml"/><Relationship Id="rId28" Type="http://schemas.openxmlformats.org/officeDocument/2006/relationships/ctrlProp" Target="../ctrlProps/ctrlProp200.xml"/><Relationship Id="rId36" Type="http://schemas.openxmlformats.org/officeDocument/2006/relationships/ctrlProp" Target="../ctrlProps/ctrlProp208.xml"/><Relationship Id="rId10" Type="http://schemas.openxmlformats.org/officeDocument/2006/relationships/ctrlProp" Target="../ctrlProps/ctrlProp182.xml"/><Relationship Id="rId19" Type="http://schemas.openxmlformats.org/officeDocument/2006/relationships/ctrlProp" Target="../ctrlProps/ctrlProp191.xml"/><Relationship Id="rId31" Type="http://schemas.openxmlformats.org/officeDocument/2006/relationships/ctrlProp" Target="../ctrlProps/ctrlProp203.xml"/><Relationship Id="rId4" Type="http://schemas.openxmlformats.org/officeDocument/2006/relationships/ctrlProp" Target="../ctrlProps/ctrlProp176.xml"/><Relationship Id="rId9" Type="http://schemas.openxmlformats.org/officeDocument/2006/relationships/ctrlProp" Target="../ctrlProps/ctrlProp181.xml"/><Relationship Id="rId14" Type="http://schemas.openxmlformats.org/officeDocument/2006/relationships/ctrlProp" Target="../ctrlProps/ctrlProp186.xml"/><Relationship Id="rId22" Type="http://schemas.openxmlformats.org/officeDocument/2006/relationships/ctrlProp" Target="../ctrlProps/ctrlProp194.xml"/><Relationship Id="rId27" Type="http://schemas.openxmlformats.org/officeDocument/2006/relationships/ctrlProp" Target="../ctrlProps/ctrlProp199.xml"/><Relationship Id="rId30" Type="http://schemas.openxmlformats.org/officeDocument/2006/relationships/ctrlProp" Target="../ctrlProps/ctrlProp202.xml"/><Relationship Id="rId35" Type="http://schemas.openxmlformats.org/officeDocument/2006/relationships/ctrlProp" Target="../ctrlProps/ctrlProp207.xml"/><Relationship Id="rId8" Type="http://schemas.openxmlformats.org/officeDocument/2006/relationships/ctrlProp" Target="../ctrlProps/ctrlProp180.xml"/><Relationship Id="rId3"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222.xml"/><Relationship Id="rId18" Type="http://schemas.openxmlformats.org/officeDocument/2006/relationships/ctrlProp" Target="../ctrlProps/ctrlProp227.xml"/><Relationship Id="rId26" Type="http://schemas.openxmlformats.org/officeDocument/2006/relationships/ctrlProp" Target="../ctrlProps/ctrlProp235.xml"/><Relationship Id="rId39" Type="http://schemas.openxmlformats.org/officeDocument/2006/relationships/ctrlProp" Target="../ctrlProps/ctrlProp248.xml"/><Relationship Id="rId21" Type="http://schemas.openxmlformats.org/officeDocument/2006/relationships/ctrlProp" Target="../ctrlProps/ctrlProp230.xml"/><Relationship Id="rId34" Type="http://schemas.openxmlformats.org/officeDocument/2006/relationships/ctrlProp" Target="../ctrlProps/ctrlProp243.xml"/><Relationship Id="rId42" Type="http://schemas.openxmlformats.org/officeDocument/2006/relationships/ctrlProp" Target="../ctrlProps/ctrlProp251.xml"/><Relationship Id="rId7" Type="http://schemas.openxmlformats.org/officeDocument/2006/relationships/ctrlProp" Target="../ctrlProps/ctrlProp216.xml"/><Relationship Id="rId2" Type="http://schemas.openxmlformats.org/officeDocument/2006/relationships/drawing" Target="../drawings/drawing18.xml"/><Relationship Id="rId16" Type="http://schemas.openxmlformats.org/officeDocument/2006/relationships/ctrlProp" Target="../ctrlProps/ctrlProp225.xml"/><Relationship Id="rId29" Type="http://schemas.openxmlformats.org/officeDocument/2006/relationships/ctrlProp" Target="../ctrlProps/ctrlProp238.xml"/><Relationship Id="rId1" Type="http://schemas.openxmlformats.org/officeDocument/2006/relationships/printerSettings" Target="../printerSettings/printerSettings18.bin"/><Relationship Id="rId6" Type="http://schemas.openxmlformats.org/officeDocument/2006/relationships/ctrlProp" Target="../ctrlProps/ctrlProp215.xml"/><Relationship Id="rId11" Type="http://schemas.openxmlformats.org/officeDocument/2006/relationships/ctrlProp" Target="../ctrlProps/ctrlProp220.xml"/><Relationship Id="rId24" Type="http://schemas.openxmlformats.org/officeDocument/2006/relationships/ctrlProp" Target="../ctrlProps/ctrlProp233.xml"/><Relationship Id="rId32" Type="http://schemas.openxmlformats.org/officeDocument/2006/relationships/ctrlProp" Target="../ctrlProps/ctrlProp241.xml"/><Relationship Id="rId37" Type="http://schemas.openxmlformats.org/officeDocument/2006/relationships/ctrlProp" Target="../ctrlProps/ctrlProp246.xml"/><Relationship Id="rId40" Type="http://schemas.openxmlformats.org/officeDocument/2006/relationships/ctrlProp" Target="../ctrlProps/ctrlProp249.xml"/><Relationship Id="rId45" Type="http://schemas.openxmlformats.org/officeDocument/2006/relationships/ctrlProp" Target="../ctrlProps/ctrlProp254.xml"/><Relationship Id="rId5" Type="http://schemas.openxmlformats.org/officeDocument/2006/relationships/ctrlProp" Target="../ctrlProps/ctrlProp214.xml"/><Relationship Id="rId15" Type="http://schemas.openxmlformats.org/officeDocument/2006/relationships/ctrlProp" Target="../ctrlProps/ctrlProp224.xml"/><Relationship Id="rId23" Type="http://schemas.openxmlformats.org/officeDocument/2006/relationships/ctrlProp" Target="../ctrlProps/ctrlProp232.xml"/><Relationship Id="rId28" Type="http://schemas.openxmlformats.org/officeDocument/2006/relationships/ctrlProp" Target="../ctrlProps/ctrlProp237.xml"/><Relationship Id="rId36" Type="http://schemas.openxmlformats.org/officeDocument/2006/relationships/ctrlProp" Target="../ctrlProps/ctrlProp245.xml"/><Relationship Id="rId10" Type="http://schemas.openxmlformats.org/officeDocument/2006/relationships/ctrlProp" Target="../ctrlProps/ctrlProp219.xml"/><Relationship Id="rId19" Type="http://schemas.openxmlformats.org/officeDocument/2006/relationships/ctrlProp" Target="../ctrlProps/ctrlProp228.xml"/><Relationship Id="rId31" Type="http://schemas.openxmlformats.org/officeDocument/2006/relationships/ctrlProp" Target="../ctrlProps/ctrlProp240.xml"/><Relationship Id="rId44" Type="http://schemas.openxmlformats.org/officeDocument/2006/relationships/ctrlProp" Target="../ctrlProps/ctrlProp253.xml"/><Relationship Id="rId4" Type="http://schemas.openxmlformats.org/officeDocument/2006/relationships/ctrlProp" Target="../ctrlProps/ctrlProp213.xml"/><Relationship Id="rId9" Type="http://schemas.openxmlformats.org/officeDocument/2006/relationships/ctrlProp" Target="../ctrlProps/ctrlProp218.xml"/><Relationship Id="rId14" Type="http://schemas.openxmlformats.org/officeDocument/2006/relationships/ctrlProp" Target="../ctrlProps/ctrlProp223.xml"/><Relationship Id="rId22" Type="http://schemas.openxmlformats.org/officeDocument/2006/relationships/ctrlProp" Target="../ctrlProps/ctrlProp231.xml"/><Relationship Id="rId27" Type="http://schemas.openxmlformats.org/officeDocument/2006/relationships/ctrlProp" Target="../ctrlProps/ctrlProp236.xml"/><Relationship Id="rId30" Type="http://schemas.openxmlformats.org/officeDocument/2006/relationships/ctrlProp" Target="../ctrlProps/ctrlProp239.xml"/><Relationship Id="rId35" Type="http://schemas.openxmlformats.org/officeDocument/2006/relationships/ctrlProp" Target="../ctrlProps/ctrlProp244.xml"/><Relationship Id="rId43" Type="http://schemas.openxmlformats.org/officeDocument/2006/relationships/ctrlProp" Target="../ctrlProps/ctrlProp252.xml"/><Relationship Id="rId8" Type="http://schemas.openxmlformats.org/officeDocument/2006/relationships/ctrlProp" Target="../ctrlProps/ctrlProp217.xml"/><Relationship Id="rId3" Type="http://schemas.openxmlformats.org/officeDocument/2006/relationships/vmlDrawing" Target="../drawings/vmlDrawing13.vml"/><Relationship Id="rId12" Type="http://schemas.openxmlformats.org/officeDocument/2006/relationships/ctrlProp" Target="../ctrlProps/ctrlProp221.xml"/><Relationship Id="rId17" Type="http://schemas.openxmlformats.org/officeDocument/2006/relationships/ctrlProp" Target="../ctrlProps/ctrlProp226.xml"/><Relationship Id="rId25" Type="http://schemas.openxmlformats.org/officeDocument/2006/relationships/ctrlProp" Target="../ctrlProps/ctrlProp234.xml"/><Relationship Id="rId33" Type="http://schemas.openxmlformats.org/officeDocument/2006/relationships/ctrlProp" Target="../ctrlProps/ctrlProp242.xml"/><Relationship Id="rId38" Type="http://schemas.openxmlformats.org/officeDocument/2006/relationships/ctrlProp" Target="../ctrlProps/ctrlProp247.xml"/><Relationship Id="rId20" Type="http://schemas.openxmlformats.org/officeDocument/2006/relationships/ctrlProp" Target="../ctrlProps/ctrlProp229.xml"/><Relationship Id="rId41" Type="http://schemas.openxmlformats.org/officeDocument/2006/relationships/ctrlProp" Target="../ctrlProps/ctrlProp250.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263.xml"/><Relationship Id="rId18" Type="http://schemas.openxmlformats.org/officeDocument/2006/relationships/ctrlProp" Target="../ctrlProps/ctrlProp268.xml"/><Relationship Id="rId26" Type="http://schemas.openxmlformats.org/officeDocument/2006/relationships/ctrlProp" Target="../ctrlProps/ctrlProp276.xml"/><Relationship Id="rId3" Type="http://schemas.openxmlformats.org/officeDocument/2006/relationships/drawing" Target="../drawings/drawing19.xml"/><Relationship Id="rId21" Type="http://schemas.openxmlformats.org/officeDocument/2006/relationships/ctrlProp" Target="../ctrlProps/ctrlProp271.xml"/><Relationship Id="rId34" Type="http://schemas.openxmlformats.org/officeDocument/2006/relationships/ctrlProp" Target="../ctrlProps/ctrlProp284.xml"/><Relationship Id="rId7" Type="http://schemas.openxmlformats.org/officeDocument/2006/relationships/ctrlProp" Target="../ctrlProps/ctrlProp257.xml"/><Relationship Id="rId12" Type="http://schemas.openxmlformats.org/officeDocument/2006/relationships/ctrlProp" Target="../ctrlProps/ctrlProp262.xml"/><Relationship Id="rId17" Type="http://schemas.openxmlformats.org/officeDocument/2006/relationships/ctrlProp" Target="../ctrlProps/ctrlProp267.xml"/><Relationship Id="rId25" Type="http://schemas.openxmlformats.org/officeDocument/2006/relationships/ctrlProp" Target="../ctrlProps/ctrlProp275.xml"/><Relationship Id="rId33" Type="http://schemas.openxmlformats.org/officeDocument/2006/relationships/ctrlProp" Target="../ctrlProps/ctrlProp283.xml"/><Relationship Id="rId2" Type="http://schemas.openxmlformats.org/officeDocument/2006/relationships/printerSettings" Target="../printerSettings/printerSettings19.bin"/><Relationship Id="rId16" Type="http://schemas.openxmlformats.org/officeDocument/2006/relationships/ctrlProp" Target="../ctrlProps/ctrlProp266.xml"/><Relationship Id="rId20" Type="http://schemas.openxmlformats.org/officeDocument/2006/relationships/ctrlProp" Target="../ctrlProps/ctrlProp270.xml"/><Relationship Id="rId29" Type="http://schemas.openxmlformats.org/officeDocument/2006/relationships/ctrlProp" Target="../ctrlProps/ctrlProp279.xml"/><Relationship Id="rId1" Type="http://schemas.openxmlformats.org/officeDocument/2006/relationships/hyperlink" Target="https://www.soc-cmm.com/products/metrics/" TargetMode="External"/><Relationship Id="rId6" Type="http://schemas.openxmlformats.org/officeDocument/2006/relationships/ctrlProp" Target="../ctrlProps/ctrlProp256.xml"/><Relationship Id="rId11" Type="http://schemas.openxmlformats.org/officeDocument/2006/relationships/ctrlProp" Target="../ctrlProps/ctrlProp261.xml"/><Relationship Id="rId24" Type="http://schemas.openxmlformats.org/officeDocument/2006/relationships/ctrlProp" Target="../ctrlProps/ctrlProp274.xml"/><Relationship Id="rId32" Type="http://schemas.openxmlformats.org/officeDocument/2006/relationships/ctrlProp" Target="../ctrlProps/ctrlProp282.xml"/><Relationship Id="rId5" Type="http://schemas.openxmlformats.org/officeDocument/2006/relationships/ctrlProp" Target="../ctrlProps/ctrlProp255.xml"/><Relationship Id="rId15" Type="http://schemas.openxmlformats.org/officeDocument/2006/relationships/ctrlProp" Target="../ctrlProps/ctrlProp265.xml"/><Relationship Id="rId23" Type="http://schemas.openxmlformats.org/officeDocument/2006/relationships/ctrlProp" Target="../ctrlProps/ctrlProp273.xml"/><Relationship Id="rId28" Type="http://schemas.openxmlformats.org/officeDocument/2006/relationships/ctrlProp" Target="../ctrlProps/ctrlProp278.xml"/><Relationship Id="rId10" Type="http://schemas.openxmlformats.org/officeDocument/2006/relationships/ctrlProp" Target="../ctrlProps/ctrlProp260.xml"/><Relationship Id="rId19" Type="http://schemas.openxmlformats.org/officeDocument/2006/relationships/ctrlProp" Target="../ctrlProps/ctrlProp269.xml"/><Relationship Id="rId31" Type="http://schemas.openxmlformats.org/officeDocument/2006/relationships/ctrlProp" Target="../ctrlProps/ctrlProp281.xml"/><Relationship Id="rId4" Type="http://schemas.openxmlformats.org/officeDocument/2006/relationships/vmlDrawing" Target="../drawings/vmlDrawing14.vml"/><Relationship Id="rId9" Type="http://schemas.openxmlformats.org/officeDocument/2006/relationships/ctrlProp" Target="../ctrlProps/ctrlProp259.xml"/><Relationship Id="rId14" Type="http://schemas.openxmlformats.org/officeDocument/2006/relationships/ctrlProp" Target="../ctrlProps/ctrlProp264.xml"/><Relationship Id="rId22" Type="http://schemas.openxmlformats.org/officeDocument/2006/relationships/ctrlProp" Target="../ctrlProps/ctrlProp272.xml"/><Relationship Id="rId27" Type="http://schemas.openxmlformats.org/officeDocument/2006/relationships/ctrlProp" Target="../ctrlProps/ctrlProp277.xml"/><Relationship Id="rId30" Type="http://schemas.openxmlformats.org/officeDocument/2006/relationships/ctrlProp" Target="../ctrlProps/ctrlProp280.xml"/><Relationship Id="rId35" Type="http://schemas.openxmlformats.org/officeDocument/2006/relationships/ctrlProp" Target="../ctrlProps/ctrlProp285.xml"/><Relationship Id="rId8" Type="http://schemas.openxmlformats.org/officeDocument/2006/relationships/ctrlProp" Target="../ctrlProps/ctrlProp258.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soc-cmm.com/services/training/" TargetMode="External"/><Relationship Id="rId2" Type="http://schemas.openxmlformats.org/officeDocument/2006/relationships/hyperlink" Target="mailto:info@soc-cmm.com" TargetMode="External"/><Relationship Id="rId1" Type="http://schemas.openxmlformats.org/officeDocument/2006/relationships/hyperlink" Target="https://www.soc-cmm.com/"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soc-cmm.com/services/support/" TargetMode="Externa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86.xml"/><Relationship Id="rId13" Type="http://schemas.openxmlformats.org/officeDocument/2006/relationships/ctrlProp" Target="../ctrlProps/ctrlProp291.xml"/><Relationship Id="rId18" Type="http://schemas.openxmlformats.org/officeDocument/2006/relationships/ctrlProp" Target="../ctrlProps/ctrlProp296.xml"/><Relationship Id="rId26" Type="http://schemas.openxmlformats.org/officeDocument/2006/relationships/ctrlProp" Target="../ctrlProps/ctrlProp304.xml"/><Relationship Id="rId3" Type="http://schemas.openxmlformats.org/officeDocument/2006/relationships/hyperlink" Target="https://www.allarounddefender.io/home" TargetMode="External"/><Relationship Id="rId21" Type="http://schemas.openxmlformats.org/officeDocument/2006/relationships/ctrlProp" Target="../ctrlProps/ctrlProp299.xml"/><Relationship Id="rId7" Type="http://schemas.openxmlformats.org/officeDocument/2006/relationships/vmlDrawing" Target="../drawings/vmlDrawing15.vml"/><Relationship Id="rId12" Type="http://schemas.openxmlformats.org/officeDocument/2006/relationships/ctrlProp" Target="../ctrlProps/ctrlProp290.xml"/><Relationship Id="rId17" Type="http://schemas.openxmlformats.org/officeDocument/2006/relationships/ctrlProp" Target="../ctrlProps/ctrlProp295.xml"/><Relationship Id="rId25" Type="http://schemas.openxmlformats.org/officeDocument/2006/relationships/ctrlProp" Target="../ctrlProps/ctrlProp303.xml"/><Relationship Id="rId2" Type="http://schemas.openxmlformats.org/officeDocument/2006/relationships/hyperlink" Target="https://github.com/OTRF/OSSEM" TargetMode="External"/><Relationship Id="rId16" Type="http://schemas.openxmlformats.org/officeDocument/2006/relationships/ctrlProp" Target="../ctrlProps/ctrlProp294.xml"/><Relationship Id="rId20" Type="http://schemas.openxmlformats.org/officeDocument/2006/relationships/ctrlProp" Target="../ctrlProps/ctrlProp298.xml"/><Relationship Id="rId1" Type="http://schemas.openxmlformats.org/officeDocument/2006/relationships/hyperlink" Target="https://www.betaalvereniging.nl/en/safety/magma/" TargetMode="External"/><Relationship Id="rId6" Type="http://schemas.openxmlformats.org/officeDocument/2006/relationships/drawing" Target="../drawings/drawing20.xml"/><Relationship Id="rId11" Type="http://schemas.openxmlformats.org/officeDocument/2006/relationships/ctrlProp" Target="../ctrlProps/ctrlProp289.xml"/><Relationship Id="rId24" Type="http://schemas.openxmlformats.org/officeDocument/2006/relationships/ctrlProp" Target="../ctrlProps/ctrlProp302.xml"/><Relationship Id="rId5" Type="http://schemas.openxmlformats.org/officeDocument/2006/relationships/printerSettings" Target="../printerSettings/printerSettings20.bin"/><Relationship Id="rId15" Type="http://schemas.openxmlformats.org/officeDocument/2006/relationships/ctrlProp" Target="../ctrlProps/ctrlProp293.xml"/><Relationship Id="rId23" Type="http://schemas.openxmlformats.org/officeDocument/2006/relationships/ctrlProp" Target="../ctrlProps/ctrlProp301.xml"/><Relationship Id="rId10" Type="http://schemas.openxmlformats.org/officeDocument/2006/relationships/ctrlProp" Target="../ctrlProps/ctrlProp288.xml"/><Relationship Id="rId19" Type="http://schemas.openxmlformats.org/officeDocument/2006/relationships/ctrlProp" Target="../ctrlProps/ctrlProp297.xml"/><Relationship Id="rId4" Type="http://schemas.openxmlformats.org/officeDocument/2006/relationships/hyperlink" Target="https://github.com/rabobank-cdc/DeTTECT" TargetMode="External"/><Relationship Id="rId9" Type="http://schemas.openxmlformats.org/officeDocument/2006/relationships/ctrlProp" Target="../ctrlProps/ctrlProp287.xml"/><Relationship Id="rId14" Type="http://schemas.openxmlformats.org/officeDocument/2006/relationships/ctrlProp" Target="../ctrlProps/ctrlProp292.xml"/><Relationship Id="rId22" Type="http://schemas.openxmlformats.org/officeDocument/2006/relationships/ctrlProp" Target="../ctrlProps/ctrlProp300.xml"/><Relationship Id="rId27" Type="http://schemas.openxmlformats.org/officeDocument/2006/relationships/ctrlProp" Target="../ctrlProps/ctrlProp305.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10.xml"/><Relationship Id="rId13" Type="http://schemas.openxmlformats.org/officeDocument/2006/relationships/ctrlProp" Target="../ctrlProps/ctrlProp315.xml"/><Relationship Id="rId18" Type="http://schemas.openxmlformats.org/officeDocument/2006/relationships/ctrlProp" Target="../ctrlProps/ctrlProp320.xml"/><Relationship Id="rId3" Type="http://schemas.openxmlformats.org/officeDocument/2006/relationships/vmlDrawing" Target="../drawings/vmlDrawing16.vml"/><Relationship Id="rId21" Type="http://schemas.openxmlformats.org/officeDocument/2006/relationships/ctrlProp" Target="../ctrlProps/ctrlProp323.xml"/><Relationship Id="rId7" Type="http://schemas.openxmlformats.org/officeDocument/2006/relationships/ctrlProp" Target="../ctrlProps/ctrlProp309.xml"/><Relationship Id="rId12" Type="http://schemas.openxmlformats.org/officeDocument/2006/relationships/ctrlProp" Target="../ctrlProps/ctrlProp314.xml"/><Relationship Id="rId17" Type="http://schemas.openxmlformats.org/officeDocument/2006/relationships/ctrlProp" Target="../ctrlProps/ctrlProp319.xml"/><Relationship Id="rId2" Type="http://schemas.openxmlformats.org/officeDocument/2006/relationships/drawing" Target="../drawings/drawing21.xml"/><Relationship Id="rId16" Type="http://schemas.openxmlformats.org/officeDocument/2006/relationships/ctrlProp" Target="../ctrlProps/ctrlProp318.xml"/><Relationship Id="rId20" Type="http://schemas.openxmlformats.org/officeDocument/2006/relationships/ctrlProp" Target="../ctrlProps/ctrlProp322.xml"/><Relationship Id="rId1" Type="http://schemas.openxmlformats.org/officeDocument/2006/relationships/printerSettings" Target="../printerSettings/printerSettings21.bin"/><Relationship Id="rId6" Type="http://schemas.openxmlformats.org/officeDocument/2006/relationships/ctrlProp" Target="../ctrlProps/ctrlProp308.xml"/><Relationship Id="rId11" Type="http://schemas.openxmlformats.org/officeDocument/2006/relationships/ctrlProp" Target="../ctrlProps/ctrlProp313.xml"/><Relationship Id="rId5" Type="http://schemas.openxmlformats.org/officeDocument/2006/relationships/ctrlProp" Target="../ctrlProps/ctrlProp307.xml"/><Relationship Id="rId15" Type="http://schemas.openxmlformats.org/officeDocument/2006/relationships/ctrlProp" Target="../ctrlProps/ctrlProp317.xml"/><Relationship Id="rId10" Type="http://schemas.openxmlformats.org/officeDocument/2006/relationships/ctrlProp" Target="../ctrlProps/ctrlProp312.xml"/><Relationship Id="rId19" Type="http://schemas.openxmlformats.org/officeDocument/2006/relationships/ctrlProp" Target="../ctrlProps/ctrlProp321.xml"/><Relationship Id="rId4" Type="http://schemas.openxmlformats.org/officeDocument/2006/relationships/ctrlProp" Target="../ctrlProps/ctrlProp306.xml"/><Relationship Id="rId9" Type="http://schemas.openxmlformats.org/officeDocument/2006/relationships/ctrlProp" Target="../ctrlProps/ctrlProp311.xml"/><Relationship Id="rId14" Type="http://schemas.openxmlformats.org/officeDocument/2006/relationships/ctrlProp" Target="../ctrlProps/ctrlProp316.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28.xml"/><Relationship Id="rId13" Type="http://schemas.openxmlformats.org/officeDocument/2006/relationships/ctrlProp" Target="../ctrlProps/ctrlProp333.xml"/><Relationship Id="rId18" Type="http://schemas.openxmlformats.org/officeDocument/2006/relationships/ctrlProp" Target="../ctrlProps/ctrlProp338.xml"/><Relationship Id="rId26" Type="http://schemas.openxmlformats.org/officeDocument/2006/relationships/ctrlProp" Target="../ctrlProps/ctrlProp346.xml"/><Relationship Id="rId3" Type="http://schemas.openxmlformats.org/officeDocument/2006/relationships/vmlDrawing" Target="../drawings/vmlDrawing17.vml"/><Relationship Id="rId21" Type="http://schemas.openxmlformats.org/officeDocument/2006/relationships/ctrlProp" Target="../ctrlProps/ctrlProp341.xml"/><Relationship Id="rId7" Type="http://schemas.openxmlformats.org/officeDocument/2006/relationships/ctrlProp" Target="../ctrlProps/ctrlProp327.xml"/><Relationship Id="rId12" Type="http://schemas.openxmlformats.org/officeDocument/2006/relationships/ctrlProp" Target="../ctrlProps/ctrlProp332.xml"/><Relationship Id="rId17" Type="http://schemas.openxmlformats.org/officeDocument/2006/relationships/ctrlProp" Target="../ctrlProps/ctrlProp337.xml"/><Relationship Id="rId25" Type="http://schemas.openxmlformats.org/officeDocument/2006/relationships/ctrlProp" Target="../ctrlProps/ctrlProp345.xml"/><Relationship Id="rId2" Type="http://schemas.openxmlformats.org/officeDocument/2006/relationships/drawing" Target="../drawings/drawing22.xml"/><Relationship Id="rId16" Type="http://schemas.openxmlformats.org/officeDocument/2006/relationships/ctrlProp" Target="../ctrlProps/ctrlProp336.xml"/><Relationship Id="rId20" Type="http://schemas.openxmlformats.org/officeDocument/2006/relationships/ctrlProp" Target="../ctrlProps/ctrlProp340.xml"/><Relationship Id="rId1" Type="http://schemas.openxmlformats.org/officeDocument/2006/relationships/printerSettings" Target="../printerSettings/printerSettings22.bin"/><Relationship Id="rId6" Type="http://schemas.openxmlformats.org/officeDocument/2006/relationships/ctrlProp" Target="../ctrlProps/ctrlProp326.xml"/><Relationship Id="rId11" Type="http://schemas.openxmlformats.org/officeDocument/2006/relationships/ctrlProp" Target="../ctrlProps/ctrlProp331.xml"/><Relationship Id="rId24" Type="http://schemas.openxmlformats.org/officeDocument/2006/relationships/ctrlProp" Target="../ctrlProps/ctrlProp344.xml"/><Relationship Id="rId5" Type="http://schemas.openxmlformats.org/officeDocument/2006/relationships/ctrlProp" Target="../ctrlProps/ctrlProp325.xml"/><Relationship Id="rId15" Type="http://schemas.openxmlformats.org/officeDocument/2006/relationships/ctrlProp" Target="../ctrlProps/ctrlProp335.xml"/><Relationship Id="rId23" Type="http://schemas.openxmlformats.org/officeDocument/2006/relationships/ctrlProp" Target="../ctrlProps/ctrlProp343.xml"/><Relationship Id="rId28" Type="http://schemas.openxmlformats.org/officeDocument/2006/relationships/ctrlProp" Target="../ctrlProps/ctrlProp348.xml"/><Relationship Id="rId10" Type="http://schemas.openxmlformats.org/officeDocument/2006/relationships/ctrlProp" Target="../ctrlProps/ctrlProp330.xml"/><Relationship Id="rId19" Type="http://schemas.openxmlformats.org/officeDocument/2006/relationships/ctrlProp" Target="../ctrlProps/ctrlProp339.xml"/><Relationship Id="rId4" Type="http://schemas.openxmlformats.org/officeDocument/2006/relationships/ctrlProp" Target="../ctrlProps/ctrlProp324.xml"/><Relationship Id="rId9" Type="http://schemas.openxmlformats.org/officeDocument/2006/relationships/ctrlProp" Target="../ctrlProps/ctrlProp329.xml"/><Relationship Id="rId14" Type="http://schemas.openxmlformats.org/officeDocument/2006/relationships/ctrlProp" Target="../ctrlProps/ctrlProp334.xml"/><Relationship Id="rId22" Type="http://schemas.openxmlformats.org/officeDocument/2006/relationships/ctrlProp" Target="../ctrlProps/ctrlProp342.xml"/><Relationship Id="rId27" Type="http://schemas.openxmlformats.org/officeDocument/2006/relationships/ctrlProp" Target="../ctrlProps/ctrlProp347.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53.xml"/><Relationship Id="rId13" Type="http://schemas.openxmlformats.org/officeDocument/2006/relationships/ctrlProp" Target="../ctrlProps/ctrlProp358.xml"/><Relationship Id="rId18" Type="http://schemas.openxmlformats.org/officeDocument/2006/relationships/ctrlProp" Target="../ctrlProps/ctrlProp363.xml"/><Relationship Id="rId3" Type="http://schemas.openxmlformats.org/officeDocument/2006/relationships/vmlDrawing" Target="../drawings/vmlDrawing18.vml"/><Relationship Id="rId21" Type="http://schemas.openxmlformats.org/officeDocument/2006/relationships/ctrlProp" Target="../ctrlProps/ctrlProp366.xml"/><Relationship Id="rId7" Type="http://schemas.openxmlformats.org/officeDocument/2006/relationships/ctrlProp" Target="../ctrlProps/ctrlProp352.xml"/><Relationship Id="rId12" Type="http://schemas.openxmlformats.org/officeDocument/2006/relationships/ctrlProp" Target="../ctrlProps/ctrlProp357.xml"/><Relationship Id="rId17" Type="http://schemas.openxmlformats.org/officeDocument/2006/relationships/ctrlProp" Target="../ctrlProps/ctrlProp362.xml"/><Relationship Id="rId2" Type="http://schemas.openxmlformats.org/officeDocument/2006/relationships/drawing" Target="../drawings/drawing23.xml"/><Relationship Id="rId16" Type="http://schemas.openxmlformats.org/officeDocument/2006/relationships/ctrlProp" Target="../ctrlProps/ctrlProp361.xml"/><Relationship Id="rId20" Type="http://schemas.openxmlformats.org/officeDocument/2006/relationships/ctrlProp" Target="../ctrlProps/ctrlProp365.xml"/><Relationship Id="rId1" Type="http://schemas.openxmlformats.org/officeDocument/2006/relationships/printerSettings" Target="../printerSettings/printerSettings23.bin"/><Relationship Id="rId6" Type="http://schemas.openxmlformats.org/officeDocument/2006/relationships/ctrlProp" Target="../ctrlProps/ctrlProp351.xml"/><Relationship Id="rId11" Type="http://schemas.openxmlformats.org/officeDocument/2006/relationships/ctrlProp" Target="../ctrlProps/ctrlProp356.xml"/><Relationship Id="rId5" Type="http://schemas.openxmlformats.org/officeDocument/2006/relationships/ctrlProp" Target="../ctrlProps/ctrlProp350.xml"/><Relationship Id="rId15" Type="http://schemas.openxmlformats.org/officeDocument/2006/relationships/ctrlProp" Target="../ctrlProps/ctrlProp360.xml"/><Relationship Id="rId10" Type="http://schemas.openxmlformats.org/officeDocument/2006/relationships/ctrlProp" Target="../ctrlProps/ctrlProp355.xml"/><Relationship Id="rId19" Type="http://schemas.openxmlformats.org/officeDocument/2006/relationships/ctrlProp" Target="../ctrlProps/ctrlProp364.xml"/><Relationship Id="rId4" Type="http://schemas.openxmlformats.org/officeDocument/2006/relationships/ctrlProp" Target="../ctrlProps/ctrlProp349.xml"/><Relationship Id="rId9" Type="http://schemas.openxmlformats.org/officeDocument/2006/relationships/ctrlProp" Target="../ctrlProps/ctrlProp354.xml"/><Relationship Id="rId14" Type="http://schemas.openxmlformats.org/officeDocument/2006/relationships/ctrlProp" Target="../ctrlProps/ctrlProp359.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376.xml"/><Relationship Id="rId18" Type="http://schemas.openxmlformats.org/officeDocument/2006/relationships/ctrlProp" Target="../ctrlProps/ctrlProp381.xml"/><Relationship Id="rId26" Type="http://schemas.openxmlformats.org/officeDocument/2006/relationships/ctrlProp" Target="../ctrlProps/ctrlProp389.xml"/><Relationship Id="rId39" Type="http://schemas.openxmlformats.org/officeDocument/2006/relationships/ctrlProp" Target="../ctrlProps/ctrlProp402.xml"/><Relationship Id="rId21" Type="http://schemas.openxmlformats.org/officeDocument/2006/relationships/ctrlProp" Target="../ctrlProps/ctrlProp384.xml"/><Relationship Id="rId34" Type="http://schemas.openxmlformats.org/officeDocument/2006/relationships/ctrlProp" Target="../ctrlProps/ctrlProp397.xml"/><Relationship Id="rId42" Type="http://schemas.openxmlformats.org/officeDocument/2006/relationships/ctrlProp" Target="../ctrlProps/ctrlProp405.xml"/><Relationship Id="rId47" Type="http://schemas.openxmlformats.org/officeDocument/2006/relationships/ctrlProp" Target="../ctrlProps/ctrlProp410.xml"/><Relationship Id="rId50" Type="http://schemas.openxmlformats.org/officeDocument/2006/relationships/ctrlProp" Target="../ctrlProps/ctrlProp413.xml"/><Relationship Id="rId55" Type="http://schemas.openxmlformats.org/officeDocument/2006/relationships/ctrlProp" Target="../ctrlProps/ctrlProp418.xml"/><Relationship Id="rId63" Type="http://schemas.openxmlformats.org/officeDocument/2006/relationships/ctrlProp" Target="../ctrlProps/ctrlProp426.xml"/><Relationship Id="rId7" Type="http://schemas.openxmlformats.org/officeDocument/2006/relationships/ctrlProp" Target="../ctrlProps/ctrlProp370.xml"/><Relationship Id="rId2" Type="http://schemas.openxmlformats.org/officeDocument/2006/relationships/drawing" Target="../drawings/drawing24.xml"/><Relationship Id="rId16" Type="http://schemas.openxmlformats.org/officeDocument/2006/relationships/ctrlProp" Target="../ctrlProps/ctrlProp379.xml"/><Relationship Id="rId29" Type="http://schemas.openxmlformats.org/officeDocument/2006/relationships/ctrlProp" Target="../ctrlProps/ctrlProp392.xml"/><Relationship Id="rId11" Type="http://schemas.openxmlformats.org/officeDocument/2006/relationships/ctrlProp" Target="../ctrlProps/ctrlProp374.xml"/><Relationship Id="rId24" Type="http://schemas.openxmlformats.org/officeDocument/2006/relationships/ctrlProp" Target="../ctrlProps/ctrlProp387.xml"/><Relationship Id="rId32" Type="http://schemas.openxmlformats.org/officeDocument/2006/relationships/ctrlProp" Target="../ctrlProps/ctrlProp395.xml"/><Relationship Id="rId37" Type="http://schemas.openxmlformats.org/officeDocument/2006/relationships/ctrlProp" Target="../ctrlProps/ctrlProp400.xml"/><Relationship Id="rId40" Type="http://schemas.openxmlformats.org/officeDocument/2006/relationships/ctrlProp" Target="../ctrlProps/ctrlProp403.xml"/><Relationship Id="rId45" Type="http://schemas.openxmlformats.org/officeDocument/2006/relationships/ctrlProp" Target="../ctrlProps/ctrlProp408.xml"/><Relationship Id="rId53" Type="http://schemas.openxmlformats.org/officeDocument/2006/relationships/ctrlProp" Target="../ctrlProps/ctrlProp416.xml"/><Relationship Id="rId58" Type="http://schemas.openxmlformats.org/officeDocument/2006/relationships/ctrlProp" Target="../ctrlProps/ctrlProp421.xml"/><Relationship Id="rId5" Type="http://schemas.openxmlformats.org/officeDocument/2006/relationships/ctrlProp" Target="../ctrlProps/ctrlProp368.xml"/><Relationship Id="rId61" Type="http://schemas.openxmlformats.org/officeDocument/2006/relationships/ctrlProp" Target="../ctrlProps/ctrlProp424.xml"/><Relationship Id="rId19" Type="http://schemas.openxmlformats.org/officeDocument/2006/relationships/ctrlProp" Target="../ctrlProps/ctrlProp382.xml"/><Relationship Id="rId14" Type="http://schemas.openxmlformats.org/officeDocument/2006/relationships/ctrlProp" Target="../ctrlProps/ctrlProp377.xml"/><Relationship Id="rId22" Type="http://schemas.openxmlformats.org/officeDocument/2006/relationships/ctrlProp" Target="../ctrlProps/ctrlProp385.xml"/><Relationship Id="rId27" Type="http://schemas.openxmlformats.org/officeDocument/2006/relationships/ctrlProp" Target="../ctrlProps/ctrlProp390.xml"/><Relationship Id="rId30" Type="http://schemas.openxmlformats.org/officeDocument/2006/relationships/ctrlProp" Target="../ctrlProps/ctrlProp393.xml"/><Relationship Id="rId35" Type="http://schemas.openxmlformats.org/officeDocument/2006/relationships/ctrlProp" Target="../ctrlProps/ctrlProp398.xml"/><Relationship Id="rId43" Type="http://schemas.openxmlformats.org/officeDocument/2006/relationships/ctrlProp" Target="../ctrlProps/ctrlProp406.xml"/><Relationship Id="rId48" Type="http://schemas.openxmlformats.org/officeDocument/2006/relationships/ctrlProp" Target="../ctrlProps/ctrlProp411.xml"/><Relationship Id="rId56" Type="http://schemas.openxmlformats.org/officeDocument/2006/relationships/ctrlProp" Target="../ctrlProps/ctrlProp419.xml"/><Relationship Id="rId8" Type="http://schemas.openxmlformats.org/officeDocument/2006/relationships/ctrlProp" Target="../ctrlProps/ctrlProp371.xml"/><Relationship Id="rId51" Type="http://schemas.openxmlformats.org/officeDocument/2006/relationships/ctrlProp" Target="../ctrlProps/ctrlProp414.xml"/><Relationship Id="rId3" Type="http://schemas.openxmlformats.org/officeDocument/2006/relationships/vmlDrawing" Target="../drawings/vmlDrawing19.vml"/><Relationship Id="rId12" Type="http://schemas.openxmlformats.org/officeDocument/2006/relationships/ctrlProp" Target="../ctrlProps/ctrlProp375.xml"/><Relationship Id="rId17" Type="http://schemas.openxmlformats.org/officeDocument/2006/relationships/ctrlProp" Target="../ctrlProps/ctrlProp380.xml"/><Relationship Id="rId25" Type="http://schemas.openxmlformats.org/officeDocument/2006/relationships/ctrlProp" Target="../ctrlProps/ctrlProp388.xml"/><Relationship Id="rId33" Type="http://schemas.openxmlformats.org/officeDocument/2006/relationships/ctrlProp" Target="../ctrlProps/ctrlProp396.xml"/><Relationship Id="rId38" Type="http://schemas.openxmlformats.org/officeDocument/2006/relationships/ctrlProp" Target="../ctrlProps/ctrlProp401.xml"/><Relationship Id="rId46" Type="http://schemas.openxmlformats.org/officeDocument/2006/relationships/ctrlProp" Target="../ctrlProps/ctrlProp409.xml"/><Relationship Id="rId59" Type="http://schemas.openxmlformats.org/officeDocument/2006/relationships/ctrlProp" Target="../ctrlProps/ctrlProp422.xml"/><Relationship Id="rId20" Type="http://schemas.openxmlformats.org/officeDocument/2006/relationships/ctrlProp" Target="../ctrlProps/ctrlProp383.xml"/><Relationship Id="rId41" Type="http://schemas.openxmlformats.org/officeDocument/2006/relationships/ctrlProp" Target="../ctrlProps/ctrlProp404.xml"/><Relationship Id="rId54" Type="http://schemas.openxmlformats.org/officeDocument/2006/relationships/ctrlProp" Target="../ctrlProps/ctrlProp417.xml"/><Relationship Id="rId62" Type="http://schemas.openxmlformats.org/officeDocument/2006/relationships/ctrlProp" Target="../ctrlProps/ctrlProp425.xml"/><Relationship Id="rId1" Type="http://schemas.openxmlformats.org/officeDocument/2006/relationships/printerSettings" Target="../printerSettings/printerSettings24.bin"/><Relationship Id="rId6" Type="http://schemas.openxmlformats.org/officeDocument/2006/relationships/ctrlProp" Target="../ctrlProps/ctrlProp369.xml"/><Relationship Id="rId15" Type="http://schemas.openxmlformats.org/officeDocument/2006/relationships/ctrlProp" Target="../ctrlProps/ctrlProp378.xml"/><Relationship Id="rId23" Type="http://schemas.openxmlformats.org/officeDocument/2006/relationships/ctrlProp" Target="../ctrlProps/ctrlProp386.xml"/><Relationship Id="rId28" Type="http://schemas.openxmlformats.org/officeDocument/2006/relationships/ctrlProp" Target="../ctrlProps/ctrlProp391.xml"/><Relationship Id="rId36" Type="http://schemas.openxmlformats.org/officeDocument/2006/relationships/ctrlProp" Target="../ctrlProps/ctrlProp399.xml"/><Relationship Id="rId49" Type="http://schemas.openxmlformats.org/officeDocument/2006/relationships/ctrlProp" Target="../ctrlProps/ctrlProp412.xml"/><Relationship Id="rId57" Type="http://schemas.openxmlformats.org/officeDocument/2006/relationships/ctrlProp" Target="../ctrlProps/ctrlProp420.xml"/><Relationship Id="rId10" Type="http://schemas.openxmlformats.org/officeDocument/2006/relationships/ctrlProp" Target="../ctrlProps/ctrlProp373.xml"/><Relationship Id="rId31" Type="http://schemas.openxmlformats.org/officeDocument/2006/relationships/ctrlProp" Target="../ctrlProps/ctrlProp394.xml"/><Relationship Id="rId44" Type="http://schemas.openxmlformats.org/officeDocument/2006/relationships/ctrlProp" Target="../ctrlProps/ctrlProp407.xml"/><Relationship Id="rId52" Type="http://schemas.openxmlformats.org/officeDocument/2006/relationships/ctrlProp" Target="../ctrlProps/ctrlProp415.xml"/><Relationship Id="rId60" Type="http://schemas.openxmlformats.org/officeDocument/2006/relationships/ctrlProp" Target="../ctrlProps/ctrlProp423.xml"/><Relationship Id="rId4" Type="http://schemas.openxmlformats.org/officeDocument/2006/relationships/ctrlProp" Target="../ctrlProps/ctrlProp367.xml"/><Relationship Id="rId9" Type="http://schemas.openxmlformats.org/officeDocument/2006/relationships/ctrlProp" Target="../ctrlProps/ctrlProp372.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436.xml"/><Relationship Id="rId18" Type="http://schemas.openxmlformats.org/officeDocument/2006/relationships/ctrlProp" Target="../ctrlProps/ctrlProp441.xml"/><Relationship Id="rId26" Type="http://schemas.openxmlformats.org/officeDocument/2006/relationships/ctrlProp" Target="../ctrlProps/ctrlProp449.xml"/><Relationship Id="rId39" Type="http://schemas.openxmlformats.org/officeDocument/2006/relationships/ctrlProp" Target="../ctrlProps/ctrlProp462.xml"/><Relationship Id="rId21" Type="http://schemas.openxmlformats.org/officeDocument/2006/relationships/ctrlProp" Target="../ctrlProps/ctrlProp444.xml"/><Relationship Id="rId34" Type="http://schemas.openxmlformats.org/officeDocument/2006/relationships/ctrlProp" Target="../ctrlProps/ctrlProp457.xml"/><Relationship Id="rId42" Type="http://schemas.openxmlformats.org/officeDocument/2006/relationships/ctrlProp" Target="../ctrlProps/ctrlProp465.xml"/><Relationship Id="rId47" Type="http://schemas.openxmlformats.org/officeDocument/2006/relationships/ctrlProp" Target="../ctrlProps/ctrlProp470.xml"/><Relationship Id="rId50" Type="http://schemas.openxmlformats.org/officeDocument/2006/relationships/ctrlProp" Target="../ctrlProps/ctrlProp473.xml"/><Relationship Id="rId55" Type="http://schemas.openxmlformats.org/officeDocument/2006/relationships/ctrlProp" Target="../ctrlProps/ctrlProp478.xml"/><Relationship Id="rId7" Type="http://schemas.openxmlformats.org/officeDocument/2006/relationships/ctrlProp" Target="../ctrlProps/ctrlProp430.xml"/><Relationship Id="rId2" Type="http://schemas.openxmlformats.org/officeDocument/2006/relationships/drawing" Target="../drawings/drawing25.xml"/><Relationship Id="rId16" Type="http://schemas.openxmlformats.org/officeDocument/2006/relationships/ctrlProp" Target="../ctrlProps/ctrlProp439.xml"/><Relationship Id="rId29" Type="http://schemas.openxmlformats.org/officeDocument/2006/relationships/ctrlProp" Target="../ctrlProps/ctrlProp452.xml"/><Relationship Id="rId11" Type="http://schemas.openxmlformats.org/officeDocument/2006/relationships/ctrlProp" Target="../ctrlProps/ctrlProp434.xml"/><Relationship Id="rId24" Type="http://schemas.openxmlformats.org/officeDocument/2006/relationships/ctrlProp" Target="../ctrlProps/ctrlProp447.xml"/><Relationship Id="rId32" Type="http://schemas.openxmlformats.org/officeDocument/2006/relationships/ctrlProp" Target="../ctrlProps/ctrlProp455.xml"/><Relationship Id="rId37" Type="http://schemas.openxmlformats.org/officeDocument/2006/relationships/ctrlProp" Target="../ctrlProps/ctrlProp460.xml"/><Relationship Id="rId40" Type="http://schemas.openxmlformats.org/officeDocument/2006/relationships/ctrlProp" Target="../ctrlProps/ctrlProp463.xml"/><Relationship Id="rId45" Type="http://schemas.openxmlformats.org/officeDocument/2006/relationships/ctrlProp" Target="../ctrlProps/ctrlProp468.xml"/><Relationship Id="rId53" Type="http://schemas.openxmlformats.org/officeDocument/2006/relationships/ctrlProp" Target="../ctrlProps/ctrlProp476.xml"/><Relationship Id="rId58" Type="http://schemas.openxmlformats.org/officeDocument/2006/relationships/ctrlProp" Target="../ctrlProps/ctrlProp481.xml"/><Relationship Id="rId5" Type="http://schemas.openxmlformats.org/officeDocument/2006/relationships/ctrlProp" Target="../ctrlProps/ctrlProp428.xml"/><Relationship Id="rId19" Type="http://schemas.openxmlformats.org/officeDocument/2006/relationships/ctrlProp" Target="../ctrlProps/ctrlProp442.xml"/><Relationship Id="rId4" Type="http://schemas.openxmlformats.org/officeDocument/2006/relationships/ctrlProp" Target="../ctrlProps/ctrlProp427.xml"/><Relationship Id="rId9" Type="http://schemas.openxmlformats.org/officeDocument/2006/relationships/ctrlProp" Target="../ctrlProps/ctrlProp432.xml"/><Relationship Id="rId14" Type="http://schemas.openxmlformats.org/officeDocument/2006/relationships/ctrlProp" Target="../ctrlProps/ctrlProp437.xml"/><Relationship Id="rId22" Type="http://schemas.openxmlformats.org/officeDocument/2006/relationships/ctrlProp" Target="../ctrlProps/ctrlProp445.xml"/><Relationship Id="rId27" Type="http://schemas.openxmlformats.org/officeDocument/2006/relationships/ctrlProp" Target="../ctrlProps/ctrlProp450.xml"/><Relationship Id="rId30" Type="http://schemas.openxmlformats.org/officeDocument/2006/relationships/ctrlProp" Target="../ctrlProps/ctrlProp453.xml"/><Relationship Id="rId35" Type="http://schemas.openxmlformats.org/officeDocument/2006/relationships/ctrlProp" Target="../ctrlProps/ctrlProp458.xml"/><Relationship Id="rId43" Type="http://schemas.openxmlformats.org/officeDocument/2006/relationships/ctrlProp" Target="../ctrlProps/ctrlProp466.xml"/><Relationship Id="rId48" Type="http://schemas.openxmlformats.org/officeDocument/2006/relationships/ctrlProp" Target="../ctrlProps/ctrlProp471.xml"/><Relationship Id="rId56" Type="http://schemas.openxmlformats.org/officeDocument/2006/relationships/ctrlProp" Target="../ctrlProps/ctrlProp479.xml"/><Relationship Id="rId8" Type="http://schemas.openxmlformats.org/officeDocument/2006/relationships/ctrlProp" Target="../ctrlProps/ctrlProp431.xml"/><Relationship Id="rId51" Type="http://schemas.openxmlformats.org/officeDocument/2006/relationships/ctrlProp" Target="../ctrlProps/ctrlProp474.xml"/><Relationship Id="rId3" Type="http://schemas.openxmlformats.org/officeDocument/2006/relationships/vmlDrawing" Target="../drawings/vmlDrawing20.vml"/><Relationship Id="rId12" Type="http://schemas.openxmlformats.org/officeDocument/2006/relationships/ctrlProp" Target="../ctrlProps/ctrlProp435.xml"/><Relationship Id="rId17" Type="http://schemas.openxmlformats.org/officeDocument/2006/relationships/ctrlProp" Target="../ctrlProps/ctrlProp440.xml"/><Relationship Id="rId25" Type="http://schemas.openxmlformats.org/officeDocument/2006/relationships/ctrlProp" Target="../ctrlProps/ctrlProp448.xml"/><Relationship Id="rId33" Type="http://schemas.openxmlformats.org/officeDocument/2006/relationships/ctrlProp" Target="../ctrlProps/ctrlProp456.xml"/><Relationship Id="rId38" Type="http://schemas.openxmlformats.org/officeDocument/2006/relationships/ctrlProp" Target="../ctrlProps/ctrlProp461.xml"/><Relationship Id="rId46" Type="http://schemas.openxmlformats.org/officeDocument/2006/relationships/ctrlProp" Target="../ctrlProps/ctrlProp469.xml"/><Relationship Id="rId59" Type="http://schemas.openxmlformats.org/officeDocument/2006/relationships/ctrlProp" Target="../ctrlProps/ctrlProp482.xml"/><Relationship Id="rId20" Type="http://schemas.openxmlformats.org/officeDocument/2006/relationships/ctrlProp" Target="../ctrlProps/ctrlProp443.xml"/><Relationship Id="rId41" Type="http://schemas.openxmlformats.org/officeDocument/2006/relationships/ctrlProp" Target="../ctrlProps/ctrlProp464.xml"/><Relationship Id="rId54" Type="http://schemas.openxmlformats.org/officeDocument/2006/relationships/ctrlProp" Target="../ctrlProps/ctrlProp477.xml"/><Relationship Id="rId1" Type="http://schemas.openxmlformats.org/officeDocument/2006/relationships/printerSettings" Target="../printerSettings/printerSettings25.bin"/><Relationship Id="rId6" Type="http://schemas.openxmlformats.org/officeDocument/2006/relationships/ctrlProp" Target="../ctrlProps/ctrlProp429.xml"/><Relationship Id="rId15" Type="http://schemas.openxmlformats.org/officeDocument/2006/relationships/ctrlProp" Target="../ctrlProps/ctrlProp438.xml"/><Relationship Id="rId23" Type="http://schemas.openxmlformats.org/officeDocument/2006/relationships/ctrlProp" Target="../ctrlProps/ctrlProp446.xml"/><Relationship Id="rId28" Type="http://schemas.openxmlformats.org/officeDocument/2006/relationships/ctrlProp" Target="../ctrlProps/ctrlProp451.xml"/><Relationship Id="rId36" Type="http://schemas.openxmlformats.org/officeDocument/2006/relationships/ctrlProp" Target="../ctrlProps/ctrlProp459.xml"/><Relationship Id="rId49" Type="http://schemas.openxmlformats.org/officeDocument/2006/relationships/ctrlProp" Target="../ctrlProps/ctrlProp472.xml"/><Relationship Id="rId57" Type="http://schemas.openxmlformats.org/officeDocument/2006/relationships/ctrlProp" Target="../ctrlProps/ctrlProp480.xml"/><Relationship Id="rId10" Type="http://schemas.openxmlformats.org/officeDocument/2006/relationships/ctrlProp" Target="../ctrlProps/ctrlProp433.xml"/><Relationship Id="rId31" Type="http://schemas.openxmlformats.org/officeDocument/2006/relationships/ctrlProp" Target="../ctrlProps/ctrlProp454.xml"/><Relationship Id="rId44" Type="http://schemas.openxmlformats.org/officeDocument/2006/relationships/ctrlProp" Target="../ctrlProps/ctrlProp467.xml"/><Relationship Id="rId52" Type="http://schemas.openxmlformats.org/officeDocument/2006/relationships/ctrlProp" Target="../ctrlProps/ctrlProp475.xml"/></Relationships>
</file>

<file path=xl/worksheets/_rels/sheet26.xml.rels><?xml version="1.0" encoding="UTF-8" standalone="yes"?>
<Relationships xmlns="http://schemas.openxmlformats.org/package/2006/relationships"><Relationship Id="rId26" Type="http://schemas.openxmlformats.org/officeDocument/2006/relationships/ctrlProp" Target="../ctrlProps/ctrlProp504.xml"/><Relationship Id="rId21" Type="http://schemas.openxmlformats.org/officeDocument/2006/relationships/ctrlProp" Target="../ctrlProps/ctrlProp499.xml"/><Relationship Id="rId42" Type="http://schemas.openxmlformats.org/officeDocument/2006/relationships/ctrlProp" Target="../ctrlProps/ctrlProp520.xml"/><Relationship Id="rId47" Type="http://schemas.openxmlformats.org/officeDocument/2006/relationships/ctrlProp" Target="../ctrlProps/ctrlProp525.xml"/><Relationship Id="rId63" Type="http://schemas.openxmlformats.org/officeDocument/2006/relationships/ctrlProp" Target="../ctrlProps/ctrlProp541.xml"/><Relationship Id="rId68" Type="http://schemas.openxmlformats.org/officeDocument/2006/relationships/ctrlProp" Target="../ctrlProps/ctrlProp546.xml"/><Relationship Id="rId2" Type="http://schemas.openxmlformats.org/officeDocument/2006/relationships/printerSettings" Target="../printerSettings/printerSettings26.bin"/><Relationship Id="rId16" Type="http://schemas.openxmlformats.org/officeDocument/2006/relationships/ctrlProp" Target="../ctrlProps/ctrlProp494.xml"/><Relationship Id="rId29" Type="http://schemas.openxmlformats.org/officeDocument/2006/relationships/ctrlProp" Target="../ctrlProps/ctrlProp507.xml"/><Relationship Id="rId11" Type="http://schemas.openxmlformats.org/officeDocument/2006/relationships/ctrlProp" Target="../ctrlProps/ctrlProp489.xml"/><Relationship Id="rId24" Type="http://schemas.openxmlformats.org/officeDocument/2006/relationships/ctrlProp" Target="../ctrlProps/ctrlProp502.xml"/><Relationship Id="rId32" Type="http://schemas.openxmlformats.org/officeDocument/2006/relationships/ctrlProp" Target="../ctrlProps/ctrlProp510.xml"/><Relationship Id="rId37" Type="http://schemas.openxmlformats.org/officeDocument/2006/relationships/ctrlProp" Target="../ctrlProps/ctrlProp515.xml"/><Relationship Id="rId40" Type="http://schemas.openxmlformats.org/officeDocument/2006/relationships/ctrlProp" Target="../ctrlProps/ctrlProp518.xml"/><Relationship Id="rId45" Type="http://schemas.openxmlformats.org/officeDocument/2006/relationships/ctrlProp" Target="../ctrlProps/ctrlProp523.xml"/><Relationship Id="rId53" Type="http://schemas.openxmlformats.org/officeDocument/2006/relationships/ctrlProp" Target="../ctrlProps/ctrlProp531.xml"/><Relationship Id="rId58" Type="http://schemas.openxmlformats.org/officeDocument/2006/relationships/ctrlProp" Target="../ctrlProps/ctrlProp536.xml"/><Relationship Id="rId66" Type="http://schemas.openxmlformats.org/officeDocument/2006/relationships/ctrlProp" Target="../ctrlProps/ctrlProp544.xml"/><Relationship Id="rId74" Type="http://schemas.openxmlformats.org/officeDocument/2006/relationships/ctrlProp" Target="../ctrlProps/ctrlProp552.xml"/><Relationship Id="rId5" Type="http://schemas.openxmlformats.org/officeDocument/2006/relationships/ctrlProp" Target="../ctrlProps/ctrlProp483.xml"/><Relationship Id="rId61" Type="http://schemas.openxmlformats.org/officeDocument/2006/relationships/ctrlProp" Target="../ctrlProps/ctrlProp539.xml"/><Relationship Id="rId19" Type="http://schemas.openxmlformats.org/officeDocument/2006/relationships/ctrlProp" Target="../ctrlProps/ctrlProp497.xml"/><Relationship Id="rId14" Type="http://schemas.openxmlformats.org/officeDocument/2006/relationships/ctrlProp" Target="../ctrlProps/ctrlProp492.xml"/><Relationship Id="rId22" Type="http://schemas.openxmlformats.org/officeDocument/2006/relationships/ctrlProp" Target="../ctrlProps/ctrlProp500.xml"/><Relationship Id="rId27" Type="http://schemas.openxmlformats.org/officeDocument/2006/relationships/ctrlProp" Target="../ctrlProps/ctrlProp505.xml"/><Relationship Id="rId30" Type="http://schemas.openxmlformats.org/officeDocument/2006/relationships/ctrlProp" Target="../ctrlProps/ctrlProp508.xml"/><Relationship Id="rId35" Type="http://schemas.openxmlformats.org/officeDocument/2006/relationships/ctrlProp" Target="../ctrlProps/ctrlProp513.xml"/><Relationship Id="rId43" Type="http://schemas.openxmlformats.org/officeDocument/2006/relationships/ctrlProp" Target="../ctrlProps/ctrlProp521.xml"/><Relationship Id="rId48" Type="http://schemas.openxmlformats.org/officeDocument/2006/relationships/ctrlProp" Target="../ctrlProps/ctrlProp526.xml"/><Relationship Id="rId56" Type="http://schemas.openxmlformats.org/officeDocument/2006/relationships/ctrlProp" Target="../ctrlProps/ctrlProp534.xml"/><Relationship Id="rId64" Type="http://schemas.openxmlformats.org/officeDocument/2006/relationships/ctrlProp" Target="../ctrlProps/ctrlProp542.xml"/><Relationship Id="rId69" Type="http://schemas.openxmlformats.org/officeDocument/2006/relationships/ctrlProp" Target="../ctrlProps/ctrlProp547.xml"/><Relationship Id="rId8" Type="http://schemas.openxmlformats.org/officeDocument/2006/relationships/ctrlProp" Target="../ctrlProps/ctrlProp486.xml"/><Relationship Id="rId51" Type="http://schemas.openxmlformats.org/officeDocument/2006/relationships/ctrlProp" Target="../ctrlProps/ctrlProp529.xml"/><Relationship Id="rId72" Type="http://schemas.openxmlformats.org/officeDocument/2006/relationships/ctrlProp" Target="../ctrlProps/ctrlProp550.xml"/><Relationship Id="rId3" Type="http://schemas.openxmlformats.org/officeDocument/2006/relationships/drawing" Target="../drawings/drawing26.xml"/><Relationship Id="rId12" Type="http://schemas.openxmlformats.org/officeDocument/2006/relationships/ctrlProp" Target="../ctrlProps/ctrlProp490.xml"/><Relationship Id="rId17" Type="http://schemas.openxmlformats.org/officeDocument/2006/relationships/ctrlProp" Target="../ctrlProps/ctrlProp495.xml"/><Relationship Id="rId25" Type="http://schemas.openxmlformats.org/officeDocument/2006/relationships/ctrlProp" Target="../ctrlProps/ctrlProp503.xml"/><Relationship Id="rId33" Type="http://schemas.openxmlformats.org/officeDocument/2006/relationships/ctrlProp" Target="../ctrlProps/ctrlProp511.xml"/><Relationship Id="rId38" Type="http://schemas.openxmlformats.org/officeDocument/2006/relationships/ctrlProp" Target="../ctrlProps/ctrlProp516.xml"/><Relationship Id="rId46" Type="http://schemas.openxmlformats.org/officeDocument/2006/relationships/ctrlProp" Target="../ctrlProps/ctrlProp524.xml"/><Relationship Id="rId59" Type="http://schemas.openxmlformats.org/officeDocument/2006/relationships/ctrlProp" Target="../ctrlProps/ctrlProp537.xml"/><Relationship Id="rId67" Type="http://schemas.openxmlformats.org/officeDocument/2006/relationships/ctrlProp" Target="../ctrlProps/ctrlProp545.xml"/><Relationship Id="rId20" Type="http://schemas.openxmlformats.org/officeDocument/2006/relationships/ctrlProp" Target="../ctrlProps/ctrlProp498.xml"/><Relationship Id="rId41" Type="http://schemas.openxmlformats.org/officeDocument/2006/relationships/ctrlProp" Target="../ctrlProps/ctrlProp519.xml"/><Relationship Id="rId54" Type="http://schemas.openxmlformats.org/officeDocument/2006/relationships/ctrlProp" Target="../ctrlProps/ctrlProp532.xml"/><Relationship Id="rId62" Type="http://schemas.openxmlformats.org/officeDocument/2006/relationships/ctrlProp" Target="../ctrlProps/ctrlProp540.xml"/><Relationship Id="rId70" Type="http://schemas.openxmlformats.org/officeDocument/2006/relationships/ctrlProp" Target="../ctrlProps/ctrlProp548.xml"/><Relationship Id="rId75" Type="http://schemas.openxmlformats.org/officeDocument/2006/relationships/ctrlProp" Target="../ctrlProps/ctrlProp553.xml"/><Relationship Id="rId1" Type="http://schemas.openxmlformats.org/officeDocument/2006/relationships/hyperlink" Target="https://github.com/tsale/EDR-Telemetry" TargetMode="External"/><Relationship Id="rId6" Type="http://schemas.openxmlformats.org/officeDocument/2006/relationships/ctrlProp" Target="../ctrlProps/ctrlProp484.xml"/><Relationship Id="rId15" Type="http://schemas.openxmlformats.org/officeDocument/2006/relationships/ctrlProp" Target="../ctrlProps/ctrlProp493.xml"/><Relationship Id="rId23" Type="http://schemas.openxmlformats.org/officeDocument/2006/relationships/ctrlProp" Target="../ctrlProps/ctrlProp501.xml"/><Relationship Id="rId28" Type="http://schemas.openxmlformats.org/officeDocument/2006/relationships/ctrlProp" Target="../ctrlProps/ctrlProp506.xml"/><Relationship Id="rId36" Type="http://schemas.openxmlformats.org/officeDocument/2006/relationships/ctrlProp" Target="../ctrlProps/ctrlProp514.xml"/><Relationship Id="rId49" Type="http://schemas.openxmlformats.org/officeDocument/2006/relationships/ctrlProp" Target="../ctrlProps/ctrlProp527.xml"/><Relationship Id="rId57" Type="http://schemas.openxmlformats.org/officeDocument/2006/relationships/ctrlProp" Target="../ctrlProps/ctrlProp535.xml"/><Relationship Id="rId10" Type="http://schemas.openxmlformats.org/officeDocument/2006/relationships/ctrlProp" Target="../ctrlProps/ctrlProp488.xml"/><Relationship Id="rId31" Type="http://schemas.openxmlformats.org/officeDocument/2006/relationships/ctrlProp" Target="../ctrlProps/ctrlProp509.xml"/><Relationship Id="rId44" Type="http://schemas.openxmlformats.org/officeDocument/2006/relationships/ctrlProp" Target="../ctrlProps/ctrlProp522.xml"/><Relationship Id="rId52" Type="http://schemas.openxmlformats.org/officeDocument/2006/relationships/ctrlProp" Target="../ctrlProps/ctrlProp530.xml"/><Relationship Id="rId60" Type="http://schemas.openxmlformats.org/officeDocument/2006/relationships/ctrlProp" Target="../ctrlProps/ctrlProp538.xml"/><Relationship Id="rId65" Type="http://schemas.openxmlformats.org/officeDocument/2006/relationships/ctrlProp" Target="../ctrlProps/ctrlProp543.xml"/><Relationship Id="rId73" Type="http://schemas.openxmlformats.org/officeDocument/2006/relationships/ctrlProp" Target="../ctrlProps/ctrlProp551.xml"/><Relationship Id="rId4" Type="http://schemas.openxmlformats.org/officeDocument/2006/relationships/vmlDrawing" Target="../drawings/vmlDrawing21.vml"/><Relationship Id="rId9" Type="http://schemas.openxmlformats.org/officeDocument/2006/relationships/ctrlProp" Target="../ctrlProps/ctrlProp487.xml"/><Relationship Id="rId13" Type="http://schemas.openxmlformats.org/officeDocument/2006/relationships/ctrlProp" Target="../ctrlProps/ctrlProp491.xml"/><Relationship Id="rId18" Type="http://schemas.openxmlformats.org/officeDocument/2006/relationships/ctrlProp" Target="../ctrlProps/ctrlProp496.xml"/><Relationship Id="rId39" Type="http://schemas.openxmlformats.org/officeDocument/2006/relationships/ctrlProp" Target="../ctrlProps/ctrlProp517.xml"/><Relationship Id="rId34" Type="http://schemas.openxmlformats.org/officeDocument/2006/relationships/ctrlProp" Target="../ctrlProps/ctrlProp512.xml"/><Relationship Id="rId50" Type="http://schemas.openxmlformats.org/officeDocument/2006/relationships/ctrlProp" Target="../ctrlProps/ctrlProp528.xml"/><Relationship Id="rId55" Type="http://schemas.openxmlformats.org/officeDocument/2006/relationships/ctrlProp" Target="../ctrlProps/ctrlProp533.xml"/><Relationship Id="rId7" Type="http://schemas.openxmlformats.org/officeDocument/2006/relationships/ctrlProp" Target="../ctrlProps/ctrlProp485.xml"/><Relationship Id="rId71" Type="http://schemas.openxmlformats.org/officeDocument/2006/relationships/ctrlProp" Target="../ctrlProps/ctrlProp549.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563.xml"/><Relationship Id="rId18" Type="http://schemas.openxmlformats.org/officeDocument/2006/relationships/ctrlProp" Target="../ctrlProps/ctrlProp568.xml"/><Relationship Id="rId26" Type="http://schemas.openxmlformats.org/officeDocument/2006/relationships/ctrlProp" Target="../ctrlProps/ctrlProp576.xml"/><Relationship Id="rId39" Type="http://schemas.openxmlformats.org/officeDocument/2006/relationships/ctrlProp" Target="../ctrlProps/ctrlProp589.xml"/><Relationship Id="rId21" Type="http://schemas.openxmlformats.org/officeDocument/2006/relationships/ctrlProp" Target="../ctrlProps/ctrlProp571.xml"/><Relationship Id="rId34" Type="http://schemas.openxmlformats.org/officeDocument/2006/relationships/ctrlProp" Target="../ctrlProps/ctrlProp584.xml"/><Relationship Id="rId42" Type="http://schemas.openxmlformats.org/officeDocument/2006/relationships/ctrlProp" Target="../ctrlProps/ctrlProp592.xml"/><Relationship Id="rId47" Type="http://schemas.openxmlformats.org/officeDocument/2006/relationships/ctrlProp" Target="../ctrlProps/ctrlProp597.xml"/><Relationship Id="rId7" Type="http://schemas.openxmlformats.org/officeDocument/2006/relationships/ctrlProp" Target="../ctrlProps/ctrlProp557.xml"/><Relationship Id="rId2" Type="http://schemas.openxmlformats.org/officeDocument/2006/relationships/drawing" Target="../drawings/drawing27.xml"/><Relationship Id="rId16" Type="http://schemas.openxmlformats.org/officeDocument/2006/relationships/ctrlProp" Target="../ctrlProps/ctrlProp566.xml"/><Relationship Id="rId29" Type="http://schemas.openxmlformats.org/officeDocument/2006/relationships/ctrlProp" Target="../ctrlProps/ctrlProp579.xml"/><Relationship Id="rId11" Type="http://schemas.openxmlformats.org/officeDocument/2006/relationships/ctrlProp" Target="../ctrlProps/ctrlProp561.xml"/><Relationship Id="rId24" Type="http://schemas.openxmlformats.org/officeDocument/2006/relationships/ctrlProp" Target="../ctrlProps/ctrlProp574.xml"/><Relationship Id="rId32" Type="http://schemas.openxmlformats.org/officeDocument/2006/relationships/ctrlProp" Target="../ctrlProps/ctrlProp582.xml"/><Relationship Id="rId37" Type="http://schemas.openxmlformats.org/officeDocument/2006/relationships/ctrlProp" Target="../ctrlProps/ctrlProp587.xml"/><Relationship Id="rId40" Type="http://schemas.openxmlformats.org/officeDocument/2006/relationships/ctrlProp" Target="../ctrlProps/ctrlProp590.xml"/><Relationship Id="rId45" Type="http://schemas.openxmlformats.org/officeDocument/2006/relationships/ctrlProp" Target="../ctrlProps/ctrlProp595.xml"/><Relationship Id="rId5" Type="http://schemas.openxmlformats.org/officeDocument/2006/relationships/ctrlProp" Target="../ctrlProps/ctrlProp555.xml"/><Relationship Id="rId15" Type="http://schemas.openxmlformats.org/officeDocument/2006/relationships/ctrlProp" Target="../ctrlProps/ctrlProp565.xml"/><Relationship Id="rId23" Type="http://schemas.openxmlformats.org/officeDocument/2006/relationships/ctrlProp" Target="../ctrlProps/ctrlProp573.xml"/><Relationship Id="rId28" Type="http://schemas.openxmlformats.org/officeDocument/2006/relationships/ctrlProp" Target="../ctrlProps/ctrlProp578.xml"/><Relationship Id="rId36" Type="http://schemas.openxmlformats.org/officeDocument/2006/relationships/ctrlProp" Target="../ctrlProps/ctrlProp586.xml"/><Relationship Id="rId49" Type="http://schemas.openxmlformats.org/officeDocument/2006/relationships/ctrlProp" Target="../ctrlProps/ctrlProp599.xml"/><Relationship Id="rId10" Type="http://schemas.openxmlformats.org/officeDocument/2006/relationships/ctrlProp" Target="../ctrlProps/ctrlProp560.xml"/><Relationship Id="rId19" Type="http://schemas.openxmlformats.org/officeDocument/2006/relationships/ctrlProp" Target="../ctrlProps/ctrlProp569.xml"/><Relationship Id="rId31" Type="http://schemas.openxmlformats.org/officeDocument/2006/relationships/ctrlProp" Target="../ctrlProps/ctrlProp581.xml"/><Relationship Id="rId44" Type="http://schemas.openxmlformats.org/officeDocument/2006/relationships/ctrlProp" Target="../ctrlProps/ctrlProp594.xml"/><Relationship Id="rId4" Type="http://schemas.openxmlformats.org/officeDocument/2006/relationships/ctrlProp" Target="../ctrlProps/ctrlProp554.xml"/><Relationship Id="rId9" Type="http://schemas.openxmlformats.org/officeDocument/2006/relationships/ctrlProp" Target="../ctrlProps/ctrlProp559.xml"/><Relationship Id="rId14" Type="http://schemas.openxmlformats.org/officeDocument/2006/relationships/ctrlProp" Target="../ctrlProps/ctrlProp564.xml"/><Relationship Id="rId22" Type="http://schemas.openxmlformats.org/officeDocument/2006/relationships/ctrlProp" Target="../ctrlProps/ctrlProp572.xml"/><Relationship Id="rId27" Type="http://schemas.openxmlformats.org/officeDocument/2006/relationships/ctrlProp" Target="../ctrlProps/ctrlProp577.xml"/><Relationship Id="rId30" Type="http://schemas.openxmlformats.org/officeDocument/2006/relationships/ctrlProp" Target="../ctrlProps/ctrlProp580.xml"/><Relationship Id="rId35" Type="http://schemas.openxmlformats.org/officeDocument/2006/relationships/ctrlProp" Target="../ctrlProps/ctrlProp585.xml"/><Relationship Id="rId43" Type="http://schemas.openxmlformats.org/officeDocument/2006/relationships/ctrlProp" Target="../ctrlProps/ctrlProp593.xml"/><Relationship Id="rId48" Type="http://schemas.openxmlformats.org/officeDocument/2006/relationships/ctrlProp" Target="../ctrlProps/ctrlProp598.xml"/><Relationship Id="rId8" Type="http://schemas.openxmlformats.org/officeDocument/2006/relationships/ctrlProp" Target="../ctrlProps/ctrlProp558.xml"/><Relationship Id="rId3" Type="http://schemas.openxmlformats.org/officeDocument/2006/relationships/vmlDrawing" Target="../drawings/vmlDrawing22.vml"/><Relationship Id="rId12" Type="http://schemas.openxmlformats.org/officeDocument/2006/relationships/ctrlProp" Target="../ctrlProps/ctrlProp562.xml"/><Relationship Id="rId17" Type="http://schemas.openxmlformats.org/officeDocument/2006/relationships/ctrlProp" Target="../ctrlProps/ctrlProp567.xml"/><Relationship Id="rId25" Type="http://schemas.openxmlformats.org/officeDocument/2006/relationships/ctrlProp" Target="../ctrlProps/ctrlProp575.xml"/><Relationship Id="rId33" Type="http://schemas.openxmlformats.org/officeDocument/2006/relationships/ctrlProp" Target="../ctrlProps/ctrlProp583.xml"/><Relationship Id="rId38" Type="http://schemas.openxmlformats.org/officeDocument/2006/relationships/ctrlProp" Target="../ctrlProps/ctrlProp588.xml"/><Relationship Id="rId46" Type="http://schemas.openxmlformats.org/officeDocument/2006/relationships/ctrlProp" Target="../ctrlProps/ctrlProp596.xml"/><Relationship Id="rId20" Type="http://schemas.openxmlformats.org/officeDocument/2006/relationships/ctrlProp" Target="../ctrlProps/ctrlProp570.xml"/><Relationship Id="rId41" Type="http://schemas.openxmlformats.org/officeDocument/2006/relationships/ctrlProp" Target="../ctrlProps/ctrlProp591.xml"/><Relationship Id="rId1" Type="http://schemas.openxmlformats.org/officeDocument/2006/relationships/printerSettings" Target="../printerSettings/printerSettings27.bin"/><Relationship Id="rId6" Type="http://schemas.openxmlformats.org/officeDocument/2006/relationships/ctrlProp" Target="../ctrlProps/ctrlProp556.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609.xml"/><Relationship Id="rId18" Type="http://schemas.openxmlformats.org/officeDocument/2006/relationships/ctrlProp" Target="../ctrlProps/ctrlProp614.xml"/><Relationship Id="rId26" Type="http://schemas.openxmlformats.org/officeDocument/2006/relationships/ctrlProp" Target="../ctrlProps/ctrlProp622.xml"/><Relationship Id="rId39" Type="http://schemas.openxmlformats.org/officeDocument/2006/relationships/ctrlProp" Target="../ctrlProps/ctrlProp635.xml"/><Relationship Id="rId21" Type="http://schemas.openxmlformats.org/officeDocument/2006/relationships/ctrlProp" Target="../ctrlProps/ctrlProp617.xml"/><Relationship Id="rId34" Type="http://schemas.openxmlformats.org/officeDocument/2006/relationships/ctrlProp" Target="../ctrlProps/ctrlProp630.xml"/><Relationship Id="rId42" Type="http://schemas.openxmlformats.org/officeDocument/2006/relationships/ctrlProp" Target="../ctrlProps/ctrlProp638.xml"/><Relationship Id="rId47" Type="http://schemas.openxmlformats.org/officeDocument/2006/relationships/ctrlProp" Target="../ctrlProps/ctrlProp643.xml"/><Relationship Id="rId50" Type="http://schemas.openxmlformats.org/officeDocument/2006/relationships/ctrlProp" Target="../ctrlProps/ctrlProp646.xml"/><Relationship Id="rId55" Type="http://schemas.openxmlformats.org/officeDocument/2006/relationships/ctrlProp" Target="../ctrlProps/ctrlProp651.xml"/><Relationship Id="rId7" Type="http://schemas.openxmlformats.org/officeDocument/2006/relationships/ctrlProp" Target="../ctrlProps/ctrlProp603.xml"/><Relationship Id="rId2" Type="http://schemas.openxmlformats.org/officeDocument/2006/relationships/drawing" Target="../drawings/drawing28.xml"/><Relationship Id="rId16" Type="http://schemas.openxmlformats.org/officeDocument/2006/relationships/ctrlProp" Target="../ctrlProps/ctrlProp612.xml"/><Relationship Id="rId29" Type="http://schemas.openxmlformats.org/officeDocument/2006/relationships/ctrlProp" Target="../ctrlProps/ctrlProp625.xml"/><Relationship Id="rId11" Type="http://schemas.openxmlformats.org/officeDocument/2006/relationships/ctrlProp" Target="../ctrlProps/ctrlProp607.xml"/><Relationship Id="rId24" Type="http://schemas.openxmlformats.org/officeDocument/2006/relationships/ctrlProp" Target="../ctrlProps/ctrlProp620.xml"/><Relationship Id="rId32" Type="http://schemas.openxmlformats.org/officeDocument/2006/relationships/ctrlProp" Target="../ctrlProps/ctrlProp628.xml"/><Relationship Id="rId37" Type="http://schemas.openxmlformats.org/officeDocument/2006/relationships/ctrlProp" Target="../ctrlProps/ctrlProp633.xml"/><Relationship Id="rId40" Type="http://schemas.openxmlformats.org/officeDocument/2006/relationships/ctrlProp" Target="../ctrlProps/ctrlProp636.xml"/><Relationship Id="rId45" Type="http://schemas.openxmlformats.org/officeDocument/2006/relationships/ctrlProp" Target="../ctrlProps/ctrlProp641.xml"/><Relationship Id="rId53" Type="http://schemas.openxmlformats.org/officeDocument/2006/relationships/ctrlProp" Target="../ctrlProps/ctrlProp649.xml"/><Relationship Id="rId5" Type="http://schemas.openxmlformats.org/officeDocument/2006/relationships/ctrlProp" Target="../ctrlProps/ctrlProp601.xml"/><Relationship Id="rId10" Type="http://schemas.openxmlformats.org/officeDocument/2006/relationships/ctrlProp" Target="../ctrlProps/ctrlProp606.xml"/><Relationship Id="rId19" Type="http://schemas.openxmlformats.org/officeDocument/2006/relationships/ctrlProp" Target="../ctrlProps/ctrlProp615.xml"/><Relationship Id="rId31" Type="http://schemas.openxmlformats.org/officeDocument/2006/relationships/ctrlProp" Target="../ctrlProps/ctrlProp627.xml"/><Relationship Id="rId44" Type="http://schemas.openxmlformats.org/officeDocument/2006/relationships/ctrlProp" Target="../ctrlProps/ctrlProp640.xml"/><Relationship Id="rId52" Type="http://schemas.openxmlformats.org/officeDocument/2006/relationships/ctrlProp" Target="../ctrlProps/ctrlProp648.xml"/><Relationship Id="rId4" Type="http://schemas.openxmlformats.org/officeDocument/2006/relationships/ctrlProp" Target="../ctrlProps/ctrlProp600.xml"/><Relationship Id="rId9" Type="http://schemas.openxmlformats.org/officeDocument/2006/relationships/ctrlProp" Target="../ctrlProps/ctrlProp605.xml"/><Relationship Id="rId14" Type="http://schemas.openxmlformats.org/officeDocument/2006/relationships/ctrlProp" Target="../ctrlProps/ctrlProp610.xml"/><Relationship Id="rId22" Type="http://schemas.openxmlformats.org/officeDocument/2006/relationships/ctrlProp" Target="../ctrlProps/ctrlProp618.xml"/><Relationship Id="rId27" Type="http://schemas.openxmlformats.org/officeDocument/2006/relationships/ctrlProp" Target="../ctrlProps/ctrlProp623.xml"/><Relationship Id="rId30" Type="http://schemas.openxmlformats.org/officeDocument/2006/relationships/ctrlProp" Target="../ctrlProps/ctrlProp626.xml"/><Relationship Id="rId35" Type="http://schemas.openxmlformats.org/officeDocument/2006/relationships/ctrlProp" Target="../ctrlProps/ctrlProp631.xml"/><Relationship Id="rId43" Type="http://schemas.openxmlformats.org/officeDocument/2006/relationships/ctrlProp" Target="../ctrlProps/ctrlProp639.xml"/><Relationship Id="rId48" Type="http://schemas.openxmlformats.org/officeDocument/2006/relationships/ctrlProp" Target="../ctrlProps/ctrlProp644.xml"/><Relationship Id="rId8" Type="http://schemas.openxmlformats.org/officeDocument/2006/relationships/ctrlProp" Target="../ctrlProps/ctrlProp604.xml"/><Relationship Id="rId51" Type="http://schemas.openxmlformats.org/officeDocument/2006/relationships/ctrlProp" Target="../ctrlProps/ctrlProp647.xml"/><Relationship Id="rId3" Type="http://schemas.openxmlformats.org/officeDocument/2006/relationships/vmlDrawing" Target="../drawings/vmlDrawing23.vml"/><Relationship Id="rId12" Type="http://schemas.openxmlformats.org/officeDocument/2006/relationships/ctrlProp" Target="../ctrlProps/ctrlProp608.xml"/><Relationship Id="rId17" Type="http://schemas.openxmlformats.org/officeDocument/2006/relationships/ctrlProp" Target="../ctrlProps/ctrlProp613.xml"/><Relationship Id="rId25" Type="http://schemas.openxmlformats.org/officeDocument/2006/relationships/ctrlProp" Target="../ctrlProps/ctrlProp621.xml"/><Relationship Id="rId33" Type="http://schemas.openxmlformats.org/officeDocument/2006/relationships/ctrlProp" Target="../ctrlProps/ctrlProp629.xml"/><Relationship Id="rId38" Type="http://schemas.openxmlformats.org/officeDocument/2006/relationships/ctrlProp" Target="../ctrlProps/ctrlProp634.xml"/><Relationship Id="rId46" Type="http://schemas.openxmlformats.org/officeDocument/2006/relationships/ctrlProp" Target="../ctrlProps/ctrlProp642.xml"/><Relationship Id="rId20" Type="http://schemas.openxmlformats.org/officeDocument/2006/relationships/ctrlProp" Target="../ctrlProps/ctrlProp616.xml"/><Relationship Id="rId41" Type="http://schemas.openxmlformats.org/officeDocument/2006/relationships/ctrlProp" Target="../ctrlProps/ctrlProp637.xml"/><Relationship Id="rId54" Type="http://schemas.openxmlformats.org/officeDocument/2006/relationships/ctrlProp" Target="../ctrlProps/ctrlProp650.xml"/><Relationship Id="rId1" Type="http://schemas.openxmlformats.org/officeDocument/2006/relationships/printerSettings" Target="../printerSettings/printerSettings28.bin"/><Relationship Id="rId6" Type="http://schemas.openxmlformats.org/officeDocument/2006/relationships/ctrlProp" Target="../ctrlProps/ctrlProp602.xml"/><Relationship Id="rId15" Type="http://schemas.openxmlformats.org/officeDocument/2006/relationships/ctrlProp" Target="../ctrlProps/ctrlProp611.xml"/><Relationship Id="rId23" Type="http://schemas.openxmlformats.org/officeDocument/2006/relationships/ctrlProp" Target="../ctrlProps/ctrlProp619.xml"/><Relationship Id="rId28" Type="http://schemas.openxmlformats.org/officeDocument/2006/relationships/ctrlProp" Target="../ctrlProps/ctrlProp624.xml"/><Relationship Id="rId36" Type="http://schemas.openxmlformats.org/officeDocument/2006/relationships/ctrlProp" Target="../ctrlProps/ctrlProp632.xml"/><Relationship Id="rId49" Type="http://schemas.openxmlformats.org/officeDocument/2006/relationships/ctrlProp" Target="../ctrlProps/ctrlProp645.xml"/></Relationships>
</file>

<file path=xl/worksheets/_rels/sheet29.xml.rels><?xml version="1.0" encoding="UTF-8" standalone="yes"?>
<Relationships xmlns="http://schemas.openxmlformats.org/package/2006/relationships"><Relationship Id="rId26" Type="http://schemas.openxmlformats.org/officeDocument/2006/relationships/ctrlProp" Target="../ctrlProps/ctrlProp673.xml"/><Relationship Id="rId21" Type="http://schemas.openxmlformats.org/officeDocument/2006/relationships/ctrlProp" Target="../ctrlProps/ctrlProp668.xml"/><Relationship Id="rId34" Type="http://schemas.openxmlformats.org/officeDocument/2006/relationships/ctrlProp" Target="../ctrlProps/ctrlProp681.xml"/><Relationship Id="rId42" Type="http://schemas.openxmlformats.org/officeDocument/2006/relationships/ctrlProp" Target="../ctrlProps/ctrlProp689.xml"/><Relationship Id="rId47" Type="http://schemas.openxmlformats.org/officeDocument/2006/relationships/ctrlProp" Target="../ctrlProps/ctrlProp694.xml"/><Relationship Id="rId50" Type="http://schemas.openxmlformats.org/officeDocument/2006/relationships/ctrlProp" Target="../ctrlProps/ctrlProp697.xml"/><Relationship Id="rId55" Type="http://schemas.openxmlformats.org/officeDocument/2006/relationships/ctrlProp" Target="../ctrlProps/ctrlProp702.xml"/><Relationship Id="rId63" Type="http://schemas.openxmlformats.org/officeDocument/2006/relationships/ctrlProp" Target="../ctrlProps/ctrlProp710.xml"/><Relationship Id="rId7" Type="http://schemas.openxmlformats.org/officeDocument/2006/relationships/ctrlProp" Target="../ctrlProps/ctrlProp654.xml"/><Relationship Id="rId2" Type="http://schemas.openxmlformats.org/officeDocument/2006/relationships/printerSettings" Target="../printerSettings/printerSettings29.bin"/><Relationship Id="rId16" Type="http://schemas.openxmlformats.org/officeDocument/2006/relationships/ctrlProp" Target="../ctrlProps/ctrlProp663.xml"/><Relationship Id="rId29" Type="http://schemas.openxmlformats.org/officeDocument/2006/relationships/ctrlProp" Target="../ctrlProps/ctrlProp676.xml"/><Relationship Id="rId11" Type="http://schemas.openxmlformats.org/officeDocument/2006/relationships/ctrlProp" Target="../ctrlProps/ctrlProp658.xml"/><Relationship Id="rId24" Type="http://schemas.openxmlformats.org/officeDocument/2006/relationships/ctrlProp" Target="../ctrlProps/ctrlProp671.xml"/><Relationship Id="rId32" Type="http://schemas.openxmlformats.org/officeDocument/2006/relationships/ctrlProp" Target="../ctrlProps/ctrlProp679.xml"/><Relationship Id="rId37" Type="http://schemas.openxmlformats.org/officeDocument/2006/relationships/ctrlProp" Target="../ctrlProps/ctrlProp684.xml"/><Relationship Id="rId40" Type="http://schemas.openxmlformats.org/officeDocument/2006/relationships/ctrlProp" Target="../ctrlProps/ctrlProp687.xml"/><Relationship Id="rId45" Type="http://schemas.openxmlformats.org/officeDocument/2006/relationships/ctrlProp" Target="../ctrlProps/ctrlProp692.xml"/><Relationship Id="rId53" Type="http://schemas.openxmlformats.org/officeDocument/2006/relationships/ctrlProp" Target="../ctrlProps/ctrlProp700.xml"/><Relationship Id="rId58" Type="http://schemas.openxmlformats.org/officeDocument/2006/relationships/ctrlProp" Target="../ctrlProps/ctrlProp705.xml"/><Relationship Id="rId66" Type="http://schemas.openxmlformats.org/officeDocument/2006/relationships/ctrlProp" Target="../ctrlProps/ctrlProp713.xml"/><Relationship Id="rId5" Type="http://schemas.openxmlformats.org/officeDocument/2006/relationships/ctrlProp" Target="../ctrlProps/ctrlProp652.xml"/><Relationship Id="rId61" Type="http://schemas.openxmlformats.org/officeDocument/2006/relationships/ctrlProp" Target="../ctrlProps/ctrlProp708.xml"/><Relationship Id="rId19" Type="http://schemas.openxmlformats.org/officeDocument/2006/relationships/ctrlProp" Target="../ctrlProps/ctrlProp666.xml"/><Relationship Id="rId14" Type="http://schemas.openxmlformats.org/officeDocument/2006/relationships/ctrlProp" Target="../ctrlProps/ctrlProp661.xml"/><Relationship Id="rId22" Type="http://schemas.openxmlformats.org/officeDocument/2006/relationships/ctrlProp" Target="../ctrlProps/ctrlProp669.xml"/><Relationship Id="rId27" Type="http://schemas.openxmlformats.org/officeDocument/2006/relationships/ctrlProp" Target="../ctrlProps/ctrlProp674.xml"/><Relationship Id="rId30" Type="http://schemas.openxmlformats.org/officeDocument/2006/relationships/ctrlProp" Target="../ctrlProps/ctrlProp677.xml"/><Relationship Id="rId35" Type="http://schemas.openxmlformats.org/officeDocument/2006/relationships/ctrlProp" Target="../ctrlProps/ctrlProp682.xml"/><Relationship Id="rId43" Type="http://schemas.openxmlformats.org/officeDocument/2006/relationships/ctrlProp" Target="../ctrlProps/ctrlProp690.xml"/><Relationship Id="rId48" Type="http://schemas.openxmlformats.org/officeDocument/2006/relationships/ctrlProp" Target="../ctrlProps/ctrlProp695.xml"/><Relationship Id="rId56" Type="http://schemas.openxmlformats.org/officeDocument/2006/relationships/ctrlProp" Target="../ctrlProps/ctrlProp703.xml"/><Relationship Id="rId64" Type="http://schemas.openxmlformats.org/officeDocument/2006/relationships/ctrlProp" Target="../ctrlProps/ctrlProp711.xml"/><Relationship Id="rId8" Type="http://schemas.openxmlformats.org/officeDocument/2006/relationships/ctrlProp" Target="../ctrlProps/ctrlProp655.xml"/><Relationship Id="rId51" Type="http://schemas.openxmlformats.org/officeDocument/2006/relationships/ctrlProp" Target="../ctrlProps/ctrlProp698.xml"/><Relationship Id="rId3" Type="http://schemas.openxmlformats.org/officeDocument/2006/relationships/drawing" Target="../drawings/drawing29.xml"/><Relationship Id="rId12" Type="http://schemas.openxmlformats.org/officeDocument/2006/relationships/ctrlProp" Target="../ctrlProps/ctrlProp659.xml"/><Relationship Id="rId17" Type="http://schemas.openxmlformats.org/officeDocument/2006/relationships/ctrlProp" Target="../ctrlProps/ctrlProp664.xml"/><Relationship Id="rId25" Type="http://schemas.openxmlformats.org/officeDocument/2006/relationships/ctrlProp" Target="../ctrlProps/ctrlProp672.xml"/><Relationship Id="rId33" Type="http://schemas.openxmlformats.org/officeDocument/2006/relationships/ctrlProp" Target="../ctrlProps/ctrlProp680.xml"/><Relationship Id="rId38" Type="http://schemas.openxmlformats.org/officeDocument/2006/relationships/ctrlProp" Target="../ctrlProps/ctrlProp685.xml"/><Relationship Id="rId46" Type="http://schemas.openxmlformats.org/officeDocument/2006/relationships/ctrlProp" Target="../ctrlProps/ctrlProp693.xml"/><Relationship Id="rId59" Type="http://schemas.openxmlformats.org/officeDocument/2006/relationships/ctrlProp" Target="../ctrlProps/ctrlProp706.xml"/><Relationship Id="rId20" Type="http://schemas.openxmlformats.org/officeDocument/2006/relationships/ctrlProp" Target="../ctrlProps/ctrlProp667.xml"/><Relationship Id="rId41" Type="http://schemas.openxmlformats.org/officeDocument/2006/relationships/ctrlProp" Target="../ctrlProps/ctrlProp688.xml"/><Relationship Id="rId54" Type="http://schemas.openxmlformats.org/officeDocument/2006/relationships/ctrlProp" Target="../ctrlProps/ctrlProp701.xml"/><Relationship Id="rId62" Type="http://schemas.openxmlformats.org/officeDocument/2006/relationships/ctrlProp" Target="../ctrlProps/ctrlProp709.xml"/><Relationship Id="rId1" Type="http://schemas.openxmlformats.org/officeDocument/2006/relationships/hyperlink" Target="https://atc-project.github.io/atc-react/" TargetMode="External"/><Relationship Id="rId6" Type="http://schemas.openxmlformats.org/officeDocument/2006/relationships/ctrlProp" Target="../ctrlProps/ctrlProp653.xml"/><Relationship Id="rId15" Type="http://schemas.openxmlformats.org/officeDocument/2006/relationships/ctrlProp" Target="../ctrlProps/ctrlProp662.xml"/><Relationship Id="rId23" Type="http://schemas.openxmlformats.org/officeDocument/2006/relationships/ctrlProp" Target="../ctrlProps/ctrlProp670.xml"/><Relationship Id="rId28" Type="http://schemas.openxmlformats.org/officeDocument/2006/relationships/ctrlProp" Target="../ctrlProps/ctrlProp675.xml"/><Relationship Id="rId36" Type="http://schemas.openxmlformats.org/officeDocument/2006/relationships/ctrlProp" Target="../ctrlProps/ctrlProp683.xml"/><Relationship Id="rId49" Type="http://schemas.openxmlformats.org/officeDocument/2006/relationships/ctrlProp" Target="../ctrlProps/ctrlProp696.xml"/><Relationship Id="rId57" Type="http://schemas.openxmlformats.org/officeDocument/2006/relationships/ctrlProp" Target="../ctrlProps/ctrlProp704.xml"/><Relationship Id="rId10" Type="http://schemas.openxmlformats.org/officeDocument/2006/relationships/ctrlProp" Target="../ctrlProps/ctrlProp657.xml"/><Relationship Id="rId31" Type="http://schemas.openxmlformats.org/officeDocument/2006/relationships/ctrlProp" Target="../ctrlProps/ctrlProp678.xml"/><Relationship Id="rId44" Type="http://schemas.openxmlformats.org/officeDocument/2006/relationships/ctrlProp" Target="../ctrlProps/ctrlProp691.xml"/><Relationship Id="rId52" Type="http://schemas.openxmlformats.org/officeDocument/2006/relationships/ctrlProp" Target="../ctrlProps/ctrlProp699.xml"/><Relationship Id="rId60" Type="http://schemas.openxmlformats.org/officeDocument/2006/relationships/ctrlProp" Target="../ctrlProps/ctrlProp707.xml"/><Relationship Id="rId65" Type="http://schemas.openxmlformats.org/officeDocument/2006/relationships/ctrlProp" Target="../ctrlProps/ctrlProp712.xml"/><Relationship Id="rId4" Type="http://schemas.openxmlformats.org/officeDocument/2006/relationships/vmlDrawing" Target="../drawings/vmlDrawing24.vml"/><Relationship Id="rId9" Type="http://schemas.openxmlformats.org/officeDocument/2006/relationships/ctrlProp" Target="../ctrlProps/ctrlProp656.xml"/><Relationship Id="rId13" Type="http://schemas.openxmlformats.org/officeDocument/2006/relationships/ctrlProp" Target="../ctrlProps/ctrlProp660.xml"/><Relationship Id="rId18" Type="http://schemas.openxmlformats.org/officeDocument/2006/relationships/ctrlProp" Target="../ctrlProps/ctrlProp665.xml"/><Relationship Id="rId39" Type="http://schemas.openxmlformats.org/officeDocument/2006/relationships/ctrlProp" Target="../ctrlProps/ctrlProp68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723.xml"/><Relationship Id="rId18" Type="http://schemas.openxmlformats.org/officeDocument/2006/relationships/ctrlProp" Target="../ctrlProps/ctrlProp728.xml"/><Relationship Id="rId26" Type="http://schemas.openxmlformats.org/officeDocument/2006/relationships/ctrlProp" Target="../ctrlProps/ctrlProp736.xml"/><Relationship Id="rId39" Type="http://schemas.openxmlformats.org/officeDocument/2006/relationships/ctrlProp" Target="../ctrlProps/ctrlProp749.xml"/><Relationship Id="rId21" Type="http://schemas.openxmlformats.org/officeDocument/2006/relationships/ctrlProp" Target="../ctrlProps/ctrlProp731.xml"/><Relationship Id="rId34" Type="http://schemas.openxmlformats.org/officeDocument/2006/relationships/ctrlProp" Target="../ctrlProps/ctrlProp744.xml"/><Relationship Id="rId42" Type="http://schemas.openxmlformats.org/officeDocument/2006/relationships/ctrlProp" Target="../ctrlProps/ctrlProp752.xml"/><Relationship Id="rId47" Type="http://schemas.openxmlformats.org/officeDocument/2006/relationships/ctrlProp" Target="../ctrlProps/ctrlProp757.xml"/><Relationship Id="rId50" Type="http://schemas.openxmlformats.org/officeDocument/2006/relationships/ctrlProp" Target="../ctrlProps/ctrlProp760.xml"/><Relationship Id="rId7" Type="http://schemas.openxmlformats.org/officeDocument/2006/relationships/ctrlProp" Target="../ctrlProps/ctrlProp717.xml"/><Relationship Id="rId2" Type="http://schemas.openxmlformats.org/officeDocument/2006/relationships/drawing" Target="../drawings/drawing30.xml"/><Relationship Id="rId16" Type="http://schemas.openxmlformats.org/officeDocument/2006/relationships/ctrlProp" Target="../ctrlProps/ctrlProp726.xml"/><Relationship Id="rId29" Type="http://schemas.openxmlformats.org/officeDocument/2006/relationships/ctrlProp" Target="../ctrlProps/ctrlProp739.xml"/><Relationship Id="rId11" Type="http://schemas.openxmlformats.org/officeDocument/2006/relationships/ctrlProp" Target="../ctrlProps/ctrlProp721.xml"/><Relationship Id="rId24" Type="http://schemas.openxmlformats.org/officeDocument/2006/relationships/ctrlProp" Target="../ctrlProps/ctrlProp734.xml"/><Relationship Id="rId32" Type="http://schemas.openxmlformats.org/officeDocument/2006/relationships/ctrlProp" Target="../ctrlProps/ctrlProp742.xml"/><Relationship Id="rId37" Type="http://schemas.openxmlformats.org/officeDocument/2006/relationships/ctrlProp" Target="../ctrlProps/ctrlProp747.xml"/><Relationship Id="rId40" Type="http://schemas.openxmlformats.org/officeDocument/2006/relationships/ctrlProp" Target="../ctrlProps/ctrlProp750.xml"/><Relationship Id="rId45" Type="http://schemas.openxmlformats.org/officeDocument/2006/relationships/ctrlProp" Target="../ctrlProps/ctrlProp755.xml"/><Relationship Id="rId5" Type="http://schemas.openxmlformats.org/officeDocument/2006/relationships/ctrlProp" Target="../ctrlProps/ctrlProp715.xml"/><Relationship Id="rId15" Type="http://schemas.openxmlformats.org/officeDocument/2006/relationships/ctrlProp" Target="../ctrlProps/ctrlProp725.xml"/><Relationship Id="rId23" Type="http://schemas.openxmlformats.org/officeDocument/2006/relationships/ctrlProp" Target="../ctrlProps/ctrlProp733.xml"/><Relationship Id="rId28" Type="http://schemas.openxmlformats.org/officeDocument/2006/relationships/ctrlProp" Target="../ctrlProps/ctrlProp738.xml"/><Relationship Id="rId36" Type="http://schemas.openxmlformats.org/officeDocument/2006/relationships/ctrlProp" Target="../ctrlProps/ctrlProp746.xml"/><Relationship Id="rId49" Type="http://schemas.openxmlformats.org/officeDocument/2006/relationships/ctrlProp" Target="../ctrlProps/ctrlProp759.xml"/><Relationship Id="rId10" Type="http://schemas.openxmlformats.org/officeDocument/2006/relationships/ctrlProp" Target="../ctrlProps/ctrlProp720.xml"/><Relationship Id="rId19" Type="http://schemas.openxmlformats.org/officeDocument/2006/relationships/ctrlProp" Target="../ctrlProps/ctrlProp729.xml"/><Relationship Id="rId31" Type="http://schemas.openxmlformats.org/officeDocument/2006/relationships/ctrlProp" Target="../ctrlProps/ctrlProp741.xml"/><Relationship Id="rId44" Type="http://schemas.openxmlformats.org/officeDocument/2006/relationships/ctrlProp" Target="../ctrlProps/ctrlProp754.xml"/><Relationship Id="rId52" Type="http://schemas.openxmlformats.org/officeDocument/2006/relationships/ctrlProp" Target="../ctrlProps/ctrlProp762.xml"/><Relationship Id="rId4" Type="http://schemas.openxmlformats.org/officeDocument/2006/relationships/ctrlProp" Target="../ctrlProps/ctrlProp714.xml"/><Relationship Id="rId9" Type="http://schemas.openxmlformats.org/officeDocument/2006/relationships/ctrlProp" Target="../ctrlProps/ctrlProp719.xml"/><Relationship Id="rId14" Type="http://schemas.openxmlformats.org/officeDocument/2006/relationships/ctrlProp" Target="../ctrlProps/ctrlProp724.xml"/><Relationship Id="rId22" Type="http://schemas.openxmlformats.org/officeDocument/2006/relationships/ctrlProp" Target="../ctrlProps/ctrlProp732.xml"/><Relationship Id="rId27" Type="http://schemas.openxmlformats.org/officeDocument/2006/relationships/ctrlProp" Target="../ctrlProps/ctrlProp737.xml"/><Relationship Id="rId30" Type="http://schemas.openxmlformats.org/officeDocument/2006/relationships/ctrlProp" Target="../ctrlProps/ctrlProp740.xml"/><Relationship Id="rId35" Type="http://schemas.openxmlformats.org/officeDocument/2006/relationships/ctrlProp" Target="../ctrlProps/ctrlProp745.xml"/><Relationship Id="rId43" Type="http://schemas.openxmlformats.org/officeDocument/2006/relationships/ctrlProp" Target="../ctrlProps/ctrlProp753.xml"/><Relationship Id="rId48" Type="http://schemas.openxmlformats.org/officeDocument/2006/relationships/ctrlProp" Target="../ctrlProps/ctrlProp758.xml"/><Relationship Id="rId8" Type="http://schemas.openxmlformats.org/officeDocument/2006/relationships/ctrlProp" Target="../ctrlProps/ctrlProp718.xml"/><Relationship Id="rId51" Type="http://schemas.openxmlformats.org/officeDocument/2006/relationships/ctrlProp" Target="../ctrlProps/ctrlProp761.xml"/><Relationship Id="rId3" Type="http://schemas.openxmlformats.org/officeDocument/2006/relationships/vmlDrawing" Target="../drawings/vmlDrawing25.vml"/><Relationship Id="rId12" Type="http://schemas.openxmlformats.org/officeDocument/2006/relationships/ctrlProp" Target="../ctrlProps/ctrlProp722.xml"/><Relationship Id="rId17" Type="http://schemas.openxmlformats.org/officeDocument/2006/relationships/ctrlProp" Target="../ctrlProps/ctrlProp727.xml"/><Relationship Id="rId25" Type="http://schemas.openxmlformats.org/officeDocument/2006/relationships/ctrlProp" Target="../ctrlProps/ctrlProp735.xml"/><Relationship Id="rId33" Type="http://schemas.openxmlformats.org/officeDocument/2006/relationships/ctrlProp" Target="../ctrlProps/ctrlProp743.xml"/><Relationship Id="rId38" Type="http://schemas.openxmlformats.org/officeDocument/2006/relationships/ctrlProp" Target="../ctrlProps/ctrlProp748.xml"/><Relationship Id="rId46" Type="http://schemas.openxmlformats.org/officeDocument/2006/relationships/ctrlProp" Target="../ctrlProps/ctrlProp756.xml"/><Relationship Id="rId20" Type="http://schemas.openxmlformats.org/officeDocument/2006/relationships/ctrlProp" Target="../ctrlProps/ctrlProp730.xml"/><Relationship Id="rId41" Type="http://schemas.openxmlformats.org/officeDocument/2006/relationships/ctrlProp" Target="../ctrlProps/ctrlProp751.xml"/><Relationship Id="rId1" Type="http://schemas.openxmlformats.org/officeDocument/2006/relationships/printerSettings" Target="../printerSettings/printerSettings30.bin"/><Relationship Id="rId6" Type="http://schemas.openxmlformats.org/officeDocument/2006/relationships/ctrlProp" Target="../ctrlProps/ctrlProp716.xml"/></Relationships>
</file>

<file path=xl/worksheets/_rels/sheet31.xml.rels><?xml version="1.0" encoding="UTF-8" standalone="yes"?>
<Relationships xmlns="http://schemas.openxmlformats.org/package/2006/relationships"><Relationship Id="rId26" Type="http://schemas.openxmlformats.org/officeDocument/2006/relationships/ctrlProp" Target="../ctrlProps/ctrlProp785.xml"/><Relationship Id="rId21" Type="http://schemas.openxmlformats.org/officeDocument/2006/relationships/ctrlProp" Target="../ctrlProps/ctrlProp780.xml"/><Relationship Id="rId42" Type="http://schemas.openxmlformats.org/officeDocument/2006/relationships/ctrlProp" Target="../ctrlProps/ctrlProp801.xml"/><Relationship Id="rId47" Type="http://schemas.openxmlformats.org/officeDocument/2006/relationships/ctrlProp" Target="../ctrlProps/ctrlProp806.xml"/><Relationship Id="rId63" Type="http://schemas.openxmlformats.org/officeDocument/2006/relationships/ctrlProp" Target="../ctrlProps/ctrlProp822.xml"/><Relationship Id="rId68" Type="http://schemas.openxmlformats.org/officeDocument/2006/relationships/ctrlProp" Target="../ctrlProps/ctrlProp827.xml"/><Relationship Id="rId7" Type="http://schemas.openxmlformats.org/officeDocument/2006/relationships/ctrlProp" Target="../ctrlProps/ctrlProp766.xml"/><Relationship Id="rId2" Type="http://schemas.openxmlformats.org/officeDocument/2006/relationships/drawing" Target="../drawings/drawing31.xml"/><Relationship Id="rId16" Type="http://schemas.openxmlformats.org/officeDocument/2006/relationships/ctrlProp" Target="../ctrlProps/ctrlProp775.xml"/><Relationship Id="rId29" Type="http://schemas.openxmlformats.org/officeDocument/2006/relationships/ctrlProp" Target="../ctrlProps/ctrlProp788.xml"/><Relationship Id="rId11" Type="http://schemas.openxmlformats.org/officeDocument/2006/relationships/ctrlProp" Target="../ctrlProps/ctrlProp770.xml"/><Relationship Id="rId24" Type="http://schemas.openxmlformats.org/officeDocument/2006/relationships/ctrlProp" Target="../ctrlProps/ctrlProp783.xml"/><Relationship Id="rId32" Type="http://schemas.openxmlformats.org/officeDocument/2006/relationships/ctrlProp" Target="../ctrlProps/ctrlProp791.xml"/><Relationship Id="rId37" Type="http://schemas.openxmlformats.org/officeDocument/2006/relationships/ctrlProp" Target="../ctrlProps/ctrlProp796.xml"/><Relationship Id="rId40" Type="http://schemas.openxmlformats.org/officeDocument/2006/relationships/ctrlProp" Target="../ctrlProps/ctrlProp799.xml"/><Relationship Id="rId45" Type="http://schemas.openxmlformats.org/officeDocument/2006/relationships/ctrlProp" Target="../ctrlProps/ctrlProp804.xml"/><Relationship Id="rId53" Type="http://schemas.openxmlformats.org/officeDocument/2006/relationships/ctrlProp" Target="../ctrlProps/ctrlProp812.xml"/><Relationship Id="rId58" Type="http://schemas.openxmlformats.org/officeDocument/2006/relationships/ctrlProp" Target="../ctrlProps/ctrlProp817.xml"/><Relationship Id="rId66" Type="http://schemas.openxmlformats.org/officeDocument/2006/relationships/ctrlProp" Target="../ctrlProps/ctrlProp825.xml"/><Relationship Id="rId5" Type="http://schemas.openxmlformats.org/officeDocument/2006/relationships/ctrlProp" Target="../ctrlProps/ctrlProp764.xml"/><Relationship Id="rId61" Type="http://schemas.openxmlformats.org/officeDocument/2006/relationships/ctrlProp" Target="../ctrlProps/ctrlProp820.xml"/><Relationship Id="rId19" Type="http://schemas.openxmlformats.org/officeDocument/2006/relationships/ctrlProp" Target="../ctrlProps/ctrlProp778.xml"/><Relationship Id="rId14" Type="http://schemas.openxmlformats.org/officeDocument/2006/relationships/ctrlProp" Target="../ctrlProps/ctrlProp773.xml"/><Relationship Id="rId22" Type="http://schemas.openxmlformats.org/officeDocument/2006/relationships/ctrlProp" Target="../ctrlProps/ctrlProp781.xml"/><Relationship Id="rId27" Type="http://schemas.openxmlformats.org/officeDocument/2006/relationships/ctrlProp" Target="../ctrlProps/ctrlProp786.xml"/><Relationship Id="rId30" Type="http://schemas.openxmlformats.org/officeDocument/2006/relationships/ctrlProp" Target="../ctrlProps/ctrlProp789.xml"/><Relationship Id="rId35" Type="http://schemas.openxmlformats.org/officeDocument/2006/relationships/ctrlProp" Target="../ctrlProps/ctrlProp794.xml"/><Relationship Id="rId43" Type="http://schemas.openxmlformats.org/officeDocument/2006/relationships/ctrlProp" Target="../ctrlProps/ctrlProp802.xml"/><Relationship Id="rId48" Type="http://schemas.openxmlformats.org/officeDocument/2006/relationships/ctrlProp" Target="../ctrlProps/ctrlProp807.xml"/><Relationship Id="rId56" Type="http://schemas.openxmlformats.org/officeDocument/2006/relationships/ctrlProp" Target="../ctrlProps/ctrlProp815.xml"/><Relationship Id="rId64" Type="http://schemas.openxmlformats.org/officeDocument/2006/relationships/ctrlProp" Target="../ctrlProps/ctrlProp823.xml"/><Relationship Id="rId69" Type="http://schemas.openxmlformats.org/officeDocument/2006/relationships/ctrlProp" Target="../ctrlProps/ctrlProp828.xml"/><Relationship Id="rId8" Type="http://schemas.openxmlformats.org/officeDocument/2006/relationships/ctrlProp" Target="../ctrlProps/ctrlProp767.xml"/><Relationship Id="rId51" Type="http://schemas.openxmlformats.org/officeDocument/2006/relationships/ctrlProp" Target="../ctrlProps/ctrlProp810.xml"/><Relationship Id="rId3" Type="http://schemas.openxmlformats.org/officeDocument/2006/relationships/vmlDrawing" Target="../drawings/vmlDrawing26.vml"/><Relationship Id="rId12" Type="http://schemas.openxmlformats.org/officeDocument/2006/relationships/ctrlProp" Target="../ctrlProps/ctrlProp771.xml"/><Relationship Id="rId17" Type="http://schemas.openxmlformats.org/officeDocument/2006/relationships/ctrlProp" Target="../ctrlProps/ctrlProp776.xml"/><Relationship Id="rId25" Type="http://schemas.openxmlformats.org/officeDocument/2006/relationships/ctrlProp" Target="../ctrlProps/ctrlProp784.xml"/><Relationship Id="rId33" Type="http://schemas.openxmlformats.org/officeDocument/2006/relationships/ctrlProp" Target="../ctrlProps/ctrlProp792.xml"/><Relationship Id="rId38" Type="http://schemas.openxmlformats.org/officeDocument/2006/relationships/ctrlProp" Target="../ctrlProps/ctrlProp797.xml"/><Relationship Id="rId46" Type="http://schemas.openxmlformats.org/officeDocument/2006/relationships/ctrlProp" Target="../ctrlProps/ctrlProp805.xml"/><Relationship Id="rId59" Type="http://schemas.openxmlformats.org/officeDocument/2006/relationships/ctrlProp" Target="../ctrlProps/ctrlProp818.xml"/><Relationship Id="rId67" Type="http://schemas.openxmlformats.org/officeDocument/2006/relationships/ctrlProp" Target="../ctrlProps/ctrlProp826.xml"/><Relationship Id="rId20" Type="http://schemas.openxmlformats.org/officeDocument/2006/relationships/ctrlProp" Target="../ctrlProps/ctrlProp779.xml"/><Relationship Id="rId41" Type="http://schemas.openxmlformats.org/officeDocument/2006/relationships/ctrlProp" Target="../ctrlProps/ctrlProp800.xml"/><Relationship Id="rId54" Type="http://schemas.openxmlformats.org/officeDocument/2006/relationships/ctrlProp" Target="../ctrlProps/ctrlProp813.xml"/><Relationship Id="rId62" Type="http://schemas.openxmlformats.org/officeDocument/2006/relationships/ctrlProp" Target="../ctrlProps/ctrlProp821.xml"/><Relationship Id="rId1" Type="http://schemas.openxmlformats.org/officeDocument/2006/relationships/printerSettings" Target="../printerSettings/printerSettings31.bin"/><Relationship Id="rId6" Type="http://schemas.openxmlformats.org/officeDocument/2006/relationships/ctrlProp" Target="../ctrlProps/ctrlProp765.xml"/><Relationship Id="rId15" Type="http://schemas.openxmlformats.org/officeDocument/2006/relationships/ctrlProp" Target="../ctrlProps/ctrlProp774.xml"/><Relationship Id="rId23" Type="http://schemas.openxmlformats.org/officeDocument/2006/relationships/ctrlProp" Target="../ctrlProps/ctrlProp782.xml"/><Relationship Id="rId28" Type="http://schemas.openxmlformats.org/officeDocument/2006/relationships/ctrlProp" Target="../ctrlProps/ctrlProp787.xml"/><Relationship Id="rId36" Type="http://schemas.openxmlformats.org/officeDocument/2006/relationships/ctrlProp" Target="../ctrlProps/ctrlProp795.xml"/><Relationship Id="rId49" Type="http://schemas.openxmlformats.org/officeDocument/2006/relationships/ctrlProp" Target="../ctrlProps/ctrlProp808.xml"/><Relationship Id="rId57" Type="http://schemas.openxmlformats.org/officeDocument/2006/relationships/ctrlProp" Target="../ctrlProps/ctrlProp816.xml"/><Relationship Id="rId10" Type="http://schemas.openxmlformats.org/officeDocument/2006/relationships/ctrlProp" Target="../ctrlProps/ctrlProp769.xml"/><Relationship Id="rId31" Type="http://schemas.openxmlformats.org/officeDocument/2006/relationships/ctrlProp" Target="../ctrlProps/ctrlProp790.xml"/><Relationship Id="rId44" Type="http://schemas.openxmlformats.org/officeDocument/2006/relationships/ctrlProp" Target="../ctrlProps/ctrlProp803.xml"/><Relationship Id="rId52" Type="http://schemas.openxmlformats.org/officeDocument/2006/relationships/ctrlProp" Target="../ctrlProps/ctrlProp811.xml"/><Relationship Id="rId60" Type="http://schemas.openxmlformats.org/officeDocument/2006/relationships/ctrlProp" Target="../ctrlProps/ctrlProp819.xml"/><Relationship Id="rId65" Type="http://schemas.openxmlformats.org/officeDocument/2006/relationships/ctrlProp" Target="../ctrlProps/ctrlProp824.xml"/><Relationship Id="rId4" Type="http://schemas.openxmlformats.org/officeDocument/2006/relationships/ctrlProp" Target="../ctrlProps/ctrlProp763.xml"/><Relationship Id="rId9" Type="http://schemas.openxmlformats.org/officeDocument/2006/relationships/ctrlProp" Target="../ctrlProps/ctrlProp768.xml"/><Relationship Id="rId13" Type="http://schemas.openxmlformats.org/officeDocument/2006/relationships/ctrlProp" Target="../ctrlProps/ctrlProp772.xml"/><Relationship Id="rId18" Type="http://schemas.openxmlformats.org/officeDocument/2006/relationships/ctrlProp" Target="../ctrlProps/ctrlProp777.xml"/><Relationship Id="rId39" Type="http://schemas.openxmlformats.org/officeDocument/2006/relationships/ctrlProp" Target="../ctrlProps/ctrlProp798.xml"/><Relationship Id="rId34" Type="http://schemas.openxmlformats.org/officeDocument/2006/relationships/ctrlProp" Target="../ctrlProps/ctrlProp793.xml"/><Relationship Id="rId50" Type="http://schemas.openxmlformats.org/officeDocument/2006/relationships/ctrlProp" Target="../ctrlProps/ctrlProp809.xml"/><Relationship Id="rId55" Type="http://schemas.openxmlformats.org/officeDocument/2006/relationships/ctrlProp" Target="../ctrlProps/ctrlProp814.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835.xml"/><Relationship Id="rId18" Type="http://schemas.openxmlformats.org/officeDocument/2006/relationships/ctrlProp" Target="../ctrlProps/ctrlProp840.xml"/><Relationship Id="rId26" Type="http://schemas.openxmlformats.org/officeDocument/2006/relationships/ctrlProp" Target="../ctrlProps/ctrlProp848.xml"/><Relationship Id="rId39" Type="http://schemas.openxmlformats.org/officeDocument/2006/relationships/ctrlProp" Target="../ctrlProps/ctrlProp861.xml"/><Relationship Id="rId21" Type="http://schemas.openxmlformats.org/officeDocument/2006/relationships/ctrlProp" Target="../ctrlProps/ctrlProp843.xml"/><Relationship Id="rId34" Type="http://schemas.openxmlformats.org/officeDocument/2006/relationships/ctrlProp" Target="../ctrlProps/ctrlProp856.xml"/><Relationship Id="rId42" Type="http://schemas.openxmlformats.org/officeDocument/2006/relationships/ctrlProp" Target="../ctrlProps/ctrlProp864.xml"/><Relationship Id="rId47" Type="http://schemas.openxmlformats.org/officeDocument/2006/relationships/ctrlProp" Target="../ctrlProps/ctrlProp869.xml"/><Relationship Id="rId50" Type="http://schemas.openxmlformats.org/officeDocument/2006/relationships/ctrlProp" Target="../ctrlProps/ctrlProp872.xml"/><Relationship Id="rId7" Type="http://schemas.openxmlformats.org/officeDocument/2006/relationships/ctrlProp" Target="../ctrlProps/ctrlProp829.xml"/><Relationship Id="rId2" Type="http://schemas.openxmlformats.org/officeDocument/2006/relationships/hyperlink" Target="https://github.com/TactiKoolSec/OTHF" TargetMode="External"/><Relationship Id="rId16" Type="http://schemas.openxmlformats.org/officeDocument/2006/relationships/ctrlProp" Target="../ctrlProps/ctrlProp838.xml"/><Relationship Id="rId29" Type="http://schemas.openxmlformats.org/officeDocument/2006/relationships/ctrlProp" Target="../ctrlProps/ctrlProp851.xml"/><Relationship Id="rId11" Type="http://schemas.openxmlformats.org/officeDocument/2006/relationships/ctrlProp" Target="../ctrlProps/ctrlProp833.xml"/><Relationship Id="rId24" Type="http://schemas.openxmlformats.org/officeDocument/2006/relationships/ctrlProp" Target="../ctrlProps/ctrlProp846.xml"/><Relationship Id="rId32" Type="http://schemas.openxmlformats.org/officeDocument/2006/relationships/ctrlProp" Target="../ctrlProps/ctrlProp854.xml"/><Relationship Id="rId37" Type="http://schemas.openxmlformats.org/officeDocument/2006/relationships/ctrlProp" Target="../ctrlProps/ctrlProp859.xml"/><Relationship Id="rId40" Type="http://schemas.openxmlformats.org/officeDocument/2006/relationships/ctrlProp" Target="../ctrlProps/ctrlProp862.xml"/><Relationship Id="rId45" Type="http://schemas.openxmlformats.org/officeDocument/2006/relationships/ctrlProp" Target="../ctrlProps/ctrlProp867.xml"/><Relationship Id="rId5" Type="http://schemas.openxmlformats.org/officeDocument/2006/relationships/drawing" Target="../drawings/drawing32.xml"/><Relationship Id="rId15" Type="http://schemas.openxmlformats.org/officeDocument/2006/relationships/ctrlProp" Target="../ctrlProps/ctrlProp837.xml"/><Relationship Id="rId23" Type="http://schemas.openxmlformats.org/officeDocument/2006/relationships/ctrlProp" Target="../ctrlProps/ctrlProp845.xml"/><Relationship Id="rId28" Type="http://schemas.openxmlformats.org/officeDocument/2006/relationships/ctrlProp" Target="../ctrlProps/ctrlProp850.xml"/><Relationship Id="rId36" Type="http://schemas.openxmlformats.org/officeDocument/2006/relationships/ctrlProp" Target="../ctrlProps/ctrlProp858.xml"/><Relationship Id="rId49" Type="http://schemas.openxmlformats.org/officeDocument/2006/relationships/ctrlProp" Target="../ctrlProps/ctrlProp871.xml"/><Relationship Id="rId10" Type="http://schemas.openxmlformats.org/officeDocument/2006/relationships/ctrlProp" Target="../ctrlProps/ctrlProp832.xml"/><Relationship Id="rId19" Type="http://schemas.openxmlformats.org/officeDocument/2006/relationships/ctrlProp" Target="../ctrlProps/ctrlProp841.xml"/><Relationship Id="rId31" Type="http://schemas.openxmlformats.org/officeDocument/2006/relationships/ctrlProp" Target="../ctrlProps/ctrlProp853.xml"/><Relationship Id="rId44" Type="http://schemas.openxmlformats.org/officeDocument/2006/relationships/ctrlProp" Target="../ctrlProps/ctrlProp866.xml"/><Relationship Id="rId52" Type="http://schemas.openxmlformats.org/officeDocument/2006/relationships/ctrlProp" Target="../ctrlProps/ctrlProp874.xml"/><Relationship Id="rId4" Type="http://schemas.openxmlformats.org/officeDocument/2006/relationships/printerSettings" Target="../printerSettings/printerSettings32.bin"/><Relationship Id="rId9" Type="http://schemas.openxmlformats.org/officeDocument/2006/relationships/ctrlProp" Target="../ctrlProps/ctrlProp831.xml"/><Relationship Id="rId14" Type="http://schemas.openxmlformats.org/officeDocument/2006/relationships/ctrlProp" Target="../ctrlProps/ctrlProp836.xml"/><Relationship Id="rId22" Type="http://schemas.openxmlformats.org/officeDocument/2006/relationships/ctrlProp" Target="../ctrlProps/ctrlProp844.xml"/><Relationship Id="rId27" Type="http://schemas.openxmlformats.org/officeDocument/2006/relationships/ctrlProp" Target="../ctrlProps/ctrlProp849.xml"/><Relationship Id="rId30" Type="http://schemas.openxmlformats.org/officeDocument/2006/relationships/ctrlProp" Target="../ctrlProps/ctrlProp852.xml"/><Relationship Id="rId35" Type="http://schemas.openxmlformats.org/officeDocument/2006/relationships/ctrlProp" Target="../ctrlProps/ctrlProp857.xml"/><Relationship Id="rId43" Type="http://schemas.openxmlformats.org/officeDocument/2006/relationships/ctrlProp" Target="../ctrlProps/ctrlProp865.xml"/><Relationship Id="rId48" Type="http://schemas.openxmlformats.org/officeDocument/2006/relationships/ctrlProp" Target="../ctrlProps/ctrlProp870.xml"/><Relationship Id="rId8" Type="http://schemas.openxmlformats.org/officeDocument/2006/relationships/ctrlProp" Target="../ctrlProps/ctrlProp830.xml"/><Relationship Id="rId51" Type="http://schemas.openxmlformats.org/officeDocument/2006/relationships/ctrlProp" Target="../ctrlProps/ctrlProp873.xml"/><Relationship Id="rId3" Type="http://schemas.openxmlformats.org/officeDocument/2006/relationships/hyperlink" Target="https://www.splunk.com/en_us/blog/security/peak-threat-hunting-framework.html" TargetMode="External"/><Relationship Id="rId12" Type="http://schemas.openxmlformats.org/officeDocument/2006/relationships/ctrlProp" Target="../ctrlProps/ctrlProp834.xml"/><Relationship Id="rId17" Type="http://schemas.openxmlformats.org/officeDocument/2006/relationships/ctrlProp" Target="../ctrlProps/ctrlProp839.xml"/><Relationship Id="rId25" Type="http://schemas.openxmlformats.org/officeDocument/2006/relationships/ctrlProp" Target="../ctrlProps/ctrlProp847.xml"/><Relationship Id="rId33" Type="http://schemas.openxmlformats.org/officeDocument/2006/relationships/ctrlProp" Target="../ctrlProps/ctrlProp855.xml"/><Relationship Id="rId38" Type="http://schemas.openxmlformats.org/officeDocument/2006/relationships/ctrlProp" Target="../ctrlProps/ctrlProp860.xml"/><Relationship Id="rId46" Type="http://schemas.openxmlformats.org/officeDocument/2006/relationships/ctrlProp" Target="../ctrlProps/ctrlProp868.xml"/><Relationship Id="rId20" Type="http://schemas.openxmlformats.org/officeDocument/2006/relationships/ctrlProp" Target="../ctrlProps/ctrlProp842.xml"/><Relationship Id="rId41" Type="http://schemas.openxmlformats.org/officeDocument/2006/relationships/ctrlProp" Target="../ctrlProps/ctrlProp863.xml"/><Relationship Id="rId1" Type="http://schemas.openxmlformats.org/officeDocument/2006/relationships/hyperlink" Target="https://www.betaalvereniging.nl/en/safety/tahiti/" TargetMode="External"/><Relationship Id="rId6" Type="http://schemas.openxmlformats.org/officeDocument/2006/relationships/vmlDrawing" Target="../drawings/vmlDrawing27.v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884.xml"/><Relationship Id="rId18" Type="http://schemas.openxmlformats.org/officeDocument/2006/relationships/ctrlProp" Target="../ctrlProps/ctrlProp889.xml"/><Relationship Id="rId26" Type="http://schemas.openxmlformats.org/officeDocument/2006/relationships/ctrlProp" Target="../ctrlProps/ctrlProp897.xml"/><Relationship Id="rId39" Type="http://schemas.openxmlformats.org/officeDocument/2006/relationships/ctrlProp" Target="../ctrlProps/ctrlProp910.xml"/><Relationship Id="rId21" Type="http://schemas.openxmlformats.org/officeDocument/2006/relationships/ctrlProp" Target="../ctrlProps/ctrlProp892.xml"/><Relationship Id="rId34" Type="http://schemas.openxmlformats.org/officeDocument/2006/relationships/ctrlProp" Target="../ctrlProps/ctrlProp905.xml"/><Relationship Id="rId42" Type="http://schemas.openxmlformats.org/officeDocument/2006/relationships/ctrlProp" Target="../ctrlProps/ctrlProp913.xml"/><Relationship Id="rId47" Type="http://schemas.openxmlformats.org/officeDocument/2006/relationships/ctrlProp" Target="../ctrlProps/ctrlProp918.xml"/><Relationship Id="rId7" Type="http://schemas.openxmlformats.org/officeDocument/2006/relationships/ctrlProp" Target="../ctrlProps/ctrlProp878.xml"/><Relationship Id="rId2" Type="http://schemas.openxmlformats.org/officeDocument/2006/relationships/drawing" Target="../drawings/drawing33.xml"/><Relationship Id="rId16" Type="http://schemas.openxmlformats.org/officeDocument/2006/relationships/ctrlProp" Target="../ctrlProps/ctrlProp887.xml"/><Relationship Id="rId29" Type="http://schemas.openxmlformats.org/officeDocument/2006/relationships/ctrlProp" Target="../ctrlProps/ctrlProp900.xml"/><Relationship Id="rId1" Type="http://schemas.openxmlformats.org/officeDocument/2006/relationships/printerSettings" Target="../printerSettings/printerSettings33.bin"/><Relationship Id="rId6" Type="http://schemas.openxmlformats.org/officeDocument/2006/relationships/ctrlProp" Target="../ctrlProps/ctrlProp877.xml"/><Relationship Id="rId11" Type="http://schemas.openxmlformats.org/officeDocument/2006/relationships/ctrlProp" Target="../ctrlProps/ctrlProp882.xml"/><Relationship Id="rId24" Type="http://schemas.openxmlformats.org/officeDocument/2006/relationships/ctrlProp" Target="../ctrlProps/ctrlProp895.xml"/><Relationship Id="rId32" Type="http://schemas.openxmlformats.org/officeDocument/2006/relationships/ctrlProp" Target="../ctrlProps/ctrlProp903.xml"/><Relationship Id="rId37" Type="http://schemas.openxmlformats.org/officeDocument/2006/relationships/ctrlProp" Target="../ctrlProps/ctrlProp908.xml"/><Relationship Id="rId40" Type="http://schemas.openxmlformats.org/officeDocument/2006/relationships/ctrlProp" Target="../ctrlProps/ctrlProp911.xml"/><Relationship Id="rId45" Type="http://schemas.openxmlformats.org/officeDocument/2006/relationships/ctrlProp" Target="../ctrlProps/ctrlProp916.xml"/><Relationship Id="rId5" Type="http://schemas.openxmlformats.org/officeDocument/2006/relationships/ctrlProp" Target="../ctrlProps/ctrlProp876.xml"/><Relationship Id="rId15" Type="http://schemas.openxmlformats.org/officeDocument/2006/relationships/ctrlProp" Target="../ctrlProps/ctrlProp886.xml"/><Relationship Id="rId23" Type="http://schemas.openxmlformats.org/officeDocument/2006/relationships/ctrlProp" Target="../ctrlProps/ctrlProp894.xml"/><Relationship Id="rId28" Type="http://schemas.openxmlformats.org/officeDocument/2006/relationships/ctrlProp" Target="../ctrlProps/ctrlProp899.xml"/><Relationship Id="rId36" Type="http://schemas.openxmlformats.org/officeDocument/2006/relationships/ctrlProp" Target="../ctrlProps/ctrlProp907.xml"/><Relationship Id="rId10" Type="http://schemas.openxmlformats.org/officeDocument/2006/relationships/ctrlProp" Target="../ctrlProps/ctrlProp881.xml"/><Relationship Id="rId19" Type="http://schemas.openxmlformats.org/officeDocument/2006/relationships/ctrlProp" Target="../ctrlProps/ctrlProp890.xml"/><Relationship Id="rId31" Type="http://schemas.openxmlformats.org/officeDocument/2006/relationships/ctrlProp" Target="../ctrlProps/ctrlProp902.xml"/><Relationship Id="rId44" Type="http://schemas.openxmlformats.org/officeDocument/2006/relationships/ctrlProp" Target="../ctrlProps/ctrlProp915.xml"/><Relationship Id="rId4" Type="http://schemas.openxmlformats.org/officeDocument/2006/relationships/ctrlProp" Target="../ctrlProps/ctrlProp875.xml"/><Relationship Id="rId9" Type="http://schemas.openxmlformats.org/officeDocument/2006/relationships/ctrlProp" Target="../ctrlProps/ctrlProp880.xml"/><Relationship Id="rId14" Type="http://schemas.openxmlformats.org/officeDocument/2006/relationships/ctrlProp" Target="../ctrlProps/ctrlProp885.xml"/><Relationship Id="rId22" Type="http://schemas.openxmlformats.org/officeDocument/2006/relationships/ctrlProp" Target="../ctrlProps/ctrlProp893.xml"/><Relationship Id="rId27" Type="http://schemas.openxmlformats.org/officeDocument/2006/relationships/ctrlProp" Target="../ctrlProps/ctrlProp898.xml"/><Relationship Id="rId30" Type="http://schemas.openxmlformats.org/officeDocument/2006/relationships/ctrlProp" Target="../ctrlProps/ctrlProp901.xml"/><Relationship Id="rId35" Type="http://schemas.openxmlformats.org/officeDocument/2006/relationships/ctrlProp" Target="../ctrlProps/ctrlProp906.xml"/><Relationship Id="rId43" Type="http://schemas.openxmlformats.org/officeDocument/2006/relationships/ctrlProp" Target="../ctrlProps/ctrlProp914.xml"/><Relationship Id="rId8" Type="http://schemas.openxmlformats.org/officeDocument/2006/relationships/ctrlProp" Target="../ctrlProps/ctrlProp879.xml"/><Relationship Id="rId3" Type="http://schemas.openxmlformats.org/officeDocument/2006/relationships/vmlDrawing" Target="../drawings/vmlDrawing28.vml"/><Relationship Id="rId12" Type="http://schemas.openxmlformats.org/officeDocument/2006/relationships/ctrlProp" Target="../ctrlProps/ctrlProp883.xml"/><Relationship Id="rId17" Type="http://schemas.openxmlformats.org/officeDocument/2006/relationships/ctrlProp" Target="../ctrlProps/ctrlProp888.xml"/><Relationship Id="rId25" Type="http://schemas.openxmlformats.org/officeDocument/2006/relationships/ctrlProp" Target="../ctrlProps/ctrlProp896.xml"/><Relationship Id="rId33" Type="http://schemas.openxmlformats.org/officeDocument/2006/relationships/ctrlProp" Target="../ctrlProps/ctrlProp904.xml"/><Relationship Id="rId38" Type="http://schemas.openxmlformats.org/officeDocument/2006/relationships/ctrlProp" Target="../ctrlProps/ctrlProp909.xml"/><Relationship Id="rId46" Type="http://schemas.openxmlformats.org/officeDocument/2006/relationships/ctrlProp" Target="../ctrlProps/ctrlProp917.xml"/><Relationship Id="rId20" Type="http://schemas.openxmlformats.org/officeDocument/2006/relationships/ctrlProp" Target="../ctrlProps/ctrlProp891.xml"/><Relationship Id="rId41" Type="http://schemas.openxmlformats.org/officeDocument/2006/relationships/ctrlProp" Target="../ctrlProps/ctrlProp91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7.bin"/><Relationship Id="rId1" Type="http://schemas.openxmlformats.org/officeDocument/2006/relationships/hyperlink" Target="https://support.soc-cmm.com/"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2.vml"/><Relationship Id="rId7" Type="http://schemas.openxmlformats.org/officeDocument/2006/relationships/ctrlProp" Target="../ctrlProps/ctrlProp14.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3.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8.xml"/><Relationship Id="rId16" Type="http://schemas.openxmlformats.org/officeDocument/2006/relationships/ctrlProp" Target="../ctrlProps/ctrlProp28.xml"/><Relationship Id="rId1" Type="http://schemas.openxmlformats.org/officeDocument/2006/relationships/printerSettings" Target="../printerSettings/printerSettings8.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3.xml"/><Relationship Id="rId13" Type="http://schemas.openxmlformats.org/officeDocument/2006/relationships/ctrlProp" Target="../ctrlProps/ctrlProp38.xml"/><Relationship Id="rId18" Type="http://schemas.openxmlformats.org/officeDocument/2006/relationships/ctrlProp" Target="../ctrlProps/ctrlProp43.xml"/><Relationship Id="rId3" Type="http://schemas.openxmlformats.org/officeDocument/2006/relationships/vmlDrawing" Target="../drawings/vmlDrawing4.vml"/><Relationship Id="rId7" Type="http://schemas.openxmlformats.org/officeDocument/2006/relationships/ctrlProp" Target="../ctrlProps/ctrlProp32.xml"/><Relationship Id="rId12" Type="http://schemas.openxmlformats.org/officeDocument/2006/relationships/ctrlProp" Target="../ctrlProps/ctrlProp37.xml"/><Relationship Id="rId17" Type="http://schemas.openxmlformats.org/officeDocument/2006/relationships/ctrlProp" Target="../ctrlProps/ctrlProp42.xml"/><Relationship Id="rId2" Type="http://schemas.openxmlformats.org/officeDocument/2006/relationships/drawing" Target="../drawings/drawing9.xml"/><Relationship Id="rId16" Type="http://schemas.openxmlformats.org/officeDocument/2006/relationships/ctrlProp" Target="../ctrlProps/ctrlProp41.xml"/><Relationship Id="rId1" Type="http://schemas.openxmlformats.org/officeDocument/2006/relationships/printerSettings" Target="../printerSettings/printerSettings9.bin"/><Relationship Id="rId6" Type="http://schemas.openxmlformats.org/officeDocument/2006/relationships/ctrlProp" Target="../ctrlProps/ctrlProp31.xml"/><Relationship Id="rId11" Type="http://schemas.openxmlformats.org/officeDocument/2006/relationships/ctrlProp" Target="../ctrlProps/ctrlProp36.xml"/><Relationship Id="rId5" Type="http://schemas.openxmlformats.org/officeDocument/2006/relationships/ctrlProp" Target="../ctrlProps/ctrlProp30.xml"/><Relationship Id="rId15" Type="http://schemas.openxmlformats.org/officeDocument/2006/relationships/ctrlProp" Target="../ctrlProps/ctrlProp40.xml"/><Relationship Id="rId10" Type="http://schemas.openxmlformats.org/officeDocument/2006/relationships/ctrlProp" Target="../ctrlProps/ctrlProp35.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rgb="FF0070C0"/>
  </sheetPr>
  <dimension ref="A1:T62"/>
  <sheetViews>
    <sheetView showRowColHeaders="0" zoomScaleNormal="100" workbookViewId="0">
      <pane ySplit="7" topLeftCell="A8" activePane="bottomLeft" state="frozen"/>
      <selection pane="bottomLeft"/>
    </sheetView>
  </sheetViews>
  <sheetFormatPr defaultColWidth="0" defaultRowHeight="15" customHeight="1" zeroHeight="1"/>
  <cols>
    <col min="1" max="1" width="5.7109375" customWidth="1"/>
    <col min="2" max="11" width="9.28515625" customWidth="1"/>
    <col min="12" max="12" width="20" customWidth="1"/>
    <col min="13" max="13" width="2.28515625" customWidth="1"/>
    <col min="14" max="14" width="20" customWidth="1"/>
    <col min="15" max="15" width="2.28515625" customWidth="1"/>
    <col min="16" max="16" width="57.28515625" customWidth="1"/>
    <col min="17" max="17" width="2.28515625" customWidth="1"/>
    <col min="18" max="18" width="110.7109375" customWidth="1"/>
    <col min="19" max="19" width="2.28515625" customWidth="1"/>
    <col min="20" max="20" width="0" hidden="1" customWidth="1"/>
    <col min="21" max="16384" width="9.28515625" hidden="1"/>
  </cols>
  <sheetData>
    <row r="1" spans="1:19" ht="20.100000000000001" customHeight="1">
      <c r="A1" s="328"/>
      <c r="B1" s="846" t="s">
        <v>0</v>
      </c>
      <c r="C1" s="847"/>
      <c r="D1" s="847"/>
      <c r="E1" s="847"/>
      <c r="F1" s="847"/>
      <c r="G1" s="847"/>
      <c r="H1" s="847"/>
      <c r="I1" s="847"/>
      <c r="J1" s="847"/>
      <c r="K1" s="847"/>
      <c r="L1" s="839"/>
      <c r="M1" s="340"/>
      <c r="N1" s="839"/>
      <c r="O1" s="329"/>
      <c r="P1" s="329"/>
      <c r="Q1" s="329"/>
      <c r="R1" s="329"/>
      <c r="S1" s="330"/>
    </row>
    <row r="2" spans="1:19" ht="20.100000000000001" customHeight="1">
      <c r="A2" s="331"/>
      <c r="B2" s="848"/>
      <c r="C2" s="849"/>
      <c r="D2" s="849"/>
      <c r="E2" s="849"/>
      <c r="F2" s="849"/>
      <c r="G2" s="849"/>
      <c r="H2" s="849"/>
      <c r="I2" s="849"/>
      <c r="J2" s="849"/>
      <c r="K2" s="849"/>
      <c r="L2" s="840"/>
      <c r="M2" s="325"/>
      <c r="N2" s="840"/>
      <c r="O2" s="337"/>
      <c r="P2" s="337"/>
      <c r="Q2" s="337"/>
      <c r="R2" s="337"/>
      <c r="S2" s="338"/>
    </row>
    <row r="3" spans="1:19" ht="20.100000000000001" customHeight="1">
      <c r="A3" s="331"/>
      <c r="B3" s="841" t="s">
        <v>0</v>
      </c>
      <c r="C3" s="842"/>
      <c r="D3" s="842"/>
      <c r="E3" s="842"/>
      <c r="F3" s="843"/>
      <c r="G3" s="844"/>
      <c r="H3" s="845"/>
      <c r="I3" s="845"/>
      <c r="J3" s="845"/>
      <c r="K3" s="845"/>
      <c r="L3" s="317"/>
      <c r="M3" s="317"/>
      <c r="N3" s="317"/>
      <c r="O3" s="332"/>
      <c r="P3" s="332"/>
      <c r="Q3" s="332"/>
      <c r="R3" s="332"/>
      <c r="S3" s="333"/>
    </row>
    <row r="4" spans="1:19" ht="20.100000000000001" customHeight="1">
      <c r="A4" s="331"/>
      <c r="B4" s="836"/>
      <c r="C4" s="837"/>
      <c r="D4" s="837"/>
      <c r="E4" s="837"/>
      <c r="F4" s="837"/>
      <c r="G4" s="844"/>
      <c r="H4" s="845"/>
      <c r="I4" s="845"/>
      <c r="J4" s="845"/>
      <c r="K4" s="845"/>
      <c r="L4" s="317"/>
      <c r="M4" s="317"/>
      <c r="N4" s="317"/>
      <c r="O4" s="332"/>
      <c r="P4" s="332"/>
      <c r="Q4" s="332"/>
      <c r="R4" s="332"/>
      <c r="S4" s="333"/>
    </row>
    <row r="5" spans="1:19" ht="20.100000000000001" customHeight="1">
      <c r="A5" s="331"/>
      <c r="B5" s="836"/>
      <c r="C5" s="837"/>
      <c r="D5" s="837"/>
      <c r="E5" s="837"/>
      <c r="F5" s="837"/>
      <c r="G5" s="844"/>
      <c r="H5" s="845"/>
      <c r="I5" s="845"/>
      <c r="J5" s="845"/>
      <c r="K5" s="845"/>
      <c r="L5" s="317"/>
      <c r="M5" s="317"/>
      <c r="N5" s="317"/>
      <c r="O5" s="332"/>
      <c r="P5" s="332"/>
      <c r="Q5" s="332"/>
      <c r="R5" s="332"/>
      <c r="S5" s="333"/>
    </row>
    <row r="6" spans="1:19" ht="20.100000000000001" customHeight="1">
      <c r="A6" s="331"/>
      <c r="B6" s="836"/>
      <c r="C6" s="837"/>
      <c r="D6" s="837"/>
      <c r="E6" s="837"/>
      <c r="F6" s="837"/>
      <c r="G6" s="339"/>
      <c r="H6" s="317"/>
      <c r="I6" s="317"/>
      <c r="J6" s="317"/>
      <c r="K6" s="317"/>
      <c r="L6" s="317"/>
      <c r="M6" s="317"/>
      <c r="N6" s="317"/>
      <c r="O6" s="332"/>
      <c r="P6" s="332"/>
      <c r="Q6" s="332"/>
      <c r="R6" s="332"/>
      <c r="S6" s="333"/>
    </row>
    <row r="7" spans="1:19" ht="20.100000000000001" customHeight="1" thickBot="1">
      <c r="A7" s="334"/>
      <c r="B7" s="335"/>
      <c r="C7" s="335"/>
      <c r="D7" s="335"/>
      <c r="E7" s="335"/>
      <c r="F7" s="335"/>
      <c r="G7" s="335"/>
      <c r="H7" s="335"/>
      <c r="I7" s="335"/>
      <c r="J7" s="335"/>
      <c r="K7" s="335"/>
      <c r="L7" s="335"/>
      <c r="M7" s="335"/>
      <c r="N7" s="335"/>
      <c r="O7" s="335"/>
      <c r="P7" s="335"/>
      <c r="Q7" s="335"/>
      <c r="R7" s="335"/>
      <c r="S7" s="336"/>
    </row>
    <row r="8" spans="1:19" ht="20.100000000000001" customHeight="1">
      <c r="A8" s="28"/>
      <c r="B8" s="29"/>
      <c r="C8" s="29"/>
      <c r="D8" s="29"/>
      <c r="E8" s="29"/>
      <c r="F8" s="29"/>
      <c r="G8" s="29"/>
      <c r="H8" s="29"/>
      <c r="I8" s="29"/>
      <c r="J8" s="29"/>
      <c r="K8" s="29"/>
      <c r="L8" s="29"/>
      <c r="M8" s="29"/>
      <c r="N8" s="29"/>
      <c r="O8" s="29"/>
      <c r="P8" s="29"/>
      <c r="Q8" s="29"/>
      <c r="R8" s="29"/>
      <c r="S8" s="30"/>
    </row>
    <row r="9" spans="1:19" s="2" customFormat="1" ht="20.100000000000001" customHeight="1">
      <c r="A9" s="102"/>
      <c r="B9" s="7" t="s">
        <v>1</v>
      </c>
      <c r="C9" s="7"/>
      <c r="D9" s="346"/>
      <c r="E9" s="346"/>
      <c r="F9" s="346"/>
      <c r="G9" s="346"/>
      <c r="H9" s="346"/>
      <c r="I9" s="346"/>
      <c r="J9" s="346"/>
      <c r="K9" s="346"/>
      <c r="L9" s="346"/>
      <c r="M9" s="3"/>
      <c r="N9" s="102"/>
      <c r="O9" s="102"/>
      <c r="P9" s="102"/>
      <c r="Q9" s="102"/>
      <c r="R9" s="101"/>
      <c r="S9" s="123"/>
    </row>
    <row r="10" spans="1:19" s="2" customFormat="1" ht="20.100000000000001" customHeight="1">
      <c r="A10" s="3"/>
      <c r="B10" s="107" t="s">
        <v>2</v>
      </c>
      <c r="C10" s="107"/>
      <c r="D10" s="109" t="s">
        <v>3</v>
      </c>
      <c r="E10" s="362"/>
      <c r="F10" s="362"/>
      <c r="G10" s="362"/>
      <c r="H10" s="108"/>
      <c r="I10" s="830" t="s">
        <v>4</v>
      </c>
      <c r="J10" s="831"/>
      <c r="K10" s="108"/>
      <c r="L10" s="108"/>
      <c r="M10" s="108"/>
      <c r="N10" s="108"/>
      <c r="O10" s="108"/>
      <c r="P10" s="203"/>
      <c r="Q10" s="108"/>
      <c r="R10" s="108"/>
      <c r="S10" s="13"/>
    </row>
    <row r="11" spans="1:19" s="2" customFormat="1" ht="20.100000000000001" customHeight="1">
      <c r="A11" s="3"/>
      <c r="B11" s="101" t="s">
        <v>5</v>
      </c>
      <c r="C11" s="3"/>
      <c r="D11" s="836" t="s">
        <v>6</v>
      </c>
      <c r="E11" s="837"/>
      <c r="F11" s="837"/>
      <c r="G11" s="837"/>
      <c r="H11" s="837"/>
      <c r="I11" s="834" t="s">
        <v>7</v>
      </c>
      <c r="J11" s="835"/>
      <c r="K11" s="3"/>
      <c r="L11" s="3"/>
      <c r="M11" s="3"/>
      <c r="N11" s="3"/>
      <c r="O11" s="3"/>
      <c r="P11" s="202"/>
      <c r="Q11" s="3"/>
      <c r="R11" s="3"/>
      <c r="S11" s="13"/>
    </row>
    <row r="12" spans="1:19" s="2" customFormat="1" ht="20.100000000000001" customHeight="1">
      <c r="A12" s="3"/>
      <c r="B12" s="3"/>
      <c r="C12" s="3"/>
      <c r="D12" s="836" t="s">
        <v>8</v>
      </c>
      <c r="E12" s="837"/>
      <c r="F12" s="837"/>
      <c r="G12" s="837"/>
      <c r="H12" s="837"/>
      <c r="I12" s="832" t="s">
        <v>7</v>
      </c>
      <c r="J12" s="833"/>
      <c r="K12" s="3"/>
      <c r="L12" s="3"/>
      <c r="M12" s="3"/>
      <c r="N12" s="3"/>
      <c r="O12" s="3"/>
      <c r="P12" s="202"/>
      <c r="Q12" s="3"/>
      <c r="R12" s="3"/>
      <c r="S12" s="13"/>
    </row>
    <row r="13" spans="1:19" s="2" customFormat="1" ht="20.100000000000001" customHeight="1">
      <c r="A13" s="3"/>
      <c r="B13" s="3"/>
      <c r="C13" s="3"/>
      <c r="D13" s="836" t="s">
        <v>9</v>
      </c>
      <c r="E13" s="837"/>
      <c r="F13" s="837"/>
      <c r="G13" s="837"/>
      <c r="H13" s="837"/>
      <c r="I13" s="468"/>
      <c r="J13" s="469" t="s">
        <v>7</v>
      </c>
      <c r="K13" s="3"/>
      <c r="L13" s="3"/>
      <c r="M13" s="3"/>
      <c r="N13" s="3"/>
      <c r="O13" s="3"/>
      <c r="P13" s="202"/>
      <c r="Q13" s="3"/>
      <c r="R13" s="3"/>
      <c r="S13" s="13"/>
    </row>
    <row r="14" spans="1:19" s="2" customFormat="1" ht="20.100000000000001" customHeight="1">
      <c r="A14" s="3"/>
      <c r="B14" s="108"/>
      <c r="C14" s="108"/>
      <c r="D14" s="417"/>
      <c r="E14" s="373"/>
      <c r="F14" s="373"/>
      <c r="G14" s="373"/>
      <c r="H14" s="366"/>
      <c r="I14" s="830" t="s">
        <v>4</v>
      </c>
      <c r="J14" s="831"/>
      <c r="K14" s="366"/>
      <c r="L14" s="366"/>
      <c r="M14" s="366"/>
      <c r="N14" s="366"/>
      <c r="O14" s="366"/>
      <c r="P14" s="367"/>
      <c r="Q14" s="366"/>
      <c r="R14" s="366"/>
      <c r="S14" s="13"/>
    </row>
    <row r="15" spans="1:19" s="2" customFormat="1" ht="20.100000000000001" customHeight="1">
      <c r="A15" s="3"/>
      <c r="B15" s="101" t="s">
        <v>10</v>
      </c>
      <c r="C15" s="3"/>
      <c r="D15" s="836" t="s">
        <v>11</v>
      </c>
      <c r="E15" s="837"/>
      <c r="F15" s="837"/>
      <c r="G15" s="837"/>
      <c r="H15" s="837"/>
      <c r="I15" s="834" t="s">
        <v>7</v>
      </c>
      <c r="J15" s="835"/>
      <c r="K15" s="3"/>
      <c r="L15" s="3"/>
      <c r="M15" s="3"/>
      <c r="N15" s="3"/>
      <c r="O15" s="3"/>
      <c r="P15" s="3"/>
      <c r="Q15" s="3"/>
      <c r="R15" s="3"/>
      <c r="S15" s="13"/>
    </row>
    <row r="16" spans="1:19" s="2" customFormat="1" ht="20.100000000000001" customHeight="1">
      <c r="A16" s="3"/>
      <c r="B16" s="3"/>
      <c r="C16" s="3"/>
      <c r="D16" s="836" t="s">
        <v>12</v>
      </c>
      <c r="E16" s="837"/>
      <c r="F16" s="837"/>
      <c r="G16" s="837"/>
      <c r="H16" s="837"/>
      <c r="I16" s="832" t="s">
        <v>7</v>
      </c>
      <c r="J16" s="833"/>
      <c r="K16" s="3"/>
      <c r="L16" s="3"/>
      <c r="M16" s="3"/>
      <c r="N16" s="3"/>
      <c r="O16" s="3"/>
      <c r="P16" s="202"/>
      <c r="Q16" s="3"/>
      <c r="R16" s="3"/>
      <c r="S16" s="13"/>
    </row>
    <row r="17" spans="1:19" s="2" customFormat="1" ht="20.100000000000001" customHeight="1">
      <c r="A17" s="3"/>
      <c r="B17" s="108"/>
      <c r="C17" s="108"/>
      <c r="D17" s="417"/>
      <c r="E17" s="373"/>
      <c r="F17" s="373"/>
      <c r="G17" s="373"/>
      <c r="H17" s="366"/>
      <c r="I17" s="830" t="s">
        <v>4</v>
      </c>
      <c r="J17" s="831"/>
      <c r="K17" s="366"/>
      <c r="L17" s="366"/>
      <c r="M17" s="366"/>
      <c r="N17" s="366"/>
      <c r="O17" s="366"/>
      <c r="P17" s="367"/>
      <c r="Q17" s="366"/>
      <c r="R17" s="366"/>
      <c r="S17" s="13"/>
    </row>
    <row r="18" spans="1:19" s="2" customFormat="1" ht="20.100000000000001" customHeight="1">
      <c r="A18" s="3"/>
      <c r="B18" s="101" t="s">
        <v>13</v>
      </c>
      <c r="C18" s="3"/>
      <c r="D18" s="836" t="s">
        <v>14</v>
      </c>
      <c r="E18" s="837"/>
      <c r="F18" s="837"/>
      <c r="G18" s="837"/>
      <c r="H18" s="837"/>
      <c r="I18" s="832" t="str">
        <f>CONCATENATE(COUNTIFS(_Output!A:A,"B 1*",_Output!B:B,1,_Output!L:L,"&lt;&gt;NIST MAPPING",_Output!D:D, 0,_Output!E:E, "&gt;1"),"/", COUNTIFS(_Output!A:A,"B 1*",_Output!B:B,1,_Output!L:L,"&lt;&gt;NIST MAPPING",_Output!E:E, "&gt;1"))</f>
        <v>5/5</v>
      </c>
      <c r="J18" s="833"/>
      <c r="K18" s="3"/>
      <c r="L18" s="3"/>
      <c r="M18" s="3"/>
      <c r="N18" s="3"/>
      <c r="O18" s="3"/>
      <c r="P18" s="202"/>
      <c r="Q18" s="3"/>
      <c r="R18" s="3"/>
      <c r="S18" s="13"/>
    </row>
    <row r="19" spans="1:19" s="2" customFormat="1" ht="20.100000000000001" customHeight="1">
      <c r="A19" s="3"/>
      <c r="B19" s="3"/>
      <c r="C19" s="3"/>
      <c r="D19" s="836" t="s">
        <v>15</v>
      </c>
      <c r="E19" s="837"/>
      <c r="F19" s="837"/>
      <c r="G19" s="837"/>
      <c r="H19" s="837"/>
      <c r="I19" s="832" t="str">
        <f>CONCATENATE(COUNTIFS(_Output!A:A,"B 2*",_Output!B:B,1,_Output!L:L,"&lt;&gt;NIST MAPPING",_Output!D:D, 0,_Output!E:E, "&gt;1"),"/",COUNTIFS(_Output!A:A,"B 2*",_Output!B:B,1,_Output!L:L,"&lt;&gt;NIST MAPPING",_Output!E:E, "&gt;1"))</f>
        <v>6/6</v>
      </c>
      <c r="J19" s="833"/>
      <c r="K19" s="3"/>
      <c r="L19" s="3"/>
      <c r="M19" s="3"/>
      <c r="N19" s="3"/>
      <c r="O19" s="3"/>
      <c r="P19" s="202"/>
      <c r="Q19" s="3"/>
      <c r="R19" s="3"/>
      <c r="S19" s="13"/>
    </row>
    <row r="20" spans="1:19" s="2" customFormat="1" ht="20.100000000000001" customHeight="1">
      <c r="A20" s="3"/>
      <c r="B20" s="3"/>
      <c r="C20" s="3"/>
      <c r="D20" s="836" t="s">
        <v>16</v>
      </c>
      <c r="E20" s="837"/>
      <c r="F20" s="837"/>
      <c r="G20" s="837"/>
      <c r="H20" s="837"/>
      <c r="I20" s="832" t="str">
        <f>CONCATENATE(COUNTIFS(_Output!A:A,"B 3*",_Output!B:B,1,_Output!L:L,"&lt;&gt;NIST MAPPING",_Output!D:D, 0,_Output!E:E, "&gt;1"),"/", COUNTIFS(_Output!A:A,"B 3*",_Output!B:B,1,_Output!L:L,"&lt;&gt;NIST MAPPING",_Output!E:E, "&gt;1"))</f>
        <v>4/4</v>
      </c>
      <c r="J20" s="833"/>
      <c r="K20" s="3"/>
      <c r="L20" s="3"/>
      <c r="M20" s="3"/>
      <c r="N20" s="3"/>
      <c r="O20" s="3"/>
      <c r="P20" s="202"/>
      <c r="Q20" s="3"/>
      <c r="R20" s="3"/>
      <c r="S20" s="13"/>
    </row>
    <row r="21" spans="1:19" s="2" customFormat="1" ht="20.100000000000001" customHeight="1">
      <c r="A21" s="3"/>
      <c r="B21" s="3"/>
      <c r="C21" s="3"/>
      <c r="D21" s="836" t="s">
        <v>17</v>
      </c>
      <c r="E21" s="837"/>
      <c r="F21" s="837"/>
      <c r="G21" s="837"/>
      <c r="H21" s="837"/>
      <c r="I21" s="832" t="str">
        <f>CONCATENATE(COUNTIFS(_Output!A:A,"B 4*",_Output!B:B,1,_Output!L:L,"&lt;&gt;NIST MAPPING",_Output!D:D, 0,_Output!E:E, "&gt;1"),"/",COUNTIFS(_Output!A:A,"B 4*",_Output!B:B,1,_Output!L:L,"&lt;&gt;NIST MAPPING",_Output!E:E, "&gt;1"))</f>
        <v>9/9</v>
      </c>
      <c r="J21" s="833"/>
      <c r="K21" s="3"/>
      <c r="L21" s="3"/>
      <c r="M21" s="3"/>
      <c r="N21" s="3"/>
      <c r="O21" s="3"/>
      <c r="P21" s="3"/>
      <c r="Q21" s="3"/>
      <c r="R21" s="3"/>
      <c r="S21" s="13"/>
    </row>
    <row r="22" spans="1:19" s="2" customFormat="1" ht="20.100000000000001" customHeight="1">
      <c r="A22" s="3"/>
      <c r="B22" s="3"/>
      <c r="C22" s="3"/>
      <c r="D22" s="836" t="s">
        <v>18</v>
      </c>
      <c r="E22" s="837"/>
      <c r="F22" s="837"/>
      <c r="G22" s="837"/>
      <c r="H22" s="837"/>
      <c r="I22" s="832" t="str">
        <f>CONCATENATE(COUNTIFS(_Output!A:A,"B 5*",_Output!B:B,1,_Output!L:L,"&lt;&gt;NIST MAPPING",_Output!D:D, 0,_Output!E:E, "&gt;1"),"/",COUNTIFS(_Output!A:A,"B 5*",_Output!B:B,1,_Output!L:L,"&lt;&gt;NIST MAPPING",_Output!E:E, "&gt;1"))</f>
        <v>10/10</v>
      </c>
      <c r="J22" s="833"/>
      <c r="K22" s="3"/>
      <c r="L22" s="3"/>
      <c r="M22" s="3"/>
      <c r="N22" s="3"/>
      <c r="O22" s="3"/>
      <c r="P22" s="202"/>
      <c r="Q22" s="3"/>
      <c r="R22" s="3"/>
      <c r="S22" s="13"/>
    </row>
    <row r="23" spans="1:19" s="2" customFormat="1" ht="20.100000000000001" customHeight="1">
      <c r="A23" s="3"/>
      <c r="B23" s="108"/>
      <c r="C23" s="108"/>
      <c r="D23" s="417"/>
      <c r="E23" s="373"/>
      <c r="F23" s="373"/>
      <c r="G23" s="373"/>
      <c r="H23" s="366"/>
      <c r="I23" s="830" t="s">
        <v>4</v>
      </c>
      <c r="J23" s="831"/>
      <c r="K23" s="366"/>
      <c r="L23" s="366"/>
      <c r="M23" s="366"/>
      <c r="N23" s="366"/>
      <c r="O23" s="366"/>
      <c r="P23" s="367"/>
      <c r="Q23" s="366"/>
      <c r="R23" s="366"/>
      <c r="S23" s="13"/>
    </row>
    <row r="24" spans="1:19" s="2" customFormat="1" ht="20.100000000000001" customHeight="1">
      <c r="A24" s="3"/>
      <c r="B24" s="101" t="s">
        <v>19</v>
      </c>
      <c r="C24" s="3"/>
      <c r="D24" s="836" t="s">
        <v>20</v>
      </c>
      <c r="E24" s="837"/>
      <c r="F24" s="837"/>
      <c r="G24" s="837"/>
      <c r="H24" s="837"/>
      <c r="I24" s="832" t="str">
        <f>CONCATENATE(COUNTIFS(_Output!A:A,"P 1*",_Output!B:B,1,_Output!L:L,"&lt;&gt;NIST MAPPING",_Output!D:D, 0,_Output!E:E, "&gt;1"),"/",COUNTIFS(_Output!A:A,"P 1*",_Output!B:B,1,_Output!L:L,"&lt;&gt;NIST MAPPING",_Output!E:E, "&gt;1"))</f>
        <v>8/8</v>
      </c>
      <c r="J24" s="833"/>
      <c r="K24" s="3"/>
      <c r="L24" s="3"/>
      <c r="M24" s="3"/>
      <c r="N24" s="3"/>
      <c r="O24" s="3"/>
      <c r="P24" s="202"/>
      <c r="Q24" s="3"/>
      <c r="R24" s="3"/>
      <c r="S24" s="13"/>
    </row>
    <row r="25" spans="1:19" s="2" customFormat="1" ht="20.100000000000001" customHeight="1">
      <c r="A25" s="3"/>
      <c r="B25" s="3"/>
      <c r="C25" s="3"/>
      <c r="D25" s="836" t="s">
        <v>21</v>
      </c>
      <c r="E25" s="837"/>
      <c r="F25" s="837"/>
      <c r="G25" s="837"/>
      <c r="H25" s="837"/>
      <c r="I25" s="832" t="str">
        <f>CONCATENATE(COUNTIFS(_Output!A:A,"P 2*",_Output!B:B,1,_Output!L:L,"&lt;&gt;NIST MAPPING",_Output!D:D, 0,_Output!E:E, "&gt;1"),"/",COUNTIFS(_Output!A:A,"P 2*",_Output!B:B,1,_Output!L:L,"&lt;&gt;NIST MAPPING",_Output!E:E, "&gt;1"))</f>
        <v>8/8</v>
      </c>
      <c r="J25" s="833"/>
      <c r="K25" s="3"/>
      <c r="L25" s="3"/>
      <c r="M25" s="3"/>
      <c r="N25" s="3"/>
      <c r="O25" s="3"/>
      <c r="P25" s="202"/>
      <c r="Q25" s="3"/>
      <c r="R25" s="3"/>
      <c r="S25" s="13"/>
    </row>
    <row r="26" spans="1:19" s="2" customFormat="1" ht="20.100000000000001" customHeight="1">
      <c r="A26" s="3"/>
      <c r="B26" s="3"/>
      <c r="C26" s="3"/>
      <c r="D26" s="836" t="s">
        <v>22</v>
      </c>
      <c r="E26" s="837"/>
      <c r="F26" s="837"/>
      <c r="G26" s="837"/>
      <c r="H26" s="837"/>
      <c r="I26" s="832" t="str">
        <f>CONCATENATE(COUNTIFS(_Output!A:A,"P 3*",_Output!B:B,1,_Output!L:L,"&lt;&gt;NIST MAPPING",_Output!D:D, 0,_Output!E:E, "&gt;1"),"/",COUNTIFS(_Output!A:A,"P 3*",_Output!B:B,1,_Output!L:L,"&lt;&gt;NIST MAPPING",_Output!E:E, "&gt;1"))</f>
        <v>14/14</v>
      </c>
      <c r="J26" s="833"/>
      <c r="K26" s="3"/>
      <c r="L26" s="3"/>
      <c r="M26" s="3"/>
      <c r="N26" s="3"/>
      <c r="O26" s="3"/>
      <c r="P26" s="3"/>
      <c r="Q26" s="3"/>
      <c r="R26" s="3"/>
      <c r="S26" s="13"/>
    </row>
    <row r="27" spans="1:19" s="2" customFormat="1" ht="20.100000000000001" customHeight="1">
      <c r="A27" s="3"/>
      <c r="B27" s="3"/>
      <c r="C27" s="3"/>
      <c r="D27" s="836" t="s">
        <v>23</v>
      </c>
      <c r="E27" s="837"/>
      <c r="F27" s="837"/>
      <c r="G27" s="837"/>
      <c r="H27" s="837"/>
      <c r="I27" s="832" t="str">
        <f>CONCATENATE(COUNTIFS(_Output!A:A,"P 4*",_Output!B:B,1,_Output!L:L,"&lt;&gt;NIST MAPPING",_Output!D:D, 0,_Output!E:E, "&gt;1"),"/",COUNTIFS(_Output!A:A,"P 4*",_Output!B:B,1,_Output!L:L,"&lt;&gt;NIST MAPPING",_Output!E:E, "&gt;1"))</f>
        <v>8/8</v>
      </c>
      <c r="J27" s="833"/>
      <c r="K27" s="3"/>
      <c r="L27" s="3"/>
      <c r="M27" s="3"/>
      <c r="N27" s="3"/>
      <c r="O27" s="3"/>
      <c r="P27" s="202"/>
      <c r="Q27" s="3"/>
      <c r="R27" s="3"/>
      <c r="S27" s="13"/>
    </row>
    <row r="28" spans="1:19" s="2" customFormat="1" ht="20.100000000000001" customHeight="1">
      <c r="A28" s="3"/>
      <c r="B28" s="3"/>
      <c r="C28" s="3"/>
      <c r="D28" s="836" t="s">
        <v>24</v>
      </c>
      <c r="E28" s="837"/>
      <c r="F28" s="837"/>
      <c r="G28" s="837"/>
      <c r="H28" s="837"/>
      <c r="I28" s="832" t="str">
        <f>CONCATENATE(COUNTIFS(_Output!A:A,"P 5*",_Output!B:B,1,_Output!L:L,"&lt;&gt;NIST MAPPING",_Output!D:D, 0,_Output!E:E, "&gt;1"),"/",COUNTIFS(_Output!A:A,"P 5*",_Output!B:B,1,_Output!L:L,"&lt;&gt;NIST MAPPING",_Output!E:E, "&gt;1"))</f>
        <v>7/7</v>
      </c>
      <c r="J28" s="833"/>
      <c r="K28" s="3"/>
      <c r="L28" s="3"/>
      <c r="M28" s="3"/>
      <c r="N28" s="3"/>
      <c r="O28" s="3"/>
      <c r="P28" s="202"/>
      <c r="Q28" s="3"/>
      <c r="R28" s="3"/>
      <c r="S28" s="13"/>
    </row>
    <row r="29" spans="1:19" s="2" customFormat="1" ht="20.100000000000001" customHeight="1">
      <c r="A29" s="3"/>
      <c r="B29" s="108"/>
      <c r="C29" s="108"/>
      <c r="D29" s="418"/>
      <c r="E29" s="366"/>
      <c r="F29" s="366"/>
      <c r="G29" s="366"/>
      <c r="H29" s="366"/>
      <c r="I29" s="830" t="s">
        <v>4</v>
      </c>
      <c r="J29" s="831"/>
      <c r="K29" s="366"/>
      <c r="L29" s="366"/>
      <c r="M29" s="366"/>
      <c r="N29" s="366"/>
      <c r="O29" s="366"/>
      <c r="P29" s="367"/>
      <c r="Q29" s="366"/>
      <c r="R29" s="366"/>
      <c r="S29" s="13"/>
    </row>
    <row r="30" spans="1:19" s="2" customFormat="1" ht="20.100000000000001" customHeight="1">
      <c r="A30" s="3"/>
      <c r="B30" s="101" t="s">
        <v>25</v>
      </c>
      <c r="C30" s="12"/>
      <c r="D30" s="836" t="s">
        <v>26</v>
      </c>
      <c r="E30" s="837"/>
      <c r="F30" s="837"/>
      <c r="G30" s="837"/>
      <c r="H30" s="838"/>
      <c r="I30" s="832" t="str">
        <f>CONCATENATE(COUNTIFS(_Output!A:A,"M 1*",_Output!B:B,1,_Output!L:L,"&lt;&gt;NIST MAPPING",_Output!D:D, 0,_Output!E:E, "&gt;1"),"/",COUNTIFS(_Output!A:A,"M 1*",_Output!B:B,1,_Output!L:L,"&lt;&gt;NIST MAPPING",_Output!E:E, "&gt;1"))</f>
        <v>7/7</v>
      </c>
      <c r="J30" s="833"/>
      <c r="K30" s="12"/>
      <c r="L30" s="3"/>
      <c r="M30" s="3"/>
      <c r="N30" s="3"/>
      <c r="O30" s="3"/>
      <c r="P30" s="202"/>
      <c r="Q30" s="3"/>
      <c r="R30" s="3"/>
      <c r="S30" s="13"/>
    </row>
    <row r="31" spans="1:19" s="2" customFormat="1" ht="20.100000000000001" customHeight="1">
      <c r="A31" s="3"/>
      <c r="B31" s="8"/>
      <c r="C31" s="12"/>
      <c r="D31" s="836" t="s">
        <v>27</v>
      </c>
      <c r="E31" s="837"/>
      <c r="F31" s="837"/>
      <c r="G31" s="837"/>
      <c r="H31" s="838"/>
      <c r="I31" s="832" t="str">
        <f>CONCATENATE(COUNTIFS(_Output!A:A,"M 2*",_Output!B:B,1,_Output!L:L,"&lt;&gt;NIST MAPPING",_Output!D:D, 0,_Output!E:E, "&gt;1"),"/",COUNTIFS(_Output!A:A,"M 2*",_Output!B:B,1,_Output!L:L,"&lt;&gt;NIST MAPPING",_Output!E:E, "&gt;1"))</f>
        <v>19/19</v>
      </c>
      <c r="J31" s="833"/>
      <c r="K31" s="12"/>
      <c r="L31" s="3"/>
      <c r="M31" s="3"/>
      <c r="N31" s="3"/>
      <c r="O31" s="3"/>
      <c r="P31" s="202"/>
      <c r="Q31" s="3"/>
      <c r="R31" s="3"/>
      <c r="S31" s="13"/>
    </row>
    <row r="32" spans="1:19" s="2" customFormat="1" ht="20.100000000000001" customHeight="1">
      <c r="A32" s="3"/>
      <c r="B32" s="12"/>
      <c r="C32" s="52"/>
      <c r="D32" s="836" t="s">
        <v>28</v>
      </c>
      <c r="E32" s="837"/>
      <c r="F32" s="837"/>
      <c r="G32" s="837"/>
      <c r="H32" s="838"/>
      <c r="I32" s="832" t="str">
        <f>CONCATENATE(COUNTIFS(_Output!A:A,"M 3*",_Output!B:B,1,_Output!L:L,"&lt;&gt;NIST MAPPING",_Output!D:D, 0,_Output!E:E, "&gt;1"),"/", COUNTIFS(_Output!A:A,"M 3*",_Output!B:B,1,_Output!L:L,"&lt;&gt;NIST MAPPING",_Output!E:E, "&gt;1"))</f>
        <v>17/17</v>
      </c>
      <c r="J32" s="833"/>
      <c r="K32" s="52"/>
      <c r="L32" s="3"/>
      <c r="M32" s="3"/>
      <c r="N32" s="3"/>
      <c r="O32" s="3"/>
      <c r="P32" s="3"/>
      <c r="Q32" s="3"/>
      <c r="R32" s="3"/>
      <c r="S32" s="13"/>
    </row>
    <row r="33" spans="1:19" s="2" customFormat="1" ht="20.100000000000001" customHeight="1">
      <c r="A33" s="3"/>
      <c r="B33" s="8"/>
      <c r="C33" s="12"/>
      <c r="D33" s="836" t="s">
        <v>29</v>
      </c>
      <c r="E33" s="837"/>
      <c r="F33" s="837"/>
      <c r="G33" s="837"/>
      <c r="H33" s="837"/>
      <c r="I33" s="832" t="str">
        <f>CONCATENATE(COUNTIFS(_Output!A:A,"M 4*",_Output!B:B,1,_Output!L:L,"&lt;&gt;NIST MAPPING",_Output!D:D, 0,_Output!E:E, "&gt;1"),"/",COUNTIFS(_Output!A:A,"M 4*",_Output!B:B,1,_Output!L:L,"&lt;&gt;NIST MAPPING",_Output!E:E, "&gt;1"))</f>
        <v>20/20</v>
      </c>
      <c r="J33" s="833"/>
      <c r="K33" s="12"/>
      <c r="L33" s="3"/>
      <c r="M33" s="3"/>
      <c r="N33" s="3"/>
      <c r="O33" s="3"/>
      <c r="P33" s="202"/>
      <c r="Q33" s="3"/>
      <c r="R33" s="3"/>
      <c r="S33" s="13"/>
    </row>
    <row r="34" spans="1:19" s="2" customFormat="1" ht="20.100000000000001" customHeight="1">
      <c r="A34" s="3"/>
      <c r="B34" s="8"/>
      <c r="C34" s="12"/>
      <c r="D34" s="836" t="s">
        <v>30</v>
      </c>
      <c r="E34" s="837"/>
      <c r="F34" s="837"/>
      <c r="G34" s="837"/>
      <c r="H34" s="837"/>
      <c r="I34" s="832" t="str">
        <f>CONCATENATE(COUNTIFS(_Output!A:A,"M 5*",_Output!B:B,1,_Output!L:L,"&lt;&gt;NIST MAPPING",_Output!D:D, 0, _Output!E:E, "&gt;1"),"/",COUNTIFS(_Output!A:A,"M 5*",_Output!B:B,1,_Output!L:L,"&lt;&gt;NIST MAPPING", _Output!E:E, "&gt;1"))</f>
        <v>18/18</v>
      </c>
      <c r="J34" s="833"/>
      <c r="K34" s="12"/>
      <c r="L34" s="3"/>
      <c r="M34" s="3"/>
      <c r="N34" s="3"/>
      <c r="O34" s="3"/>
      <c r="P34" s="202"/>
      <c r="Q34" s="3"/>
      <c r="R34" s="3"/>
      <c r="S34" s="13"/>
    </row>
    <row r="35" spans="1:19" s="2" customFormat="1" ht="20.100000000000001" customHeight="1">
      <c r="A35" s="3"/>
      <c r="B35" s="8"/>
      <c r="C35" s="12"/>
      <c r="D35" s="836" t="s">
        <v>31</v>
      </c>
      <c r="E35" s="837"/>
      <c r="F35" s="837"/>
      <c r="G35" s="837"/>
      <c r="H35" s="837"/>
      <c r="I35" s="468"/>
      <c r="J35" s="469" t="str">
        <f>CONCATENATE(COUNTIFS(_Output!A:A,"M 6*",_Output!B:B,1,_Output!L:L,"&lt;&gt;NIST MAPPING",_Output!D:D, 0, _Output!E:E, "&gt;1"),"/",COUNTIFS(_Output!A:A,"M 6*",_Output!B:B,1,_Output!L:L,"&lt;&gt;NIST MAPPING", _Output!E:E, "&gt;1"))</f>
        <v>10/10</v>
      </c>
      <c r="K35" s="12"/>
      <c r="L35" s="3"/>
      <c r="M35" s="3"/>
      <c r="N35" s="3"/>
      <c r="O35" s="3"/>
      <c r="P35" s="202"/>
      <c r="Q35" s="3"/>
      <c r="R35" s="3"/>
      <c r="S35" s="13"/>
    </row>
    <row r="36" spans="1:19" s="2" customFormat="1" ht="20.100000000000001" customHeight="1">
      <c r="A36" s="3"/>
      <c r="B36" s="8"/>
      <c r="C36" s="12"/>
      <c r="D36" s="836" t="s">
        <v>32</v>
      </c>
      <c r="E36" s="837"/>
      <c r="F36" s="837"/>
      <c r="G36" s="837"/>
      <c r="H36" s="837"/>
      <c r="I36" s="468"/>
      <c r="J36" s="469" t="str">
        <f>CONCATENATE(COUNTIFS(_Output!A:A,"M 7*",_Output!B:B,1,_Output!L:L,"&lt;&gt;NIST MAPPING",_Output!D:D, 0, _Output!E:E, "&gt;1"),"/",COUNTIFS(_Output!A:A,"M 7*",_Output!B:B,1,_Output!L:L,"&lt;&gt;NIST MAPPING", _Output!E:E, "&gt;1"))</f>
        <v>8/8</v>
      </c>
      <c r="K36" s="12"/>
      <c r="L36" s="3"/>
      <c r="M36" s="3"/>
      <c r="N36" s="3"/>
      <c r="O36" s="3"/>
      <c r="P36" s="202"/>
      <c r="Q36" s="3"/>
      <c r="R36" s="3"/>
      <c r="S36" s="13"/>
    </row>
    <row r="37" spans="1:19" s="2" customFormat="1" ht="20.100000000000001" customHeight="1">
      <c r="A37" s="3"/>
      <c r="B37" s="363"/>
      <c r="C37" s="364"/>
      <c r="D37" s="419"/>
      <c r="E37" s="420"/>
      <c r="F37" s="420"/>
      <c r="G37" s="420"/>
      <c r="H37" s="420"/>
      <c r="I37" s="830" t="s">
        <v>4</v>
      </c>
      <c r="J37" s="831"/>
      <c r="K37" s="377"/>
      <c r="L37" s="366"/>
      <c r="M37" s="366"/>
      <c r="N37" s="366"/>
      <c r="O37" s="366"/>
      <c r="P37" s="367"/>
      <c r="Q37" s="366"/>
      <c r="R37" s="366"/>
      <c r="S37" s="13"/>
    </row>
    <row r="38" spans="1:19" s="2" customFormat="1" ht="20.100000000000001" customHeight="1">
      <c r="A38" s="3"/>
      <c r="B38" s="101" t="s">
        <v>33</v>
      </c>
      <c r="C38" s="3"/>
      <c r="D38" s="836" t="s">
        <v>34</v>
      </c>
      <c r="E38" s="837"/>
      <c r="F38" s="837"/>
      <c r="G38" s="837"/>
      <c r="H38" s="837"/>
      <c r="I38" s="832" t="str">
        <f>CONCATENATE(COUNTIFS(_Output!A:A,"T 1*",_Output!B:B,1,_Output!L:L,"&lt;&gt;NIST MAPPING",_Output!D:D, 0, _Output!E:E, "&gt;1"),"/",COUNTIFS(_Output!A:A,"T 1*",_Output!B:B,1,_Output!L:L,"&lt;&gt;NIST MAPPING", _Output!E:E, "&gt;1"))</f>
        <v>60/60</v>
      </c>
      <c r="J38" s="833"/>
      <c r="K38" s="3"/>
      <c r="L38" s="3"/>
      <c r="M38" s="3"/>
      <c r="N38" s="3"/>
      <c r="O38" s="3"/>
      <c r="P38" s="3"/>
      <c r="Q38" s="3"/>
      <c r="R38" s="12"/>
      <c r="S38" s="13"/>
    </row>
    <row r="39" spans="1:19" ht="20.100000000000001" customHeight="1">
      <c r="A39" s="102"/>
      <c r="B39" s="102"/>
      <c r="C39" s="3"/>
      <c r="D39" s="836" t="s">
        <v>35</v>
      </c>
      <c r="E39" s="837"/>
      <c r="F39" s="837"/>
      <c r="G39" s="837"/>
      <c r="H39" s="837"/>
      <c r="I39" s="832" t="str">
        <f>CONCATENATE(COUNTIFS(_Output!A:A,"T 2*",_Output!B:B,1,_Output!L:L,"&lt;&gt;NIST MAPPING",_Output!D:D, 0, _Output!E:E, "&gt;1"),"/",COUNTIFS(_Output!A:A,"T 2*",_Output!B:B,1,_Output!L:L,"&lt;&gt;NIST MAPPING",_Output!E:E, "&gt;1"))</f>
        <v>56/56</v>
      </c>
      <c r="J39" s="833"/>
      <c r="K39" s="3"/>
      <c r="L39" s="5"/>
      <c r="M39" s="5"/>
      <c r="N39" s="5"/>
      <c r="O39" s="5"/>
      <c r="P39" s="5"/>
      <c r="Q39" s="5"/>
      <c r="R39" s="12"/>
      <c r="S39" s="14"/>
    </row>
    <row r="40" spans="1:19" ht="20.100000000000001" customHeight="1">
      <c r="A40" s="102"/>
      <c r="B40" s="102"/>
      <c r="C40" s="3"/>
      <c r="D40" s="836" t="s">
        <v>36</v>
      </c>
      <c r="E40" s="837"/>
      <c r="F40" s="837"/>
      <c r="G40" s="837"/>
      <c r="H40" s="837"/>
      <c r="I40" s="832" t="str">
        <f>CONCATENATE(COUNTIFS(_Output!A:A,"T 3*",_Output!B:B,1,_Output!L:L,"&lt;&gt;NIST MAPPING",_Output!D:D, 0, _Output!E:E, "&gt;1"),"/",COUNTIFS(_Output!A:A,"T 3*",_Output!B:B,1,_Output!L:L,"&lt;&gt;NIST MAPPING", _Output!E:E, "&gt;1"))</f>
        <v>71/71</v>
      </c>
      <c r="J40" s="833"/>
      <c r="K40" s="3"/>
      <c r="L40" s="5"/>
      <c r="M40" s="5"/>
      <c r="N40" s="5"/>
      <c r="O40" s="5"/>
      <c r="P40" s="5"/>
      <c r="Q40" s="5"/>
      <c r="R40" s="12"/>
      <c r="S40" s="14"/>
    </row>
    <row r="41" spans="1:19" ht="20.100000000000001" customHeight="1">
      <c r="A41" s="102"/>
      <c r="B41" s="102"/>
      <c r="C41" s="3"/>
      <c r="D41" s="836" t="s">
        <v>37</v>
      </c>
      <c r="E41" s="837"/>
      <c r="F41" s="837"/>
      <c r="G41" s="837"/>
      <c r="H41" s="837"/>
      <c r="I41" s="832" t="str">
        <f>CONCATENATE(COUNTIFS(_Output!A:A,"T 4*",_Output!B:B,1,_Output!L:L,"&lt;&gt;NIST MAPPING",_Output!D:D, 0,_Output!E:E, "&gt;1"),"/",COUNTIFS(_Output!A:A,"T 4*",_Output!B:B,1,_Output!L:L,"&lt;&gt;NIST MAPPING",_Output!E:E, "&gt;1"))</f>
        <v>46/46</v>
      </c>
      <c r="J41" s="833"/>
      <c r="K41" s="3"/>
      <c r="L41" s="5"/>
      <c r="M41" s="5"/>
      <c r="N41" s="5"/>
      <c r="O41" s="5"/>
      <c r="P41" s="5"/>
      <c r="Q41" s="5"/>
      <c r="R41" s="12"/>
      <c r="S41" s="14"/>
    </row>
    <row r="42" spans="1:19" ht="20.100000000000001" customHeight="1">
      <c r="A42" s="102"/>
      <c r="B42" s="107"/>
      <c r="C42" s="108"/>
      <c r="D42" s="421"/>
      <c r="E42" s="376"/>
      <c r="F42" s="376"/>
      <c r="G42" s="376"/>
      <c r="H42" s="376"/>
      <c r="I42" s="830" t="s">
        <v>4</v>
      </c>
      <c r="J42" s="831"/>
      <c r="K42" s="366"/>
      <c r="L42" s="211"/>
      <c r="M42" s="211"/>
      <c r="N42" s="211"/>
      <c r="O42" s="211"/>
      <c r="P42" s="211"/>
      <c r="Q42" s="211"/>
      <c r="R42" s="377"/>
      <c r="S42" s="14"/>
    </row>
    <row r="43" spans="1:19" ht="20.100000000000001" customHeight="1">
      <c r="A43" s="102"/>
      <c r="B43" s="101" t="s">
        <v>38</v>
      </c>
      <c r="C43" s="3"/>
      <c r="D43" s="850" t="s">
        <v>39</v>
      </c>
      <c r="E43" s="851"/>
      <c r="F43" s="851"/>
      <c r="G43" s="851"/>
      <c r="H43" s="852"/>
      <c r="I43" s="832" t="str">
        <f>CONCATENATE(COUNTIFS(_Output!A:A,"S 1*",_Output!B:B,1,_Output!L:L,"&lt;&gt;NIST MAPPING",_Output!D:D, 0, _Output!E:E, "&gt;1"),"/",COUNTIFS(_Output!A:A,"S 1*",_Output!B:B,1,_Output!L:L,"&lt;&gt;NIST MAPPING",_Output!E:E, "&gt;1"))</f>
        <v>41/41</v>
      </c>
      <c r="J43" s="833"/>
      <c r="K43" s="3"/>
      <c r="L43" s="5"/>
      <c r="M43" s="5"/>
      <c r="N43" s="5"/>
      <c r="O43" s="5"/>
      <c r="P43" s="5"/>
      <c r="Q43" s="5"/>
      <c r="R43" s="12"/>
      <c r="S43" s="14"/>
    </row>
    <row r="44" spans="1:19" ht="20.100000000000001" customHeight="1">
      <c r="A44" s="102"/>
      <c r="B44" s="102"/>
      <c r="C44" s="3"/>
      <c r="D44" s="836" t="s">
        <v>40</v>
      </c>
      <c r="E44" s="837"/>
      <c r="F44" s="837"/>
      <c r="G44" s="837"/>
      <c r="H44" s="838"/>
      <c r="I44" s="832" t="str">
        <f>CONCATENATE(COUNTIFS(_Output!A:A,"S 2*",_Output!B:B,1,_Output!L:L,"&lt;&gt;NIST MAPPING",_Output!D:D, 0, _Output!E:E, "&gt;1"),"/",COUNTIFS(_Output!A:A,"S 2*",_Output!B:B,1,_Output!L:L,"&lt;&gt;NIST MAPPING", _Output!E:E, "&gt;1"))</f>
        <v>50/50</v>
      </c>
      <c r="J44" s="833"/>
      <c r="K44" s="3"/>
      <c r="L44" s="5"/>
      <c r="M44" s="5"/>
      <c r="N44" s="5"/>
      <c r="O44" s="5"/>
      <c r="P44" s="5"/>
      <c r="Q44" s="5"/>
      <c r="R44" s="12"/>
      <c r="S44" s="14"/>
    </row>
    <row r="45" spans="1:19" ht="20.100000000000001" customHeight="1">
      <c r="A45" s="102"/>
      <c r="B45" s="102"/>
      <c r="C45" s="3"/>
      <c r="D45" s="836" t="s">
        <v>41</v>
      </c>
      <c r="E45" s="837"/>
      <c r="F45" s="837"/>
      <c r="G45" s="837"/>
      <c r="H45" s="838"/>
      <c r="I45" s="832" t="str">
        <f>CONCATENATE(COUNTIFS(_Output!A:A,"S 3*",_Output!B:B,1,_Output!L:L,"&lt;&gt;NIST MAPPING",_Output!D:D, 0, _Output!E:E, "&gt;1"),"/",COUNTIFS(_Output!A:A,"S 3*",_Output!B:B,1,_Output!L:L,"&lt;&gt;NIST MAPPING", _Output!E:E, "&gt;1"))</f>
        <v>38/38</v>
      </c>
      <c r="J45" s="833"/>
      <c r="K45" s="3"/>
      <c r="L45" s="5"/>
      <c r="M45" s="5"/>
      <c r="N45" s="5"/>
      <c r="O45" s="5"/>
      <c r="P45" s="5"/>
      <c r="Q45" s="5"/>
      <c r="R45" s="12"/>
      <c r="S45" s="14"/>
    </row>
    <row r="46" spans="1:19" ht="20.100000000000001" customHeight="1">
      <c r="A46" s="102"/>
      <c r="B46" s="102"/>
      <c r="C46" s="3"/>
      <c r="D46" s="836" t="s">
        <v>42</v>
      </c>
      <c r="E46" s="837"/>
      <c r="F46" s="837"/>
      <c r="G46" s="837"/>
      <c r="H46" s="838"/>
      <c r="I46" s="832" t="str">
        <f>CONCATENATE(COUNTIFS(_Output!A:A,"S 4*",_Output!B:B,1,_Output!L:L,"&lt;&gt;NIST MAPPING",_Output!D:D, 0, _Output!E:E, "&gt;1"),"/",COUNTIFS(_Output!A:A,"S 4*",_Output!B:B,1,_Output!L:L,"&lt;&gt;NIST MAPPING", _Output!E:E, "&gt;1"))</f>
        <v>55/55</v>
      </c>
      <c r="J46" s="833"/>
      <c r="K46" s="3"/>
      <c r="L46" s="5"/>
      <c r="M46" s="5"/>
      <c r="N46" s="5"/>
      <c r="O46" s="5"/>
      <c r="P46" s="5"/>
      <c r="Q46" s="5"/>
      <c r="R46" s="12"/>
      <c r="S46" s="14"/>
    </row>
    <row r="47" spans="1:19" ht="20.100000000000001" customHeight="1">
      <c r="A47" s="102"/>
      <c r="B47" s="102"/>
      <c r="C47" s="3"/>
      <c r="D47" s="836" t="s">
        <v>43</v>
      </c>
      <c r="E47" s="837"/>
      <c r="F47" s="837"/>
      <c r="G47" s="837"/>
      <c r="H47" s="838"/>
      <c r="I47" s="832" t="str">
        <f>CONCATENATE(COUNTIFS(_Output!A:A,"S 5*",_Output!B:B,1,_Output!L:L,"&lt;&gt;NIST MAPPING",_Output!D:D, 0, _Output!E:E, "&gt;1"),"/",COUNTIFS(_Output!A:A,"S 5*",_Output!B:B,1,_Output!L:L,"&lt;&gt;NIST MAPPING",_Output!E:E, "&gt;1"))</f>
        <v>35/35</v>
      </c>
      <c r="J47" s="833"/>
      <c r="K47" s="3"/>
      <c r="L47" s="5"/>
      <c r="M47" s="5"/>
      <c r="N47" s="5"/>
      <c r="O47" s="5"/>
      <c r="P47" s="5"/>
      <c r="Q47" s="5"/>
      <c r="R47" s="12"/>
      <c r="S47" s="14"/>
    </row>
    <row r="48" spans="1:19" ht="20.100000000000001" customHeight="1">
      <c r="A48" s="102"/>
      <c r="B48" s="102"/>
      <c r="C48" s="3"/>
      <c r="D48" s="836" t="s">
        <v>44</v>
      </c>
      <c r="E48" s="837"/>
      <c r="F48" s="837"/>
      <c r="G48" s="837"/>
      <c r="H48" s="838"/>
      <c r="I48" s="832" t="str">
        <f>CONCATENATE(COUNTIFS(_Output!A:A,"S 6*",_Output!B:B,1,_Output!L:L,"&lt;&gt;NIST MAPPING",_Output!D:D, 0, _Output!E:E, "&gt;1"),"/",COUNTIFS(_Output!A:A,"S 6*",_Output!B:B,1,_Output!L:L,"&lt;&gt;NIST MAPPING", _Output!E:E, "&gt;1"))</f>
        <v>33/33</v>
      </c>
      <c r="J48" s="833"/>
      <c r="K48" s="3"/>
      <c r="L48" s="5"/>
      <c r="M48" s="5"/>
      <c r="N48" s="5"/>
      <c r="O48" s="5"/>
      <c r="P48" s="5"/>
      <c r="Q48" s="5"/>
      <c r="R48" s="12"/>
      <c r="S48" s="14"/>
    </row>
    <row r="49" spans="1:19" ht="20.100000000000001" customHeight="1">
      <c r="A49" s="5"/>
      <c r="B49" s="415"/>
      <c r="C49" s="21"/>
      <c r="D49" s="422"/>
      <c r="E49" s="423"/>
      <c r="F49" s="423"/>
      <c r="G49" s="423"/>
      <c r="H49" s="424"/>
      <c r="I49" s="830" t="s">
        <v>4</v>
      </c>
      <c r="J49" s="831"/>
      <c r="K49" s="425"/>
      <c r="L49" s="366"/>
      <c r="M49" s="366"/>
      <c r="N49" s="366"/>
      <c r="O49" s="366"/>
      <c r="P49" s="366"/>
      <c r="Q49" s="366"/>
      <c r="R49" s="366"/>
      <c r="S49" s="14"/>
    </row>
    <row r="50" spans="1:19" ht="20.100000000000001" customHeight="1">
      <c r="A50" s="5"/>
      <c r="B50" s="451" t="s">
        <v>45</v>
      </c>
      <c r="C50" s="416"/>
      <c r="D50" s="836" t="s">
        <v>46</v>
      </c>
      <c r="E50" s="837"/>
      <c r="F50" s="837"/>
      <c r="G50" s="837"/>
      <c r="H50" s="838"/>
      <c r="I50" s="834" t="s">
        <v>7</v>
      </c>
      <c r="J50" s="835"/>
      <c r="K50" s="416"/>
      <c r="L50" s="342"/>
      <c r="M50" s="342"/>
      <c r="N50" s="342"/>
      <c r="O50" s="342"/>
      <c r="P50" s="342"/>
      <c r="Q50" s="342"/>
      <c r="R50" s="342"/>
      <c r="S50" s="14"/>
    </row>
    <row r="51" spans="1:19" ht="20.100000000000001" customHeight="1">
      <c r="A51" s="5"/>
      <c r="B51" s="21"/>
      <c r="C51" s="21"/>
      <c r="D51" s="836" t="s">
        <v>47</v>
      </c>
      <c r="E51" s="837"/>
      <c r="F51" s="837"/>
      <c r="G51" s="837"/>
      <c r="H51" s="838"/>
      <c r="I51" s="468"/>
      <c r="J51" s="469" t="s">
        <v>7</v>
      </c>
      <c r="K51" s="21"/>
      <c r="L51" s="3"/>
      <c r="M51" s="3"/>
      <c r="N51" s="3"/>
      <c r="O51" s="3"/>
      <c r="P51" s="3"/>
      <c r="Q51" s="3"/>
      <c r="R51" s="3"/>
      <c r="S51" s="14"/>
    </row>
    <row r="52" spans="1:19" ht="20.100000000000001" customHeight="1">
      <c r="A52" s="5"/>
      <c r="B52" s="21"/>
      <c r="C52" s="21"/>
      <c r="D52" s="836" t="s">
        <v>48</v>
      </c>
      <c r="E52" s="837"/>
      <c r="F52" s="837"/>
      <c r="G52" s="837"/>
      <c r="H52" s="838"/>
      <c r="I52" s="468"/>
      <c r="J52" s="469" t="s">
        <v>7</v>
      </c>
      <c r="K52" s="21"/>
      <c r="L52" s="3"/>
      <c r="M52" s="3"/>
      <c r="N52" s="3"/>
      <c r="O52" s="3"/>
      <c r="P52" s="3"/>
      <c r="Q52" s="3"/>
      <c r="R52" s="3"/>
      <c r="S52" s="14"/>
    </row>
    <row r="53" spans="1:19" ht="20.100000000000001" customHeight="1">
      <c r="A53" s="5"/>
      <c r="B53" s="21"/>
      <c r="C53" s="21"/>
      <c r="D53" s="422"/>
      <c r="E53" s="423"/>
      <c r="F53" s="423"/>
      <c r="G53" s="423"/>
      <c r="H53" s="424"/>
      <c r="I53" s="830" t="s">
        <v>4</v>
      </c>
      <c r="J53" s="831"/>
      <c r="K53" s="425"/>
      <c r="L53" s="366"/>
      <c r="M53" s="366"/>
      <c r="N53" s="366"/>
      <c r="O53" s="366"/>
      <c r="P53" s="366"/>
      <c r="Q53" s="366"/>
      <c r="R53" s="366"/>
      <c r="S53" s="14"/>
    </row>
    <row r="54" spans="1:19" ht="20.100000000000001" customHeight="1">
      <c r="A54" s="5"/>
      <c r="B54" s="451" t="s">
        <v>49</v>
      </c>
      <c r="C54" s="416"/>
      <c r="D54" s="836" t="s">
        <v>50</v>
      </c>
      <c r="E54" s="837"/>
      <c r="F54" s="837"/>
      <c r="G54" s="837"/>
      <c r="H54" s="838"/>
      <c r="I54" s="834" t="s">
        <v>7</v>
      </c>
      <c r="J54" s="835"/>
      <c r="K54" s="416"/>
      <c r="L54" s="342"/>
      <c r="M54" s="342"/>
      <c r="N54" s="342"/>
      <c r="O54" s="342"/>
      <c r="P54" s="342"/>
      <c r="Q54" s="342"/>
      <c r="R54" s="342"/>
      <c r="S54" s="14"/>
    </row>
    <row r="55" spans="1:19" ht="20.100000000000001" customHeight="1" thickBot="1">
      <c r="A55" s="10"/>
      <c r="B55" s="31"/>
      <c r="C55" s="31"/>
      <c r="D55" s="31"/>
      <c r="E55" s="31"/>
      <c r="F55" s="853"/>
      <c r="G55" s="853"/>
      <c r="H55" s="853"/>
      <c r="I55" s="498"/>
      <c r="J55" s="499"/>
      <c r="K55" s="11"/>
      <c r="L55" s="11"/>
      <c r="M55" s="11"/>
      <c r="N55" s="11"/>
      <c r="O55" s="11"/>
      <c r="P55" s="11"/>
      <c r="Q55" s="11"/>
      <c r="R55" s="11"/>
      <c r="S55" s="15"/>
    </row>
    <row r="56" spans="1:19" ht="14.45" hidden="1"/>
    <row r="57" spans="1:19" ht="14.45" hidden="1"/>
    <row r="58" spans="1:19" ht="14.45" hidden="1"/>
    <row r="59" spans="1:19" ht="14.45" hidden="1"/>
    <row r="60" spans="1:19" ht="14.45" hidden="1"/>
    <row r="61" spans="1:19" ht="14.45" hidden="1"/>
    <row r="62" spans="1:19" ht="14.45" hidden="1"/>
  </sheetData>
  <mergeCells count="87">
    <mergeCell ref="D48:H48"/>
    <mergeCell ref="F55:H55"/>
    <mergeCell ref="D50:H50"/>
    <mergeCell ref="D54:H54"/>
    <mergeCell ref="D51:H51"/>
    <mergeCell ref="D52:H52"/>
    <mergeCell ref="D47:H47"/>
    <mergeCell ref="D40:H40"/>
    <mergeCell ref="D41:H41"/>
    <mergeCell ref="D43:H43"/>
    <mergeCell ref="D44:H44"/>
    <mergeCell ref="N1:N2"/>
    <mergeCell ref="B3:F3"/>
    <mergeCell ref="G3:K3"/>
    <mergeCell ref="D16:H16"/>
    <mergeCell ref="D18:H18"/>
    <mergeCell ref="B4:F4"/>
    <mergeCell ref="G4:K4"/>
    <mergeCell ref="I14:J14"/>
    <mergeCell ref="B1:K2"/>
    <mergeCell ref="L1:L2"/>
    <mergeCell ref="I17:J17"/>
    <mergeCell ref="D13:H13"/>
    <mergeCell ref="B5:F5"/>
    <mergeCell ref="G5:K5"/>
    <mergeCell ref="B6:F6"/>
    <mergeCell ref="I10:J10"/>
    <mergeCell ref="I20:J20"/>
    <mergeCell ref="I21:J21"/>
    <mergeCell ref="D11:H11"/>
    <mergeCell ref="D12:H12"/>
    <mergeCell ref="D15:H15"/>
    <mergeCell ref="D19:H19"/>
    <mergeCell ref="D20:H20"/>
    <mergeCell ref="D21:H21"/>
    <mergeCell ref="I12:J12"/>
    <mergeCell ref="I15:J15"/>
    <mergeCell ref="I16:J16"/>
    <mergeCell ref="I18:J18"/>
    <mergeCell ref="I19:J19"/>
    <mergeCell ref="I11:J11"/>
    <mergeCell ref="I22:J22"/>
    <mergeCell ref="D22:H22"/>
    <mergeCell ref="D24:H24"/>
    <mergeCell ref="D25:H25"/>
    <mergeCell ref="D26:H26"/>
    <mergeCell ref="I23:J23"/>
    <mergeCell ref="D27:H27"/>
    <mergeCell ref="D28:H28"/>
    <mergeCell ref="D30:H30"/>
    <mergeCell ref="D31:H31"/>
    <mergeCell ref="D32:H32"/>
    <mergeCell ref="D33:H33"/>
    <mergeCell ref="D38:H38"/>
    <mergeCell ref="I39:J39"/>
    <mergeCell ref="I45:J45"/>
    <mergeCell ref="I46:J46"/>
    <mergeCell ref="I41:J41"/>
    <mergeCell ref="I43:J43"/>
    <mergeCell ref="I44:J44"/>
    <mergeCell ref="I34:J34"/>
    <mergeCell ref="D39:H39"/>
    <mergeCell ref="D34:H34"/>
    <mergeCell ref="D45:H45"/>
    <mergeCell ref="D46:H46"/>
    <mergeCell ref="D35:H35"/>
    <mergeCell ref="D36:H36"/>
    <mergeCell ref="I50:J50"/>
    <mergeCell ref="I54:J54"/>
    <mergeCell ref="I48:J48"/>
    <mergeCell ref="I47:J47"/>
    <mergeCell ref="I49:J49"/>
    <mergeCell ref="I53:J53"/>
    <mergeCell ref="I29:J29"/>
    <mergeCell ref="I37:J37"/>
    <mergeCell ref="I42:J42"/>
    <mergeCell ref="I40:J40"/>
    <mergeCell ref="I24:J24"/>
    <mergeCell ref="I25:J25"/>
    <mergeCell ref="I26:J26"/>
    <mergeCell ref="I27:J27"/>
    <mergeCell ref="I28:J28"/>
    <mergeCell ref="I30:J30"/>
    <mergeCell ref="I31:J31"/>
    <mergeCell ref="I32:J32"/>
    <mergeCell ref="I33:J33"/>
    <mergeCell ref="I38:J38"/>
  </mergeCells>
  <hyperlinks>
    <hyperlink ref="D25" location="'People - R&amp;H'!A1" tooltip="2. Roles and Hierarchy" display="2. Roles and Hierarchy" xr:uid="{00000000-0004-0000-0100-000000000000}"/>
    <hyperlink ref="D26" location="'People - PEM'!A1" tooltip="3. People Management" display="3. People Management" xr:uid="{00000000-0004-0000-0100-000001000000}"/>
    <hyperlink ref="D27" location="'People - KNM'!A1" tooltip="4. Knowledge Management" display="4. Knowledge Management" xr:uid="{00000000-0004-0000-0100-000002000000}"/>
    <hyperlink ref="D28" location="'People - T&amp;E'!A1" tooltip="5. Training and Education" display="5. Training and Education" xr:uid="{00000000-0004-0000-0100-000003000000}"/>
    <hyperlink ref="D19" location="'Business - CST'!A1" tooltip="2. Customers" display="2. Customers" xr:uid="{00000000-0004-0000-0100-000004000000}"/>
    <hyperlink ref="D20" location="'Business - CHT'!A1" tooltip="3. Charter" display="3. Charter" xr:uid="{00000000-0004-0000-0100-000005000000}"/>
    <hyperlink ref="D21" location="'Business - GOV'!A1" tooltip="4. Governance" display="4. Governance" xr:uid="{00000000-0004-0000-0100-000006000000}"/>
    <hyperlink ref="D22" location="'Business - PRV'!A1" tooltip="5. Privacy" display="5. Privacy" xr:uid="{00000000-0004-0000-0100-000007000000}"/>
    <hyperlink ref="D18" location="'Business - BSD'!A1" tooltip="1. Business drivers" display="1. Business drivers" xr:uid="{00000000-0004-0000-0100-000008000000}"/>
    <hyperlink ref="D24" location="'People - EMP'!A1" tooltip="1. Employees" display="1. Employees" xr:uid="{00000000-0004-0000-0100-000009000000}"/>
    <hyperlink ref="D30" location="'Process - MGT'!A1" tooltip="1. Management" display="1. Management" xr:uid="{00000000-0004-0000-0100-00000A000000}"/>
    <hyperlink ref="D31" location="'Process - O&amp;F'!A1" tooltip="2. Operations and Facilities" display="2. Operations and Facilities" xr:uid="{00000000-0004-0000-0100-00000B000000}"/>
    <hyperlink ref="D32" location="'Process - RPT'!A1" tooltip="3. Reporting" display="3. Reporting" xr:uid="{00000000-0004-0000-0100-00000C000000}"/>
    <hyperlink ref="D33" location="'Process - UCM'!A1" tooltip="4. Use Case Management" display="4. Use Case Management" xr:uid="{00000000-0004-0000-0100-00000D000000}"/>
    <hyperlink ref="D15" location="'General - PRO'!A1" tooltip="1. Profile" display="1. Profile" xr:uid="{00000000-0004-0000-0100-00000E000000}"/>
    <hyperlink ref="D16" location="'General - SCP'!A1" tooltip="2. Scope" display="2. Scope" xr:uid="{00000000-0004-0000-0100-00000F000000}"/>
    <hyperlink ref="D11" location="'Introduction - INT'!A1" tooltip="1. Introduction" display="1. Introduction" xr:uid="{00000000-0004-0000-0100-000010000000}"/>
    <hyperlink ref="D12" location="'Introduction - USG'!A1" tooltip="2. Usage" display="2. Usage" xr:uid="{00000000-0004-0000-0100-000011000000}"/>
    <hyperlink ref="D43:H43" location="'Services - SCM'!A1" tooltip="1. Security Monitoring" display="1. Security Monitoring" xr:uid="{00000000-0004-0000-0100-000016000000}"/>
    <hyperlink ref="D44:H44" location="'Services - SIM'!A1" tooltip="2. Security Incident Management" display="2. Security Incident Management" xr:uid="{00000000-0004-0000-0100-000017000000}"/>
    <hyperlink ref="D45:H45" location="'Services - A&amp;F'!A1" tooltip="3. Security Analysis and Forensics" display="3. Security Analysis and Forensics" xr:uid="{00000000-0004-0000-0100-000018000000}"/>
    <hyperlink ref="D46:H46" location="'Services - THR'!A1" tooltip="4. Threat Intelligence" display="4. Threat Intelligence" xr:uid="{00000000-0004-0000-0100-000019000000}"/>
    <hyperlink ref="D47:H47" location="'Services - HNT'!A1" tooltip="5. Threat Hunting" display="5. Threat Hunting" xr:uid="{00000000-0004-0000-0100-00001A000000}"/>
    <hyperlink ref="D48:H48" location="'Services - VUL'!A1" tooltip="6. Vulnerability Management" display="6. Vulnerability Management" xr:uid="{00000000-0004-0000-0100-00001B000000}"/>
    <hyperlink ref="D50:H50" location="'Results - OVR'!A1" tooltip="1. Results" display="1. Results" xr:uid="{00000000-0004-0000-0100-00001D000000}"/>
    <hyperlink ref="D54:H54" location="'Next Steps'!A1" tooltip="1. Next steps" display="1. Next steps" xr:uid="{00000000-0004-0000-0100-00001F000000}"/>
    <hyperlink ref="D51:H51" location="'Results - CSF 1.1'!A1" tooltip="2. NIST CSF Scoring" display="2. NIST CSF 1.1 Scoring" xr:uid="{52B32A25-2774-497D-A6D8-A411CF48EDD8}"/>
    <hyperlink ref="D34" location="'Process - UCM'!A1" tooltip="4. Use Case Management" display="4. Use Case Management" xr:uid="{BBA34C40-6013-4535-8CE4-F744D31C672E}"/>
    <hyperlink ref="D34:H34" location="'Process - DTE'!A1" tooltip="5. Detection Engineering &amp; Validation" display="5. Detection Engineering &amp; Validation" xr:uid="{8558364C-40D7-4A02-9448-EF5F115F8081}"/>
    <hyperlink ref="D32:H32" location="'Process - RPT'!A1" tooltip="3. Reporting &amp; Communication" display="3. Reporting &amp; Communication" xr:uid="{6ECFE37C-1DC6-40CC-B037-0A3B2484D51B}"/>
    <hyperlink ref="D22:H22" location="'Business - PRV'!A1" tooltip="5. Privacy &amp; Policy" display="5. Privacy &amp; Policy" xr:uid="{D9793D54-7DE1-4D74-909E-F68F5BD719C7}"/>
    <hyperlink ref="D13" location="'Introduction - USG'!A1" tooltip="2. Usage" display="2. Usage" xr:uid="{20730F79-26D5-484D-A34E-3A7747077C82}"/>
    <hyperlink ref="D13:H13" location="'Introduction - CHG'!A1" tooltip="3. Change notes" display="3. Change notes" xr:uid="{15AA2C7F-F0A8-4AFD-B5FD-20BA97E8E335}"/>
    <hyperlink ref="D41:H41" location="'Technology - AUT'!A1" tooltip="4. SecOps Automation" display="4. SecOps Automation" xr:uid="{00000000-0004-0000-0100-000015000000}"/>
    <hyperlink ref="D40:H40" location="'Technology - END'!A1" tooltip="3. Endpoint Monitoring" display="3. Endpoint Monitoring" xr:uid="{00000000-0004-0000-0100-000014000000}"/>
    <hyperlink ref="D39:H39" location="'Technology - NET'!A1" tooltip="2. Network Monitoring" display="2. Network Monitoring" xr:uid="{00000000-0004-0000-0100-000013000000}"/>
    <hyperlink ref="D38:H38" location="'Technology - LOG'!A1" tooltip="1. Log Monitoring" display="1. Log Monitoring" xr:uid="{00000000-0004-0000-0100-000012000000}"/>
    <hyperlink ref="D30:H30" location="'Process - MGT'!A1" tooltip="1. SOC Management" display="1. SOC Management" xr:uid="{3C41D96A-4EDA-4936-810E-24BC1E7ED1D2}"/>
    <hyperlink ref="D28:H28" location="'People - T&amp;E'!A1" tooltip="5. Training &amp; Education" display="5. Training &amp; Education" xr:uid="{5C5D67D1-2E53-45D9-A550-4AED63E81088}"/>
    <hyperlink ref="D52:H52" location="'Results - SHR'!A1" tooltip="3. Results Sharing" display="3. Results Sharing" xr:uid="{8167649F-4D05-486C-BF5A-7C76D5FAC768}"/>
    <hyperlink ref="D35:H35" location="'Process - ATE'!A1" tooltip="6. Automation Engineering" display="6. Automation Engineering" xr:uid="{8D0BDDD5-8FF7-41C7-9082-3DD27A7AE0AF}"/>
    <hyperlink ref="D36:H36" location="'Process - LOG'!A1" tooltip="7. Log Management" display="7. Log Management" xr:uid="{6A3471D4-A10E-4FC4-A35F-C7D864D5D780}"/>
    <hyperlink ref="D19:H19" location="'Business - CST'!A1" tooltip="2. Customers &amp; Stakeholders" display="2. Customers &amp; Stakeholders" xr:uid="{46F39D4E-6F2E-42D0-B281-49CE7CC549E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8">
    <tabColor rgb="FF0070C0"/>
  </sheetPr>
  <dimension ref="A1:Z58"/>
  <sheetViews>
    <sheetView showRowColHeaders="0" zoomScaleNormal="100" workbookViewId="0">
      <pane ySplit="7" topLeftCell="A8" activePane="bottomLeft" state="frozen"/>
      <selection pane="bottomLeft"/>
    </sheetView>
  </sheetViews>
  <sheetFormatPr defaultColWidth="0" defaultRowHeight="14.45"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style="32" bestFit="1" customWidth="1"/>
    <col min="17" max="17" width="110.7109375" style="32" customWidth="1"/>
    <col min="18" max="18" width="2.28515625" customWidth="1"/>
    <col min="19" max="20" width="0" hidden="1" customWidth="1"/>
    <col min="21" max="16384" width="9.28515625" hidden="1"/>
  </cols>
  <sheetData>
    <row r="1" spans="1:26" ht="20.100000000000001" customHeight="1">
      <c r="A1" s="328"/>
      <c r="B1" s="846" t="s">
        <v>13</v>
      </c>
      <c r="C1" s="847"/>
      <c r="D1" s="847"/>
      <c r="E1" s="847"/>
      <c r="F1" s="847"/>
      <c r="G1" s="847"/>
      <c r="H1" s="847"/>
      <c r="I1" s="847"/>
      <c r="J1" s="847"/>
      <c r="K1" s="847"/>
      <c r="L1" s="839"/>
      <c r="M1" s="340"/>
      <c r="N1" s="877"/>
      <c r="O1" s="329"/>
      <c r="P1" s="329"/>
      <c r="Q1" s="329"/>
      <c r="R1" s="330"/>
      <c r="S1" s="340"/>
      <c r="T1" s="839"/>
      <c r="U1" s="340"/>
      <c r="V1" s="839"/>
      <c r="W1" s="329"/>
      <c r="X1" s="329"/>
      <c r="Y1" s="329"/>
      <c r="Z1" s="330"/>
    </row>
    <row r="2" spans="1:26" ht="20.100000000000001" customHeight="1">
      <c r="A2" s="331"/>
      <c r="B2" s="848"/>
      <c r="C2" s="849"/>
      <c r="D2" s="849"/>
      <c r="E2" s="849"/>
      <c r="F2" s="849"/>
      <c r="G2" s="849"/>
      <c r="H2" s="849"/>
      <c r="I2" s="849"/>
      <c r="J2" s="849"/>
      <c r="K2" s="849"/>
      <c r="L2" s="840"/>
      <c r="M2" s="325"/>
      <c r="N2" s="840"/>
      <c r="O2" s="337"/>
      <c r="P2" s="337"/>
      <c r="Q2" s="337"/>
      <c r="R2" s="338"/>
      <c r="S2" s="325"/>
      <c r="T2" s="840"/>
      <c r="U2" s="325"/>
      <c r="V2" s="840"/>
      <c r="W2" s="337"/>
      <c r="X2" s="337"/>
      <c r="Y2" s="337"/>
      <c r="Z2" s="338"/>
    </row>
    <row r="3" spans="1:26" ht="20.100000000000001" customHeight="1">
      <c r="A3" s="331"/>
      <c r="B3" s="836" t="s">
        <v>331</v>
      </c>
      <c r="C3" s="837"/>
      <c r="D3" s="837"/>
      <c r="E3" s="837"/>
      <c r="F3" s="837"/>
      <c r="G3" s="836" t="s">
        <v>18</v>
      </c>
      <c r="H3" s="837"/>
      <c r="I3" s="837"/>
      <c r="J3" s="837"/>
      <c r="K3" s="837"/>
      <c r="L3" s="317"/>
      <c r="M3" s="317"/>
      <c r="N3" s="317"/>
      <c r="O3" s="332"/>
      <c r="P3" s="332"/>
      <c r="Q3" s="332"/>
      <c r="R3" s="333"/>
      <c r="S3" s="327"/>
      <c r="T3" s="317"/>
      <c r="U3" s="317"/>
      <c r="V3" s="317"/>
      <c r="W3" s="332"/>
      <c r="X3" s="332"/>
      <c r="Y3" s="332"/>
      <c r="Z3" s="333"/>
    </row>
    <row r="4" spans="1:26" ht="20.100000000000001" customHeight="1">
      <c r="A4" s="331"/>
      <c r="B4" s="836" t="s">
        <v>332</v>
      </c>
      <c r="C4" s="837"/>
      <c r="D4" s="837"/>
      <c r="E4" s="837"/>
      <c r="F4" s="837"/>
      <c r="G4" s="844"/>
      <c r="H4" s="845"/>
      <c r="I4" s="845"/>
      <c r="J4" s="845"/>
      <c r="K4" s="845"/>
      <c r="L4" s="317"/>
      <c r="M4" s="317"/>
      <c r="N4" s="317"/>
      <c r="O4" s="332"/>
      <c r="P4" s="332"/>
      <c r="Q4" s="332"/>
      <c r="R4" s="333"/>
      <c r="S4" s="326"/>
      <c r="T4" s="317"/>
      <c r="U4" s="317"/>
      <c r="V4" s="317"/>
      <c r="W4" s="332"/>
      <c r="X4" s="332"/>
      <c r="Y4" s="332"/>
      <c r="Z4" s="333"/>
    </row>
    <row r="5" spans="1:26" ht="20.100000000000001" customHeight="1">
      <c r="A5" s="331"/>
      <c r="B5" s="836" t="s">
        <v>16</v>
      </c>
      <c r="C5" s="837"/>
      <c r="D5" s="837"/>
      <c r="E5" s="837"/>
      <c r="F5" s="837"/>
      <c r="G5" s="844"/>
      <c r="H5" s="845"/>
      <c r="I5" s="845"/>
      <c r="J5" s="845"/>
      <c r="K5" s="845"/>
      <c r="L5" s="317"/>
      <c r="M5" s="317"/>
      <c r="N5" s="317"/>
      <c r="O5" s="332"/>
      <c r="P5" s="332"/>
      <c r="Q5" s="332"/>
      <c r="R5" s="333"/>
      <c r="S5" s="326"/>
      <c r="T5" s="317"/>
      <c r="U5" s="317"/>
      <c r="V5" s="317"/>
      <c r="W5" s="332"/>
      <c r="X5" s="332"/>
      <c r="Y5" s="332"/>
      <c r="Z5" s="333"/>
    </row>
    <row r="6" spans="1:26" ht="20.100000000000001" customHeight="1">
      <c r="A6" s="331"/>
      <c r="B6" s="841" t="s">
        <v>17</v>
      </c>
      <c r="C6" s="842"/>
      <c r="D6" s="842"/>
      <c r="E6" s="842"/>
      <c r="F6" s="843"/>
      <c r="G6" s="339"/>
      <c r="H6" s="317"/>
      <c r="I6" s="317"/>
      <c r="J6" s="317"/>
      <c r="K6" s="317"/>
      <c r="L6" s="317"/>
      <c r="M6" s="317"/>
      <c r="N6" s="317"/>
      <c r="O6" s="332"/>
      <c r="P6" s="332"/>
      <c r="Q6" s="332"/>
      <c r="R6" s="333"/>
      <c r="S6" s="317"/>
      <c r="T6" s="317"/>
      <c r="U6" s="317"/>
      <c r="V6" s="317"/>
      <c r="W6" s="332"/>
      <c r="X6" s="332"/>
      <c r="Y6" s="332"/>
      <c r="Z6" s="333"/>
    </row>
    <row r="7" spans="1:26" ht="20.100000000000001" customHeight="1" thickBot="1">
      <c r="A7" s="334"/>
      <c r="B7" s="335"/>
      <c r="C7" s="335"/>
      <c r="D7" s="335"/>
      <c r="E7" s="335"/>
      <c r="F7" s="335"/>
      <c r="G7" s="335"/>
      <c r="H7" s="335"/>
      <c r="I7" s="335"/>
      <c r="J7" s="335"/>
      <c r="K7" s="335"/>
      <c r="L7" s="335"/>
      <c r="M7" s="335"/>
      <c r="N7" s="335"/>
      <c r="O7" s="335"/>
      <c r="P7" s="335"/>
      <c r="Q7" s="335"/>
      <c r="R7" s="336"/>
      <c r="S7" s="335"/>
      <c r="T7" s="335"/>
      <c r="U7" s="335"/>
      <c r="V7" s="335"/>
      <c r="W7" s="335"/>
      <c r="X7" s="335"/>
      <c r="Y7" s="335"/>
      <c r="Z7" s="336"/>
    </row>
    <row r="8" spans="1:26" ht="20.100000000000001" customHeight="1">
      <c r="A8" s="103"/>
      <c r="B8" s="17"/>
      <c r="C8" s="17"/>
      <c r="D8" s="17"/>
      <c r="E8" s="17"/>
      <c r="F8" s="17"/>
      <c r="G8" s="17"/>
      <c r="H8" s="17"/>
      <c r="I8" s="17"/>
      <c r="J8" s="17"/>
      <c r="K8" s="17"/>
      <c r="L8" s="17"/>
      <c r="M8" s="17"/>
      <c r="N8" s="17"/>
      <c r="O8" s="17"/>
      <c r="P8" s="197"/>
      <c r="Q8" s="17"/>
      <c r="R8" s="18"/>
    </row>
    <row r="9" spans="1:26" ht="20.100000000000001" customHeight="1">
      <c r="A9" s="106">
        <v>4</v>
      </c>
      <c r="B9" s="107" t="s">
        <v>151</v>
      </c>
      <c r="C9" s="107"/>
      <c r="D9" s="107"/>
      <c r="E9" s="107"/>
      <c r="F9" s="107"/>
      <c r="G9" s="107"/>
      <c r="H9" s="107"/>
      <c r="I9" s="107"/>
      <c r="J9" s="107"/>
      <c r="K9" s="107"/>
      <c r="L9" s="109" t="s">
        <v>334</v>
      </c>
      <c r="M9" s="108"/>
      <c r="N9" s="109" t="s">
        <v>335</v>
      </c>
      <c r="O9" s="191"/>
      <c r="P9" s="819" t="s">
        <v>92</v>
      </c>
      <c r="Q9" s="115" t="s">
        <v>313</v>
      </c>
      <c r="R9" s="104"/>
    </row>
    <row r="10" spans="1:26" ht="20.100000000000001" customHeight="1">
      <c r="A10" s="6"/>
      <c r="B10" s="3" t="s">
        <v>451</v>
      </c>
      <c r="C10" s="3" t="s">
        <v>452</v>
      </c>
      <c r="D10" s="3"/>
      <c r="E10" s="3"/>
      <c r="F10" s="3"/>
      <c r="G10" s="3"/>
      <c r="H10" s="3"/>
      <c r="I10" s="3"/>
      <c r="J10" s="3"/>
      <c r="K10" s="3"/>
      <c r="L10" s="110"/>
      <c r="M10" s="5"/>
      <c r="N10" s="110"/>
      <c r="O10" s="192"/>
      <c r="P10" s="820" t="str">
        <f>VLOOKUP(_Output!D49,_Guidance!B97:C102,2,FALSE)</f>
        <v xml:space="preserve"> </v>
      </c>
      <c r="Q10" s="116" t="s">
        <v>453</v>
      </c>
      <c r="R10" s="14"/>
    </row>
    <row r="11" spans="1:26" ht="20.100000000000001" customHeight="1">
      <c r="A11" s="6"/>
      <c r="B11" s="3" t="s">
        <v>454</v>
      </c>
      <c r="C11" s="3" t="s">
        <v>455</v>
      </c>
      <c r="D11" s="3"/>
      <c r="E11" s="3"/>
      <c r="F11" s="3"/>
      <c r="G11" s="3"/>
      <c r="H11" s="3"/>
      <c r="I11" s="3"/>
      <c r="J11" s="3"/>
      <c r="K11" s="3"/>
      <c r="L11" s="110"/>
      <c r="M11" s="5"/>
      <c r="N11" s="110"/>
      <c r="O11" s="192"/>
      <c r="P11" s="820" t="str">
        <f>VLOOKUP(_Output!D50,_Guidance!B103:C108,2,FALSE)</f>
        <v xml:space="preserve"> </v>
      </c>
      <c r="Q11" s="116" t="s">
        <v>456</v>
      </c>
      <c r="R11" s="14"/>
    </row>
    <row r="12" spans="1:26" ht="20.100000000000001" customHeight="1">
      <c r="A12" s="97"/>
      <c r="B12" s="82" t="s">
        <v>457</v>
      </c>
      <c r="C12" s="87" t="s">
        <v>458</v>
      </c>
      <c r="D12" s="82"/>
      <c r="E12" s="82"/>
      <c r="F12" s="82"/>
      <c r="G12" s="82"/>
      <c r="H12" s="82"/>
      <c r="I12" s="82"/>
      <c r="J12" s="82"/>
      <c r="K12" s="87"/>
      <c r="L12" s="111"/>
      <c r="M12" s="84"/>
      <c r="N12" s="111"/>
      <c r="O12" s="193"/>
      <c r="P12" s="823"/>
      <c r="Q12" s="467"/>
      <c r="R12" s="105"/>
    </row>
    <row r="13" spans="1:26" ht="20.100000000000001" customHeight="1">
      <c r="A13" s="97"/>
      <c r="B13" s="83" t="s">
        <v>459</v>
      </c>
      <c r="C13" s="82" t="s">
        <v>460</v>
      </c>
      <c r="D13" s="83"/>
      <c r="E13" s="83"/>
      <c r="F13" s="83"/>
      <c r="G13" s="83"/>
      <c r="H13" s="83"/>
      <c r="I13" s="83"/>
      <c r="J13" s="83"/>
      <c r="K13" s="82"/>
      <c r="L13" s="111"/>
      <c r="M13" s="84"/>
      <c r="N13" s="111"/>
      <c r="O13" s="193"/>
      <c r="P13" s="823"/>
      <c r="Q13" s="118" t="s">
        <v>461</v>
      </c>
      <c r="R13" s="105"/>
    </row>
    <row r="14" spans="1:26" ht="20.100000000000001" customHeight="1">
      <c r="A14" s="97"/>
      <c r="B14" s="83" t="s">
        <v>462</v>
      </c>
      <c r="C14" s="82" t="s">
        <v>425</v>
      </c>
      <c r="D14" s="83"/>
      <c r="E14" s="83"/>
      <c r="F14" s="83"/>
      <c r="G14" s="83"/>
      <c r="H14" s="83"/>
      <c r="I14" s="83"/>
      <c r="J14" s="83"/>
      <c r="K14" s="82"/>
      <c r="L14" s="111"/>
      <c r="M14" s="84"/>
      <c r="N14" s="111"/>
      <c r="O14" s="193"/>
      <c r="P14" s="823"/>
      <c r="Q14" s="118" t="s">
        <v>463</v>
      </c>
      <c r="R14" s="105"/>
    </row>
    <row r="15" spans="1:26" ht="20.100000000000001" customHeight="1">
      <c r="A15" s="97"/>
      <c r="B15" s="83" t="s">
        <v>464</v>
      </c>
      <c r="C15" s="82" t="s">
        <v>465</v>
      </c>
      <c r="D15" s="83"/>
      <c r="E15" s="83"/>
      <c r="F15" s="83"/>
      <c r="G15" s="83"/>
      <c r="H15" s="83"/>
      <c r="I15" s="83"/>
      <c r="J15" s="83"/>
      <c r="K15" s="82"/>
      <c r="L15" s="111"/>
      <c r="M15" s="84"/>
      <c r="N15" s="111"/>
      <c r="O15" s="193"/>
      <c r="P15" s="823"/>
      <c r="Q15" s="118" t="s">
        <v>466</v>
      </c>
      <c r="R15" s="105"/>
    </row>
    <row r="16" spans="1:26" ht="20.100000000000001" customHeight="1">
      <c r="A16" s="97"/>
      <c r="B16" s="83" t="s">
        <v>467</v>
      </c>
      <c r="C16" s="82" t="s">
        <v>468</v>
      </c>
      <c r="D16" s="83"/>
      <c r="E16" s="83"/>
      <c r="F16" s="83"/>
      <c r="G16" s="83"/>
      <c r="H16" s="83"/>
      <c r="I16" s="83"/>
      <c r="J16" s="83"/>
      <c r="K16" s="82"/>
      <c r="L16" s="111"/>
      <c r="M16" s="84"/>
      <c r="N16" s="111"/>
      <c r="O16" s="193"/>
      <c r="P16" s="823"/>
      <c r="Q16" s="118" t="s">
        <v>469</v>
      </c>
      <c r="R16" s="105"/>
    </row>
    <row r="17" spans="1:18" ht="20.100000000000001" customHeight="1">
      <c r="A17" s="97"/>
      <c r="B17" s="83" t="s">
        <v>470</v>
      </c>
      <c r="C17" s="82" t="s">
        <v>471</v>
      </c>
      <c r="D17" s="83"/>
      <c r="E17" s="83"/>
      <c r="F17" s="83"/>
      <c r="G17" s="83"/>
      <c r="H17" s="83"/>
      <c r="I17" s="83"/>
      <c r="J17" s="83"/>
      <c r="K17" s="82"/>
      <c r="L17" s="111"/>
      <c r="M17" s="84"/>
      <c r="N17" s="111"/>
      <c r="O17" s="193"/>
      <c r="P17" s="823"/>
      <c r="Q17" s="118" t="s">
        <v>472</v>
      </c>
      <c r="R17" s="105"/>
    </row>
    <row r="18" spans="1:18" ht="20.100000000000001" customHeight="1">
      <c r="A18" s="97"/>
      <c r="B18" s="83" t="s">
        <v>473</v>
      </c>
      <c r="C18" s="82" t="s">
        <v>474</v>
      </c>
      <c r="D18" s="83"/>
      <c r="E18" s="83"/>
      <c r="F18" s="83"/>
      <c r="G18" s="83"/>
      <c r="H18" s="83"/>
      <c r="I18" s="83"/>
      <c r="J18" s="83"/>
      <c r="K18" s="82"/>
      <c r="L18" s="111"/>
      <c r="M18" s="84"/>
      <c r="N18" s="111"/>
      <c r="O18" s="193"/>
      <c r="P18" s="823"/>
      <c r="Q18" s="118" t="s">
        <v>475</v>
      </c>
      <c r="R18" s="105"/>
    </row>
    <row r="19" spans="1:18" ht="20.100000000000001" customHeight="1">
      <c r="A19" s="97"/>
      <c r="B19" s="83" t="s">
        <v>476</v>
      </c>
      <c r="C19" s="82" t="s">
        <v>477</v>
      </c>
      <c r="D19" s="83"/>
      <c r="E19" s="83"/>
      <c r="F19" s="83"/>
      <c r="G19" s="83"/>
      <c r="H19" s="83"/>
      <c r="I19" s="83"/>
      <c r="J19" s="83"/>
      <c r="K19" s="82"/>
      <c r="L19" s="111"/>
      <c r="M19" s="84"/>
      <c r="N19" s="111"/>
      <c r="O19" s="193"/>
      <c r="P19" s="823"/>
      <c r="Q19" s="118" t="s">
        <v>478</v>
      </c>
      <c r="R19" s="105"/>
    </row>
    <row r="20" spans="1:18" ht="20.100000000000001" customHeight="1">
      <c r="A20" s="97"/>
      <c r="B20" s="83" t="s">
        <v>479</v>
      </c>
      <c r="C20" s="82" t="s">
        <v>480</v>
      </c>
      <c r="D20" s="83"/>
      <c r="E20" s="83"/>
      <c r="F20" s="83"/>
      <c r="G20" s="83"/>
      <c r="H20" s="83"/>
      <c r="I20" s="83"/>
      <c r="J20" s="83"/>
      <c r="K20" s="82"/>
      <c r="L20" s="111"/>
      <c r="M20" s="84"/>
      <c r="N20" s="111"/>
      <c r="O20" s="193"/>
      <c r="P20" s="823"/>
      <c r="Q20" s="118" t="s">
        <v>481</v>
      </c>
      <c r="R20" s="105"/>
    </row>
    <row r="21" spans="1:18" ht="20.100000000000001" customHeight="1">
      <c r="A21" s="97"/>
      <c r="B21" s="83" t="s">
        <v>482</v>
      </c>
      <c r="C21" s="82" t="s">
        <v>483</v>
      </c>
      <c r="D21" s="83"/>
      <c r="E21" s="83"/>
      <c r="F21" s="83"/>
      <c r="G21" s="83"/>
      <c r="H21" s="83"/>
      <c r="I21" s="83"/>
      <c r="J21" s="83"/>
      <c r="K21" s="82"/>
      <c r="L21" s="111"/>
      <c r="M21" s="84"/>
      <c r="N21" s="111"/>
      <c r="O21" s="193"/>
      <c r="P21" s="823"/>
      <c r="Q21" s="118" t="s">
        <v>484</v>
      </c>
      <c r="R21" s="105"/>
    </row>
    <row r="22" spans="1:18" ht="20.100000000000001" customHeight="1">
      <c r="A22" s="97"/>
      <c r="B22" s="83" t="s">
        <v>485</v>
      </c>
      <c r="C22" s="82" t="s">
        <v>486</v>
      </c>
      <c r="D22" s="83"/>
      <c r="E22" s="83"/>
      <c r="F22" s="83"/>
      <c r="G22" s="83"/>
      <c r="H22" s="83"/>
      <c r="I22" s="83"/>
      <c r="J22" s="83"/>
      <c r="K22" s="82"/>
      <c r="L22" s="111"/>
      <c r="M22" s="84"/>
      <c r="N22" s="111"/>
      <c r="O22" s="193"/>
      <c r="P22" s="823"/>
      <c r="Q22" s="118" t="s">
        <v>487</v>
      </c>
      <c r="R22" s="105"/>
    </row>
    <row r="23" spans="1:18" ht="20.100000000000001" customHeight="1">
      <c r="A23" s="97"/>
      <c r="B23" s="83" t="s">
        <v>488</v>
      </c>
      <c r="C23" s="82" t="s">
        <v>489</v>
      </c>
      <c r="D23" s="83"/>
      <c r="E23" s="83"/>
      <c r="F23" s="83"/>
      <c r="G23" s="83"/>
      <c r="H23" s="83"/>
      <c r="I23" s="83"/>
      <c r="J23" s="83"/>
      <c r="K23" s="82"/>
      <c r="L23" s="111"/>
      <c r="M23" s="84"/>
      <c r="N23" s="111"/>
      <c r="O23" s="193"/>
      <c r="P23" s="823"/>
      <c r="Q23" s="118" t="s">
        <v>490</v>
      </c>
      <c r="R23" s="105"/>
    </row>
    <row r="24" spans="1:18" ht="20.100000000000001" customHeight="1">
      <c r="A24" s="97"/>
      <c r="B24" s="83" t="s">
        <v>491</v>
      </c>
      <c r="C24" s="82" t="s">
        <v>492</v>
      </c>
      <c r="D24" s="83"/>
      <c r="E24" s="83"/>
      <c r="F24" s="83"/>
      <c r="G24" s="83"/>
      <c r="H24" s="83"/>
      <c r="I24" s="83"/>
      <c r="J24" s="83"/>
      <c r="K24" s="82"/>
      <c r="L24" s="111"/>
      <c r="M24" s="84"/>
      <c r="N24" s="111"/>
      <c r="O24" s="193"/>
      <c r="P24" s="823"/>
      <c r="Q24" s="118" t="s">
        <v>493</v>
      </c>
      <c r="R24" s="105"/>
    </row>
    <row r="25" spans="1:18" ht="20.100000000000001" customHeight="1">
      <c r="A25" s="97"/>
      <c r="B25" s="83" t="s">
        <v>494</v>
      </c>
      <c r="C25" s="82" t="s">
        <v>495</v>
      </c>
      <c r="D25" s="83"/>
      <c r="E25" s="83"/>
      <c r="F25" s="83"/>
      <c r="G25" s="83"/>
      <c r="H25" s="83"/>
      <c r="I25" s="83"/>
      <c r="J25" s="83"/>
      <c r="K25" s="82"/>
      <c r="L25" s="111"/>
      <c r="M25" s="84"/>
      <c r="N25" s="111"/>
      <c r="O25" s="193"/>
      <c r="P25" s="823"/>
      <c r="Q25" s="118" t="s">
        <v>496</v>
      </c>
      <c r="R25" s="105"/>
    </row>
    <row r="26" spans="1:18" ht="20.100000000000001" customHeight="1">
      <c r="A26" s="97"/>
      <c r="B26" s="83" t="s">
        <v>497</v>
      </c>
      <c r="C26" s="92" t="s">
        <v>498</v>
      </c>
      <c r="D26" s="341"/>
      <c r="E26" s="341"/>
      <c r="F26" s="341"/>
      <c r="G26" s="341"/>
      <c r="H26" s="341"/>
      <c r="I26" s="341"/>
      <c r="J26" s="341"/>
      <c r="K26" s="92"/>
      <c r="L26" s="112"/>
      <c r="M26" s="93"/>
      <c r="N26" s="112"/>
      <c r="O26" s="194"/>
      <c r="P26" s="824"/>
      <c r="Q26" s="120" t="s">
        <v>499</v>
      </c>
      <c r="R26" s="105"/>
    </row>
    <row r="27" spans="1:18" ht="20.100000000000001" customHeight="1">
      <c r="A27" s="97"/>
      <c r="B27" s="84"/>
      <c r="C27" s="86" t="s">
        <v>439</v>
      </c>
      <c r="D27" s="84"/>
      <c r="E27" s="84"/>
      <c r="F27" s="84"/>
      <c r="G27" s="84"/>
      <c r="H27" s="84"/>
      <c r="I27" s="84"/>
      <c r="J27" s="84"/>
      <c r="K27" s="86"/>
      <c r="L27" s="122" t="str">
        <f>VLOOKUP(SUM(_Output!D52:D65),_SUM_Completeness!A17:B31,2,FALSE)</f>
        <v>Fully complete</v>
      </c>
      <c r="M27" s="82"/>
      <c r="N27" s="111"/>
      <c r="O27" s="193"/>
      <c r="P27" s="823"/>
      <c r="Q27" s="117" t="s">
        <v>500</v>
      </c>
      <c r="R27" s="105"/>
    </row>
    <row r="28" spans="1:18" ht="20.100000000000001" customHeight="1">
      <c r="A28" s="3"/>
      <c r="B28" s="3" t="s">
        <v>501</v>
      </c>
      <c r="C28" s="3" t="s">
        <v>502</v>
      </c>
      <c r="D28" s="3"/>
      <c r="E28" s="3"/>
      <c r="F28" s="3"/>
      <c r="G28" s="3"/>
      <c r="H28" s="3"/>
      <c r="I28" s="3"/>
      <c r="J28" s="3"/>
      <c r="K28" s="3"/>
      <c r="L28" s="190"/>
      <c r="M28" s="3"/>
      <c r="N28" s="113"/>
      <c r="O28" s="195"/>
      <c r="P28" s="825" t="str">
        <f>VLOOKUP(_Output!D66,_Guidance!B109:C114,2,FALSE)</f>
        <v xml:space="preserve"> </v>
      </c>
      <c r="Q28" s="116" t="s">
        <v>503</v>
      </c>
      <c r="R28" s="3"/>
    </row>
    <row r="29" spans="1:18" ht="20.100000000000001" customHeight="1">
      <c r="A29" s="84"/>
      <c r="B29" s="82" t="s">
        <v>504</v>
      </c>
      <c r="C29" s="87" t="s">
        <v>505</v>
      </c>
      <c r="D29" s="84"/>
      <c r="E29" s="84"/>
      <c r="F29" s="84"/>
      <c r="G29" s="84"/>
      <c r="H29" s="84"/>
      <c r="I29" s="84"/>
      <c r="J29" s="84"/>
      <c r="K29" s="86"/>
      <c r="L29" s="465"/>
      <c r="M29" s="82"/>
      <c r="N29" s="111"/>
      <c r="O29" s="193"/>
      <c r="P29" s="823"/>
      <c r="Q29" s="118"/>
      <c r="R29" s="105"/>
    </row>
    <row r="30" spans="1:18" ht="20.100000000000001" customHeight="1">
      <c r="A30" s="84"/>
      <c r="B30" s="83" t="s">
        <v>506</v>
      </c>
      <c r="C30" s="82" t="s">
        <v>507</v>
      </c>
      <c r="D30" s="84"/>
      <c r="E30" s="84"/>
      <c r="F30" s="84"/>
      <c r="G30" s="84"/>
      <c r="H30" s="84"/>
      <c r="I30" s="84"/>
      <c r="J30" s="84"/>
      <c r="K30" s="86"/>
      <c r="L30" s="465"/>
      <c r="M30" s="82"/>
      <c r="N30" s="111"/>
      <c r="O30" s="193"/>
      <c r="P30" s="823"/>
      <c r="Q30" s="118" t="s">
        <v>508</v>
      </c>
      <c r="R30" s="105"/>
    </row>
    <row r="31" spans="1:18" ht="20.100000000000001" customHeight="1">
      <c r="A31" s="84"/>
      <c r="B31" s="83" t="s">
        <v>509</v>
      </c>
      <c r="C31" s="82" t="s">
        <v>510</v>
      </c>
      <c r="D31" s="84"/>
      <c r="E31" s="84"/>
      <c r="F31" s="84"/>
      <c r="G31" s="84"/>
      <c r="H31" s="84"/>
      <c r="I31" s="84"/>
      <c r="J31" s="84"/>
      <c r="K31" s="86"/>
      <c r="L31" s="465"/>
      <c r="M31" s="82"/>
      <c r="N31" s="111"/>
      <c r="O31" s="193"/>
      <c r="P31" s="823"/>
      <c r="Q31" s="118" t="s">
        <v>511</v>
      </c>
      <c r="R31" s="105"/>
    </row>
    <row r="32" spans="1:18" ht="20.100000000000001" customHeight="1">
      <c r="A32" s="84"/>
      <c r="B32" s="83" t="s">
        <v>512</v>
      </c>
      <c r="C32" s="82" t="s">
        <v>513</v>
      </c>
      <c r="D32" s="84"/>
      <c r="E32" s="84"/>
      <c r="F32" s="84"/>
      <c r="G32" s="84"/>
      <c r="H32" s="84"/>
      <c r="I32" s="84"/>
      <c r="J32" s="84"/>
      <c r="K32" s="86"/>
      <c r="L32" s="465"/>
      <c r="M32" s="82"/>
      <c r="N32" s="111"/>
      <c r="O32" s="193"/>
      <c r="P32" s="823"/>
      <c r="Q32" s="118" t="s">
        <v>514</v>
      </c>
      <c r="R32" s="105"/>
    </row>
    <row r="33" spans="1:18" ht="20.100000000000001" customHeight="1">
      <c r="A33" s="84"/>
      <c r="B33" s="83" t="s">
        <v>515</v>
      </c>
      <c r="C33" s="82" t="s">
        <v>516</v>
      </c>
      <c r="D33" s="84"/>
      <c r="E33" s="84"/>
      <c r="F33" s="84"/>
      <c r="G33" s="84"/>
      <c r="H33" s="84"/>
      <c r="I33" s="84"/>
      <c r="J33" s="84"/>
      <c r="K33" s="86"/>
      <c r="L33" s="465"/>
      <c r="M33" s="82"/>
      <c r="N33" s="111"/>
      <c r="O33" s="193"/>
      <c r="P33" s="823"/>
      <c r="Q33" s="118" t="s">
        <v>517</v>
      </c>
      <c r="R33" s="105"/>
    </row>
    <row r="34" spans="1:18" ht="20.100000000000001" customHeight="1">
      <c r="A34" s="84"/>
      <c r="B34" s="83" t="s">
        <v>518</v>
      </c>
      <c r="C34" s="82" t="s">
        <v>519</v>
      </c>
      <c r="D34" s="84"/>
      <c r="E34" s="84"/>
      <c r="F34" s="84"/>
      <c r="G34" s="84"/>
      <c r="H34" s="84"/>
      <c r="I34" s="84"/>
      <c r="J34" s="84"/>
      <c r="K34" s="86"/>
      <c r="L34" s="465"/>
      <c r="M34" s="82"/>
      <c r="N34" s="111"/>
      <c r="O34" s="193"/>
      <c r="P34" s="823"/>
      <c r="Q34" s="118" t="s">
        <v>520</v>
      </c>
      <c r="R34" s="105"/>
    </row>
    <row r="35" spans="1:18" ht="20.100000000000001" customHeight="1">
      <c r="A35" s="84"/>
      <c r="B35" s="83" t="s">
        <v>521</v>
      </c>
      <c r="C35" s="82" t="s">
        <v>522</v>
      </c>
      <c r="D35" s="84"/>
      <c r="E35" s="84"/>
      <c r="F35" s="84"/>
      <c r="G35" s="84"/>
      <c r="H35" s="84"/>
      <c r="I35" s="84"/>
      <c r="J35" s="84"/>
      <c r="K35" s="86"/>
      <c r="L35" s="465"/>
      <c r="M35" s="82"/>
      <c r="N35" s="111"/>
      <c r="O35" s="193"/>
      <c r="P35" s="823"/>
      <c r="Q35" s="118" t="s">
        <v>523</v>
      </c>
      <c r="R35" s="105"/>
    </row>
    <row r="36" spans="1:18" ht="20.100000000000001" customHeight="1">
      <c r="A36" s="84"/>
      <c r="B36" s="83" t="s">
        <v>524</v>
      </c>
      <c r="C36" s="82" t="s">
        <v>525</v>
      </c>
      <c r="D36" s="84"/>
      <c r="E36" s="84"/>
      <c r="F36" s="84"/>
      <c r="G36" s="84"/>
      <c r="H36" s="84"/>
      <c r="I36" s="84"/>
      <c r="J36" s="84"/>
      <c r="K36" s="86"/>
      <c r="L36" s="465"/>
      <c r="M36" s="82"/>
      <c r="N36" s="111"/>
      <c r="O36" s="193"/>
      <c r="P36" s="823"/>
      <c r="Q36" s="118" t="s">
        <v>526</v>
      </c>
      <c r="R36" s="105"/>
    </row>
    <row r="37" spans="1:18" ht="20.100000000000001" customHeight="1">
      <c r="A37" s="84"/>
      <c r="B37" s="83" t="s">
        <v>527</v>
      </c>
      <c r="C37" s="92" t="s">
        <v>528</v>
      </c>
      <c r="D37" s="93"/>
      <c r="E37" s="93"/>
      <c r="F37" s="93"/>
      <c r="G37" s="93"/>
      <c r="H37" s="93"/>
      <c r="I37" s="93"/>
      <c r="J37" s="93"/>
      <c r="K37" s="464"/>
      <c r="L37" s="466"/>
      <c r="M37" s="92"/>
      <c r="N37" s="112"/>
      <c r="O37" s="194"/>
      <c r="P37" s="824"/>
      <c r="Q37" s="120" t="s">
        <v>529</v>
      </c>
      <c r="R37" s="105"/>
    </row>
    <row r="38" spans="1:18" ht="20.100000000000001" customHeight="1">
      <c r="A38" s="84"/>
      <c r="B38" s="83"/>
      <c r="C38" s="86" t="s">
        <v>439</v>
      </c>
      <c r="D38" s="84"/>
      <c r="E38" s="84"/>
      <c r="F38" s="84"/>
      <c r="G38" s="84"/>
      <c r="H38" s="84"/>
      <c r="I38" s="84"/>
      <c r="J38" s="84"/>
      <c r="K38" s="86"/>
      <c r="L38" s="463" t="str">
        <f>VLOOKUP(SUM(_Output!D68:D75),_SUM_Completeness!A34:B42,2,FALSE)</f>
        <v>Partially complete</v>
      </c>
      <c r="M38" s="82"/>
      <c r="N38" s="111"/>
      <c r="O38" s="193"/>
      <c r="P38" s="823"/>
      <c r="Q38" s="117" t="s">
        <v>530</v>
      </c>
      <c r="R38" s="105"/>
    </row>
    <row r="39" spans="1:18" ht="20.100000000000001" customHeight="1">
      <c r="A39" s="3"/>
      <c r="B39" s="3" t="s">
        <v>531</v>
      </c>
      <c r="C39" s="3" t="s">
        <v>532</v>
      </c>
      <c r="D39" s="3"/>
      <c r="E39" s="3"/>
      <c r="F39" s="3"/>
      <c r="G39" s="3"/>
      <c r="H39" s="3"/>
      <c r="I39" s="3"/>
      <c r="J39" s="3"/>
      <c r="K39" s="3"/>
      <c r="L39" s="190"/>
      <c r="M39" s="3"/>
      <c r="N39" s="113"/>
      <c r="O39" s="195"/>
      <c r="P39" s="820" t="str">
        <f>VLOOKUP(_Output!D76,_Guidance!B115:C120,2,FALSE)</f>
        <v xml:space="preserve"> </v>
      </c>
      <c r="Q39" s="113" t="s">
        <v>533</v>
      </c>
      <c r="R39" s="14"/>
    </row>
    <row r="40" spans="1:18" ht="20.100000000000001" customHeight="1">
      <c r="A40" s="3"/>
      <c r="B40" s="3" t="s">
        <v>534</v>
      </c>
      <c r="C40" s="3" t="s">
        <v>535</v>
      </c>
      <c r="D40" s="3"/>
      <c r="E40" s="3"/>
      <c r="F40" s="3"/>
      <c r="G40" s="3"/>
      <c r="H40" s="3"/>
      <c r="I40" s="3"/>
      <c r="J40" s="3"/>
      <c r="K40" s="3"/>
      <c r="L40" s="113"/>
      <c r="M40" s="3"/>
      <c r="N40" s="113"/>
      <c r="O40" s="195"/>
      <c r="P40" s="820" t="str">
        <f>VLOOKUP(_Output!D1078,_Guidance!B121:C126,2,FALSE)</f>
        <v xml:space="preserve"> </v>
      </c>
      <c r="Q40" s="113" t="s">
        <v>536</v>
      </c>
      <c r="R40" s="14"/>
    </row>
    <row r="41" spans="1:18" ht="20.100000000000001" customHeight="1">
      <c r="A41" s="9"/>
      <c r="B41" s="3" t="s">
        <v>537</v>
      </c>
      <c r="C41" s="3" t="s">
        <v>538</v>
      </c>
      <c r="D41" s="3"/>
      <c r="E41" s="3"/>
      <c r="F41" s="3"/>
      <c r="G41" s="3"/>
      <c r="H41" s="3"/>
      <c r="I41" s="3"/>
      <c r="J41" s="3"/>
      <c r="K41" s="3"/>
      <c r="L41" s="110"/>
      <c r="M41" s="5"/>
      <c r="N41" s="110"/>
      <c r="O41" s="192"/>
      <c r="P41" s="820" t="str">
        <f>VLOOKUP(_Output!D77,_Guidance!B127:C132,2,FALSE)</f>
        <v xml:space="preserve"> </v>
      </c>
      <c r="Q41" s="116" t="s">
        <v>539</v>
      </c>
      <c r="R41" s="14"/>
    </row>
    <row r="42" spans="1:18" ht="20.100000000000001" customHeight="1">
      <c r="A42" s="9"/>
      <c r="B42" s="3" t="s">
        <v>540</v>
      </c>
      <c r="C42" s="3" t="s">
        <v>541</v>
      </c>
      <c r="D42" s="3"/>
      <c r="E42" s="3"/>
      <c r="F42" s="3"/>
      <c r="G42" s="3"/>
      <c r="H42" s="3"/>
      <c r="I42" s="3"/>
      <c r="J42" s="3"/>
      <c r="K42" s="3"/>
      <c r="L42" s="110"/>
      <c r="M42" s="5"/>
      <c r="N42" s="110"/>
      <c r="O42" s="192"/>
      <c r="P42" s="820" t="str">
        <f>VLOOKUP(_Output!D78,_Guidance!B133:C138,2,FALSE)</f>
        <v xml:space="preserve"> </v>
      </c>
      <c r="Q42" s="116" t="s">
        <v>542</v>
      </c>
      <c r="R42" s="14"/>
    </row>
    <row r="43" spans="1:18" ht="20.100000000000001" customHeight="1">
      <c r="A43" s="9"/>
      <c r="B43" s="3" t="s">
        <v>543</v>
      </c>
      <c r="C43" s="3" t="s">
        <v>544</v>
      </c>
      <c r="D43" s="3"/>
      <c r="E43" s="3"/>
      <c r="F43" s="3"/>
      <c r="G43" s="3"/>
      <c r="H43" s="3"/>
      <c r="I43" s="3"/>
      <c r="J43" s="3"/>
      <c r="K43" s="3"/>
      <c r="L43" s="110"/>
      <c r="M43" s="5"/>
      <c r="N43" s="110"/>
      <c r="O43" s="192"/>
      <c r="P43" s="820" t="str">
        <f>VLOOKUP(_Output!D79,_Guidance!B139:C144,2,FALSE)</f>
        <v xml:space="preserve"> </v>
      </c>
      <c r="Q43" s="116" t="s">
        <v>545</v>
      </c>
      <c r="R43" s="14"/>
    </row>
    <row r="44" spans="1:18" ht="20.100000000000001" customHeight="1">
      <c r="A44" s="9"/>
      <c r="B44" s="3" t="s">
        <v>546</v>
      </c>
      <c r="C44" s="3" t="s">
        <v>547</v>
      </c>
      <c r="D44" s="3"/>
      <c r="E44" s="3"/>
      <c r="F44" s="3"/>
      <c r="G44" s="3"/>
      <c r="H44" s="3"/>
      <c r="I44" s="3"/>
      <c r="J44" s="3"/>
      <c r="K44" s="3"/>
      <c r="L44" s="110"/>
      <c r="M44" s="5"/>
      <c r="N44" s="110"/>
      <c r="O44" s="192"/>
      <c r="P44" s="820" t="str">
        <f>VLOOKUP(_Output!D985,_Guidance!B145:C150,2,FALSE)</f>
        <v xml:space="preserve"> </v>
      </c>
      <c r="Q44" s="116" t="s">
        <v>548</v>
      </c>
      <c r="R44" s="14"/>
    </row>
    <row r="45" spans="1:18" ht="20.100000000000001" customHeight="1">
      <c r="A45" s="9"/>
      <c r="B45" s="3"/>
      <c r="C45" s="3"/>
      <c r="D45" s="3"/>
      <c r="E45" s="3"/>
      <c r="F45" s="3"/>
      <c r="G45" s="3"/>
      <c r="H45" s="3"/>
      <c r="I45" s="3"/>
      <c r="J45" s="3"/>
      <c r="K45" s="3"/>
      <c r="L45" s="110"/>
      <c r="M45" s="5"/>
      <c r="N45" s="110"/>
      <c r="O45" s="192"/>
      <c r="P45" s="821"/>
      <c r="Q45" s="116"/>
      <c r="R45" s="14"/>
    </row>
    <row r="46" spans="1:18" ht="20.100000000000001" customHeight="1">
      <c r="A46" s="106"/>
      <c r="B46" s="107" t="s">
        <v>351</v>
      </c>
      <c r="C46" s="108"/>
      <c r="D46" s="107"/>
      <c r="E46" s="107"/>
      <c r="F46" s="107"/>
      <c r="G46" s="107"/>
      <c r="H46" s="107"/>
      <c r="I46" s="107"/>
      <c r="J46" s="107"/>
      <c r="K46" s="108"/>
      <c r="L46" s="110"/>
      <c r="M46" s="5"/>
      <c r="N46" s="110"/>
      <c r="O46" s="192"/>
      <c r="P46" s="822"/>
      <c r="Q46" s="116"/>
      <c r="R46" s="14"/>
    </row>
    <row r="47" spans="1:18" ht="20.25" customHeight="1">
      <c r="A47" s="9"/>
      <c r="B47" s="3" t="s">
        <v>549</v>
      </c>
      <c r="C47" s="3" t="s">
        <v>353</v>
      </c>
      <c r="D47" s="21"/>
      <c r="E47" s="21"/>
      <c r="F47" s="21"/>
      <c r="G47" s="21"/>
      <c r="H47" s="21"/>
      <c r="I47" s="21"/>
      <c r="J47" s="21"/>
      <c r="K47" s="21"/>
      <c r="L47" s="607" t="s">
        <v>451</v>
      </c>
      <c r="M47" s="608"/>
      <c r="N47" s="920"/>
      <c r="O47" s="920"/>
      <c r="P47" s="920"/>
      <c r="Q47" s="921"/>
      <c r="R47" s="14"/>
    </row>
    <row r="48" spans="1:18" ht="20.25" customHeight="1">
      <c r="A48" s="9"/>
      <c r="B48" s="21"/>
      <c r="C48" s="21"/>
      <c r="D48" s="21"/>
      <c r="E48" s="21"/>
      <c r="F48" s="21"/>
      <c r="G48" s="21"/>
      <c r="H48" s="21"/>
      <c r="I48" s="21"/>
      <c r="J48" s="21"/>
      <c r="K48" s="21"/>
      <c r="L48" s="609" t="s">
        <v>454</v>
      </c>
      <c r="M48" s="610"/>
      <c r="N48" s="922"/>
      <c r="O48" s="922"/>
      <c r="P48" s="922"/>
      <c r="Q48" s="923"/>
      <c r="R48" s="14"/>
    </row>
    <row r="49" spans="1:18" ht="20.25" customHeight="1">
      <c r="A49" s="9"/>
      <c r="B49" s="21"/>
      <c r="C49" s="21"/>
      <c r="D49" s="21"/>
      <c r="E49" s="21"/>
      <c r="F49" s="21"/>
      <c r="G49" s="21"/>
      <c r="H49" s="21"/>
      <c r="I49" s="21"/>
      <c r="J49" s="21"/>
      <c r="K49" s="21"/>
      <c r="L49" s="609" t="s">
        <v>457</v>
      </c>
      <c r="M49" s="610"/>
      <c r="N49" s="922"/>
      <c r="O49" s="922"/>
      <c r="P49" s="922"/>
      <c r="Q49" s="923"/>
      <c r="R49" s="14"/>
    </row>
    <row r="50" spans="1:18" ht="20.25" customHeight="1">
      <c r="A50" s="9"/>
      <c r="B50" s="21"/>
      <c r="C50" s="21"/>
      <c r="D50" s="21"/>
      <c r="E50" s="21"/>
      <c r="F50" s="21"/>
      <c r="G50" s="21"/>
      <c r="H50" s="21"/>
      <c r="I50" s="21"/>
      <c r="J50" s="21"/>
      <c r="K50" s="21"/>
      <c r="L50" s="609" t="s">
        <v>501</v>
      </c>
      <c r="M50" s="610"/>
      <c r="N50" s="922"/>
      <c r="O50" s="922"/>
      <c r="P50" s="922"/>
      <c r="Q50" s="923"/>
      <c r="R50" s="14"/>
    </row>
    <row r="51" spans="1:18" ht="20.25" customHeight="1">
      <c r="A51" s="9"/>
      <c r="B51" s="21"/>
      <c r="C51" s="21"/>
      <c r="D51" s="21"/>
      <c r="E51" s="21"/>
      <c r="F51" s="21"/>
      <c r="G51" s="21"/>
      <c r="H51" s="21"/>
      <c r="I51" s="21"/>
      <c r="J51" s="21"/>
      <c r="K51" s="21"/>
      <c r="L51" s="609" t="s">
        <v>504</v>
      </c>
      <c r="M51" s="610"/>
      <c r="N51" s="922"/>
      <c r="O51" s="922"/>
      <c r="P51" s="922"/>
      <c r="Q51" s="923"/>
      <c r="R51" s="14"/>
    </row>
    <row r="52" spans="1:18" ht="20.25" customHeight="1">
      <c r="A52" s="9"/>
      <c r="B52" s="21"/>
      <c r="C52" s="21"/>
      <c r="D52" s="21"/>
      <c r="E52" s="21"/>
      <c r="F52" s="21"/>
      <c r="G52" s="21"/>
      <c r="H52" s="21"/>
      <c r="I52" s="21"/>
      <c r="J52" s="21"/>
      <c r="K52" s="21"/>
      <c r="L52" s="609" t="s">
        <v>531</v>
      </c>
      <c r="M52" s="610"/>
      <c r="N52" s="922"/>
      <c r="O52" s="922"/>
      <c r="P52" s="922"/>
      <c r="Q52" s="923"/>
      <c r="R52" s="14"/>
    </row>
    <row r="53" spans="1:18" ht="20.25" customHeight="1">
      <c r="A53" s="9"/>
      <c r="B53" s="21"/>
      <c r="C53" s="21"/>
      <c r="D53" s="21"/>
      <c r="E53" s="21"/>
      <c r="F53" s="21"/>
      <c r="G53" s="21"/>
      <c r="H53" s="21"/>
      <c r="I53" s="21"/>
      <c r="J53" s="21"/>
      <c r="K53" s="21"/>
      <c r="L53" s="609" t="s">
        <v>534</v>
      </c>
      <c r="M53" s="610"/>
      <c r="N53" s="922"/>
      <c r="O53" s="922"/>
      <c r="P53" s="922"/>
      <c r="Q53" s="923"/>
      <c r="R53" s="14"/>
    </row>
    <row r="54" spans="1:18" ht="20.25" customHeight="1">
      <c r="A54" s="9"/>
      <c r="B54" s="21"/>
      <c r="C54" s="21"/>
      <c r="D54" s="21"/>
      <c r="E54" s="21"/>
      <c r="F54" s="21"/>
      <c r="G54" s="21"/>
      <c r="H54" s="21"/>
      <c r="I54" s="21"/>
      <c r="J54" s="21"/>
      <c r="K54" s="21"/>
      <c r="L54" s="609" t="s">
        <v>537</v>
      </c>
      <c r="M54" s="610"/>
      <c r="N54" s="922"/>
      <c r="O54" s="922"/>
      <c r="P54" s="922"/>
      <c r="Q54" s="923"/>
      <c r="R54" s="14"/>
    </row>
    <row r="55" spans="1:18" ht="20.25" customHeight="1">
      <c r="A55" s="9"/>
      <c r="B55" s="21"/>
      <c r="C55" s="21"/>
      <c r="D55" s="21"/>
      <c r="E55" s="21"/>
      <c r="F55" s="21"/>
      <c r="G55" s="21"/>
      <c r="H55" s="21"/>
      <c r="I55" s="21"/>
      <c r="J55" s="21"/>
      <c r="K55" s="21"/>
      <c r="L55" s="609" t="s">
        <v>540</v>
      </c>
      <c r="M55" s="610"/>
      <c r="N55" s="922"/>
      <c r="O55" s="922"/>
      <c r="P55" s="922"/>
      <c r="Q55" s="923"/>
      <c r="R55" s="14"/>
    </row>
    <row r="56" spans="1:18" ht="20.25" customHeight="1">
      <c r="A56" s="9"/>
      <c r="B56" s="21"/>
      <c r="C56" s="21"/>
      <c r="D56" s="21"/>
      <c r="E56" s="21"/>
      <c r="F56" s="21"/>
      <c r="G56" s="21"/>
      <c r="H56" s="21"/>
      <c r="I56" s="21"/>
      <c r="J56" s="21"/>
      <c r="K56" s="21"/>
      <c r="L56" s="609" t="s">
        <v>543</v>
      </c>
      <c r="M56" s="610"/>
      <c r="N56" s="922"/>
      <c r="O56" s="922"/>
      <c r="P56" s="922"/>
      <c r="Q56" s="923"/>
      <c r="R56" s="14"/>
    </row>
    <row r="57" spans="1:18" ht="20.25" customHeight="1">
      <c r="A57" s="9"/>
      <c r="B57" s="21"/>
      <c r="C57" s="21"/>
      <c r="D57" s="21"/>
      <c r="E57" s="21"/>
      <c r="F57" s="21"/>
      <c r="G57" s="21"/>
      <c r="H57" s="21"/>
      <c r="I57" s="21"/>
      <c r="J57" s="21"/>
      <c r="K57" s="21"/>
      <c r="L57" s="611" t="s">
        <v>546</v>
      </c>
      <c r="M57" s="612"/>
      <c r="N57" s="930"/>
      <c r="O57" s="930"/>
      <c r="P57" s="930"/>
      <c r="Q57" s="931"/>
      <c r="R57" s="14"/>
    </row>
    <row r="58" spans="1:18" ht="20.100000000000001" customHeight="1" thickBot="1">
      <c r="A58" s="10"/>
      <c r="B58" s="11"/>
      <c r="C58" s="11"/>
      <c r="D58" s="11"/>
      <c r="E58" s="11"/>
      <c r="F58" s="11"/>
      <c r="G58" s="11"/>
      <c r="H58" s="11"/>
      <c r="I58" s="11"/>
      <c r="J58" s="11"/>
      <c r="K58" s="11"/>
      <c r="L58" s="11"/>
      <c r="M58" s="11"/>
      <c r="N58" s="11"/>
      <c r="O58" s="11"/>
      <c r="P58" s="31"/>
      <c r="Q58" s="31"/>
      <c r="R58" s="15"/>
    </row>
  </sheetData>
  <mergeCells count="23">
    <mergeCell ref="N55:Q55"/>
    <mergeCell ref="N56:Q56"/>
    <mergeCell ref="N57:Q57"/>
    <mergeCell ref="N48:Q48"/>
    <mergeCell ref="N50:Q50"/>
    <mergeCell ref="N52:Q52"/>
    <mergeCell ref="N53:Q53"/>
    <mergeCell ref="N54:Q54"/>
    <mergeCell ref="N51:Q51"/>
    <mergeCell ref="N49:Q49"/>
    <mergeCell ref="V1:V2"/>
    <mergeCell ref="B3:F3"/>
    <mergeCell ref="G3:K3"/>
    <mergeCell ref="B1:K2"/>
    <mergeCell ref="L1:L2"/>
    <mergeCell ref="N1:N2"/>
    <mergeCell ref="T1:T2"/>
    <mergeCell ref="N47:Q47"/>
    <mergeCell ref="B4:F4"/>
    <mergeCell ref="G4:K4"/>
    <mergeCell ref="B5:F5"/>
    <mergeCell ref="G5:K5"/>
    <mergeCell ref="B6:F6"/>
  </mergeCells>
  <phoneticPr fontId="24" type="noConversion"/>
  <hyperlinks>
    <hyperlink ref="O3:S3" location="'People - T&amp;E'!A1" tooltip="5. Training and Education" display="5. Training and Education" xr:uid="{00000000-0004-0000-0900-000000000000}"/>
    <hyperlink ref="G3:K3" location="'Business - PRV'!A1" tooltip="5. Privacy &amp; Policy" display="5. Privacy &amp; Policy" xr:uid="{00000000-0004-0000-0900-000001000000}"/>
    <hyperlink ref="B3:F3" location="'Business - BSD'!A1" tooltip="1. Business Drivers" display="1. Business Drivers" xr:uid="{00000000-0004-0000-0900-000002000000}"/>
    <hyperlink ref="B5:F5" location="'Business - CHT'!A1" tooltip="3. Charter" display="3. Charter" xr:uid="{00000000-0004-0000-0900-000004000000}"/>
    <hyperlink ref="B4:F4" location="'Business - CST'!A1" tooltip="2. Customers / Stakeholders" display="2. Customers / Stakeholders" xr:uid="{0E774F27-798E-4CE0-82C5-8D4FAB8D9A85}"/>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Drop Down 1">
              <controlPr defaultSize="0" autoLine="0" autoPict="0">
                <anchor moveWithCells="1">
                  <from>
                    <xdr:col>11</xdr:col>
                    <xdr:colOff>22860</xdr:colOff>
                    <xdr:row>9</xdr:row>
                    <xdr:rowOff>22860</xdr:rowOff>
                  </from>
                  <to>
                    <xdr:col>12</xdr:col>
                    <xdr:colOff>22860</xdr:colOff>
                    <xdr:row>9</xdr:row>
                    <xdr:rowOff>228600</xdr:rowOff>
                  </to>
                </anchor>
              </controlPr>
            </control>
          </mc:Choice>
        </mc:AlternateContent>
        <mc:AlternateContent xmlns:mc="http://schemas.openxmlformats.org/markup-compatibility/2006">
          <mc:Choice Requires="x14">
            <control shapeId="69634" r:id="rId5" name="Drop Down 2">
              <controlPr defaultSize="0" autoLine="0" autoPict="0">
                <anchor moveWithCells="1">
                  <from>
                    <xdr:col>11</xdr:col>
                    <xdr:colOff>22860</xdr:colOff>
                    <xdr:row>10</xdr:row>
                    <xdr:rowOff>22860</xdr:rowOff>
                  </from>
                  <to>
                    <xdr:col>12</xdr:col>
                    <xdr:colOff>22860</xdr:colOff>
                    <xdr:row>10</xdr:row>
                    <xdr:rowOff>228600</xdr:rowOff>
                  </to>
                </anchor>
              </controlPr>
            </control>
          </mc:Choice>
        </mc:AlternateContent>
        <mc:AlternateContent xmlns:mc="http://schemas.openxmlformats.org/markup-compatibility/2006">
          <mc:Choice Requires="x14">
            <control shapeId="69637" r:id="rId6" name="Drop Down 5">
              <controlPr defaultSize="0" autoLine="0" autoPict="0">
                <anchor moveWithCells="1">
                  <from>
                    <xdr:col>11</xdr:col>
                    <xdr:colOff>22860</xdr:colOff>
                    <xdr:row>12</xdr:row>
                    <xdr:rowOff>22860</xdr:rowOff>
                  </from>
                  <to>
                    <xdr:col>12</xdr:col>
                    <xdr:colOff>22860</xdr:colOff>
                    <xdr:row>12</xdr:row>
                    <xdr:rowOff>228600</xdr:rowOff>
                  </to>
                </anchor>
              </controlPr>
            </control>
          </mc:Choice>
        </mc:AlternateContent>
        <mc:AlternateContent xmlns:mc="http://schemas.openxmlformats.org/markup-compatibility/2006">
          <mc:Choice Requires="x14">
            <control shapeId="69638" r:id="rId7" name="Drop Down 6">
              <controlPr defaultSize="0" autoLine="0" autoPict="0">
                <anchor moveWithCells="1">
                  <from>
                    <xdr:col>11</xdr:col>
                    <xdr:colOff>22860</xdr:colOff>
                    <xdr:row>13</xdr:row>
                    <xdr:rowOff>22860</xdr:rowOff>
                  </from>
                  <to>
                    <xdr:col>12</xdr:col>
                    <xdr:colOff>22860</xdr:colOff>
                    <xdr:row>13</xdr:row>
                    <xdr:rowOff>228600</xdr:rowOff>
                  </to>
                </anchor>
              </controlPr>
            </control>
          </mc:Choice>
        </mc:AlternateContent>
        <mc:AlternateContent xmlns:mc="http://schemas.openxmlformats.org/markup-compatibility/2006">
          <mc:Choice Requires="x14">
            <control shapeId="69639" r:id="rId8" name="Drop Down 7">
              <controlPr defaultSize="0" autoLine="0" autoPict="0">
                <anchor moveWithCells="1">
                  <from>
                    <xdr:col>11</xdr:col>
                    <xdr:colOff>22860</xdr:colOff>
                    <xdr:row>14</xdr:row>
                    <xdr:rowOff>22860</xdr:rowOff>
                  </from>
                  <to>
                    <xdr:col>12</xdr:col>
                    <xdr:colOff>22860</xdr:colOff>
                    <xdr:row>14</xdr:row>
                    <xdr:rowOff>228600</xdr:rowOff>
                  </to>
                </anchor>
              </controlPr>
            </control>
          </mc:Choice>
        </mc:AlternateContent>
        <mc:AlternateContent xmlns:mc="http://schemas.openxmlformats.org/markup-compatibility/2006">
          <mc:Choice Requires="x14">
            <control shapeId="69640" r:id="rId9" name="Drop Down 8">
              <controlPr defaultSize="0" autoLine="0" autoPict="0">
                <anchor moveWithCells="1">
                  <from>
                    <xdr:col>11</xdr:col>
                    <xdr:colOff>22860</xdr:colOff>
                    <xdr:row>15</xdr:row>
                    <xdr:rowOff>22860</xdr:rowOff>
                  </from>
                  <to>
                    <xdr:col>12</xdr:col>
                    <xdr:colOff>22860</xdr:colOff>
                    <xdr:row>15</xdr:row>
                    <xdr:rowOff>228600</xdr:rowOff>
                  </to>
                </anchor>
              </controlPr>
            </control>
          </mc:Choice>
        </mc:AlternateContent>
        <mc:AlternateContent xmlns:mc="http://schemas.openxmlformats.org/markup-compatibility/2006">
          <mc:Choice Requires="x14">
            <control shapeId="69641" r:id="rId10" name="Drop Down 9">
              <controlPr defaultSize="0" autoLine="0" autoPict="0">
                <anchor moveWithCells="1">
                  <from>
                    <xdr:col>11</xdr:col>
                    <xdr:colOff>22860</xdr:colOff>
                    <xdr:row>16</xdr:row>
                    <xdr:rowOff>22860</xdr:rowOff>
                  </from>
                  <to>
                    <xdr:col>12</xdr:col>
                    <xdr:colOff>22860</xdr:colOff>
                    <xdr:row>16</xdr:row>
                    <xdr:rowOff>228600</xdr:rowOff>
                  </to>
                </anchor>
              </controlPr>
            </control>
          </mc:Choice>
        </mc:AlternateContent>
        <mc:AlternateContent xmlns:mc="http://schemas.openxmlformats.org/markup-compatibility/2006">
          <mc:Choice Requires="x14">
            <control shapeId="69642" r:id="rId11" name="Drop Down 10">
              <controlPr defaultSize="0" autoLine="0" autoPict="0">
                <anchor moveWithCells="1">
                  <from>
                    <xdr:col>11</xdr:col>
                    <xdr:colOff>22860</xdr:colOff>
                    <xdr:row>17</xdr:row>
                    <xdr:rowOff>22860</xdr:rowOff>
                  </from>
                  <to>
                    <xdr:col>12</xdr:col>
                    <xdr:colOff>22860</xdr:colOff>
                    <xdr:row>17</xdr:row>
                    <xdr:rowOff>228600</xdr:rowOff>
                  </to>
                </anchor>
              </controlPr>
            </control>
          </mc:Choice>
        </mc:AlternateContent>
        <mc:AlternateContent xmlns:mc="http://schemas.openxmlformats.org/markup-compatibility/2006">
          <mc:Choice Requires="x14">
            <control shapeId="69643" r:id="rId12" name="Drop Down 11">
              <controlPr defaultSize="0" autoLine="0" autoPict="0">
                <anchor moveWithCells="1">
                  <from>
                    <xdr:col>11</xdr:col>
                    <xdr:colOff>22860</xdr:colOff>
                    <xdr:row>18</xdr:row>
                    <xdr:rowOff>22860</xdr:rowOff>
                  </from>
                  <to>
                    <xdr:col>12</xdr:col>
                    <xdr:colOff>22860</xdr:colOff>
                    <xdr:row>18</xdr:row>
                    <xdr:rowOff>228600</xdr:rowOff>
                  </to>
                </anchor>
              </controlPr>
            </control>
          </mc:Choice>
        </mc:AlternateContent>
        <mc:AlternateContent xmlns:mc="http://schemas.openxmlformats.org/markup-compatibility/2006">
          <mc:Choice Requires="x14">
            <control shapeId="69644" r:id="rId13" name="Drop Down 12">
              <controlPr defaultSize="0" autoLine="0" autoPict="0">
                <anchor moveWithCells="1">
                  <from>
                    <xdr:col>11</xdr:col>
                    <xdr:colOff>22860</xdr:colOff>
                    <xdr:row>19</xdr:row>
                    <xdr:rowOff>22860</xdr:rowOff>
                  </from>
                  <to>
                    <xdr:col>12</xdr:col>
                    <xdr:colOff>22860</xdr:colOff>
                    <xdr:row>19</xdr:row>
                    <xdr:rowOff>228600</xdr:rowOff>
                  </to>
                </anchor>
              </controlPr>
            </control>
          </mc:Choice>
        </mc:AlternateContent>
        <mc:AlternateContent xmlns:mc="http://schemas.openxmlformats.org/markup-compatibility/2006">
          <mc:Choice Requires="x14">
            <control shapeId="69645" r:id="rId14" name="Drop Down 13">
              <controlPr defaultSize="0" autoLine="0" autoPict="0">
                <anchor moveWithCells="1">
                  <from>
                    <xdr:col>11</xdr:col>
                    <xdr:colOff>22860</xdr:colOff>
                    <xdr:row>20</xdr:row>
                    <xdr:rowOff>22860</xdr:rowOff>
                  </from>
                  <to>
                    <xdr:col>12</xdr:col>
                    <xdr:colOff>22860</xdr:colOff>
                    <xdr:row>20</xdr:row>
                    <xdr:rowOff>228600</xdr:rowOff>
                  </to>
                </anchor>
              </controlPr>
            </control>
          </mc:Choice>
        </mc:AlternateContent>
        <mc:AlternateContent xmlns:mc="http://schemas.openxmlformats.org/markup-compatibility/2006">
          <mc:Choice Requires="x14">
            <control shapeId="69646" r:id="rId15" name="Drop Down 14">
              <controlPr defaultSize="0" autoLine="0" autoPict="0">
                <anchor moveWithCells="1">
                  <from>
                    <xdr:col>11</xdr:col>
                    <xdr:colOff>22860</xdr:colOff>
                    <xdr:row>22</xdr:row>
                    <xdr:rowOff>22860</xdr:rowOff>
                  </from>
                  <to>
                    <xdr:col>12</xdr:col>
                    <xdr:colOff>22860</xdr:colOff>
                    <xdr:row>22</xdr:row>
                    <xdr:rowOff>228600</xdr:rowOff>
                  </to>
                </anchor>
              </controlPr>
            </control>
          </mc:Choice>
        </mc:AlternateContent>
        <mc:AlternateContent xmlns:mc="http://schemas.openxmlformats.org/markup-compatibility/2006">
          <mc:Choice Requires="x14">
            <control shapeId="69647" r:id="rId16" name="Drop Down 15">
              <controlPr defaultSize="0" autoLine="0" autoPict="0">
                <anchor moveWithCells="1">
                  <from>
                    <xdr:col>11</xdr:col>
                    <xdr:colOff>22860</xdr:colOff>
                    <xdr:row>21</xdr:row>
                    <xdr:rowOff>22860</xdr:rowOff>
                  </from>
                  <to>
                    <xdr:col>12</xdr:col>
                    <xdr:colOff>22860</xdr:colOff>
                    <xdr:row>21</xdr:row>
                    <xdr:rowOff>228600</xdr:rowOff>
                  </to>
                </anchor>
              </controlPr>
            </control>
          </mc:Choice>
        </mc:AlternateContent>
        <mc:AlternateContent xmlns:mc="http://schemas.openxmlformats.org/markup-compatibility/2006">
          <mc:Choice Requires="x14">
            <control shapeId="69648" r:id="rId17" name="Drop Down 16">
              <controlPr defaultSize="0" autoLine="0" autoPict="0">
                <anchor moveWithCells="1">
                  <from>
                    <xdr:col>11</xdr:col>
                    <xdr:colOff>22860</xdr:colOff>
                    <xdr:row>23</xdr:row>
                    <xdr:rowOff>22860</xdr:rowOff>
                  </from>
                  <to>
                    <xdr:col>12</xdr:col>
                    <xdr:colOff>22860</xdr:colOff>
                    <xdr:row>23</xdr:row>
                    <xdr:rowOff>228600</xdr:rowOff>
                  </to>
                </anchor>
              </controlPr>
            </control>
          </mc:Choice>
        </mc:AlternateContent>
        <mc:AlternateContent xmlns:mc="http://schemas.openxmlformats.org/markup-compatibility/2006">
          <mc:Choice Requires="x14">
            <control shapeId="69649" r:id="rId18" name="Drop Down 17">
              <controlPr defaultSize="0" autoLine="0" autoPict="0">
                <anchor moveWithCells="1">
                  <from>
                    <xdr:col>11</xdr:col>
                    <xdr:colOff>22860</xdr:colOff>
                    <xdr:row>25</xdr:row>
                    <xdr:rowOff>22860</xdr:rowOff>
                  </from>
                  <to>
                    <xdr:col>12</xdr:col>
                    <xdr:colOff>22860</xdr:colOff>
                    <xdr:row>25</xdr:row>
                    <xdr:rowOff>228600</xdr:rowOff>
                  </to>
                </anchor>
              </controlPr>
            </control>
          </mc:Choice>
        </mc:AlternateContent>
        <mc:AlternateContent xmlns:mc="http://schemas.openxmlformats.org/markup-compatibility/2006">
          <mc:Choice Requires="x14">
            <control shapeId="69651" r:id="rId19" name="Drop Down 19">
              <controlPr defaultSize="0" autoLine="0" autoPict="0">
                <anchor moveWithCells="1">
                  <from>
                    <xdr:col>11</xdr:col>
                    <xdr:colOff>22860</xdr:colOff>
                    <xdr:row>38</xdr:row>
                    <xdr:rowOff>22860</xdr:rowOff>
                  </from>
                  <to>
                    <xdr:col>12</xdr:col>
                    <xdr:colOff>22860</xdr:colOff>
                    <xdr:row>38</xdr:row>
                    <xdr:rowOff>228600</xdr:rowOff>
                  </to>
                </anchor>
              </controlPr>
            </control>
          </mc:Choice>
        </mc:AlternateContent>
        <mc:AlternateContent xmlns:mc="http://schemas.openxmlformats.org/markup-compatibility/2006">
          <mc:Choice Requires="x14">
            <control shapeId="69652" r:id="rId20" name="Drop Down 20">
              <controlPr defaultSize="0" autoLine="0" autoPict="0">
                <anchor moveWithCells="1">
                  <from>
                    <xdr:col>11</xdr:col>
                    <xdr:colOff>22860</xdr:colOff>
                    <xdr:row>40</xdr:row>
                    <xdr:rowOff>22860</xdr:rowOff>
                  </from>
                  <to>
                    <xdr:col>12</xdr:col>
                    <xdr:colOff>22860</xdr:colOff>
                    <xdr:row>40</xdr:row>
                    <xdr:rowOff>228600</xdr:rowOff>
                  </to>
                </anchor>
              </controlPr>
            </control>
          </mc:Choice>
        </mc:AlternateContent>
        <mc:AlternateContent xmlns:mc="http://schemas.openxmlformats.org/markup-compatibility/2006">
          <mc:Choice Requires="x14">
            <control shapeId="69653" r:id="rId21" name="Drop Down 21">
              <controlPr defaultSize="0" autoLine="0" autoPict="0">
                <anchor moveWithCells="1">
                  <from>
                    <xdr:col>11</xdr:col>
                    <xdr:colOff>22860</xdr:colOff>
                    <xdr:row>41</xdr:row>
                    <xdr:rowOff>22860</xdr:rowOff>
                  </from>
                  <to>
                    <xdr:col>12</xdr:col>
                    <xdr:colOff>22860</xdr:colOff>
                    <xdr:row>41</xdr:row>
                    <xdr:rowOff>228600</xdr:rowOff>
                  </to>
                </anchor>
              </controlPr>
            </control>
          </mc:Choice>
        </mc:AlternateContent>
        <mc:AlternateContent xmlns:mc="http://schemas.openxmlformats.org/markup-compatibility/2006">
          <mc:Choice Requires="x14">
            <control shapeId="69654" r:id="rId22" name="Drop Down 22">
              <controlPr defaultSize="0" autoLine="0" autoPict="0">
                <anchor moveWithCells="1">
                  <from>
                    <xdr:col>11</xdr:col>
                    <xdr:colOff>22860</xdr:colOff>
                    <xdr:row>42</xdr:row>
                    <xdr:rowOff>22860</xdr:rowOff>
                  </from>
                  <to>
                    <xdr:col>12</xdr:col>
                    <xdr:colOff>22860</xdr:colOff>
                    <xdr:row>42</xdr:row>
                    <xdr:rowOff>228600</xdr:rowOff>
                  </to>
                </anchor>
              </controlPr>
            </control>
          </mc:Choice>
        </mc:AlternateContent>
        <mc:AlternateContent xmlns:mc="http://schemas.openxmlformats.org/markup-compatibility/2006">
          <mc:Choice Requires="x14">
            <control shapeId="69660" r:id="rId23" name="Drop Down 28">
              <controlPr defaultSize="0" autoLine="0" autoPict="0">
                <anchor moveWithCells="1">
                  <from>
                    <xdr:col>11</xdr:col>
                    <xdr:colOff>22860</xdr:colOff>
                    <xdr:row>29</xdr:row>
                    <xdr:rowOff>22860</xdr:rowOff>
                  </from>
                  <to>
                    <xdr:col>12</xdr:col>
                    <xdr:colOff>22860</xdr:colOff>
                    <xdr:row>29</xdr:row>
                    <xdr:rowOff>228600</xdr:rowOff>
                  </to>
                </anchor>
              </controlPr>
            </control>
          </mc:Choice>
        </mc:AlternateContent>
        <mc:AlternateContent xmlns:mc="http://schemas.openxmlformats.org/markup-compatibility/2006">
          <mc:Choice Requires="x14">
            <control shapeId="69661" r:id="rId24" name="Drop Down 29">
              <controlPr defaultSize="0" autoLine="0" autoPict="0">
                <anchor moveWithCells="1">
                  <from>
                    <xdr:col>11</xdr:col>
                    <xdr:colOff>22860</xdr:colOff>
                    <xdr:row>30</xdr:row>
                    <xdr:rowOff>22860</xdr:rowOff>
                  </from>
                  <to>
                    <xdr:col>12</xdr:col>
                    <xdr:colOff>22860</xdr:colOff>
                    <xdr:row>30</xdr:row>
                    <xdr:rowOff>228600</xdr:rowOff>
                  </to>
                </anchor>
              </controlPr>
            </control>
          </mc:Choice>
        </mc:AlternateContent>
        <mc:AlternateContent xmlns:mc="http://schemas.openxmlformats.org/markup-compatibility/2006">
          <mc:Choice Requires="x14">
            <control shapeId="69662" r:id="rId25" name="Drop Down 30">
              <controlPr defaultSize="0" autoLine="0" autoPict="0">
                <anchor moveWithCells="1">
                  <from>
                    <xdr:col>11</xdr:col>
                    <xdr:colOff>22860</xdr:colOff>
                    <xdr:row>27</xdr:row>
                    <xdr:rowOff>22860</xdr:rowOff>
                  </from>
                  <to>
                    <xdr:col>12</xdr:col>
                    <xdr:colOff>22860</xdr:colOff>
                    <xdr:row>27</xdr:row>
                    <xdr:rowOff>228600</xdr:rowOff>
                  </to>
                </anchor>
              </controlPr>
            </control>
          </mc:Choice>
        </mc:AlternateContent>
        <mc:AlternateContent xmlns:mc="http://schemas.openxmlformats.org/markup-compatibility/2006">
          <mc:Choice Requires="x14">
            <control shapeId="69664" r:id="rId26" name="Drop Down 32">
              <controlPr defaultSize="0" autoLine="0" autoPict="0">
                <anchor moveWithCells="1">
                  <from>
                    <xdr:col>11</xdr:col>
                    <xdr:colOff>22860</xdr:colOff>
                    <xdr:row>31</xdr:row>
                    <xdr:rowOff>22860</xdr:rowOff>
                  </from>
                  <to>
                    <xdr:col>12</xdr:col>
                    <xdr:colOff>22860</xdr:colOff>
                    <xdr:row>31</xdr:row>
                    <xdr:rowOff>228600</xdr:rowOff>
                  </to>
                </anchor>
              </controlPr>
            </control>
          </mc:Choice>
        </mc:AlternateContent>
        <mc:AlternateContent xmlns:mc="http://schemas.openxmlformats.org/markup-compatibility/2006">
          <mc:Choice Requires="x14">
            <control shapeId="69665" r:id="rId27" name="Drop Down 33">
              <controlPr defaultSize="0" autoLine="0" autoPict="0">
                <anchor moveWithCells="1">
                  <from>
                    <xdr:col>11</xdr:col>
                    <xdr:colOff>22860</xdr:colOff>
                    <xdr:row>32</xdr:row>
                    <xdr:rowOff>22860</xdr:rowOff>
                  </from>
                  <to>
                    <xdr:col>12</xdr:col>
                    <xdr:colOff>22860</xdr:colOff>
                    <xdr:row>32</xdr:row>
                    <xdr:rowOff>228600</xdr:rowOff>
                  </to>
                </anchor>
              </controlPr>
            </control>
          </mc:Choice>
        </mc:AlternateContent>
        <mc:AlternateContent xmlns:mc="http://schemas.openxmlformats.org/markup-compatibility/2006">
          <mc:Choice Requires="x14">
            <control shapeId="69666" r:id="rId28" name="Drop Down 34">
              <controlPr defaultSize="0" autoLine="0" autoPict="0">
                <anchor moveWithCells="1">
                  <from>
                    <xdr:col>11</xdr:col>
                    <xdr:colOff>22860</xdr:colOff>
                    <xdr:row>33</xdr:row>
                    <xdr:rowOff>22860</xdr:rowOff>
                  </from>
                  <to>
                    <xdr:col>12</xdr:col>
                    <xdr:colOff>22860</xdr:colOff>
                    <xdr:row>33</xdr:row>
                    <xdr:rowOff>228600</xdr:rowOff>
                  </to>
                </anchor>
              </controlPr>
            </control>
          </mc:Choice>
        </mc:AlternateContent>
        <mc:AlternateContent xmlns:mc="http://schemas.openxmlformats.org/markup-compatibility/2006">
          <mc:Choice Requires="x14">
            <control shapeId="69667" r:id="rId29" name="Drop Down 35">
              <controlPr defaultSize="0" autoLine="0" autoPict="0">
                <anchor moveWithCells="1">
                  <from>
                    <xdr:col>11</xdr:col>
                    <xdr:colOff>22860</xdr:colOff>
                    <xdr:row>34</xdr:row>
                    <xdr:rowOff>22860</xdr:rowOff>
                  </from>
                  <to>
                    <xdr:col>12</xdr:col>
                    <xdr:colOff>22860</xdr:colOff>
                    <xdr:row>34</xdr:row>
                    <xdr:rowOff>228600</xdr:rowOff>
                  </to>
                </anchor>
              </controlPr>
            </control>
          </mc:Choice>
        </mc:AlternateContent>
        <mc:AlternateContent xmlns:mc="http://schemas.openxmlformats.org/markup-compatibility/2006">
          <mc:Choice Requires="x14">
            <control shapeId="69668" r:id="rId30" name="Drop Down 36">
              <controlPr defaultSize="0" autoLine="0" autoPict="0">
                <anchor moveWithCells="1">
                  <from>
                    <xdr:col>11</xdr:col>
                    <xdr:colOff>22860</xdr:colOff>
                    <xdr:row>35</xdr:row>
                    <xdr:rowOff>22860</xdr:rowOff>
                  </from>
                  <to>
                    <xdr:col>12</xdr:col>
                    <xdr:colOff>22860</xdr:colOff>
                    <xdr:row>35</xdr:row>
                    <xdr:rowOff>228600</xdr:rowOff>
                  </to>
                </anchor>
              </controlPr>
            </control>
          </mc:Choice>
        </mc:AlternateContent>
        <mc:AlternateContent xmlns:mc="http://schemas.openxmlformats.org/markup-compatibility/2006">
          <mc:Choice Requires="x14">
            <control shapeId="69669" r:id="rId31" name="Drop Down 37">
              <controlPr defaultSize="0" autoLine="0" autoPict="0">
                <anchor moveWithCells="1">
                  <from>
                    <xdr:col>11</xdr:col>
                    <xdr:colOff>22860</xdr:colOff>
                    <xdr:row>36</xdr:row>
                    <xdr:rowOff>22860</xdr:rowOff>
                  </from>
                  <to>
                    <xdr:col>12</xdr:col>
                    <xdr:colOff>22860</xdr:colOff>
                    <xdr:row>36</xdr:row>
                    <xdr:rowOff>228600</xdr:rowOff>
                  </to>
                </anchor>
              </controlPr>
            </control>
          </mc:Choice>
        </mc:AlternateContent>
        <mc:AlternateContent xmlns:mc="http://schemas.openxmlformats.org/markup-compatibility/2006">
          <mc:Choice Requires="x14">
            <control shapeId="69671" r:id="rId32" name="Drop Down 39">
              <controlPr defaultSize="0" autoLine="0" autoPict="0">
                <anchor moveWithCells="1">
                  <from>
                    <xdr:col>11</xdr:col>
                    <xdr:colOff>22860</xdr:colOff>
                    <xdr:row>43</xdr:row>
                    <xdr:rowOff>22860</xdr:rowOff>
                  </from>
                  <to>
                    <xdr:col>12</xdr:col>
                    <xdr:colOff>22860</xdr:colOff>
                    <xdr:row>43</xdr:row>
                    <xdr:rowOff>228600</xdr:rowOff>
                  </to>
                </anchor>
              </controlPr>
            </control>
          </mc:Choice>
        </mc:AlternateContent>
        <mc:AlternateContent xmlns:mc="http://schemas.openxmlformats.org/markup-compatibility/2006">
          <mc:Choice Requires="x14">
            <control shapeId="69674" r:id="rId33" name="Drop Down 42">
              <controlPr defaultSize="0" autoLine="0" autoPict="0">
                <anchor moveWithCells="1">
                  <from>
                    <xdr:col>11</xdr:col>
                    <xdr:colOff>22860</xdr:colOff>
                    <xdr:row>39</xdr:row>
                    <xdr:rowOff>22860</xdr:rowOff>
                  </from>
                  <to>
                    <xdr:col>12</xdr:col>
                    <xdr:colOff>22860</xdr:colOff>
                    <xdr:row>39</xdr:row>
                    <xdr:rowOff>228600</xdr:rowOff>
                  </to>
                </anchor>
              </controlPr>
            </control>
          </mc:Choice>
        </mc:AlternateContent>
        <mc:AlternateContent xmlns:mc="http://schemas.openxmlformats.org/markup-compatibility/2006">
          <mc:Choice Requires="x14">
            <control shapeId="69676" r:id="rId34" name="Drop Down 44">
              <controlPr defaultSize="0" autoLine="0" autoPict="0">
                <anchor moveWithCells="1">
                  <from>
                    <xdr:col>11</xdr:col>
                    <xdr:colOff>22860</xdr:colOff>
                    <xdr:row>24</xdr:row>
                    <xdr:rowOff>22860</xdr:rowOff>
                  </from>
                  <to>
                    <xdr:col>12</xdr:col>
                    <xdr:colOff>22860</xdr:colOff>
                    <xdr:row>24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9">
    <tabColor rgb="FF0070C0"/>
  </sheetPr>
  <dimension ref="A1:Z43"/>
  <sheetViews>
    <sheetView showRowColHeaders="0" zoomScaleNormal="100" workbookViewId="0">
      <pane ySplit="7" topLeftCell="A8" activePane="bottomLeft" state="frozen"/>
      <selection pane="bottomLeft" activeCell="P6" sqref="P6"/>
    </sheetView>
  </sheetViews>
  <sheetFormatPr defaultColWidth="0" defaultRowHeight="14.45" zeroHeight="1"/>
  <cols>
    <col min="1" max="1" width="5.7109375" style="519" customWidth="1"/>
    <col min="2" max="11" width="9.28515625" customWidth="1"/>
    <col min="12" max="12" width="20" customWidth="1"/>
    <col min="13" max="13" width="2.28515625" customWidth="1"/>
    <col min="14" max="14" width="20" hidden="1" customWidth="1"/>
    <col min="15" max="15" width="2.28515625" hidden="1" customWidth="1"/>
    <col min="16" max="16" width="57.28515625" style="32" bestFit="1" customWidth="1"/>
    <col min="17" max="17" width="110.7109375" style="32" customWidth="1"/>
    <col min="18" max="18" width="2.28515625" customWidth="1"/>
    <col min="19" max="20" width="0" hidden="1" customWidth="1"/>
    <col min="21" max="16384" width="9.28515625" hidden="1"/>
  </cols>
  <sheetData>
    <row r="1" spans="1:26" s="518" customFormat="1" ht="20.100000000000001" customHeight="1">
      <c r="A1" s="328"/>
      <c r="B1" s="846" t="s">
        <v>13</v>
      </c>
      <c r="C1" s="847"/>
      <c r="D1" s="847"/>
      <c r="E1" s="847"/>
      <c r="F1" s="847"/>
      <c r="G1" s="847"/>
      <c r="H1" s="847"/>
      <c r="I1" s="847"/>
      <c r="J1" s="847"/>
      <c r="K1" s="847"/>
      <c r="L1" s="839"/>
      <c r="M1" s="340"/>
      <c r="N1" s="839"/>
      <c r="O1" s="329"/>
      <c r="P1" s="329"/>
      <c r="Q1" s="329"/>
      <c r="R1" s="330"/>
      <c r="S1" s="340"/>
      <c r="T1" s="839"/>
      <c r="U1" s="340"/>
      <c r="V1" s="839"/>
      <c r="W1" s="329"/>
      <c r="X1" s="329"/>
      <c r="Y1" s="329"/>
      <c r="Z1" s="330"/>
    </row>
    <row r="2" spans="1:26" ht="20.100000000000001" customHeight="1">
      <c r="A2" s="331"/>
      <c r="B2" s="848"/>
      <c r="C2" s="849"/>
      <c r="D2" s="849"/>
      <c r="E2" s="849"/>
      <c r="F2" s="849"/>
      <c r="G2" s="849"/>
      <c r="H2" s="849"/>
      <c r="I2" s="849"/>
      <c r="J2" s="849"/>
      <c r="K2" s="849"/>
      <c r="L2" s="840"/>
      <c r="M2" s="325"/>
      <c r="N2" s="840"/>
      <c r="O2" s="337"/>
      <c r="P2" s="337"/>
      <c r="Q2" s="337"/>
      <c r="R2" s="338"/>
      <c r="S2" s="325"/>
      <c r="T2" s="840"/>
      <c r="U2" s="325"/>
      <c r="V2" s="840"/>
      <c r="W2" s="337"/>
      <c r="X2" s="337"/>
      <c r="Y2" s="337"/>
      <c r="Z2" s="338"/>
    </row>
    <row r="3" spans="1:26" ht="20.100000000000001" customHeight="1">
      <c r="A3" s="331"/>
      <c r="B3" s="836" t="s">
        <v>331</v>
      </c>
      <c r="C3" s="837"/>
      <c r="D3" s="837"/>
      <c r="E3" s="837"/>
      <c r="F3" s="837"/>
      <c r="G3" s="841" t="s">
        <v>18</v>
      </c>
      <c r="H3" s="842"/>
      <c r="I3" s="842"/>
      <c r="J3" s="842"/>
      <c r="K3" s="843"/>
      <c r="L3" s="317"/>
      <c r="M3" s="317"/>
      <c r="N3" s="317"/>
      <c r="O3" s="332"/>
      <c r="P3" s="332"/>
      <c r="Q3" s="332"/>
      <c r="R3" s="333"/>
      <c r="S3" s="327"/>
      <c r="T3" s="317"/>
      <c r="U3" s="317"/>
      <c r="V3" s="317"/>
      <c r="W3" s="332"/>
      <c r="X3" s="332"/>
      <c r="Y3" s="332"/>
      <c r="Z3" s="333"/>
    </row>
    <row r="4" spans="1:26" ht="20.100000000000001" customHeight="1">
      <c r="A4" s="331"/>
      <c r="B4" s="836" t="s">
        <v>332</v>
      </c>
      <c r="C4" s="837"/>
      <c r="D4" s="837"/>
      <c r="E4" s="837"/>
      <c r="F4" s="837"/>
      <c r="G4" s="844"/>
      <c r="H4" s="845"/>
      <c r="I4" s="845"/>
      <c r="J4" s="845"/>
      <c r="K4" s="845"/>
      <c r="L4" s="317"/>
      <c r="M4" s="317"/>
      <c r="N4" s="317"/>
      <c r="O4" s="332"/>
      <c r="P4" s="332"/>
      <c r="Q4" s="332"/>
      <c r="R4" s="333"/>
      <c r="S4" s="326"/>
      <c r="T4" s="317"/>
      <c r="U4" s="317"/>
      <c r="V4" s="317"/>
      <c r="W4" s="332"/>
      <c r="X4" s="332"/>
      <c r="Y4" s="332"/>
      <c r="Z4" s="333"/>
    </row>
    <row r="5" spans="1:26" ht="20.100000000000001" customHeight="1">
      <c r="A5" s="331"/>
      <c r="B5" s="836" t="s">
        <v>16</v>
      </c>
      <c r="C5" s="837"/>
      <c r="D5" s="837"/>
      <c r="E5" s="837"/>
      <c r="F5" s="837"/>
      <c r="G5" s="844"/>
      <c r="H5" s="845"/>
      <c r="I5" s="845"/>
      <c r="J5" s="845"/>
      <c r="K5" s="845"/>
      <c r="L5" s="317"/>
      <c r="M5" s="317"/>
      <c r="N5" s="317"/>
      <c r="O5" s="332"/>
      <c r="P5" s="332"/>
      <c r="Q5" s="332"/>
      <c r="R5" s="333"/>
      <c r="S5" s="326"/>
      <c r="T5" s="317"/>
      <c r="U5" s="317"/>
      <c r="V5" s="317"/>
      <c r="W5" s="332"/>
      <c r="X5" s="332"/>
      <c r="Y5" s="332"/>
      <c r="Z5" s="333"/>
    </row>
    <row r="6" spans="1:26" ht="20.100000000000001" customHeight="1">
      <c r="A6" s="331"/>
      <c r="B6" s="836" t="s">
        <v>17</v>
      </c>
      <c r="C6" s="837"/>
      <c r="D6" s="837"/>
      <c r="E6" s="837"/>
      <c r="F6" s="837"/>
      <c r="G6" s="339"/>
      <c r="H6" s="317"/>
      <c r="I6" s="317"/>
      <c r="J6" s="317"/>
      <c r="K6" s="317"/>
      <c r="L6" s="317"/>
      <c r="M6" s="317"/>
      <c r="N6" s="317"/>
      <c r="O6" s="332"/>
      <c r="P6" s="332"/>
      <c r="Q6" s="332"/>
      <c r="R6" s="333"/>
      <c r="S6" s="317"/>
      <c r="T6" s="317"/>
      <c r="U6" s="317"/>
      <c r="V6" s="317"/>
      <c r="W6" s="332"/>
      <c r="X6" s="332"/>
      <c r="Y6" s="332"/>
      <c r="Z6" s="333"/>
    </row>
    <row r="7" spans="1:26" ht="20.100000000000001" customHeight="1" thickBot="1">
      <c r="A7" s="334"/>
      <c r="B7" s="335"/>
      <c r="C7" s="335"/>
      <c r="D7" s="335"/>
      <c r="E7" s="335"/>
      <c r="F7" s="335"/>
      <c r="G7" s="335"/>
      <c r="H7" s="335"/>
      <c r="I7" s="335"/>
      <c r="J7" s="335"/>
      <c r="K7" s="335"/>
      <c r="L7" s="335"/>
      <c r="M7" s="335"/>
      <c r="N7" s="335"/>
      <c r="O7" s="335"/>
      <c r="P7" s="335"/>
      <c r="Q7" s="335"/>
      <c r="R7" s="336"/>
      <c r="S7" s="335"/>
      <c r="T7" s="335"/>
      <c r="U7" s="335"/>
      <c r="V7" s="335"/>
      <c r="W7" s="335"/>
      <c r="X7" s="335"/>
      <c r="Y7" s="335"/>
      <c r="Z7" s="336"/>
    </row>
    <row r="8" spans="1:26" ht="20.100000000000001" customHeight="1">
      <c r="A8" s="103"/>
      <c r="B8" s="17"/>
      <c r="C8" s="17"/>
      <c r="D8" s="17"/>
      <c r="E8" s="17"/>
      <c r="F8" s="17"/>
      <c r="G8" s="17"/>
      <c r="H8" s="17"/>
      <c r="I8" s="17"/>
      <c r="J8" s="17"/>
      <c r="K8" s="17"/>
      <c r="L8" s="17"/>
      <c r="M8" s="17"/>
      <c r="N8" s="17"/>
      <c r="O8" s="17"/>
      <c r="P8" s="197"/>
      <c r="Q8" s="17"/>
      <c r="R8" s="18"/>
    </row>
    <row r="9" spans="1:26" ht="20.100000000000001" customHeight="1">
      <c r="A9" s="106">
        <v>5</v>
      </c>
      <c r="B9" s="107" t="s">
        <v>550</v>
      </c>
      <c r="C9" s="107"/>
      <c r="D9" s="107"/>
      <c r="E9" s="107"/>
      <c r="F9" s="107"/>
      <c r="G9" s="107"/>
      <c r="H9" s="107"/>
      <c r="I9" s="107"/>
      <c r="J9" s="107"/>
      <c r="K9" s="107"/>
      <c r="L9" s="109" t="s">
        <v>334</v>
      </c>
      <c r="M9" s="108"/>
      <c r="N9" s="109" t="s">
        <v>335</v>
      </c>
      <c r="O9" s="182"/>
      <c r="P9" s="819" t="s">
        <v>92</v>
      </c>
      <c r="Q9" s="107" t="s">
        <v>313</v>
      </c>
      <c r="R9" s="14"/>
    </row>
    <row r="10" spans="1:26" ht="20.100000000000001" customHeight="1">
      <c r="A10" s="9"/>
      <c r="B10" s="12" t="s">
        <v>551</v>
      </c>
      <c r="C10" s="3" t="s">
        <v>552</v>
      </c>
      <c r="D10" s="8"/>
      <c r="E10" s="8"/>
      <c r="F10" s="8"/>
      <c r="G10" s="8"/>
      <c r="H10" s="8"/>
      <c r="I10" s="8"/>
      <c r="J10" s="8"/>
      <c r="K10" s="3"/>
      <c r="L10" s="110"/>
      <c r="M10" s="5"/>
      <c r="N10" s="110"/>
      <c r="O10" s="192"/>
      <c r="P10" s="820" t="str">
        <f>VLOOKUP(_Output!D987,_Guidance!B152:C157,2,FALSE)</f>
        <v xml:space="preserve"> </v>
      </c>
      <c r="Q10" s="116" t="s">
        <v>553</v>
      </c>
      <c r="R10" s="14"/>
    </row>
    <row r="11" spans="1:26" ht="20.100000000000001" customHeight="1">
      <c r="A11" s="9"/>
      <c r="B11" s="12" t="s">
        <v>554</v>
      </c>
      <c r="C11" s="3" t="s">
        <v>555</v>
      </c>
      <c r="D11" s="8"/>
      <c r="E11" s="8"/>
      <c r="F11" s="8"/>
      <c r="G11" s="8"/>
      <c r="H11" s="8"/>
      <c r="I11" s="8"/>
      <c r="J11" s="8"/>
      <c r="K11" s="3"/>
      <c r="L11" s="110"/>
      <c r="M11" s="5"/>
      <c r="N11" s="110"/>
      <c r="O11" s="192"/>
      <c r="P11" s="820" t="str">
        <f>VLOOKUP(_Output!D1079,_Guidance!B158:C163,2,FALSE)</f>
        <v xml:space="preserve"> </v>
      </c>
      <c r="Q11" s="116" t="s">
        <v>556</v>
      </c>
      <c r="R11" s="14"/>
    </row>
    <row r="12" spans="1:26" ht="20.100000000000001" customHeight="1">
      <c r="A12" s="547"/>
      <c r="B12" s="94" t="s">
        <v>557</v>
      </c>
      <c r="C12" s="548" t="s">
        <v>558</v>
      </c>
      <c r="D12" s="83"/>
      <c r="E12" s="83"/>
      <c r="F12" s="83"/>
      <c r="G12" s="83"/>
      <c r="H12" s="83"/>
      <c r="I12" s="83"/>
      <c r="J12" s="83"/>
      <c r="K12" s="87"/>
      <c r="L12" s="111"/>
      <c r="M12" s="84"/>
      <c r="N12" s="111"/>
      <c r="O12" s="193"/>
      <c r="P12" s="823"/>
      <c r="Q12" s="111"/>
      <c r="R12" s="83"/>
    </row>
    <row r="13" spans="1:26" ht="20.100000000000001" customHeight="1">
      <c r="A13" s="547"/>
      <c r="B13" s="83" t="s">
        <v>559</v>
      </c>
      <c r="C13" s="94" t="s">
        <v>560</v>
      </c>
      <c r="D13" s="83"/>
      <c r="E13" s="83"/>
      <c r="F13" s="83"/>
      <c r="G13" s="83"/>
      <c r="H13" s="83"/>
      <c r="I13" s="83"/>
      <c r="J13" s="83"/>
      <c r="K13" s="87"/>
      <c r="L13" s="111"/>
      <c r="M13" s="84"/>
      <c r="N13" s="111"/>
      <c r="O13" s="193"/>
      <c r="P13" s="823"/>
      <c r="Q13" s="125" t="s">
        <v>561</v>
      </c>
      <c r="R13" s="83"/>
    </row>
    <row r="14" spans="1:26" ht="20.100000000000001" customHeight="1">
      <c r="A14" s="547"/>
      <c r="B14" s="83" t="s">
        <v>562</v>
      </c>
      <c r="C14" s="94" t="s">
        <v>563</v>
      </c>
      <c r="D14" s="83"/>
      <c r="E14" s="83"/>
      <c r="F14" s="83"/>
      <c r="G14" s="83"/>
      <c r="H14" s="83"/>
      <c r="I14" s="83"/>
      <c r="J14" s="83"/>
      <c r="K14" s="87"/>
      <c r="L14" s="111"/>
      <c r="M14" s="84"/>
      <c r="N14" s="111"/>
      <c r="O14" s="193"/>
      <c r="P14" s="823"/>
      <c r="Q14" s="125" t="s">
        <v>564</v>
      </c>
      <c r="R14" s="83"/>
    </row>
    <row r="15" spans="1:26" ht="20.100000000000001" customHeight="1">
      <c r="A15" s="547"/>
      <c r="B15" s="83" t="s">
        <v>565</v>
      </c>
      <c r="C15" s="94" t="s">
        <v>566</v>
      </c>
      <c r="D15" s="83"/>
      <c r="E15" s="83"/>
      <c r="F15" s="83"/>
      <c r="G15" s="83"/>
      <c r="H15" s="83"/>
      <c r="I15" s="83"/>
      <c r="J15" s="83"/>
      <c r="K15" s="87"/>
      <c r="L15" s="111"/>
      <c r="M15" s="84"/>
      <c r="N15" s="111"/>
      <c r="O15" s="193"/>
      <c r="P15" s="823"/>
      <c r="Q15" s="125" t="s">
        <v>567</v>
      </c>
      <c r="R15" s="83"/>
    </row>
    <row r="16" spans="1:26" ht="20.100000000000001" customHeight="1">
      <c r="A16" s="547"/>
      <c r="B16" s="83" t="s">
        <v>568</v>
      </c>
      <c r="C16" s="94" t="s">
        <v>569</v>
      </c>
      <c r="D16" s="83"/>
      <c r="E16" s="83"/>
      <c r="F16" s="83"/>
      <c r="G16" s="83"/>
      <c r="H16" s="83"/>
      <c r="I16" s="83"/>
      <c r="J16" s="83"/>
      <c r="K16" s="87"/>
      <c r="L16" s="111"/>
      <c r="M16" s="84"/>
      <c r="N16" s="111"/>
      <c r="O16" s="193"/>
      <c r="P16" s="823"/>
      <c r="Q16" s="125" t="s">
        <v>570</v>
      </c>
      <c r="R16" s="83"/>
      <c r="S16" s="111"/>
      <c r="T16" s="193"/>
      <c r="U16" s="94"/>
    </row>
    <row r="17" spans="1:21" ht="20.100000000000001" customHeight="1">
      <c r="A17" s="547"/>
      <c r="B17" s="83" t="s">
        <v>571</v>
      </c>
      <c r="C17" s="94" t="s">
        <v>572</v>
      </c>
      <c r="D17" s="83"/>
      <c r="E17" s="83"/>
      <c r="F17" s="83"/>
      <c r="G17" s="83"/>
      <c r="H17" s="83"/>
      <c r="I17" s="83"/>
      <c r="J17" s="83"/>
      <c r="K17" s="87"/>
      <c r="L17" s="111"/>
      <c r="M17" s="84"/>
      <c r="N17" s="111"/>
      <c r="O17" s="193"/>
      <c r="P17" s="823"/>
      <c r="Q17" s="125" t="s">
        <v>573</v>
      </c>
      <c r="R17" s="83"/>
      <c r="S17" s="84"/>
      <c r="T17" s="84"/>
      <c r="U17" s="94"/>
    </row>
    <row r="18" spans="1:21" ht="20.100000000000001" customHeight="1">
      <c r="A18" s="547"/>
      <c r="B18" s="83" t="s">
        <v>574</v>
      </c>
      <c r="C18" s="94" t="s">
        <v>575</v>
      </c>
      <c r="D18" s="83"/>
      <c r="E18" s="83"/>
      <c r="F18" s="83"/>
      <c r="G18" s="83"/>
      <c r="H18" s="83"/>
      <c r="I18" s="83"/>
      <c r="J18" s="83"/>
      <c r="K18" s="87"/>
      <c r="L18" s="111"/>
      <c r="M18" s="84"/>
      <c r="N18" s="111"/>
      <c r="O18" s="193"/>
      <c r="P18" s="823"/>
      <c r="Q18" s="125" t="s">
        <v>576</v>
      </c>
      <c r="R18" s="83"/>
    </row>
    <row r="19" spans="1:21" ht="20.100000000000001" customHeight="1">
      <c r="A19" s="547"/>
      <c r="B19" s="83" t="s">
        <v>577</v>
      </c>
      <c r="C19" s="94" t="s">
        <v>578</v>
      </c>
      <c r="D19" s="83"/>
      <c r="E19" s="83"/>
      <c r="F19" s="83"/>
      <c r="G19" s="83"/>
      <c r="H19" s="83"/>
      <c r="I19" s="83"/>
      <c r="J19" s="83"/>
      <c r="K19" s="87"/>
      <c r="L19" s="111"/>
      <c r="M19" s="84"/>
      <c r="N19" s="111"/>
      <c r="O19" s="193"/>
      <c r="P19" s="823"/>
      <c r="Q19" s="125" t="s">
        <v>579</v>
      </c>
      <c r="R19" s="83"/>
    </row>
    <row r="20" spans="1:21" ht="20.100000000000001" customHeight="1">
      <c r="A20" s="547"/>
      <c r="B20" s="83" t="s">
        <v>580</v>
      </c>
      <c r="C20" s="94" t="s">
        <v>581</v>
      </c>
      <c r="D20" s="83"/>
      <c r="E20" s="83"/>
      <c r="F20" s="83"/>
      <c r="G20" s="83"/>
      <c r="H20" s="83"/>
      <c r="I20" s="83"/>
      <c r="J20" s="83"/>
      <c r="K20" s="87"/>
      <c r="L20" s="111"/>
      <c r="M20" s="84"/>
      <c r="N20" s="111"/>
      <c r="O20" s="193"/>
      <c r="P20" s="823"/>
      <c r="Q20" s="125" t="s">
        <v>582</v>
      </c>
      <c r="R20" s="83"/>
    </row>
    <row r="21" spans="1:21" ht="20.100000000000001" customHeight="1">
      <c r="A21" s="547"/>
      <c r="B21" s="83"/>
      <c r="C21" s="86" t="s">
        <v>439</v>
      </c>
      <c r="D21" s="84"/>
      <c r="E21" s="84"/>
      <c r="F21" s="84"/>
      <c r="G21" s="84"/>
      <c r="H21" s="84"/>
      <c r="I21" s="84"/>
      <c r="J21" s="84"/>
      <c r="K21" s="86"/>
      <c r="L21" s="122" t="str">
        <f>VLOOKUP(SUM(_Output!D1081:D1088),_SUM_Completeness!A155:B163,2,FALSE)</f>
        <v>Incomplete</v>
      </c>
      <c r="M21" s="82"/>
      <c r="N21" s="111"/>
      <c r="O21" s="193"/>
      <c r="P21" s="823"/>
      <c r="Q21" s="117" t="s">
        <v>583</v>
      </c>
      <c r="R21" s="83"/>
    </row>
    <row r="22" spans="1:21" ht="20.100000000000001" customHeight="1">
      <c r="A22" s="9"/>
      <c r="B22" s="12" t="s">
        <v>584</v>
      </c>
      <c r="C22" s="3" t="s">
        <v>585</v>
      </c>
      <c r="D22" s="8"/>
      <c r="E22" s="8"/>
      <c r="F22" s="8"/>
      <c r="G22" s="8"/>
      <c r="H22" s="8"/>
      <c r="I22" s="8"/>
      <c r="J22" s="8"/>
      <c r="K22" s="3"/>
      <c r="L22" s="110"/>
      <c r="M22" s="5"/>
      <c r="N22" s="110"/>
      <c r="O22" s="192"/>
      <c r="P22" s="820" t="str">
        <f>VLOOKUP(_Output!D989,_Guidance!B164:C169,2,FALSE)</f>
        <v xml:space="preserve"> </v>
      </c>
      <c r="Q22" s="116" t="s">
        <v>586</v>
      </c>
      <c r="R22" s="14"/>
    </row>
    <row r="23" spans="1:21" ht="20.100000000000001" customHeight="1">
      <c r="A23" s="9"/>
      <c r="B23" s="12" t="s">
        <v>587</v>
      </c>
      <c r="C23" s="3" t="s">
        <v>588</v>
      </c>
      <c r="D23" s="8"/>
      <c r="E23" s="8"/>
      <c r="F23" s="8"/>
      <c r="G23" s="8"/>
      <c r="H23" s="8"/>
      <c r="I23" s="8"/>
      <c r="J23" s="8"/>
      <c r="K23" s="3"/>
      <c r="L23" s="110"/>
      <c r="M23" s="5"/>
      <c r="N23" s="110"/>
      <c r="O23" s="192"/>
      <c r="P23" s="820" t="str">
        <f>VLOOKUP(_Output!D991,_Guidance!B170:C175,2,FALSE)</f>
        <v xml:space="preserve"> </v>
      </c>
      <c r="Q23" s="116" t="s">
        <v>589</v>
      </c>
      <c r="R23" s="14"/>
    </row>
    <row r="24" spans="1:21" ht="20.100000000000001" customHeight="1">
      <c r="A24" s="9"/>
      <c r="B24" s="12" t="s">
        <v>590</v>
      </c>
      <c r="C24" s="3" t="s">
        <v>591</v>
      </c>
      <c r="D24" s="8"/>
      <c r="E24" s="8"/>
      <c r="F24" s="8"/>
      <c r="G24" s="8"/>
      <c r="H24" s="8"/>
      <c r="I24" s="8"/>
      <c r="J24" s="8"/>
      <c r="K24" s="3"/>
      <c r="L24" s="110"/>
      <c r="M24" s="5"/>
      <c r="N24" s="110"/>
      <c r="O24" s="192"/>
      <c r="P24" s="820" t="str">
        <f>VLOOKUP(_Output!D83,_Guidance!B176:C181,2,FALSE)</f>
        <v xml:space="preserve"> </v>
      </c>
      <c r="Q24" s="116" t="s">
        <v>592</v>
      </c>
      <c r="R24" s="14"/>
    </row>
    <row r="25" spans="1:21" ht="20.100000000000001" customHeight="1">
      <c r="A25" s="9"/>
      <c r="B25" s="12" t="s">
        <v>593</v>
      </c>
      <c r="C25" s="3" t="s">
        <v>594</v>
      </c>
      <c r="D25" s="8"/>
      <c r="E25" s="8"/>
      <c r="F25" s="8"/>
      <c r="G25" s="8"/>
      <c r="H25" s="8"/>
      <c r="I25" s="8"/>
      <c r="J25" s="8"/>
      <c r="K25" s="3"/>
      <c r="L25" s="110"/>
      <c r="M25" s="5"/>
      <c r="N25" s="110"/>
      <c r="O25" s="192"/>
      <c r="P25" s="820" t="str">
        <f>VLOOKUP(_Output!D84,_Guidance!B182:C187,2,FALSE)</f>
        <v xml:space="preserve"> </v>
      </c>
      <c r="Q25" s="116" t="s">
        <v>595</v>
      </c>
      <c r="R25" s="14"/>
    </row>
    <row r="26" spans="1:21" ht="20.100000000000001" customHeight="1">
      <c r="A26" s="9"/>
      <c r="B26" s="12" t="s">
        <v>596</v>
      </c>
      <c r="C26" s="3" t="s">
        <v>597</v>
      </c>
      <c r="D26" s="8"/>
      <c r="E26" s="8"/>
      <c r="F26" s="8"/>
      <c r="G26" s="8"/>
      <c r="H26" s="8"/>
      <c r="I26" s="8"/>
      <c r="J26" s="8"/>
      <c r="K26" s="3"/>
      <c r="L26" s="110"/>
      <c r="M26" s="5"/>
      <c r="N26" s="110"/>
      <c r="O26" s="192"/>
      <c r="P26" s="820" t="str">
        <f>VLOOKUP(_Output!D87,_Guidance!B188:C193,2,FALSE)</f>
        <v xml:space="preserve"> </v>
      </c>
      <c r="Q26" s="116" t="s">
        <v>598</v>
      </c>
      <c r="R26" s="14"/>
    </row>
    <row r="27" spans="1:21" ht="20.100000000000001" customHeight="1">
      <c r="A27" s="9"/>
      <c r="B27" s="12" t="s">
        <v>599</v>
      </c>
      <c r="C27" s="3" t="s">
        <v>600</v>
      </c>
      <c r="D27" s="8"/>
      <c r="E27" s="8"/>
      <c r="F27" s="8"/>
      <c r="G27" s="8"/>
      <c r="H27" s="8"/>
      <c r="I27" s="8"/>
      <c r="J27" s="8"/>
      <c r="K27" s="3"/>
      <c r="L27" s="110"/>
      <c r="M27" s="5"/>
      <c r="N27" s="110"/>
      <c r="O27" s="192"/>
      <c r="P27" s="820" t="str">
        <f>VLOOKUP(_Output!D88,_Guidance!B194:C199,2,FALSE)</f>
        <v xml:space="preserve"> </v>
      </c>
      <c r="Q27" s="116" t="s">
        <v>601</v>
      </c>
      <c r="R27" s="14"/>
    </row>
    <row r="28" spans="1:21" ht="20.100000000000001" customHeight="1">
      <c r="A28" s="9"/>
      <c r="B28" s="12" t="s">
        <v>602</v>
      </c>
      <c r="C28" s="3" t="s">
        <v>603</v>
      </c>
      <c r="D28" s="8"/>
      <c r="E28" s="8"/>
      <c r="F28" s="8"/>
      <c r="G28" s="8"/>
      <c r="H28" s="8"/>
      <c r="I28" s="8"/>
      <c r="J28" s="8"/>
      <c r="K28" s="3"/>
      <c r="L28" s="110"/>
      <c r="M28" s="5"/>
      <c r="N28" s="110"/>
      <c r="O28" s="192"/>
      <c r="P28" s="820" t="str">
        <f>VLOOKUP(_Output!D89,_Guidance!B200:C205,2,FALSE)</f>
        <v xml:space="preserve"> </v>
      </c>
      <c r="Q28" s="116" t="s">
        <v>604</v>
      </c>
      <c r="R28" s="14"/>
    </row>
    <row r="29" spans="1:21" ht="20.100000000000001" customHeight="1">
      <c r="A29" s="9"/>
      <c r="B29" s="12" t="s">
        <v>605</v>
      </c>
      <c r="C29" s="3" t="s">
        <v>606</v>
      </c>
      <c r="D29" s="8"/>
      <c r="E29" s="8"/>
      <c r="F29" s="8"/>
      <c r="G29" s="8"/>
      <c r="H29" s="8"/>
      <c r="I29" s="8"/>
      <c r="J29" s="8"/>
      <c r="K29" s="3"/>
      <c r="L29" s="110"/>
      <c r="M29" s="5"/>
      <c r="N29" s="110"/>
      <c r="O29" s="192"/>
      <c r="P29" s="820" t="str">
        <f>VLOOKUP(_Output!D90,_Guidance!B206:C211,2,FALSE)</f>
        <v xml:space="preserve"> </v>
      </c>
      <c r="Q29" s="116" t="s">
        <v>607</v>
      </c>
      <c r="R29" s="14"/>
    </row>
    <row r="30" spans="1:21" ht="20.100000000000001" customHeight="1">
      <c r="A30" s="9"/>
      <c r="B30" s="3"/>
      <c r="C30" s="3"/>
      <c r="D30" s="3"/>
      <c r="E30" s="3"/>
      <c r="F30" s="3"/>
      <c r="G30" s="3"/>
      <c r="H30" s="3"/>
      <c r="I30" s="3"/>
      <c r="J30" s="3"/>
      <c r="K30" s="3"/>
      <c r="L30" s="110"/>
      <c r="M30" s="5"/>
      <c r="N30" s="110"/>
      <c r="O30" s="192"/>
      <c r="P30" s="821"/>
      <c r="Q30" s="116"/>
      <c r="R30" s="14"/>
    </row>
    <row r="31" spans="1:21" ht="20.100000000000001" customHeight="1">
      <c r="A31" s="106"/>
      <c r="B31" s="107" t="s">
        <v>351</v>
      </c>
      <c r="C31" s="108"/>
      <c r="D31" s="107"/>
      <c r="E31" s="107"/>
      <c r="F31" s="107"/>
      <c r="G31" s="107"/>
      <c r="H31" s="107"/>
      <c r="I31" s="107"/>
      <c r="J31" s="107"/>
      <c r="K31" s="108"/>
      <c r="L31" s="110"/>
      <c r="M31" s="5"/>
      <c r="N31" s="110"/>
      <c r="O31" s="192"/>
      <c r="P31" s="822"/>
      <c r="Q31" s="116"/>
      <c r="R31" s="14"/>
    </row>
    <row r="32" spans="1:21" ht="20.25" customHeight="1">
      <c r="A32" s="9"/>
      <c r="B32" s="3" t="s">
        <v>602</v>
      </c>
      <c r="C32" s="3" t="s">
        <v>353</v>
      </c>
      <c r="D32" s="21"/>
      <c r="E32" s="21"/>
      <c r="F32" s="21"/>
      <c r="G32" s="21"/>
      <c r="H32" s="21"/>
      <c r="I32" s="21"/>
      <c r="J32" s="21"/>
      <c r="K32" s="21"/>
      <c r="L32" s="607" t="s">
        <v>551</v>
      </c>
      <c r="M32" s="616"/>
      <c r="N32" s="934"/>
      <c r="O32" s="934"/>
      <c r="P32" s="934"/>
      <c r="Q32" s="935"/>
      <c r="R32" s="14"/>
    </row>
    <row r="33" spans="1:18" ht="20.25" customHeight="1">
      <c r="A33" s="9"/>
      <c r="B33" s="21"/>
      <c r="C33" s="21"/>
      <c r="D33" s="21"/>
      <c r="E33" s="21"/>
      <c r="F33" s="21"/>
      <c r="G33" s="21"/>
      <c r="H33" s="21"/>
      <c r="I33" s="21"/>
      <c r="J33" s="21"/>
      <c r="K33" s="21"/>
      <c r="L33" s="609" t="s">
        <v>554</v>
      </c>
      <c r="M33" s="610"/>
      <c r="N33" s="922"/>
      <c r="O33" s="922"/>
      <c r="P33" s="922"/>
      <c r="Q33" s="923"/>
      <c r="R33" s="14"/>
    </row>
    <row r="34" spans="1:18" ht="20.25" customHeight="1">
      <c r="A34" s="9"/>
      <c r="B34" s="21"/>
      <c r="C34" s="21"/>
      <c r="D34" s="21"/>
      <c r="E34" s="21"/>
      <c r="F34" s="21"/>
      <c r="G34" s="21"/>
      <c r="H34" s="21"/>
      <c r="I34" s="21"/>
      <c r="J34" s="21"/>
      <c r="K34" s="21"/>
      <c r="L34" s="609" t="s">
        <v>557</v>
      </c>
      <c r="M34" s="610"/>
      <c r="N34" s="922"/>
      <c r="O34" s="922"/>
      <c r="P34" s="922"/>
      <c r="Q34" s="923"/>
      <c r="R34" s="14"/>
    </row>
    <row r="35" spans="1:18" ht="20.25" customHeight="1">
      <c r="A35" s="9"/>
      <c r="B35" s="21"/>
      <c r="C35" s="21"/>
      <c r="D35" s="21"/>
      <c r="E35" s="21"/>
      <c r="F35" s="21"/>
      <c r="G35" s="21"/>
      <c r="H35" s="21"/>
      <c r="I35" s="21"/>
      <c r="J35" s="21"/>
      <c r="K35" s="21"/>
      <c r="L35" s="609" t="s">
        <v>584</v>
      </c>
      <c r="M35" s="610"/>
      <c r="N35" s="922"/>
      <c r="O35" s="922"/>
      <c r="P35" s="922"/>
      <c r="Q35" s="923"/>
      <c r="R35" s="14"/>
    </row>
    <row r="36" spans="1:18" ht="20.25" customHeight="1">
      <c r="A36" s="9"/>
      <c r="B36" s="21"/>
      <c r="C36" s="21"/>
      <c r="D36" s="21"/>
      <c r="E36" s="21"/>
      <c r="F36" s="21"/>
      <c r="G36" s="21"/>
      <c r="H36" s="21"/>
      <c r="I36" s="21"/>
      <c r="J36" s="21"/>
      <c r="K36" s="21"/>
      <c r="L36" s="609" t="s">
        <v>587</v>
      </c>
      <c r="M36" s="610"/>
      <c r="N36" s="922"/>
      <c r="O36" s="922"/>
      <c r="P36" s="922"/>
      <c r="Q36" s="923"/>
      <c r="R36" s="14"/>
    </row>
    <row r="37" spans="1:18" ht="20.25" customHeight="1">
      <c r="A37" s="9"/>
      <c r="B37" s="21"/>
      <c r="C37" s="21"/>
      <c r="D37" s="21"/>
      <c r="E37" s="21"/>
      <c r="F37" s="21"/>
      <c r="G37" s="21"/>
      <c r="H37" s="21"/>
      <c r="I37" s="21"/>
      <c r="J37" s="21"/>
      <c r="K37" s="21"/>
      <c r="L37" s="609" t="s">
        <v>590</v>
      </c>
      <c r="M37" s="610"/>
      <c r="N37" s="922"/>
      <c r="O37" s="922"/>
      <c r="P37" s="922"/>
      <c r="Q37" s="923"/>
      <c r="R37" s="14"/>
    </row>
    <row r="38" spans="1:18" ht="20.25" customHeight="1">
      <c r="A38" s="9"/>
      <c r="B38" s="21"/>
      <c r="C38" s="21"/>
      <c r="D38" s="21"/>
      <c r="E38" s="21"/>
      <c r="F38" s="21"/>
      <c r="G38" s="21"/>
      <c r="H38" s="21"/>
      <c r="I38" s="21"/>
      <c r="J38" s="21"/>
      <c r="K38" s="21"/>
      <c r="L38" s="609" t="s">
        <v>593</v>
      </c>
      <c r="M38" s="610"/>
      <c r="N38" s="924"/>
      <c r="O38" s="924"/>
      <c r="P38" s="924"/>
      <c r="Q38" s="925"/>
      <c r="R38" s="14"/>
    </row>
    <row r="39" spans="1:18" ht="20.25" customHeight="1">
      <c r="A39" s="9"/>
      <c r="B39" s="21"/>
      <c r="C39" s="21"/>
      <c r="D39" s="21"/>
      <c r="E39" s="21"/>
      <c r="F39" s="21"/>
      <c r="G39" s="21"/>
      <c r="H39" s="21"/>
      <c r="I39" s="21"/>
      <c r="J39" s="21"/>
      <c r="K39" s="21"/>
      <c r="L39" s="609" t="s">
        <v>596</v>
      </c>
      <c r="M39" s="610"/>
      <c r="N39" s="924"/>
      <c r="O39" s="924"/>
      <c r="P39" s="924"/>
      <c r="Q39" s="925"/>
      <c r="R39" s="14"/>
    </row>
    <row r="40" spans="1:18" ht="20.25" customHeight="1">
      <c r="A40" s="9"/>
      <c r="B40" s="21"/>
      <c r="C40" s="21"/>
      <c r="D40" s="21"/>
      <c r="E40" s="21"/>
      <c r="F40" s="21"/>
      <c r="G40" s="21"/>
      <c r="H40" s="21"/>
      <c r="I40" s="21"/>
      <c r="J40" s="21"/>
      <c r="K40" s="21"/>
      <c r="L40" s="609" t="s">
        <v>599</v>
      </c>
      <c r="M40" s="610"/>
      <c r="N40" s="924"/>
      <c r="O40" s="924"/>
      <c r="P40" s="924"/>
      <c r="Q40" s="925"/>
      <c r="R40" s="14"/>
    </row>
    <row r="41" spans="1:18" ht="20.25" customHeight="1">
      <c r="A41" s="9"/>
      <c r="B41" s="21"/>
      <c r="C41" s="21"/>
      <c r="D41" s="21"/>
      <c r="E41" s="21"/>
      <c r="F41" s="21"/>
      <c r="G41" s="21"/>
      <c r="H41" s="21"/>
      <c r="I41" s="21"/>
      <c r="J41" s="21"/>
      <c r="K41" s="21"/>
      <c r="L41" s="609" t="s">
        <v>602</v>
      </c>
      <c r="M41" s="610"/>
      <c r="N41" s="924"/>
      <c r="O41" s="924"/>
      <c r="P41" s="924"/>
      <c r="Q41" s="925"/>
      <c r="R41" s="14"/>
    </row>
    <row r="42" spans="1:18" ht="20.25" customHeight="1">
      <c r="A42" s="9"/>
      <c r="B42" s="21"/>
      <c r="C42" s="21"/>
      <c r="D42" s="21"/>
      <c r="E42" s="21"/>
      <c r="F42" s="21"/>
      <c r="G42" s="21"/>
      <c r="H42" s="21"/>
      <c r="I42" s="21"/>
      <c r="J42" s="21"/>
      <c r="K42" s="21"/>
      <c r="L42" s="611" t="s">
        <v>605</v>
      </c>
      <c r="M42" s="612"/>
      <c r="N42" s="930"/>
      <c r="O42" s="930"/>
      <c r="P42" s="930"/>
      <c r="Q42" s="931"/>
      <c r="R42" s="14"/>
    </row>
    <row r="43" spans="1:18" ht="20.100000000000001" customHeight="1" thickBot="1">
      <c r="A43" s="10"/>
      <c r="B43" s="11"/>
      <c r="C43" s="11"/>
      <c r="D43" s="11"/>
      <c r="E43" s="11"/>
      <c r="F43" s="11"/>
      <c r="G43" s="11"/>
      <c r="H43" s="11"/>
      <c r="I43" s="11"/>
      <c r="J43" s="11"/>
      <c r="K43" s="11"/>
      <c r="L43" s="11"/>
      <c r="M43" s="11"/>
      <c r="N43" s="11"/>
      <c r="O43" s="11"/>
      <c r="P43" s="31"/>
      <c r="Q43" s="31"/>
      <c r="R43" s="15"/>
    </row>
  </sheetData>
  <mergeCells count="23">
    <mergeCell ref="N39:Q39"/>
    <mergeCell ref="N42:Q42"/>
    <mergeCell ref="N33:Q33"/>
    <mergeCell ref="N35:Q35"/>
    <mergeCell ref="N36:Q36"/>
    <mergeCell ref="N37:Q37"/>
    <mergeCell ref="N38:Q38"/>
    <mergeCell ref="N40:Q40"/>
    <mergeCell ref="N41:Q41"/>
    <mergeCell ref="N34:Q34"/>
    <mergeCell ref="V1:V2"/>
    <mergeCell ref="B3:F3"/>
    <mergeCell ref="G3:K3"/>
    <mergeCell ref="B1:K2"/>
    <mergeCell ref="L1:L2"/>
    <mergeCell ref="N1:N2"/>
    <mergeCell ref="T1:T2"/>
    <mergeCell ref="N32:Q32"/>
    <mergeCell ref="B4:F4"/>
    <mergeCell ref="G4:K4"/>
    <mergeCell ref="B5:F5"/>
    <mergeCell ref="G5:K5"/>
    <mergeCell ref="B6:F6"/>
  </mergeCells>
  <phoneticPr fontId="24" type="noConversion"/>
  <hyperlinks>
    <hyperlink ref="O3:S3" location="'People - T&amp;E'!A1" tooltip="5. Training and Education" display="5. Training and Education" xr:uid="{00000000-0004-0000-0A00-000000000000}"/>
    <hyperlink ref="B3:F3" location="'Business - BSD'!A1" tooltip="1. Business Drivers" display="1. Business Drivers" xr:uid="{00000000-0004-0000-0A00-000001000000}"/>
    <hyperlink ref="B5:F5" location="'Business - CHT'!A1" tooltip="3. Charter" display="3. Charter" xr:uid="{00000000-0004-0000-0A00-000003000000}"/>
    <hyperlink ref="B6:F6" location="'Business - GOV'!A1" tooltip="4. Governance" display="4. Governance" xr:uid="{00000000-0004-0000-0A00-000004000000}"/>
    <hyperlink ref="B4:F4" location="'Business - CST'!A1" tooltip="2. Customers / Stakeholders" display="2. Customers / Stakeholders" xr:uid="{C8A5962E-A4F4-4FCD-8BC8-A0DEBB237F51}"/>
  </hyperlinks>
  <pageMargins left="0.7" right="0.7" top="0.75" bottom="0.75" header="0.3" footer="0.3"/>
  <pageSetup paperSize="9" orientation="portrait" r:id="rId1"/>
  <ignoredErrors>
    <ignoredError sqref="L21"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70658" r:id="rId4" name="Drop Down 2">
              <controlPr defaultSize="0" autoLine="0" autoPict="0">
                <anchor moveWithCells="1">
                  <from>
                    <xdr:col>11</xdr:col>
                    <xdr:colOff>22860</xdr:colOff>
                    <xdr:row>24</xdr:row>
                    <xdr:rowOff>22860</xdr:rowOff>
                  </from>
                  <to>
                    <xdr:col>12</xdr:col>
                    <xdr:colOff>22860</xdr:colOff>
                    <xdr:row>24</xdr:row>
                    <xdr:rowOff>228600</xdr:rowOff>
                  </to>
                </anchor>
              </controlPr>
            </control>
          </mc:Choice>
        </mc:AlternateContent>
        <mc:AlternateContent xmlns:mc="http://schemas.openxmlformats.org/markup-compatibility/2006">
          <mc:Choice Requires="x14">
            <control shapeId="70659" r:id="rId5" name="Drop Down 3">
              <controlPr defaultSize="0" autoLine="0" autoPict="0">
                <anchor moveWithCells="1">
                  <from>
                    <xdr:col>11</xdr:col>
                    <xdr:colOff>22860</xdr:colOff>
                    <xdr:row>25</xdr:row>
                    <xdr:rowOff>22860</xdr:rowOff>
                  </from>
                  <to>
                    <xdr:col>12</xdr:col>
                    <xdr:colOff>22860</xdr:colOff>
                    <xdr:row>25</xdr:row>
                    <xdr:rowOff>228600</xdr:rowOff>
                  </to>
                </anchor>
              </controlPr>
            </control>
          </mc:Choice>
        </mc:AlternateContent>
        <mc:AlternateContent xmlns:mc="http://schemas.openxmlformats.org/markup-compatibility/2006">
          <mc:Choice Requires="x14">
            <control shapeId="70660" r:id="rId6" name="Drop Down 4">
              <controlPr defaultSize="0" autoLine="0" autoPict="0">
                <anchor moveWithCells="1">
                  <from>
                    <xdr:col>11</xdr:col>
                    <xdr:colOff>22860</xdr:colOff>
                    <xdr:row>26</xdr:row>
                    <xdr:rowOff>22860</xdr:rowOff>
                  </from>
                  <to>
                    <xdr:col>12</xdr:col>
                    <xdr:colOff>22860</xdr:colOff>
                    <xdr:row>26</xdr:row>
                    <xdr:rowOff>228600</xdr:rowOff>
                  </to>
                </anchor>
              </controlPr>
            </control>
          </mc:Choice>
        </mc:AlternateContent>
        <mc:AlternateContent xmlns:mc="http://schemas.openxmlformats.org/markup-compatibility/2006">
          <mc:Choice Requires="x14">
            <control shapeId="70661" r:id="rId7" name="Drop Down 5">
              <controlPr defaultSize="0" autoLine="0" autoPict="0">
                <anchor moveWithCells="1">
                  <from>
                    <xdr:col>11</xdr:col>
                    <xdr:colOff>22860</xdr:colOff>
                    <xdr:row>27</xdr:row>
                    <xdr:rowOff>22860</xdr:rowOff>
                  </from>
                  <to>
                    <xdr:col>12</xdr:col>
                    <xdr:colOff>22860</xdr:colOff>
                    <xdr:row>27</xdr:row>
                    <xdr:rowOff>228600</xdr:rowOff>
                  </to>
                </anchor>
              </controlPr>
            </control>
          </mc:Choice>
        </mc:AlternateContent>
        <mc:AlternateContent xmlns:mc="http://schemas.openxmlformats.org/markup-compatibility/2006">
          <mc:Choice Requires="x14">
            <control shapeId="70662" r:id="rId8" name="Drop Down 6">
              <controlPr defaultSize="0" autoLine="0" autoPict="0">
                <anchor moveWithCells="1">
                  <from>
                    <xdr:col>11</xdr:col>
                    <xdr:colOff>22860</xdr:colOff>
                    <xdr:row>28</xdr:row>
                    <xdr:rowOff>22860</xdr:rowOff>
                  </from>
                  <to>
                    <xdr:col>12</xdr:col>
                    <xdr:colOff>22860</xdr:colOff>
                    <xdr:row>28</xdr:row>
                    <xdr:rowOff>228600</xdr:rowOff>
                  </to>
                </anchor>
              </controlPr>
            </control>
          </mc:Choice>
        </mc:AlternateContent>
        <mc:AlternateContent xmlns:mc="http://schemas.openxmlformats.org/markup-compatibility/2006">
          <mc:Choice Requires="x14">
            <control shapeId="70669" r:id="rId9" name="Drop Down 13">
              <controlPr defaultSize="0" autoLine="0" autoPict="0">
                <anchor moveWithCells="1">
                  <from>
                    <xdr:col>11</xdr:col>
                    <xdr:colOff>22860</xdr:colOff>
                    <xdr:row>23</xdr:row>
                    <xdr:rowOff>30480</xdr:rowOff>
                  </from>
                  <to>
                    <xdr:col>12</xdr:col>
                    <xdr:colOff>22860</xdr:colOff>
                    <xdr:row>23</xdr:row>
                    <xdr:rowOff>236220</xdr:rowOff>
                  </to>
                </anchor>
              </controlPr>
            </control>
          </mc:Choice>
        </mc:AlternateContent>
        <mc:AlternateContent xmlns:mc="http://schemas.openxmlformats.org/markup-compatibility/2006">
          <mc:Choice Requires="x14">
            <control shapeId="70671" r:id="rId10" name="Drop Down 15">
              <controlPr defaultSize="0" autoLine="0" autoPict="0">
                <anchor moveWithCells="1">
                  <from>
                    <xdr:col>11</xdr:col>
                    <xdr:colOff>22860</xdr:colOff>
                    <xdr:row>9</xdr:row>
                    <xdr:rowOff>22860</xdr:rowOff>
                  </from>
                  <to>
                    <xdr:col>12</xdr:col>
                    <xdr:colOff>22860</xdr:colOff>
                    <xdr:row>9</xdr:row>
                    <xdr:rowOff>228600</xdr:rowOff>
                  </to>
                </anchor>
              </controlPr>
            </control>
          </mc:Choice>
        </mc:AlternateContent>
        <mc:AlternateContent xmlns:mc="http://schemas.openxmlformats.org/markup-compatibility/2006">
          <mc:Choice Requires="x14">
            <control shapeId="70675" r:id="rId11" name="Drop Down 19">
              <controlPr defaultSize="0" autoLine="0" autoPict="0">
                <anchor moveWithCells="1">
                  <from>
                    <xdr:col>11</xdr:col>
                    <xdr:colOff>22860</xdr:colOff>
                    <xdr:row>21</xdr:row>
                    <xdr:rowOff>22860</xdr:rowOff>
                  </from>
                  <to>
                    <xdr:col>12</xdr:col>
                    <xdr:colOff>22860</xdr:colOff>
                    <xdr:row>21</xdr:row>
                    <xdr:rowOff>228600</xdr:rowOff>
                  </to>
                </anchor>
              </controlPr>
            </control>
          </mc:Choice>
        </mc:AlternateContent>
        <mc:AlternateContent xmlns:mc="http://schemas.openxmlformats.org/markup-compatibility/2006">
          <mc:Choice Requires="x14">
            <control shapeId="70677" r:id="rId12" name="Drop Down 21">
              <controlPr defaultSize="0" autoLine="0" autoPict="0">
                <anchor moveWithCells="1">
                  <from>
                    <xdr:col>11</xdr:col>
                    <xdr:colOff>22860</xdr:colOff>
                    <xdr:row>22</xdr:row>
                    <xdr:rowOff>22860</xdr:rowOff>
                  </from>
                  <to>
                    <xdr:col>12</xdr:col>
                    <xdr:colOff>22860</xdr:colOff>
                    <xdr:row>22</xdr:row>
                    <xdr:rowOff>228600</xdr:rowOff>
                  </to>
                </anchor>
              </controlPr>
            </control>
          </mc:Choice>
        </mc:AlternateContent>
        <mc:AlternateContent xmlns:mc="http://schemas.openxmlformats.org/markup-compatibility/2006">
          <mc:Choice Requires="x14">
            <control shapeId="70680" r:id="rId13" name="Drop Down 24">
              <controlPr defaultSize="0" autoLine="0" autoPict="0">
                <anchor moveWithCells="1">
                  <from>
                    <xdr:col>11</xdr:col>
                    <xdr:colOff>22860</xdr:colOff>
                    <xdr:row>12</xdr:row>
                    <xdr:rowOff>22860</xdr:rowOff>
                  </from>
                  <to>
                    <xdr:col>12</xdr:col>
                    <xdr:colOff>22860</xdr:colOff>
                    <xdr:row>12</xdr:row>
                    <xdr:rowOff>228600</xdr:rowOff>
                  </to>
                </anchor>
              </controlPr>
            </control>
          </mc:Choice>
        </mc:AlternateContent>
        <mc:AlternateContent xmlns:mc="http://schemas.openxmlformats.org/markup-compatibility/2006">
          <mc:Choice Requires="x14">
            <control shapeId="70681" r:id="rId14" name="Drop Down 25">
              <controlPr defaultSize="0" autoLine="0" autoPict="0">
                <anchor moveWithCells="1">
                  <from>
                    <xdr:col>11</xdr:col>
                    <xdr:colOff>22860</xdr:colOff>
                    <xdr:row>13</xdr:row>
                    <xdr:rowOff>22860</xdr:rowOff>
                  </from>
                  <to>
                    <xdr:col>12</xdr:col>
                    <xdr:colOff>22860</xdr:colOff>
                    <xdr:row>13</xdr:row>
                    <xdr:rowOff>228600</xdr:rowOff>
                  </to>
                </anchor>
              </controlPr>
            </control>
          </mc:Choice>
        </mc:AlternateContent>
        <mc:AlternateContent xmlns:mc="http://schemas.openxmlformats.org/markup-compatibility/2006">
          <mc:Choice Requires="x14">
            <control shapeId="70682" r:id="rId15" name="Drop Down 26">
              <controlPr defaultSize="0" autoLine="0" autoPict="0">
                <anchor moveWithCells="1">
                  <from>
                    <xdr:col>11</xdr:col>
                    <xdr:colOff>22860</xdr:colOff>
                    <xdr:row>14</xdr:row>
                    <xdr:rowOff>22860</xdr:rowOff>
                  </from>
                  <to>
                    <xdr:col>12</xdr:col>
                    <xdr:colOff>22860</xdr:colOff>
                    <xdr:row>14</xdr:row>
                    <xdr:rowOff>228600</xdr:rowOff>
                  </to>
                </anchor>
              </controlPr>
            </control>
          </mc:Choice>
        </mc:AlternateContent>
        <mc:AlternateContent xmlns:mc="http://schemas.openxmlformats.org/markup-compatibility/2006">
          <mc:Choice Requires="x14">
            <control shapeId="70683" r:id="rId16" name="Drop Down 27">
              <controlPr defaultSize="0" autoLine="0" autoPict="0">
                <anchor moveWithCells="1">
                  <from>
                    <xdr:col>11</xdr:col>
                    <xdr:colOff>22860</xdr:colOff>
                    <xdr:row>15</xdr:row>
                    <xdr:rowOff>22860</xdr:rowOff>
                  </from>
                  <to>
                    <xdr:col>12</xdr:col>
                    <xdr:colOff>22860</xdr:colOff>
                    <xdr:row>15</xdr:row>
                    <xdr:rowOff>228600</xdr:rowOff>
                  </to>
                </anchor>
              </controlPr>
            </control>
          </mc:Choice>
        </mc:AlternateContent>
        <mc:AlternateContent xmlns:mc="http://schemas.openxmlformats.org/markup-compatibility/2006">
          <mc:Choice Requires="x14">
            <control shapeId="70684" r:id="rId17" name="Drop Down 28">
              <controlPr defaultSize="0" autoLine="0" autoPict="0">
                <anchor moveWithCells="1">
                  <from>
                    <xdr:col>11</xdr:col>
                    <xdr:colOff>22860</xdr:colOff>
                    <xdr:row>16</xdr:row>
                    <xdr:rowOff>22860</xdr:rowOff>
                  </from>
                  <to>
                    <xdr:col>12</xdr:col>
                    <xdr:colOff>22860</xdr:colOff>
                    <xdr:row>16</xdr:row>
                    <xdr:rowOff>228600</xdr:rowOff>
                  </to>
                </anchor>
              </controlPr>
            </control>
          </mc:Choice>
        </mc:AlternateContent>
        <mc:AlternateContent xmlns:mc="http://schemas.openxmlformats.org/markup-compatibility/2006">
          <mc:Choice Requires="x14">
            <control shapeId="70685" r:id="rId18" name="Drop Down 29">
              <controlPr defaultSize="0" autoLine="0" autoPict="0">
                <anchor moveWithCells="1">
                  <from>
                    <xdr:col>11</xdr:col>
                    <xdr:colOff>22860</xdr:colOff>
                    <xdr:row>17</xdr:row>
                    <xdr:rowOff>22860</xdr:rowOff>
                  </from>
                  <to>
                    <xdr:col>12</xdr:col>
                    <xdr:colOff>22860</xdr:colOff>
                    <xdr:row>17</xdr:row>
                    <xdr:rowOff>228600</xdr:rowOff>
                  </to>
                </anchor>
              </controlPr>
            </control>
          </mc:Choice>
        </mc:AlternateContent>
        <mc:AlternateContent xmlns:mc="http://schemas.openxmlformats.org/markup-compatibility/2006">
          <mc:Choice Requires="x14">
            <control shapeId="70686" r:id="rId19" name="Drop Down 30">
              <controlPr defaultSize="0" autoLine="0" autoPict="0">
                <anchor moveWithCells="1">
                  <from>
                    <xdr:col>11</xdr:col>
                    <xdr:colOff>22860</xdr:colOff>
                    <xdr:row>18</xdr:row>
                    <xdr:rowOff>22860</xdr:rowOff>
                  </from>
                  <to>
                    <xdr:col>12</xdr:col>
                    <xdr:colOff>22860</xdr:colOff>
                    <xdr:row>18</xdr:row>
                    <xdr:rowOff>228600</xdr:rowOff>
                  </to>
                </anchor>
              </controlPr>
            </control>
          </mc:Choice>
        </mc:AlternateContent>
        <mc:AlternateContent xmlns:mc="http://schemas.openxmlformats.org/markup-compatibility/2006">
          <mc:Choice Requires="x14">
            <control shapeId="70687" r:id="rId20" name="Drop Down 31">
              <controlPr defaultSize="0" autoLine="0" autoPict="0">
                <anchor moveWithCells="1">
                  <from>
                    <xdr:col>11</xdr:col>
                    <xdr:colOff>22860</xdr:colOff>
                    <xdr:row>10</xdr:row>
                    <xdr:rowOff>22860</xdr:rowOff>
                  </from>
                  <to>
                    <xdr:col>12</xdr:col>
                    <xdr:colOff>22860</xdr:colOff>
                    <xdr:row>10</xdr:row>
                    <xdr:rowOff>228600</xdr:rowOff>
                  </to>
                </anchor>
              </controlPr>
            </control>
          </mc:Choice>
        </mc:AlternateContent>
        <mc:AlternateContent xmlns:mc="http://schemas.openxmlformats.org/markup-compatibility/2006">
          <mc:Choice Requires="x14">
            <control shapeId="70689" r:id="rId21" name="Drop Down 33">
              <controlPr defaultSize="0" autoLine="0" autoPict="0">
                <anchor moveWithCells="1">
                  <from>
                    <xdr:col>11</xdr:col>
                    <xdr:colOff>22860</xdr:colOff>
                    <xdr:row>19</xdr:row>
                    <xdr:rowOff>22860</xdr:rowOff>
                  </from>
                  <to>
                    <xdr:col>12</xdr:col>
                    <xdr:colOff>22860</xdr:colOff>
                    <xdr:row>19</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0">
    <tabColor rgb="FF0070C0"/>
  </sheetPr>
  <dimension ref="A1:T35"/>
  <sheetViews>
    <sheetView showRowColHeaders="0" zoomScaleNormal="100" workbookViewId="0">
      <pane ySplit="7" topLeftCell="A8" activePane="bottomLeft" state="frozen"/>
      <selection pane="bottomLeft"/>
    </sheetView>
  </sheetViews>
  <sheetFormatPr defaultColWidth="0" defaultRowHeight="20.25" customHeight="1"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customWidth="1"/>
    <col min="17" max="17" width="110.7109375" customWidth="1"/>
    <col min="18" max="18" width="2.28515625" customWidth="1"/>
    <col min="19" max="20" width="0" hidden="1" customWidth="1"/>
    <col min="21" max="16384" width="9.28515625" hidden="1"/>
  </cols>
  <sheetData>
    <row r="1" spans="1:18" ht="20.25" customHeight="1">
      <c r="A1" s="328"/>
      <c r="B1" s="846" t="s">
        <v>19</v>
      </c>
      <c r="C1" s="847"/>
      <c r="D1" s="847"/>
      <c r="E1" s="847"/>
      <c r="F1" s="847"/>
      <c r="G1" s="847"/>
      <c r="H1" s="847"/>
      <c r="I1" s="847"/>
      <c r="J1" s="847"/>
      <c r="K1" s="847"/>
      <c r="L1" s="839"/>
      <c r="M1" s="340"/>
      <c r="N1" s="877"/>
      <c r="O1" s="329"/>
      <c r="P1" s="329"/>
      <c r="Q1" s="329"/>
      <c r="R1" s="330"/>
    </row>
    <row r="2" spans="1:18" ht="20.25" customHeight="1">
      <c r="A2" s="331"/>
      <c r="B2" s="848"/>
      <c r="C2" s="849"/>
      <c r="D2" s="849"/>
      <c r="E2" s="849"/>
      <c r="F2" s="849"/>
      <c r="G2" s="849"/>
      <c r="H2" s="849"/>
      <c r="I2" s="849"/>
      <c r="J2" s="849"/>
      <c r="K2" s="849"/>
      <c r="L2" s="840"/>
      <c r="M2" s="325"/>
      <c r="N2" s="840"/>
      <c r="O2" s="337"/>
      <c r="P2" s="337"/>
      <c r="Q2" s="337"/>
      <c r="R2" s="338"/>
    </row>
    <row r="3" spans="1:18" ht="20.25" customHeight="1">
      <c r="A3" s="331"/>
      <c r="B3" s="841" t="s">
        <v>20</v>
      </c>
      <c r="C3" s="842"/>
      <c r="D3" s="842"/>
      <c r="E3" s="842"/>
      <c r="F3" s="843"/>
      <c r="G3" s="836" t="s">
        <v>24</v>
      </c>
      <c r="H3" s="837"/>
      <c r="I3" s="837"/>
      <c r="J3" s="837"/>
      <c r="K3" s="837"/>
      <c r="L3" s="317"/>
      <c r="M3" s="317"/>
      <c r="N3" s="317"/>
      <c r="O3" s="332"/>
      <c r="P3" s="332"/>
      <c r="Q3" s="332"/>
      <c r="R3" s="333"/>
    </row>
    <row r="4" spans="1:18" ht="20.25" customHeight="1">
      <c r="A4" s="331"/>
      <c r="B4" s="836" t="s">
        <v>21</v>
      </c>
      <c r="C4" s="837"/>
      <c r="D4" s="837"/>
      <c r="E4" s="837"/>
      <c r="F4" s="837"/>
      <c r="G4" s="844"/>
      <c r="H4" s="845"/>
      <c r="I4" s="845"/>
      <c r="J4" s="845"/>
      <c r="K4" s="845"/>
      <c r="L4" s="317"/>
      <c r="M4" s="317"/>
      <c r="N4" s="317"/>
      <c r="O4" s="332"/>
      <c r="P4" s="332"/>
      <c r="Q4" s="332"/>
      <c r="R4" s="333"/>
    </row>
    <row r="5" spans="1:18" ht="20.25" customHeight="1">
      <c r="A5" s="331"/>
      <c r="B5" s="836" t="s">
        <v>22</v>
      </c>
      <c r="C5" s="837"/>
      <c r="D5" s="837"/>
      <c r="E5" s="837"/>
      <c r="F5" s="837"/>
      <c r="G5" s="844"/>
      <c r="H5" s="845"/>
      <c r="I5" s="845"/>
      <c r="J5" s="845"/>
      <c r="K5" s="845"/>
      <c r="L5" s="317"/>
      <c r="M5" s="317"/>
      <c r="N5" s="317"/>
      <c r="O5" s="332"/>
      <c r="P5" s="332"/>
      <c r="Q5" s="332"/>
      <c r="R5" s="333"/>
    </row>
    <row r="6" spans="1:18" ht="20.25" customHeight="1">
      <c r="A6" s="331"/>
      <c r="B6" s="836" t="s">
        <v>23</v>
      </c>
      <c r="C6" s="837"/>
      <c r="D6" s="837"/>
      <c r="E6" s="837"/>
      <c r="F6" s="837"/>
      <c r="G6" s="339"/>
      <c r="H6" s="317"/>
      <c r="I6" s="317"/>
      <c r="J6" s="317"/>
      <c r="K6" s="317"/>
      <c r="L6" s="317"/>
      <c r="M6" s="317"/>
      <c r="N6" s="317"/>
      <c r="O6" s="332"/>
      <c r="P6" s="332"/>
      <c r="Q6" s="332"/>
      <c r="R6" s="333"/>
    </row>
    <row r="7" spans="1:18" ht="20.25" customHeight="1" thickBot="1">
      <c r="A7" s="334"/>
      <c r="B7" s="335"/>
      <c r="C7" s="335"/>
      <c r="D7" s="335"/>
      <c r="E7" s="335"/>
      <c r="F7" s="335"/>
      <c r="G7" s="335"/>
      <c r="H7" s="335"/>
      <c r="I7" s="335"/>
      <c r="J7" s="335"/>
      <c r="K7" s="335"/>
      <c r="L7" s="335"/>
      <c r="M7" s="335"/>
      <c r="N7" s="335"/>
      <c r="O7" s="335"/>
      <c r="P7" s="335"/>
      <c r="Q7" s="335"/>
      <c r="R7" s="336"/>
    </row>
    <row r="8" spans="1:18" ht="20.25" customHeight="1">
      <c r="A8" s="16"/>
      <c r="B8" s="17"/>
      <c r="C8" s="17"/>
      <c r="D8" s="17"/>
      <c r="E8" s="17"/>
      <c r="F8" s="17"/>
      <c r="G8" s="17"/>
      <c r="H8" s="17"/>
      <c r="I8" s="17"/>
      <c r="J8" s="17"/>
      <c r="K8" s="17"/>
      <c r="L8" s="17"/>
      <c r="M8" s="17"/>
      <c r="N8" s="17"/>
      <c r="O8" s="17"/>
      <c r="P8" s="17"/>
      <c r="Q8" s="17"/>
      <c r="R8" s="18"/>
    </row>
    <row r="9" spans="1:18" s="2" customFormat="1" ht="20.25" customHeight="1">
      <c r="A9" s="106">
        <v>1</v>
      </c>
      <c r="B9" s="107" t="s">
        <v>608</v>
      </c>
      <c r="C9" s="107"/>
      <c r="D9" s="107"/>
      <c r="E9" s="107"/>
      <c r="F9" s="107"/>
      <c r="G9" s="107"/>
      <c r="H9" s="107"/>
      <c r="I9" s="107"/>
      <c r="J9" s="107"/>
      <c r="K9" s="107"/>
      <c r="L9" s="109" t="s">
        <v>334</v>
      </c>
      <c r="M9" s="108"/>
      <c r="N9" s="478" t="s">
        <v>335</v>
      </c>
      <c r="O9" s="182"/>
      <c r="P9" s="829" t="s">
        <v>92</v>
      </c>
      <c r="Q9" s="115" t="s">
        <v>313</v>
      </c>
      <c r="R9" s="123"/>
    </row>
    <row r="10" spans="1:18" s="2" customFormat="1" ht="20.25" customHeight="1">
      <c r="A10" s="96"/>
      <c r="B10" s="82" t="s">
        <v>336</v>
      </c>
      <c r="C10" s="82" t="s">
        <v>609</v>
      </c>
      <c r="D10" s="82"/>
      <c r="E10" s="82"/>
      <c r="F10" s="82"/>
      <c r="G10" s="82"/>
      <c r="H10" s="82"/>
      <c r="I10" s="82"/>
      <c r="J10" s="82"/>
      <c r="K10" s="82"/>
      <c r="L10" s="631">
        <f>'General - PRO'!G35</f>
        <v>0</v>
      </c>
      <c r="M10" s="82"/>
      <c r="N10" s="125"/>
      <c r="O10" s="199"/>
      <c r="P10" s="826"/>
      <c r="Q10" s="125" t="s">
        <v>610</v>
      </c>
      <c r="R10" s="91"/>
    </row>
    <row r="11" spans="1:18" s="2" customFormat="1" ht="20.25" customHeight="1">
      <c r="A11" s="96"/>
      <c r="B11" s="82" t="s">
        <v>339</v>
      </c>
      <c r="C11" s="87" t="s">
        <v>611</v>
      </c>
      <c r="D11" s="82"/>
      <c r="E11" s="82"/>
      <c r="F11" s="82"/>
      <c r="G11" s="82"/>
      <c r="H11" s="82"/>
      <c r="I11" s="82"/>
      <c r="J11" s="82"/>
      <c r="K11" s="82"/>
      <c r="L11" s="161"/>
      <c r="M11" s="82"/>
      <c r="N11" s="125"/>
      <c r="O11" s="199"/>
      <c r="P11" s="826"/>
      <c r="Q11" s="125" t="s">
        <v>612</v>
      </c>
      <c r="R11" s="91"/>
    </row>
    <row r="12" spans="1:18" s="2" customFormat="1" ht="20.25" customHeight="1">
      <c r="A12" s="96"/>
      <c r="B12" s="83" t="s">
        <v>613</v>
      </c>
      <c r="C12" s="82" t="s">
        <v>614</v>
      </c>
      <c r="D12" s="83"/>
      <c r="E12" s="83"/>
      <c r="F12" s="83"/>
      <c r="G12" s="83"/>
      <c r="H12" s="83"/>
      <c r="I12" s="83"/>
      <c r="J12" s="83"/>
      <c r="K12" s="83"/>
      <c r="L12" s="162"/>
      <c r="M12" s="82"/>
      <c r="N12" s="125"/>
      <c r="O12" s="199"/>
      <c r="P12" s="826"/>
      <c r="Q12" s="118" t="str">
        <f>IFERROR(CONCATENATE("Current ratio: ", ROUND(L12/L10*100, 2), "%"),"Current ratio: 0%")</f>
        <v>Current ratio: 0%</v>
      </c>
      <c r="R12" s="91"/>
    </row>
    <row r="13" spans="1:18" s="2" customFormat="1" ht="20.25" customHeight="1">
      <c r="A13" s="6"/>
      <c r="B13" s="12" t="s">
        <v>342</v>
      </c>
      <c r="C13" s="3" t="s">
        <v>615</v>
      </c>
      <c r="D13" s="12"/>
      <c r="E13" s="12"/>
      <c r="F13" s="12"/>
      <c r="G13" s="12"/>
      <c r="H13" s="12"/>
      <c r="I13" s="12"/>
      <c r="J13" s="12"/>
      <c r="K13" s="12"/>
      <c r="L13" s="113"/>
      <c r="M13" s="3"/>
      <c r="N13" s="113"/>
      <c r="O13" s="195"/>
      <c r="P13" s="825" t="str">
        <f>VLOOKUP(_Output!D98,_Guidance!B215:C220,2,FALSE)</f>
        <v xml:space="preserve"> </v>
      </c>
      <c r="Q13" s="113" t="s">
        <v>616</v>
      </c>
      <c r="R13" s="13"/>
    </row>
    <row r="14" spans="1:18" s="2" customFormat="1" ht="20.25" customHeight="1">
      <c r="A14" s="6"/>
      <c r="B14" s="12" t="s">
        <v>345</v>
      </c>
      <c r="C14" s="3" t="s">
        <v>617</v>
      </c>
      <c r="D14" s="12"/>
      <c r="E14" s="12"/>
      <c r="F14" s="12"/>
      <c r="G14" s="12"/>
      <c r="H14" s="12"/>
      <c r="I14" s="12"/>
      <c r="J14" s="12"/>
      <c r="K14" s="12"/>
      <c r="L14" s="113"/>
      <c r="M14" s="3"/>
      <c r="N14" s="113"/>
      <c r="O14" s="195"/>
      <c r="P14" s="825" t="str">
        <f>VLOOKUP(_Output!D99,_Guidance!B221:C226,2,FALSE)</f>
        <v xml:space="preserve"> </v>
      </c>
      <c r="Q14" s="116" t="s">
        <v>618</v>
      </c>
      <c r="R14" s="13"/>
    </row>
    <row r="15" spans="1:18" s="2" customFormat="1" ht="20.25" customHeight="1">
      <c r="A15" s="6"/>
      <c r="B15" s="12" t="s">
        <v>348</v>
      </c>
      <c r="C15" s="3" t="s">
        <v>619</v>
      </c>
      <c r="D15" s="12"/>
      <c r="E15" s="12"/>
      <c r="F15" s="12"/>
      <c r="G15" s="12"/>
      <c r="H15" s="12"/>
      <c r="I15" s="12"/>
      <c r="J15" s="12"/>
      <c r="K15" s="12"/>
      <c r="L15" s="113"/>
      <c r="M15" s="3"/>
      <c r="N15" s="113"/>
      <c r="O15" s="195"/>
      <c r="P15" s="825" t="str">
        <f>VLOOKUP(_Output!D100,_Guidance!B227:C232,2,FALSE)</f>
        <v xml:space="preserve"> </v>
      </c>
      <c r="Q15" s="127" t="s">
        <v>620</v>
      </c>
      <c r="R15" s="13"/>
    </row>
    <row r="16" spans="1:18" s="2" customFormat="1" ht="20.25" customHeight="1">
      <c r="A16" s="6"/>
      <c r="B16" s="12" t="s">
        <v>352</v>
      </c>
      <c r="C16" s="3" t="s">
        <v>621</v>
      </c>
      <c r="D16" s="12"/>
      <c r="E16" s="12"/>
      <c r="F16" s="12"/>
      <c r="G16" s="12"/>
      <c r="H16" s="12"/>
      <c r="I16" s="12"/>
      <c r="J16" s="12"/>
      <c r="K16" s="12"/>
      <c r="L16" s="113"/>
      <c r="M16" s="3"/>
      <c r="N16" s="113"/>
      <c r="O16" s="195"/>
      <c r="P16" s="825" t="str">
        <f>VLOOKUP(_Output!D101,_Guidance!B233:C238,2,FALSE)</f>
        <v xml:space="preserve"> </v>
      </c>
      <c r="Q16" s="127" t="s">
        <v>622</v>
      </c>
      <c r="R16" s="13"/>
    </row>
    <row r="17" spans="1:18" s="2" customFormat="1" ht="20.25" customHeight="1">
      <c r="A17" s="6"/>
      <c r="B17" s="12" t="s">
        <v>623</v>
      </c>
      <c r="C17" s="3" t="s">
        <v>624</v>
      </c>
      <c r="D17" s="12"/>
      <c r="E17" s="12"/>
      <c r="F17" s="12"/>
      <c r="G17" s="12"/>
      <c r="H17" s="12"/>
      <c r="I17" s="12"/>
      <c r="J17" s="12"/>
      <c r="K17" s="12"/>
      <c r="L17" s="113"/>
      <c r="M17" s="3"/>
      <c r="N17" s="113"/>
      <c r="O17" s="195"/>
      <c r="P17" s="825" t="str">
        <f>VLOOKUP(_Output!D102,_Guidance!B239:C244,2,FALSE)</f>
        <v xml:space="preserve"> </v>
      </c>
      <c r="Q17" s="127" t="s">
        <v>625</v>
      </c>
      <c r="R17" s="13"/>
    </row>
    <row r="18" spans="1:18" s="2" customFormat="1" ht="20.25" customHeight="1">
      <c r="A18" s="6"/>
      <c r="B18" s="12" t="s">
        <v>626</v>
      </c>
      <c r="C18" s="3" t="s">
        <v>627</v>
      </c>
      <c r="D18" s="12"/>
      <c r="E18" s="12"/>
      <c r="F18" s="12"/>
      <c r="G18" s="12"/>
      <c r="H18" s="12"/>
      <c r="I18" s="12"/>
      <c r="J18" s="12"/>
      <c r="K18" s="12"/>
      <c r="L18" s="113"/>
      <c r="M18" s="3"/>
      <c r="N18" s="113"/>
      <c r="O18" s="195"/>
      <c r="P18" s="825" t="str">
        <f>VLOOKUP(_Output!D103,_Guidance!B245:C250,2,FALSE)</f>
        <v xml:space="preserve"> </v>
      </c>
      <c r="Q18" s="127" t="s">
        <v>628</v>
      </c>
      <c r="R18" s="13"/>
    </row>
    <row r="19" spans="1:18" s="2" customFormat="1" ht="20.25" customHeight="1">
      <c r="A19" s="6"/>
      <c r="B19" s="12" t="s">
        <v>629</v>
      </c>
      <c r="C19" s="3" t="s">
        <v>630</v>
      </c>
      <c r="D19" s="12"/>
      <c r="E19" s="12"/>
      <c r="F19" s="12"/>
      <c r="G19" s="12"/>
      <c r="H19" s="12"/>
      <c r="I19" s="12"/>
      <c r="J19" s="12"/>
      <c r="K19" s="12"/>
      <c r="L19" s="113"/>
      <c r="M19" s="3"/>
      <c r="N19" s="113"/>
      <c r="O19" s="195"/>
      <c r="P19" s="825" t="str">
        <f>VLOOKUP(_Output!D995,_Guidance!B251:C256,2,FALSE)</f>
        <v xml:space="preserve"> </v>
      </c>
      <c r="Q19" s="127" t="s">
        <v>631</v>
      </c>
      <c r="R19" s="13"/>
    </row>
    <row r="20" spans="1:18" s="2" customFormat="1" ht="20.25" customHeight="1">
      <c r="A20" s="6"/>
      <c r="B20" s="12" t="s">
        <v>632</v>
      </c>
      <c r="C20" s="3" t="s">
        <v>633</v>
      </c>
      <c r="D20" s="12"/>
      <c r="E20" s="12"/>
      <c r="F20" s="12"/>
      <c r="G20" s="12"/>
      <c r="H20" s="12"/>
      <c r="I20" s="12"/>
      <c r="J20" s="12"/>
      <c r="K20" s="12"/>
      <c r="L20" s="113"/>
      <c r="M20" s="3"/>
      <c r="N20" s="113"/>
      <c r="O20" s="195"/>
      <c r="P20" s="825" t="str">
        <f>VLOOKUP(_Output!D996,_Guidance!B257:C262,2,FALSE)</f>
        <v xml:space="preserve"> </v>
      </c>
      <c r="Q20" s="127" t="s">
        <v>634</v>
      </c>
      <c r="R20" s="13"/>
    </row>
    <row r="21" spans="1:18" s="2" customFormat="1" ht="20.25" customHeight="1">
      <c r="A21" s="6"/>
      <c r="B21" s="3"/>
      <c r="C21" s="3"/>
      <c r="D21" s="3"/>
      <c r="E21" s="3"/>
      <c r="F21" s="3"/>
      <c r="G21" s="3"/>
      <c r="H21" s="3"/>
      <c r="I21" s="3"/>
      <c r="J21" s="3"/>
      <c r="K21" s="3"/>
      <c r="L21" s="113"/>
      <c r="M21" s="3"/>
      <c r="N21" s="113"/>
      <c r="O21" s="195"/>
      <c r="P21" s="825"/>
      <c r="Q21" s="113"/>
      <c r="R21" s="13"/>
    </row>
    <row r="22" spans="1:18" ht="20.25" customHeight="1">
      <c r="A22" s="4"/>
      <c r="B22" s="102" t="s">
        <v>351</v>
      </c>
      <c r="C22" s="102"/>
      <c r="D22" s="102"/>
      <c r="E22" s="102"/>
      <c r="F22" s="102"/>
      <c r="G22" s="102"/>
      <c r="H22" s="102"/>
      <c r="I22" s="102"/>
      <c r="J22" s="102"/>
      <c r="K22" s="102"/>
      <c r="L22" s="114"/>
      <c r="M22" s="5"/>
      <c r="N22" s="114"/>
      <c r="O22" s="196"/>
      <c r="P22" s="828"/>
      <c r="Q22" s="114"/>
      <c r="R22" s="14"/>
    </row>
    <row r="23" spans="1:18" ht="20.25" customHeight="1">
      <c r="A23" s="9"/>
      <c r="B23" s="3" t="s">
        <v>635</v>
      </c>
      <c r="C23" s="3" t="s">
        <v>353</v>
      </c>
      <c r="D23" s="3"/>
      <c r="E23" s="3"/>
      <c r="F23" s="3"/>
      <c r="G23" s="3"/>
      <c r="H23" s="3"/>
      <c r="I23" s="3"/>
      <c r="J23" s="3"/>
      <c r="K23" s="3"/>
      <c r="L23" s="607" t="s">
        <v>336</v>
      </c>
      <c r="M23" s="608"/>
      <c r="N23" s="922"/>
      <c r="O23" s="922"/>
      <c r="P23" s="928"/>
      <c r="Q23" s="929"/>
      <c r="R23" s="14"/>
    </row>
    <row r="24" spans="1:18" ht="20.25" customHeight="1">
      <c r="A24" s="9"/>
      <c r="B24" s="3"/>
      <c r="C24" s="3"/>
      <c r="D24" s="3"/>
      <c r="E24" s="3"/>
      <c r="F24" s="3"/>
      <c r="G24" s="3"/>
      <c r="H24" s="3"/>
      <c r="I24" s="3"/>
      <c r="J24" s="3"/>
      <c r="K24" s="3"/>
      <c r="L24" s="609" t="s">
        <v>339</v>
      </c>
      <c r="M24" s="610"/>
      <c r="N24" s="922"/>
      <c r="O24" s="922"/>
      <c r="P24" s="922"/>
      <c r="Q24" s="923"/>
      <c r="R24" s="14"/>
    </row>
    <row r="25" spans="1:18" ht="20.25" customHeight="1">
      <c r="A25" s="9"/>
      <c r="B25" s="3"/>
      <c r="C25" s="3"/>
      <c r="D25" s="3"/>
      <c r="E25" s="3"/>
      <c r="F25" s="3"/>
      <c r="G25" s="3"/>
      <c r="H25" s="3"/>
      <c r="I25" s="3"/>
      <c r="J25" s="3"/>
      <c r="K25" s="3"/>
      <c r="L25" s="609" t="s">
        <v>342</v>
      </c>
      <c r="M25" s="610"/>
      <c r="N25" s="922"/>
      <c r="O25" s="922"/>
      <c r="P25" s="922"/>
      <c r="Q25" s="923"/>
      <c r="R25" s="14"/>
    </row>
    <row r="26" spans="1:18" ht="20.25" customHeight="1">
      <c r="A26" s="9"/>
      <c r="B26" s="3"/>
      <c r="C26" s="3"/>
      <c r="D26" s="3"/>
      <c r="E26" s="3"/>
      <c r="F26" s="3"/>
      <c r="G26" s="3"/>
      <c r="H26" s="3"/>
      <c r="I26" s="3"/>
      <c r="J26" s="3"/>
      <c r="K26" s="3"/>
      <c r="L26" s="609" t="s">
        <v>345</v>
      </c>
      <c r="M26" s="610"/>
      <c r="N26" s="922"/>
      <c r="O26" s="922"/>
      <c r="P26" s="922"/>
      <c r="Q26" s="923"/>
      <c r="R26" s="14"/>
    </row>
    <row r="27" spans="1:18" ht="20.25" customHeight="1">
      <c r="A27" s="9"/>
      <c r="B27" s="3"/>
      <c r="C27" s="3"/>
      <c r="D27" s="3"/>
      <c r="E27" s="3"/>
      <c r="F27" s="3"/>
      <c r="G27" s="3"/>
      <c r="H27" s="3"/>
      <c r="I27" s="3"/>
      <c r="J27" s="3"/>
      <c r="K27" s="3"/>
      <c r="L27" s="609" t="s">
        <v>348</v>
      </c>
      <c r="M27" s="610"/>
      <c r="N27" s="922"/>
      <c r="O27" s="922"/>
      <c r="P27" s="922"/>
      <c r="Q27" s="923"/>
      <c r="R27" s="14"/>
    </row>
    <row r="28" spans="1:18" ht="20.25" customHeight="1">
      <c r="A28" s="9"/>
      <c r="B28" s="3"/>
      <c r="C28" s="3"/>
      <c r="D28" s="3"/>
      <c r="E28" s="3"/>
      <c r="F28" s="3"/>
      <c r="G28" s="3"/>
      <c r="H28" s="3"/>
      <c r="I28" s="3"/>
      <c r="J28" s="3"/>
      <c r="K28" s="3"/>
      <c r="L28" s="609" t="s">
        <v>352</v>
      </c>
      <c r="M28" s="610"/>
      <c r="N28" s="924"/>
      <c r="O28" s="924"/>
      <c r="P28" s="924"/>
      <c r="Q28" s="925"/>
      <c r="R28" s="14"/>
    </row>
    <row r="29" spans="1:18" ht="20.25" customHeight="1">
      <c r="A29" s="9"/>
      <c r="B29" s="3"/>
      <c r="C29" s="3"/>
      <c r="D29" s="3"/>
      <c r="E29" s="3"/>
      <c r="F29" s="3"/>
      <c r="G29" s="3"/>
      <c r="H29" s="3"/>
      <c r="I29" s="3"/>
      <c r="J29" s="3"/>
      <c r="K29" s="3"/>
      <c r="L29" s="609" t="s">
        <v>623</v>
      </c>
      <c r="M29" s="610"/>
      <c r="N29" s="928"/>
      <c r="O29" s="928"/>
      <c r="P29" s="928"/>
      <c r="Q29" s="929"/>
      <c r="R29" s="14"/>
    </row>
    <row r="30" spans="1:18" ht="20.25" customHeight="1">
      <c r="A30" s="9"/>
      <c r="B30" s="3"/>
      <c r="C30" s="3"/>
      <c r="D30" s="3"/>
      <c r="E30" s="3"/>
      <c r="F30" s="3"/>
      <c r="G30" s="3"/>
      <c r="H30" s="3"/>
      <c r="I30" s="3"/>
      <c r="J30" s="3"/>
      <c r="K30" s="3"/>
      <c r="L30" s="609" t="s">
        <v>626</v>
      </c>
      <c r="M30" s="610"/>
      <c r="N30" s="924"/>
      <c r="O30" s="924"/>
      <c r="P30" s="924"/>
      <c r="Q30" s="925"/>
      <c r="R30" s="14"/>
    </row>
    <row r="31" spans="1:18" ht="20.25" customHeight="1">
      <c r="A31" s="9"/>
      <c r="B31" s="3"/>
      <c r="C31" s="3"/>
      <c r="D31" s="3"/>
      <c r="E31" s="3"/>
      <c r="F31" s="3"/>
      <c r="G31" s="3"/>
      <c r="H31" s="3"/>
      <c r="I31" s="3"/>
      <c r="J31" s="3"/>
      <c r="K31" s="3"/>
      <c r="L31" s="609" t="s">
        <v>629</v>
      </c>
      <c r="M31" s="610"/>
      <c r="N31" s="928"/>
      <c r="O31" s="928"/>
      <c r="P31" s="928"/>
      <c r="Q31" s="929"/>
      <c r="R31" s="14"/>
    </row>
    <row r="32" spans="1:18" ht="20.25" customHeight="1">
      <c r="A32" s="9"/>
      <c r="B32" s="102" t="s">
        <v>636</v>
      </c>
      <c r="C32" s="3"/>
      <c r="D32" s="3"/>
      <c r="E32" s="3"/>
      <c r="F32" s="3"/>
      <c r="G32" s="3"/>
      <c r="H32" s="3"/>
      <c r="I32" s="3"/>
      <c r="J32" s="3"/>
      <c r="K32" s="3"/>
      <c r="L32" s="611" t="s">
        <v>632</v>
      </c>
      <c r="M32" s="612"/>
      <c r="N32" s="930"/>
      <c r="O32" s="930"/>
      <c r="P32" s="930"/>
      <c r="Q32" s="931"/>
      <c r="R32" s="14"/>
    </row>
    <row r="33" spans="1:18" ht="20.25" customHeight="1">
      <c r="A33" s="9"/>
      <c r="B33" s="3" t="s">
        <v>637</v>
      </c>
      <c r="C33" s="3"/>
      <c r="D33" s="3"/>
      <c r="E33" s="3"/>
      <c r="F33" s="3"/>
      <c r="G33" s="3"/>
      <c r="H33" s="3"/>
      <c r="I33" s="3"/>
      <c r="J33" s="3"/>
      <c r="K33" s="3"/>
      <c r="L33" s="3"/>
      <c r="M33" s="3"/>
      <c r="N33" s="3"/>
      <c r="O33" s="3"/>
      <c r="P33" s="3"/>
      <c r="Q33" s="3"/>
      <c r="R33" s="14"/>
    </row>
    <row r="34" spans="1:18" ht="20.25" customHeight="1">
      <c r="A34" s="9"/>
      <c r="B34" s="3"/>
      <c r="C34" s="485"/>
      <c r="D34" s="3"/>
      <c r="E34" s="3"/>
      <c r="F34" s="3"/>
      <c r="G34" s="3"/>
      <c r="H34" s="3"/>
      <c r="I34" s="3"/>
      <c r="J34" s="3"/>
      <c r="K34" s="3"/>
      <c r="L34" s="3"/>
      <c r="M34" s="3"/>
      <c r="N34" s="3"/>
      <c r="O34" s="3"/>
      <c r="P34" s="3"/>
      <c r="Q34" s="3"/>
      <c r="R34" s="14"/>
    </row>
    <row r="35" spans="1:18" ht="20.25" customHeight="1" thickBot="1">
      <c r="A35" s="10"/>
      <c r="B35" s="11"/>
      <c r="C35" s="11"/>
      <c r="D35" s="11"/>
      <c r="E35" s="11"/>
      <c r="F35" s="11"/>
      <c r="G35" s="11"/>
      <c r="H35" s="11"/>
      <c r="I35" s="11"/>
      <c r="J35" s="11"/>
      <c r="K35" s="11"/>
      <c r="L35" s="11"/>
      <c r="M35" s="11"/>
      <c r="N35" s="11"/>
      <c r="O35" s="11"/>
      <c r="P35" s="11"/>
      <c r="Q35" s="11"/>
      <c r="R35" s="15"/>
    </row>
  </sheetData>
  <mergeCells count="20">
    <mergeCell ref="N30:Q30"/>
    <mergeCell ref="N31:Q31"/>
    <mergeCell ref="N32:Q32"/>
    <mergeCell ref="N23:Q23"/>
    <mergeCell ref="N26:Q26"/>
    <mergeCell ref="N27:Q27"/>
    <mergeCell ref="N28:Q28"/>
    <mergeCell ref="N29:Q29"/>
    <mergeCell ref="N25:Q25"/>
    <mergeCell ref="N24:Q24"/>
    <mergeCell ref="B5:F5"/>
    <mergeCell ref="G5:K5"/>
    <mergeCell ref="B6:F6"/>
    <mergeCell ref="B1:K2"/>
    <mergeCell ref="L1:L2"/>
    <mergeCell ref="N1:N2"/>
    <mergeCell ref="B3:F3"/>
    <mergeCell ref="G3:K3"/>
    <mergeCell ref="B4:F4"/>
    <mergeCell ref="G4:K4"/>
  </mergeCells>
  <hyperlinks>
    <hyperlink ref="B4:F4" location="'People - R&amp;H'!A1" tooltip="2. Roles and Hierarchy" display="2. Roles and Hierarchy" xr:uid="{00000000-0004-0000-0B00-000000000000}"/>
    <hyperlink ref="B5:F5" location="'People - PEM'!A1" tooltip="3. People Management" display="3. People Management" xr:uid="{00000000-0004-0000-0B00-000001000000}"/>
    <hyperlink ref="B6:F6" location="'People - KNM'!A1" tooltip="4. Knowledge Management" display="4. Knowledge Management" xr:uid="{00000000-0004-0000-0B00-000002000000}"/>
    <hyperlink ref="G3:K3" location="'People - T&amp;E'!A1" tooltip="5. Training &amp; Education" display="5. Training &amp; Education" xr:uid="{00000000-0004-0000-0B00-000003000000}"/>
    <hyperlink ref="B3:F3" location="'People - EMP'!A1" tooltip="1. Employees" display="1. Employees" xr:uid="{00000000-0004-0000-0B00-000004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526" r:id="rId4" name="Drop Down 62">
              <controlPr defaultSize="0" autoLine="0" autoPict="0">
                <anchor moveWithCells="1">
                  <from>
                    <xdr:col>11</xdr:col>
                    <xdr:colOff>22860</xdr:colOff>
                    <xdr:row>13</xdr:row>
                    <xdr:rowOff>22860</xdr:rowOff>
                  </from>
                  <to>
                    <xdr:col>12</xdr:col>
                    <xdr:colOff>22860</xdr:colOff>
                    <xdr:row>13</xdr:row>
                    <xdr:rowOff>228600</xdr:rowOff>
                  </to>
                </anchor>
              </controlPr>
            </control>
          </mc:Choice>
        </mc:AlternateContent>
        <mc:AlternateContent xmlns:mc="http://schemas.openxmlformats.org/markup-compatibility/2006">
          <mc:Choice Requires="x14">
            <control shapeId="62527" r:id="rId5" name="Drop Down 63">
              <controlPr defaultSize="0" autoLine="0" autoPict="0">
                <anchor moveWithCells="1">
                  <from>
                    <xdr:col>11</xdr:col>
                    <xdr:colOff>22860</xdr:colOff>
                    <xdr:row>14</xdr:row>
                    <xdr:rowOff>22860</xdr:rowOff>
                  </from>
                  <to>
                    <xdr:col>12</xdr:col>
                    <xdr:colOff>22860</xdr:colOff>
                    <xdr:row>14</xdr:row>
                    <xdr:rowOff>228600</xdr:rowOff>
                  </to>
                </anchor>
              </controlPr>
            </control>
          </mc:Choice>
        </mc:AlternateContent>
        <mc:AlternateContent xmlns:mc="http://schemas.openxmlformats.org/markup-compatibility/2006">
          <mc:Choice Requires="x14">
            <control shapeId="62530" r:id="rId6" name="Drop Down 66">
              <controlPr defaultSize="0" autoLine="0" autoPict="0">
                <anchor moveWithCells="1">
                  <from>
                    <xdr:col>11</xdr:col>
                    <xdr:colOff>22860</xdr:colOff>
                    <xdr:row>12</xdr:row>
                    <xdr:rowOff>22860</xdr:rowOff>
                  </from>
                  <to>
                    <xdr:col>12</xdr:col>
                    <xdr:colOff>22860</xdr:colOff>
                    <xdr:row>12</xdr:row>
                    <xdr:rowOff>228600</xdr:rowOff>
                  </to>
                </anchor>
              </controlPr>
            </control>
          </mc:Choice>
        </mc:AlternateContent>
        <mc:AlternateContent xmlns:mc="http://schemas.openxmlformats.org/markup-compatibility/2006">
          <mc:Choice Requires="x14">
            <control shapeId="62532" r:id="rId7" name="Drop Down 68">
              <controlPr defaultSize="0" autoLine="0" autoPict="0">
                <anchor moveWithCells="1">
                  <from>
                    <xdr:col>11</xdr:col>
                    <xdr:colOff>22860</xdr:colOff>
                    <xdr:row>10</xdr:row>
                    <xdr:rowOff>22860</xdr:rowOff>
                  </from>
                  <to>
                    <xdr:col>12</xdr:col>
                    <xdr:colOff>22860</xdr:colOff>
                    <xdr:row>10</xdr:row>
                    <xdr:rowOff>228600</xdr:rowOff>
                  </to>
                </anchor>
              </controlPr>
            </control>
          </mc:Choice>
        </mc:AlternateContent>
        <mc:AlternateContent xmlns:mc="http://schemas.openxmlformats.org/markup-compatibility/2006">
          <mc:Choice Requires="x14">
            <control shapeId="62560" r:id="rId8" name="Drop Down 96">
              <controlPr defaultSize="0" autoLine="0" autoPict="0">
                <anchor moveWithCells="1">
                  <from>
                    <xdr:col>11</xdr:col>
                    <xdr:colOff>22860</xdr:colOff>
                    <xdr:row>16</xdr:row>
                    <xdr:rowOff>22860</xdr:rowOff>
                  </from>
                  <to>
                    <xdr:col>12</xdr:col>
                    <xdr:colOff>22860</xdr:colOff>
                    <xdr:row>16</xdr:row>
                    <xdr:rowOff>228600</xdr:rowOff>
                  </to>
                </anchor>
              </controlPr>
            </control>
          </mc:Choice>
        </mc:AlternateContent>
        <mc:AlternateContent xmlns:mc="http://schemas.openxmlformats.org/markup-compatibility/2006">
          <mc:Choice Requires="x14">
            <control shapeId="62561" r:id="rId9" name="Drop Down 97">
              <controlPr defaultSize="0" autoLine="0" autoPict="0">
                <anchor moveWithCells="1">
                  <from>
                    <xdr:col>11</xdr:col>
                    <xdr:colOff>22860</xdr:colOff>
                    <xdr:row>17</xdr:row>
                    <xdr:rowOff>22860</xdr:rowOff>
                  </from>
                  <to>
                    <xdr:col>12</xdr:col>
                    <xdr:colOff>22860</xdr:colOff>
                    <xdr:row>17</xdr:row>
                    <xdr:rowOff>228600</xdr:rowOff>
                  </to>
                </anchor>
              </controlPr>
            </control>
          </mc:Choice>
        </mc:AlternateContent>
        <mc:AlternateContent xmlns:mc="http://schemas.openxmlformats.org/markup-compatibility/2006">
          <mc:Choice Requires="x14">
            <control shapeId="62564" r:id="rId10" name="Drop Down 100">
              <controlPr defaultSize="0" autoLine="0" autoPict="0">
                <anchor moveWithCells="1">
                  <from>
                    <xdr:col>11</xdr:col>
                    <xdr:colOff>22860</xdr:colOff>
                    <xdr:row>15</xdr:row>
                    <xdr:rowOff>22860</xdr:rowOff>
                  </from>
                  <to>
                    <xdr:col>12</xdr:col>
                    <xdr:colOff>22860</xdr:colOff>
                    <xdr:row>15</xdr:row>
                    <xdr:rowOff>228600</xdr:rowOff>
                  </to>
                </anchor>
              </controlPr>
            </control>
          </mc:Choice>
        </mc:AlternateContent>
        <mc:AlternateContent xmlns:mc="http://schemas.openxmlformats.org/markup-compatibility/2006">
          <mc:Choice Requires="x14">
            <control shapeId="62566" r:id="rId11" name="Drop Down 102">
              <controlPr defaultSize="0" autoLine="0" autoPict="0">
                <anchor moveWithCells="1">
                  <from>
                    <xdr:col>11</xdr:col>
                    <xdr:colOff>22860</xdr:colOff>
                    <xdr:row>18</xdr:row>
                    <xdr:rowOff>22860</xdr:rowOff>
                  </from>
                  <to>
                    <xdr:col>12</xdr:col>
                    <xdr:colOff>22860</xdr:colOff>
                    <xdr:row>18</xdr:row>
                    <xdr:rowOff>228600</xdr:rowOff>
                  </to>
                </anchor>
              </controlPr>
            </control>
          </mc:Choice>
        </mc:AlternateContent>
        <mc:AlternateContent xmlns:mc="http://schemas.openxmlformats.org/markup-compatibility/2006">
          <mc:Choice Requires="x14">
            <control shapeId="62568" r:id="rId12" name="Drop Down 104">
              <controlPr defaultSize="0" autoLine="0" autoPict="0">
                <anchor moveWithCells="1">
                  <from>
                    <xdr:col>11</xdr:col>
                    <xdr:colOff>22860</xdr:colOff>
                    <xdr:row>19</xdr:row>
                    <xdr:rowOff>22860</xdr:rowOff>
                  </from>
                  <to>
                    <xdr:col>12</xdr:col>
                    <xdr:colOff>22860</xdr:colOff>
                    <xdr:row>19</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21">
    <tabColor rgb="FF0070C0"/>
  </sheetPr>
  <dimension ref="A1:T58"/>
  <sheetViews>
    <sheetView showRowColHeaders="0" zoomScaleNormal="100" workbookViewId="0">
      <pane ySplit="7" topLeftCell="A8" activePane="bottomLeft" state="frozen"/>
      <selection pane="bottomLeft"/>
    </sheetView>
  </sheetViews>
  <sheetFormatPr defaultColWidth="0" defaultRowHeight="20.25" customHeight="1" zeroHeight="1"/>
  <cols>
    <col min="1" max="1" width="5.7109375" style="546" customWidth="1"/>
    <col min="2" max="11" width="9.28515625" style="546" customWidth="1"/>
    <col min="12" max="12" width="20" style="546" customWidth="1"/>
    <col min="13" max="13" width="2.28515625" style="546" customWidth="1"/>
    <col min="14" max="14" width="20" style="546" hidden="1" customWidth="1"/>
    <col min="15" max="15" width="2.28515625" style="546" hidden="1" customWidth="1"/>
    <col min="16" max="16" width="57.28515625" style="546" customWidth="1"/>
    <col min="17" max="17" width="110.7109375" style="546" customWidth="1"/>
    <col min="18" max="18" width="2.28515625" style="546" customWidth="1"/>
    <col min="19" max="20" width="0" style="546" hidden="1" customWidth="1"/>
    <col min="21" max="16384" width="9.28515625" style="546" hidden="1"/>
  </cols>
  <sheetData>
    <row r="1" spans="1:18" customFormat="1" ht="20.25" customHeight="1">
      <c r="A1" s="328"/>
      <c r="B1" s="846" t="s">
        <v>19</v>
      </c>
      <c r="C1" s="847"/>
      <c r="D1" s="847"/>
      <c r="E1" s="847"/>
      <c r="F1" s="847"/>
      <c r="G1" s="847"/>
      <c r="H1" s="847"/>
      <c r="I1" s="847"/>
      <c r="J1" s="847"/>
      <c r="K1" s="847"/>
      <c r="L1" s="839"/>
      <c r="M1" s="340"/>
      <c r="N1" s="877"/>
      <c r="O1" s="329"/>
      <c r="P1" s="329"/>
      <c r="Q1" s="329"/>
      <c r="R1" s="330"/>
    </row>
    <row r="2" spans="1:18" customFormat="1" ht="20.25" customHeight="1">
      <c r="A2" s="331"/>
      <c r="B2" s="848"/>
      <c r="C2" s="849"/>
      <c r="D2" s="849"/>
      <c r="E2" s="849"/>
      <c r="F2" s="849"/>
      <c r="G2" s="849"/>
      <c r="H2" s="849"/>
      <c r="I2" s="849"/>
      <c r="J2" s="849"/>
      <c r="K2" s="849"/>
      <c r="L2" s="840"/>
      <c r="M2" s="325"/>
      <c r="N2" s="840"/>
      <c r="O2" s="337"/>
      <c r="P2" s="337"/>
      <c r="Q2" s="337"/>
      <c r="R2" s="338"/>
    </row>
    <row r="3" spans="1:18" customFormat="1" ht="20.25" customHeight="1">
      <c r="A3" s="331"/>
      <c r="B3" s="836" t="s">
        <v>20</v>
      </c>
      <c r="C3" s="837"/>
      <c r="D3" s="837"/>
      <c r="E3" s="837"/>
      <c r="F3" s="837"/>
      <c r="G3" s="836" t="s">
        <v>24</v>
      </c>
      <c r="H3" s="837"/>
      <c r="I3" s="837"/>
      <c r="J3" s="837"/>
      <c r="K3" s="837"/>
      <c r="L3" s="317"/>
      <c r="M3" s="317"/>
      <c r="N3" s="317"/>
      <c r="O3" s="332"/>
      <c r="P3" s="332"/>
      <c r="Q3" s="332"/>
      <c r="R3" s="333"/>
    </row>
    <row r="4" spans="1:18" customFormat="1" ht="20.25" customHeight="1">
      <c r="A4" s="331"/>
      <c r="B4" s="841" t="s">
        <v>21</v>
      </c>
      <c r="C4" s="842"/>
      <c r="D4" s="842"/>
      <c r="E4" s="842"/>
      <c r="F4" s="843"/>
      <c r="G4" s="844"/>
      <c r="H4" s="845"/>
      <c r="I4" s="845"/>
      <c r="J4" s="845"/>
      <c r="K4" s="845"/>
      <c r="L4" s="317"/>
      <c r="M4" s="317"/>
      <c r="N4" s="317"/>
      <c r="O4" s="332"/>
      <c r="P4" s="332"/>
      <c r="Q4" s="332"/>
      <c r="R4" s="333"/>
    </row>
    <row r="5" spans="1:18" customFormat="1" ht="20.25" customHeight="1">
      <c r="A5" s="331"/>
      <c r="B5" s="836" t="s">
        <v>22</v>
      </c>
      <c r="C5" s="837"/>
      <c r="D5" s="837"/>
      <c r="E5" s="837"/>
      <c r="F5" s="837"/>
      <c r="G5" s="844"/>
      <c r="H5" s="845"/>
      <c r="I5" s="845"/>
      <c r="J5" s="845"/>
      <c r="K5" s="845"/>
      <c r="L5" s="317"/>
      <c r="M5" s="317"/>
      <c r="N5" s="317"/>
      <c r="O5" s="332"/>
      <c r="P5" s="332"/>
      <c r="Q5" s="332"/>
      <c r="R5" s="333"/>
    </row>
    <row r="6" spans="1:18" customFormat="1" ht="20.25" customHeight="1">
      <c r="A6" s="331"/>
      <c r="B6" s="836" t="s">
        <v>23</v>
      </c>
      <c r="C6" s="837"/>
      <c r="D6" s="837"/>
      <c r="E6" s="837"/>
      <c r="F6" s="837"/>
      <c r="G6" s="339"/>
      <c r="H6" s="317"/>
      <c r="I6" s="317"/>
      <c r="J6" s="317"/>
      <c r="K6" s="317"/>
      <c r="L6" s="317"/>
      <c r="M6" s="317"/>
      <c r="N6" s="317"/>
      <c r="O6" s="332"/>
      <c r="P6" s="332"/>
      <c r="Q6" s="332"/>
      <c r="R6" s="333"/>
    </row>
    <row r="7" spans="1:18" customFormat="1" ht="20.25" customHeight="1" thickBot="1">
      <c r="A7" s="334"/>
      <c r="B7" s="335"/>
      <c r="C7" s="335"/>
      <c r="D7" s="335"/>
      <c r="E7" s="335"/>
      <c r="F7" s="335"/>
      <c r="G7" s="335"/>
      <c r="H7" s="335"/>
      <c r="I7" s="335"/>
      <c r="J7" s="335"/>
      <c r="K7" s="335"/>
      <c r="L7" s="335"/>
      <c r="M7" s="335"/>
      <c r="N7" s="335"/>
      <c r="O7" s="335"/>
      <c r="P7" s="335"/>
      <c r="Q7" s="335"/>
      <c r="R7" s="336"/>
    </row>
    <row r="8" spans="1:18" customFormat="1" ht="20.25" customHeight="1">
      <c r="A8" s="16"/>
      <c r="B8" s="17"/>
      <c r="C8" s="17"/>
      <c r="D8" s="17"/>
      <c r="E8" s="17"/>
      <c r="F8" s="17"/>
      <c r="G8" s="17"/>
      <c r="H8" s="17"/>
      <c r="I8" s="17"/>
      <c r="J8" s="17"/>
      <c r="K8" s="17"/>
      <c r="L8" s="17"/>
      <c r="M8" s="17"/>
      <c r="N8" s="17"/>
      <c r="O8" s="17"/>
      <c r="P8" s="17"/>
      <c r="Q8" s="17"/>
      <c r="R8" s="18"/>
    </row>
    <row r="9" spans="1:18" s="2" customFormat="1" ht="20.25" customHeight="1">
      <c r="A9" s="106">
        <v>2</v>
      </c>
      <c r="B9" s="107" t="s">
        <v>638</v>
      </c>
      <c r="C9" s="107"/>
      <c r="D9" s="107"/>
      <c r="E9" s="107"/>
      <c r="F9" s="107"/>
      <c r="G9" s="107"/>
      <c r="H9" s="107"/>
      <c r="I9" s="107"/>
      <c r="J9" s="107"/>
      <c r="K9" s="108"/>
      <c r="L9" s="109" t="s">
        <v>334</v>
      </c>
      <c r="M9" s="108"/>
      <c r="N9" s="109" t="s">
        <v>335</v>
      </c>
      <c r="O9" s="200"/>
      <c r="P9" s="819" t="s">
        <v>92</v>
      </c>
      <c r="Q9" s="115" t="s">
        <v>313</v>
      </c>
      <c r="R9" s="13"/>
    </row>
    <row r="10" spans="1:18" s="2" customFormat="1" ht="20.25" customHeight="1">
      <c r="A10" s="6"/>
      <c r="B10" s="3" t="s">
        <v>355</v>
      </c>
      <c r="C10" s="3" t="s">
        <v>639</v>
      </c>
      <c r="D10" s="3"/>
      <c r="E10" s="3"/>
      <c r="F10" s="3"/>
      <c r="G10" s="3"/>
      <c r="H10" s="3"/>
      <c r="I10" s="3"/>
      <c r="J10" s="3"/>
      <c r="K10" s="3"/>
      <c r="L10" s="113"/>
      <c r="M10" s="3"/>
      <c r="N10" s="113"/>
      <c r="O10" s="195"/>
      <c r="P10" s="825" t="str">
        <f>VLOOKUP(_Output!D107,_Guidance!B264:C269,2,FALSE)</f>
        <v xml:space="preserve"> </v>
      </c>
      <c r="Q10" s="113" t="s">
        <v>640</v>
      </c>
      <c r="R10" s="13"/>
    </row>
    <row r="11" spans="1:18" s="2" customFormat="1" ht="20.25" customHeight="1">
      <c r="A11" s="96"/>
      <c r="B11" s="82" t="s">
        <v>358</v>
      </c>
      <c r="C11" s="87" t="s">
        <v>641</v>
      </c>
      <c r="D11" s="82"/>
      <c r="E11" s="82"/>
      <c r="F11" s="82"/>
      <c r="G11" s="82"/>
      <c r="H11" s="82"/>
      <c r="I11" s="82"/>
      <c r="J11" s="82"/>
      <c r="K11" s="87"/>
      <c r="L11" s="125"/>
      <c r="M11" s="82"/>
      <c r="N11" s="125"/>
      <c r="O11" s="199"/>
      <c r="P11" s="826"/>
      <c r="Q11" s="125"/>
      <c r="R11" s="91"/>
    </row>
    <row r="12" spans="1:18" s="2" customFormat="1" ht="20.25" customHeight="1">
      <c r="A12" s="96"/>
      <c r="B12" s="83" t="s">
        <v>361</v>
      </c>
      <c r="C12" s="82" t="s">
        <v>642</v>
      </c>
      <c r="D12" s="83"/>
      <c r="E12" s="83"/>
      <c r="F12" s="83"/>
      <c r="G12" s="83"/>
      <c r="H12" s="83"/>
      <c r="I12" s="83"/>
      <c r="J12" s="83"/>
      <c r="K12" s="82"/>
      <c r="L12" s="125"/>
      <c r="M12" s="82"/>
      <c r="N12" s="125"/>
      <c r="O12" s="199"/>
      <c r="P12" s="826"/>
      <c r="Q12" s="125" t="s">
        <v>643</v>
      </c>
      <c r="R12" s="91"/>
    </row>
    <row r="13" spans="1:18" s="2" customFormat="1" ht="20.25" customHeight="1">
      <c r="A13" s="96"/>
      <c r="B13" s="83" t="s">
        <v>364</v>
      </c>
      <c r="C13" s="82" t="s">
        <v>644</v>
      </c>
      <c r="D13" s="83"/>
      <c r="E13" s="83"/>
      <c r="F13" s="83"/>
      <c r="G13" s="83"/>
      <c r="H13" s="83"/>
      <c r="I13" s="83"/>
      <c r="J13" s="83"/>
      <c r="K13" s="82"/>
      <c r="L13" s="125"/>
      <c r="M13" s="82"/>
      <c r="N13" s="125"/>
      <c r="O13" s="199"/>
      <c r="P13" s="826"/>
      <c r="Q13" s="125" t="s">
        <v>645</v>
      </c>
      <c r="R13" s="91"/>
    </row>
    <row r="14" spans="1:18" s="2" customFormat="1" ht="20.25" customHeight="1">
      <c r="A14" s="96"/>
      <c r="B14" s="83" t="s">
        <v>367</v>
      </c>
      <c r="C14" s="82" t="s">
        <v>646</v>
      </c>
      <c r="D14" s="83"/>
      <c r="E14" s="83"/>
      <c r="F14" s="83"/>
      <c r="G14" s="83"/>
      <c r="H14" s="83"/>
      <c r="I14" s="83"/>
      <c r="J14" s="83"/>
      <c r="K14" s="82"/>
      <c r="L14" s="125"/>
      <c r="M14" s="82"/>
      <c r="N14" s="125"/>
      <c r="O14" s="199"/>
      <c r="P14" s="826"/>
      <c r="Q14" s="125" t="s">
        <v>647</v>
      </c>
      <c r="R14" s="91"/>
    </row>
    <row r="15" spans="1:18" s="2" customFormat="1" ht="20.25" customHeight="1">
      <c r="A15" s="96"/>
      <c r="B15" s="83" t="s">
        <v>370</v>
      </c>
      <c r="C15" s="82" t="s">
        <v>648</v>
      </c>
      <c r="D15" s="83"/>
      <c r="E15" s="83"/>
      <c r="F15" s="83"/>
      <c r="G15" s="83"/>
      <c r="H15" s="83"/>
      <c r="I15" s="83"/>
      <c r="J15" s="83"/>
      <c r="K15" s="82"/>
      <c r="L15" s="125"/>
      <c r="M15" s="82"/>
      <c r="N15" s="125"/>
      <c r="O15" s="199"/>
      <c r="P15" s="826"/>
      <c r="Q15" s="125" t="s">
        <v>649</v>
      </c>
      <c r="R15" s="91"/>
    </row>
    <row r="16" spans="1:18" s="2" customFormat="1" ht="20.25" customHeight="1">
      <c r="A16" s="96"/>
      <c r="B16" s="83" t="s">
        <v>373</v>
      </c>
      <c r="C16" s="82" t="s">
        <v>650</v>
      </c>
      <c r="D16" s="83"/>
      <c r="E16" s="83"/>
      <c r="F16" s="83"/>
      <c r="G16" s="83"/>
      <c r="H16" s="83"/>
      <c r="I16" s="83"/>
      <c r="J16" s="83"/>
      <c r="K16" s="82"/>
      <c r="L16" s="125"/>
      <c r="M16" s="82"/>
      <c r="N16" s="125"/>
      <c r="O16" s="199"/>
      <c r="P16" s="826"/>
      <c r="Q16" s="125" t="s">
        <v>651</v>
      </c>
      <c r="R16" s="91"/>
    </row>
    <row r="17" spans="1:18" s="2" customFormat="1" ht="20.25" customHeight="1">
      <c r="A17" s="96"/>
      <c r="B17" s="83" t="s">
        <v>375</v>
      </c>
      <c r="C17" s="82" t="s">
        <v>652</v>
      </c>
      <c r="D17" s="83"/>
      <c r="E17" s="83"/>
      <c r="F17" s="83"/>
      <c r="G17" s="83"/>
      <c r="H17" s="83"/>
      <c r="I17" s="83"/>
      <c r="J17" s="83"/>
      <c r="K17" s="82"/>
      <c r="L17" s="125"/>
      <c r="M17" s="82"/>
      <c r="N17" s="125"/>
      <c r="O17" s="199"/>
      <c r="P17" s="826"/>
      <c r="Q17" s="125" t="s">
        <v>653</v>
      </c>
      <c r="R17" s="91"/>
    </row>
    <row r="18" spans="1:18" s="2" customFormat="1" ht="20.25" customHeight="1">
      <c r="A18" s="96"/>
      <c r="B18" s="83" t="s">
        <v>378</v>
      </c>
      <c r="C18" s="82" t="s">
        <v>654</v>
      </c>
      <c r="D18" s="83"/>
      <c r="E18" s="83"/>
      <c r="F18" s="83"/>
      <c r="G18" s="83"/>
      <c r="H18" s="83"/>
      <c r="I18" s="83"/>
      <c r="J18" s="83"/>
      <c r="K18" s="82"/>
      <c r="L18" s="125"/>
      <c r="M18" s="82"/>
      <c r="N18" s="125"/>
      <c r="O18" s="199"/>
      <c r="P18" s="826"/>
      <c r="Q18" s="125" t="s">
        <v>655</v>
      </c>
      <c r="R18" s="91"/>
    </row>
    <row r="19" spans="1:18" s="2" customFormat="1" ht="20.25" customHeight="1">
      <c r="A19" s="96"/>
      <c r="B19" s="83" t="s">
        <v>381</v>
      </c>
      <c r="C19" s="82" t="s">
        <v>656</v>
      </c>
      <c r="D19" s="83"/>
      <c r="E19" s="83"/>
      <c r="F19" s="83"/>
      <c r="G19" s="83"/>
      <c r="H19" s="83"/>
      <c r="I19" s="83"/>
      <c r="J19" s="83"/>
      <c r="K19" s="82"/>
      <c r="L19" s="125"/>
      <c r="M19" s="82"/>
      <c r="N19" s="125"/>
      <c r="O19" s="199"/>
      <c r="P19" s="826"/>
      <c r="Q19" s="125" t="s">
        <v>657</v>
      </c>
      <c r="R19" s="91"/>
    </row>
    <row r="20" spans="1:18" s="2" customFormat="1" ht="20.25" customHeight="1">
      <c r="A20" s="96"/>
      <c r="B20" s="83" t="s">
        <v>658</v>
      </c>
      <c r="C20" s="82" t="s">
        <v>659</v>
      </c>
      <c r="D20" s="83"/>
      <c r="E20" s="83"/>
      <c r="F20" s="83"/>
      <c r="G20" s="83"/>
      <c r="H20" s="83"/>
      <c r="I20" s="83"/>
      <c r="J20" s="83"/>
      <c r="K20" s="82"/>
      <c r="L20" s="125"/>
      <c r="M20" s="82"/>
      <c r="N20" s="125"/>
      <c r="O20" s="199"/>
      <c r="P20" s="826"/>
      <c r="Q20" s="125" t="s">
        <v>660</v>
      </c>
      <c r="R20" s="91"/>
    </row>
    <row r="21" spans="1:18" s="2" customFormat="1" ht="20.25" customHeight="1">
      <c r="A21" s="96"/>
      <c r="B21" s="83" t="s">
        <v>661</v>
      </c>
      <c r="C21" s="82" t="s">
        <v>662</v>
      </c>
      <c r="D21" s="83"/>
      <c r="E21" s="83"/>
      <c r="F21" s="83"/>
      <c r="G21" s="83"/>
      <c r="H21" s="83"/>
      <c r="I21" s="83"/>
      <c r="J21" s="83"/>
      <c r="K21" s="82"/>
      <c r="L21" s="125"/>
      <c r="M21" s="82"/>
      <c r="N21" s="125"/>
      <c r="O21" s="199"/>
      <c r="P21" s="826"/>
      <c r="Q21" s="125" t="s">
        <v>663</v>
      </c>
      <c r="R21" s="91"/>
    </row>
    <row r="22" spans="1:18" s="2" customFormat="1" ht="20.25" customHeight="1">
      <c r="A22" s="96"/>
      <c r="B22" s="83" t="s">
        <v>664</v>
      </c>
      <c r="C22" s="82" t="s">
        <v>665</v>
      </c>
      <c r="D22" s="83"/>
      <c r="E22" s="83"/>
      <c r="F22" s="83"/>
      <c r="G22" s="83"/>
      <c r="H22" s="83"/>
      <c r="I22" s="83"/>
      <c r="J22" s="83"/>
      <c r="K22" s="82"/>
      <c r="L22" s="125"/>
      <c r="M22" s="82"/>
      <c r="N22" s="125"/>
      <c r="O22" s="199"/>
      <c r="P22" s="826"/>
      <c r="Q22" s="125" t="s">
        <v>666</v>
      </c>
      <c r="R22" s="91"/>
    </row>
    <row r="23" spans="1:18" s="2" customFormat="1" ht="20.25" customHeight="1">
      <c r="A23" s="96"/>
      <c r="B23" s="83" t="s">
        <v>667</v>
      </c>
      <c r="C23" s="82" t="s">
        <v>668</v>
      </c>
      <c r="D23" s="83"/>
      <c r="E23" s="83"/>
      <c r="F23" s="83"/>
      <c r="G23" s="83"/>
      <c r="H23" s="83"/>
      <c r="I23" s="83"/>
      <c r="J23" s="83"/>
      <c r="K23" s="82"/>
      <c r="L23" s="125"/>
      <c r="M23" s="82"/>
      <c r="N23" s="125"/>
      <c r="O23" s="199"/>
      <c r="P23" s="826"/>
      <c r="Q23" s="125" t="s">
        <v>669</v>
      </c>
      <c r="R23" s="91"/>
    </row>
    <row r="24" spans="1:18" s="2" customFormat="1" ht="20.25" customHeight="1">
      <c r="A24" s="96"/>
      <c r="B24" s="83" t="s">
        <v>670</v>
      </c>
      <c r="C24" s="82" t="s">
        <v>671</v>
      </c>
      <c r="D24" s="83"/>
      <c r="E24" s="83"/>
      <c r="F24" s="83"/>
      <c r="G24" s="83"/>
      <c r="H24" s="83"/>
      <c r="I24" s="83"/>
      <c r="J24" s="83"/>
      <c r="K24" s="82"/>
      <c r="L24" s="126"/>
      <c r="M24" s="82"/>
      <c r="N24" s="125"/>
      <c r="O24" s="199"/>
      <c r="P24" s="826"/>
      <c r="Q24" s="125" t="s">
        <v>672</v>
      </c>
      <c r="R24" s="91"/>
    </row>
    <row r="25" spans="1:18" s="2" customFormat="1" ht="20.25" customHeight="1">
      <c r="A25" s="96"/>
      <c r="B25" s="83" t="s">
        <v>673</v>
      </c>
      <c r="C25" s="82" t="s">
        <v>674</v>
      </c>
      <c r="D25" s="83"/>
      <c r="E25" s="83"/>
      <c r="F25" s="83"/>
      <c r="G25" s="83"/>
      <c r="H25" s="83"/>
      <c r="I25" s="83"/>
      <c r="J25" s="83"/>
      <c r="K25" s="82"/>
      <c r="L25" s="256"/>
      <c r="M25" s="82"/>
      <c r="N25" s="125"/>
      <c r="O25" s="199"/>
      <c r="P25" s="826"/>
      <c r="Q25" s="125" t="s">
        <v>675</v>
      </c>
      <c r="R25" s="91"/>
    </row>
    <row r="26" spans="1:18" s="2" customFormat="1" ht="20.25" customHeight="1">
      <c r="A26" s="6"/>
      <c r="B26" s="3" t="s">
        <v>384</v>
      </c>
      <c r="C26" s="3" t="s">
        <v>676</v>
      </c>
      <c r="D26" s="3"/>
      <c r="E26" s="3"/>
      <c r="F26" s="3"/>
      <c r="G26" s="3"/>
      <c r="H26" s="3"/>
      <c r="I26" s="3"/>
      <c r="J26" s="3"/>
      <c r="K26" s="3"/>
      <c r="L26" s="113"/>
      <c r="M26" s="3"/>
      <c r="N26" s="113"/>
      <c r="O26" s="195"/>
      <c r="P26" s="825" t="str">
        <f>VLOOKUP(_Output!D123,_Guidance!B270:C275,2,FALSE)</f>
        <v xml:space="preserve"> </v>
      </c>
      <c r="Q26" s="113" t="s">
        <v>677</v>
      </c>
      <c r="R26" s="13"/>
    </row>
    <row r="27" spans="1:18" s="2" customFormat="1" ht="20.25" customHeight="1">
      <c r="A27" s="6"/>
      <c r="B27" s="3" t="s">
        <v>387</v>
      </c>
      <c r="C27" s="3" t="s">
        <v>678</v>
      </c>
      <c r="D27" s="3"/>
      <c r="E27" s="3"/>
      <c r="F27" s="3"/>
      <c r="G27" s="3"/>
      <c r="H27" s="3"/>
      <c r="I27" s="3"/>
      <c r="J27" s="3"/>
      <c r="K27" s="3"/>
      <c r="L27" s="113"/>
      <c r="M27" s="3"/>
      <c r="N27" s="113"/>
      <c r="O27" s="195"/>
      <c r="P27" s="825" t="str">
        <f>VLOOKUP(_Output!D125,_Guidance!B276:C281,2,FALSE)</f>
        <v xml:space="preserve"> </v>
      </c>
      <c r="Q27" s="113" t="s">
        <v>679</v>
      </c>
      <c r="R27" s="13"/>
    </row>
    <row r="28" spans="1:18" s="2" customFormat="1" ht="20.25" customHeight="1">
      <c r="A28" s="6"/>
      <c r="B28" s="3" t="s">
        <v>390</v>
      </c>
      <c r="C28" s="3" t="s">
        <v>680</v>
      </c>
      <c r="D28" s="3"/>
      <c r="E28" s="3"/>
      <c r="F28" s="3"/>
      <c r="G28" s="3"/>
      <c r="H28" s="3"/>
      <c r="I28" s="3"/>
      <c r="J28" s="3"/>
      <c r="K28" s="3"/>
      <c r="L28" s="113"/>
      <c r="M28" s="3"/>
      <c r="N28" s="113"/>
      <c r="O28" s="195"/>
      <c r="P28" s="825" t="str">
        <f>VLOOKUP(_Output!D127,_Guidance!B282:C287,2,FALSE)</f>
        <v xml:space="preserve"> </v>
      </c>
      <c r="Q28" s="113" t="s">
        <v>681</v>
      </c>
      <c r="R28" s="13"/>
    </row>
    <row r="29" spans="1:18" s="2" customFormat="1" ht="20.25" customHeight="1">
      <c r="A29" s="6"/>
      <c r="B29" s="3" t="s">
        <v>393</v>
      </c>
      <c r="C29" s="3" t="s">
        <v>682</v>
      </c>
      <c r="D29" s="3"/>
      <c r="E29" s="3"/>
      <c r="F29" s="3"/>
      <c r="G29" s="3"/>
      <c r="H29" s="3"/>
      <c r="I29" s="3"/>
      <c r="J29" s="3"/>
      <c r="K29" s="3"/>
      <c r="L29" s="113"/>
      <c r="M29" s="3"/>
      <c r="N29" s="113"/>
      <c r="O29" s="195"/>
      <c r="P29" s="825" t="str">
        <f>VLOOKUP(_Output!D128,_Guidance!B288:C293,2,FALSE)</f>
        <v xml:space="preserve"> </v>
      </c>
      <c r="Q29" s="116" t="s">
        <v>683</v>
      </c>
      <c r="R29" s="13"/>
    </row>
    <row r="30" spans="1:18" s="2" customFormat="1" ht="20.25" customHeight="1">
      <c r="A30" s="96"/>
      <c r="B30" s="82" t="s">
        <v>396</v>
      </c>
      <c r="C30" s="87" t="s">
        <v>684</v>
      </c>
      <c r="D30" s="82"/>
      <c r="E30" s="82"/>
      <c r="F30" s="82"/>
      <c r="G30" s="82"/>
      <c r="H30" s="82"/>
      <c r="I30" s="82"/>
      <c r="J30" s="82"/>
      <c r="K30" s="87"/>
      <c r="L30" s="125"/>
      <c r="M30" s="82"/>
      <c r="N30" s="125"/>
      <c r="O30" s="199"/>
      <c r="P30" s="826"/>
      <c r="Q30" s="125"/>
      <c r="R30" s="91"/>
    </row>
    <row r="31" spans="1:18" s="2" customFormat="1" ht="20.25" customHeight="1">
      <c r="A31" s="96"/>
      <c r="B31" s="83" t="s">
        <v>685</v>
      </c>
      <c r="C31" s="82" t="s">
        <v>686</v>
      </c>
      <c r="D31" s="83"/>
      <c r="E31" s="83"/>
      <c r="F31" s="83"/>
      <c r="G31" s="83"/>
      <c r="H31" s="83"/>
      <c r="I31" s="83"/>
      <c r="J31" s="83"/>
      <c r="K31" s="82"/>
      <c r="L31" s="125"/>
      <c r="M31" s="82"/>
      <c r="N31" s="125"/>
      <c r="O31" s="199"/>
      <c r="P31" s="826"/>
      <c r="Q31" s="125" t="s">
        <v>687</v>
      </c>
      <c r="R31" s="91"/>
    </row>
    <row r="32" spans="1:18" s="2" customFormat="1" ht="20.25" customHeight="1">
      <c r="A32" s="96"/>
      <c r="B32" s="83" t="s">
        <v>688</v>
      </c>
      <c r="C32" s="82" t="s">
        <v>689</v>
      </c>
      <c r="D32" s="83"/>
      <c r="E32" s="83"/>
      <c r="F32" s="83"/>
      <c r="G32" s="83"/>
      <c r="H32" s="83"/>
      <c r="I32" s="83"/>
      <c r="J32" s="83"/>
      <c r="K32" s="82"/>
      <c r="L32" s="125"/>
      <c r="M32" s="82"/>
      <c r="N32" s="125"/>
      <c r="O32" s="199"/>
      <c r="P32" s="826"/>
      <c r="Q32" s="125" t="s">
        <v>690</v>
      </c>
      <c r="R32" s="91"/>
    </row>
    <row r="33" spans="1:18" s="2" customFormat="1" ht="20.25" customHeight="1">
      <c r="A33" s="96"/>
      <c r="B33" s="83" t="s">
        <v>691</v>
      </c>
      <c r="C33" s="82" t="s">
        <v>692</v>
      </c>
      <c r="D33" s="83"/>
      <c r="E33" s="83"/>
      <c r="F33" s="83"/>
      <c r="G33" s="83"/>
      <c r="H33" s="83"/>
      <c r="I33" s="83"/>
      <c r="J33" s="83"/>
      <c r="K33" s="82"/>
      <c r="L33" s="125"/>
      <c r="M33" s="82"/>
      <c r="N33" s="125"/>
      <c r="O33" s="199"/>
      <c r="P33" s="826"/>
      <c r="Q33" s="125" t="s">
        <v>693</v>
      </c>
      <c r="R33" s="91"/>
    </row>
    <row r="34" spans="1:18" s="2" customFormat="1" ht="20.25" customHeight="1">
      <c r="A34" s="96"/>
      <c r="B34" s="83" t="s">
        <v>694</v>
      </c>
      <c r="C34" s="82" t="s">
        <v>695</v>
      </c>
      <c r="D34" s="83"/>
      <c r="E34" s="83"/>
      <c r="F34" s="83"/>
      <c r="G34" s="83"/>
      <c r="H34" s="83"/>
      <c r="I34" s="83"/>
      <c r="J34" s="83"/>
      <c r="K34" s="82"/>
      <c r="L34" s="125"/>
      <c r="M34" s="82"/>
      <c r="N34" s="125"/>
      <c r="O34" s="199"/>
      <c r="P34" s="826"/>
      <c r="Q34" s="125" t="s">
        <v>696</v>
      </c>
      <c r="R34" s="91"/>
    </row>
    <row r="35" spans="1:18" s="2" customFormat="1" ht="20.25" customHeight="1">
      <c r="A35" s="96"/>
      <c r="B35" s="83" t="s">
        <v>697</v>
      </c>
      <c r="C35" s="82" t="s">
        <v>698</v>
      </c>
      <c r="D35" s="83"/>
      <c r="E35" s="83"/>
      <c r="F35" s="83"/>
      <c r="G35" s="83"/>
      <c r="H35" s="83"/>
      <c r="I35" s="83"/>
      <c r="J35" s="83"/>
      <c r="K35" s="82"/>
      <c r="L35" s="125"/>
      <c r="M35" s="82"/>
      <c r="N35" s="125"/>
      <c r="O35" s="199"/>
      <c r="P35" s="826"/>
      <c r="Q35" s="125" t="s">
        <v>699</v>
      </c>
      <c r="R35" s="91"/>
    </row>
    <row r="36" spans="1:18" s="2" customFormat="1" ht="20.25" customHeight="1">
      <c r="A36" s="96"/>
      <c r="B36" s="83" t="s">
        <v>700</v>
      </c>
      <c r="C36" s="82" t="s">
        <v>701</v>
      </c>
      <c r="D36" s="83"/>
      <c r="E36" s="83"/>
      <c r="F36" s="83"/>
      <c r="G36" s="83"/>
      <c r="H36" s="83"/>
      <c r="I36" s="83"/>
      <c r="J36" s="83"/>
      <c r="K36" s="82"/>
      <c r="L36" s="125"/>
      <c r="M36" s="82"/>
      <c r="N36" s="125"/>
      <c r="O36" s="199"/>
      <c r="P36" s="826"/>
      <c r="Q36" s="125" t="s">
        <v>702</v>
      </c>
      <c r="R36" s="91"/>
    </row>
    <row r="37" spans="1:18" s="2" customFormat="1" ht="20.25" customHeight="1">
      <c r="A37" s="96"/>
      <c r="B37" s="83" t="s">
        <v>703</v>
      </c>
      <c r="C37" s="82" t="s">
        <v>704</v>
      </c>
      <c r="D37" s="83"/>
      <c r="E37" s="83"/>
      <c r="F37" s="83"/>
      <c r="G37" s="83"/>
      <c r="H37" s="83"/>
      <c r="I37" s="83"/>
      <c r="J37" s="83"/>
      <c r="K37" s="82"/>
      <c r="L37" s="125"/>
      <c r="M37" s="82"/>
      <c r="N37" s="125"/>
      <c r="O37" s="199"/>
      <c r="P37" s="826"/>
      <c r="Q37" s="125" t="s">
        <v>705</v>
      </c>
      <c r="R37" s="91"/>
    </row>
    <row r="38" spans="1:18" s="2" customFormat="1" ht="20.25" customHeight="1">
      <c r="A38" s="96"/>
      <c r="B38" s="83" t="s">
        <v>706</v>
      </c>
      <c r="C38" s="92" t="s">
        <v>707</v>
      </c>
      <c r="D38" s="341"/>
      <c r="E38" s="341"/>
      <c r="F38" s="341"/>
      <c r="G38" s="341"/>
      <c r="H38" s="341"/>
      <c r="I38" s="341"/>
      <c r="J38" s="341"/>
      <c r="K38" s="201"/>
      <c r="L38" s="126"/>
      <c r="M38" s="92"/>
      <c r="N38" s="126"/>
      <c r="O38" s="201"/>
      <c r="P38" s="827"/>
      <c r="Q38" s="126" t="s">
        <v>708</v>
      </c>
      <c r="R38" s="91"/>
    </row>
    <row r="39" spans="1:18" s="2" customFormat="1" ht="20.25" customHeight="1">
      <c r="A39" s="96"/>
      <c r="B39" s="82"/>
      <c r="C39" s="86" t="s">
        <v>439</v>
      </c>
      <c r="D39" s="82"/>
      <c r="E39" s="82"/>
      <c r="F39" s="82"/>
      <c r="G39" s="82"/>
      <c r="H39" s="82"/>
      <c r="I39" s="82"/>
      <c r="J39" s="82"/>
      <c r="K39" s="86"/>
      <c r="L39" s="122" t="str">
        <f>VLOOKUP(SUM(_Output!D132:D139),_SUM_Completeness!A58:B66,2,FALSE)</f>
        <v>Incomplete</v>
      </c>
      <c r="M39" s="82"/>
      <c r="N39" s="125"/>
      <c r="O39" s="199"/>
      <c r="P39" s="826"/>
      <c r="Q39" s="117" t="s">
        <v>709</v>
      </c>
      <c r="R39" s="91"/>
    </row>
    <row r="40" spans="1:18" s="2" customFormat="1" ht="20.25" customHeight="1">
      <c r="A40" s="6"/>
      <c r="B40" s="3" t="s">
        <v>399</v>
      </c>
      <c r="C40" s="3" t="s">
        <v>710</v>
      </c>
      <c r="D40" s="3"/>
      <c r="E40" s="3"/>
      <c r="F40" s="3"/>
      <c r="G40" s="3"/>
      <c r="H40" s="3"/>
      <c r="I40" s="3"/>
      <c r="J40" s="3"/>
      <c r="K40" s="3"/>
      <c r="L40" s="190"/>
      <c r="M40" s="3"/>
      <c r="N40" s="113"/>
      <c r="O40" s="195"/>
      <c r="P40" s="825" t="str">
        <f>VLOOKUP(_Output!D140,_Guidance!B294:C299,2,FALSE)</f>
        <v xml:space="preserve"> </v>
      </c>
      <c r="Q40" s="116" t="s">
        <v>711</v>
      </c>
      <c r="R40" s="13"/>
    </row>
    <row r="41" spans="1:18" s="2" customFormat="1" ht="20.25" customHeight="1">
      <c r="A41" s="6"/>
      <c r="B41" s="3" t="s">
        <v>712</v>
      </c>
      <c r="C41" s="195" t="s">
        <v>713</v>
      </c>
      <c r="D41" s="3"/>
      <c r="E41" s="3"/>
      <c r="F41" s="3"/>
      <c r="G41" s="3"/>
      <c r="H41" s="3"/>
      <c r="I41" s="3"/>
      <c r="J41" s="3"/>
      <c r="K41" s="195"/>
      <c r="L41" s="3"/>
      <c r="M41" s="3"/>
      <c r="N41" s="113"/>
      <c r="O41" s="195"/>
      <c r="P41" s="825" t="str">
        <f>VLOOKUP(_Output!D143,_Guidance!B300:C305,2,FALSE)</f>
        <v xml:space="preserve"> </v>
      </c>
      <c r="Q41" s="116" t="s">
        <v>714</v>
      </c>
      <c r="R41" s="13"/>
    </row>
    <row r="42" spans="1:18" s="2" customFormat="1" ht="20.25" customHeight="1">
      <c r="A42" s="6"/>
      <c r="B42" s="3" t="s">
        <v>715</v>
      </c>
      <c r="C42" s="195" t="s">
        <v>716</v>
      </c>
      <c r="D42" s="3"/>
      <c r="E42" s="3"/>
      <c r="F42" s="3"/>
      <c r="G42" s="3"/>
      <c r="H42" s="3"/>
      <c r="I42" s="3"/>
      <c r="J42" s="3"/>
      <c r="K42" s="195"/>
      <c r="L42" s="3"/>
      <c r="M42" s="3"/>
      <c r="N42" s="113"/>
      <c r="O42" s="195"/>
      <c r="P42" s="825" t="str">
        <f>VLOOKUP(_Output!D144,_Guidance!B306:C311,2,FALSE)</f>
        <v xml:space="preserve"> </v>
      </c>
      <c r="Q42" s="116" t="s">
        <v>717</v>
      </c>
      <c r="R42" s="13"/>
    </row>
    <row r="43" spans="1:18" s="2" customFormat="1" ht="20.25" customHeight="1">
      <c r="A43" s="6"/>
      <c r="B43" s="3"/>
      <c r="C43" s="3"/>
      <c r="D43" s="3"/>
      <c r="E43" s="3"/>
      <c r="F43" s="3"/>
      <c r="G43" s="3"/>
      <c r="H43" s="3"/>
      <c r="I43" s="3"/>
      <c r="J43" s="3"/>
      <c r="K43" s="3"/>
      <c r="L43" s="113"/>
      <c r="M43" s="3"/>
      <c r="N43" s="113"/>
      <c r="O43" s="195"/>
      <c r="P43" s="825"/>
      <c r="Q43" s="113"/>
      <c r="R43" s="13"/>
    </row>
    <row r="44" spans="1:18" customFormat="1" ht="20.25" customHeight="1">
      <c r="A44" s="4"/>
      <c r="B44" s="102" t="s">
        <v>351</v>
      </c>
      <c r="C44" s="102"/>
      <c r="D44" s="102"/>
      <c r="E44" s="102"/>
      <c r="F44" s="102"/>
      <c r="G44" s="102"/>
      <c r="H44" s="102"/>
      <c r="I44" s="102"/>
      <c r="J44" s="102"/>
      <c r="K44" s="3"/>
      <c r="L44" s="114"/>
      <c r="M44" s="5"/>
      <c r="N44" s="114"/>
      <c r="O44" s="196"/>
      <c r="P44" s="828"/>
      <c r="Q44" s="114"/>
      <c r="R44" s="14"/>
    </row>
    <row r="45" spans="1:18" customFormat="1" ht="20.25" customHeight="1">
      <c r="A45" s="9"/>
      <c r="B45" s="3" t="s">
        <v>718</v>
      </c>
      <c r="C45" s="3" t="s">
        <v>353</v>
      </c>
      <c r="D45" s="3"/>
      <c r="E45" s="3"/>
      <c r="F45" s="3"/>
      <c r="G45" s="3"/>
      <c r="H45" s="3"/>
      <c r="I45" s="3"/>
      <c r="J45" s="3"/>
      <c r="K45" s="3"/>
      <c r="L45" s="607" t="s">
        <v>355</v>
      </c>
      <c r="M45" s="608"/>
      <c r="N45" s="932"/>
      <c r="O45" s="932"/>
      <c r="P45" s="932"/>
      <c r="Q45" s="933"/>
      <c r="R45" s="14"/>
    </row>
    <row r="46" spans="1:18" customFormat="1" ht="20.25" customHeight="1">
      <c r="A46" s="9"/>
      <c r="B46" s="3"/>
      <c r="C46" s="3"/>
      <c r="D46" s="3"/>
      <c r="E46" s="3"/>
      <c r="F46" s="3"/>
      <c r="G46" s="3"/>
      <c r="H46" s="3"/>
      <c r="I46" s="3"/>
      <c r="J46" s="3"/>
      <c r="K46" s="3"/>
      <c r="L46" s="609" t="s">
        <v>358</v>
      </c>
      <c r="M46" s="610"/>
      <c r="N46" s="777"/>
      <c r="O46" s="777"/>
      <c r="P46" s="777"/>
      <c r="Q46" s="778"/>
      <c r="R46" s="14"/>
    </row>
    <row r="47" spans="1:18" customFormat="1" ht="20.25" customHeight="1">
      <c r="A47" s="9"/>
      <c r="B47" s="3"/>
      <c r="C47" s="3"/>
      <c r="D47" s="3"/>
      <c r="E47" s="3"/>
      <c r="F47" s="3"/>
      <c r="G47" s="3"/>
      <c r="H47" s="3"/>
      <c r="I47" s="3"/>
      <c r="J47" s="3"/>
      <c r="K47" s="3"/>
      <c r="L47" s="609" t="s">
        <v>384</v>
      </c>
      <c r="M47" s="610"/>
      <c r="N47" s="924"/>
      <c r="O47" s="924"/>
      <c r="P47" s="924"/>
      <c r="Q47" s="925"/>
      <c r="R47" s="14"/>
    </row>
    <row r="48" spans="1:18" customFormat="1" ht="20.25" customHeight="1">
      <c r="A48" s="9"/>
      <c r="B48" s="3"/>
      <c r="C48" s="3"/>
      <c r="D48" s="3"/>
      <c r="E48" s="3"/>
      <c r="F48" s="3"/>
      <c r="G48" s="3"/>
      <c r="H48" s="3"/>
      <c r="I48" s="3"/>
      <c r="J48" s="3"/>
      <c r="K48" s="3"/>
      <c r="L48" s="609" t="s">
        <v>387</v>
      </c>
      <c r="M48" s="610"/>
      <c r="N48" s="928"/>
      <c r="O48" s="928"/>
      <c r="P48" s="928"/>
      <c r="Q48" s="929"/>
      <c r="R48" s="14"/>
    </row>
    <row r="49" spans="1:18" customFormat="1" ht="20.25" customHeight="1">
      <c r="A49" s="9"/>
      <c r="B49" s="3"/>
      <c r="C49" s="3"/>
      <c r="D49" s="3"/>
      <c r="E49" s="3"/>
      <c r="F49" s="3"/>
      <c r="G49" s="3"/>
      <c r="H49" s="3"/>
      <c r="I49" s="3"/>
      <c r="J49" s="3"/>
      <c r="K49" s="3"/>
      <c r="L49" s="609" t="s">
        <v>390</v>
      </c>
      <c r="M49" s="610"/>
      <c r="N49" s="922"/>
      <c r="O49" s="922"/>
      <c r="P49" s="922"/>
      <c r="Q49" s="923"/>
      <c r="R49" s="14"/>
    </row>
    <row r="50" spans="1:18" customFormat="1" ht="20.25" customHeight="1">
      <c r="A50" s="9"/>
      <c r="B50" s="3"/>
      <c r="C50" s="3"/>
      <c r="D50" s="3"/>
      <c r="E50" s="3"/>
      <c r="F50" s="3"/>
      <c r="G50" s="3"/>
      <c r="H50" s="3"/>
      <c r="I50" s="3"/>
      <c r="J50" s="3"/>
      <c r="K50" s="3"/>
      <c r="L50" s="609" t="s">
        <v>393</v>
      </c>
      <c r="M50" s="610"/>
      <c r="N50" s="922"/>
      <c r="O50" s="922"/>
      <c r="P50" s="922"/>
      <c r="Q50" s="923"/>
      <c r="R50" s="14"/>
    </row>
    <row r="51" spans="1:18" customFormat="1" ht="20.25" customHeight="1">
      <c r="A51" s="9"/>
      <c r="B51" s="3"/>
      <c r="C51" s="3"/>
      <c r="D51" s="3"/>
      <c r="E51" s="3"/>
      <c r="F51" s="3"/>
      <c r="G51" s="3"/>
      <c r="H51" s="3"/>
      <c r="I51" s="3"/>
      <c r="J51" s="3"/>
      <c r="K51" s="3"/>
      <c r="L51" s="609" t="s">
        <v>396</v>
      </c>
      <c r="M51" s="610"/>
      <c r="N51" s="775"/>
      <c r="O51" s="775"/>
      <c r="P51" s="775"/>
      <c r="Q51" s="776"/>
      <c r="R51" s="14"/>
    </row>
    <row r="52" spans="1:18" customFormat="1" ht="20.25" customHeight="1">
      <c r="A52" s="9"/>
      <c r="B52" s="3"/>
      <c r="C52" s="3"/>
      <c r="D52" s="3"/>
      <c r="E52" s="3"/>
      <c r="F52" s="3"/>
      <c r="G52" s="3"/>
      <c r="H52" s="3"/>
      <c r="I52" s="3"/>
      <c r="J52" s="3"/>
      <c r="K52" s="3"/>
      <c r="L52" s="609" t="s">
        <v>399</v>
      </c>
      <c r="M52" s="610"/>
      <c r="N52" s="922"/>
      <c r="O52" s="922"/>
      <c r="P52" s="922"/>
      <c r="Q52" s="923"/>
      <c r="R52" s="14"/>
    </row>
    <row r="53" spans="1:18" customFormat="1" ht="20.25" customHeight="1">
      <c r="A53" s="9"/>
      <c r="B53" s="3"/>
      <c r="C53" s="3"/>
      <c r="D53" s="3"/>
      <c r="E53" s="3"/>
      <c r="F53" s="3"/>
      <c r="G53" s="3"/>
      <c r="H53" s="3"/>
      <c r="I53" s="3"/>
      <c r="J53" s="3"/>
      <c r="K53" s="3"/>
      <c r="L53" s="609" t="s">
        <v>712</v>
      </c>
      <c r="M53" s="610"/>
      <c r="N53" s="922"/>
      <c r="O53" s="922"/>
      <c r="P53" s="922"/>
      <c r="Q53" s="923"/>
      <c r="R53" s="14"/>
    </row>
    <row r="54" spans="1:18" customFormat="1" ht="20.25" customHeight="1">
      <c r="A54" s="9"/>
      <c r="B54" s="3"/>
      <c r="C54" s="3"/>
      <c r="D54" s="3"/>
      <c r="E54" s="3"/>
      <c r="F54" s="3"/>
      <c r="G54" s="3"/>
      <c r="H54" s="3"/>
      <c r="I54" s="3"/>
      <c r="J54" s="3"/>
      <c r="K54" s="3"/>
      <c r="L54" s="611" t="s">
        <v>715</v>
      </c>
      <c r="M54" s="612"/>
      <c r="N54" s="930"/>
      <c r="O54" s="930"/>
      <c r="P54" s="930"/>
      <c r="Q54" s="931"/>
      <c r="R54" s="14"/>
    </row>
    <row r="55" spans="1:18" customFormat="1" ht="20.25" customHeight="1">
      <c r="A55" s="9"/>
      <c r="B55" s="102" t="s">
        <v>636</v>
      </c>
      <c r="C55" s="3"/>
      <c r="D55" s="3"/>
      <c r="E55" s="3"/>
      <c r="F55" s="3"/>
      <c r="G55" s="3"/>
      <c r="H55" s="3"/>
      <c r="I55" s="3"/>
      <c r="J55" s="3"/>
      <c r="K55" s="3"/>
      <c r="L55" s="3"/>
      <c r="M55" s="3"/>
      <c r="N55" s="3"/>
      <c r="O55" s="3"/>
      <c r="P55" s="3"/>
      <c r="Q55" s="3"/>
      <c r="R55" s="14"/>
    </row>
    <row r="56" spans="1:18" customFormat="1" ht="20.25" customHeight="1">
      <c r="A56" s="9"/>
      <c r="B56" s="3" t="s">
        <v>719</v>
      </c>
      <c r="C56" s="3"/>
      <c r="D56" s="3"/>
      <c r="E56" s="3"/>
      <c r="F56" s="3"/>
      <c r="G56" s="3"/>
      <c r="H56" s="3"/>
      <c r="I56" s="3"/>
      <c r="J56" s="3"/>
      <c r="K56" s="3"/>
      <c r="L56" s="3"/>
      <c r="M56" s="3"/>
      <c r="N56" s="3"/>
      <c r="O56" s="3"/>
      <c r="P56" s="3"/>
      <c r="Q56" s="3"/>
      <c r="R56" s="14"/>
    </row>
    <row r="57" spans="1:18" customFormat="1" ht="20.25" customHeight="1">
      <c r="A57" s="9"/>
      <c r="B57" s="3"/>
      <c r="C57" s="485" t="s">
        <v>720</v>
      </c>
      <c r="D57" s="3"/>
      <c r="E57" s="3"/>
      <c r="F57" s="3"/>
      <c r="G57" s="3"/>
      <c r="H57" s="3"/>
      <c r="I57" s="3"/>
      <c r="J57" s="3"/>
      <c r="K57" s="3"/>
      <c r="L57" s="3"/>
      <c r="M57" s="3"/>
      <c r="N57" s="3"/>
      <c r="O57" s="3"/>
      <c r="P57" s="3"/>
      <c r="Q57" s="3"/>
      <c r="R57" s="14"/>
    </row>
    <row r="58" spans="1:18" customFormat="1" ht="20.25" customHeight="1" thickBot="1">
      <c r="A58" s="10"/>
      <c r="B58" s="11"/>
      <c r="C58" s="11"/>
      <c r="D58" s="11"/>
      <c r="E58" s="11"/>
      <c r="F58" s="11"/>
      <c r="G58" s="11"/>
      <c r="H58" s="11"/>
      <c r="I58" s="11"/>
      <c r="J58" s="11"/>
      <c r="K58" s="11"/>
      <c r="L58" s="11"/>
      <c r="M58" s="11"/>
      <c r="N58" s="11"/>
      <c r="O58" s="11"/>
      <c r="P58" s="11"/>
      <c r="Q58" s="11"/>
      <c r="R58" s="15"/>
    </row>
  </sheetData>
  <mergeCells count="18">
    <mergeCell ref="N52:Q52"/>
    <mergeCell ref="N53:Q53"/>
    <mergeCell ref="N54:Q54"/>
    <mergeCell ref="N45:Q45"/>
    <mergeCell ref="N47:Q47"/>
    <mergeCell ref="N48:Q48"/>
    <mergeCell ref="N49:Q49"/>
    <mergeCell ref="N50:Q50"/>
    <mergeCell ref="B1:K2"/>
    <mergeCell ref="L1:L2"/>
    <mergeCell ref="N1:N2"/>
    <mergeCell ref="B3:F3"/>
    <mergeCell ref="G3:K3"/>
    <mergeCell ref="B5:F5"/>
    <mergeCell ref="G5:K5"/>
    <mergeCell ref="B6:F6"/>
    <mergeCell ref="B4:F4"/>
    <mergeCell ref="G4:K4"/>
  </mergeCells>
  <hyperlinks>
    <hyperlink ref="B4:F4" location="'People - R&amp;H'!A1" tooltip="2. Roles and Hierarchy" display="2. Roles and Hierarchy" xr:uid="{00000000-0004-0000-0C00-000000000000}"/>
    <hyperlink ref="B5:F5" location="'People - PEM'!A1" tooltip="3. People Management" display="3. People Management" xr:uid="{00000000-0004-0000-0C00-000001000000}"/>
    <hyperlink ref="B6:F6" location="'People - KNM'!A1" tooltip="4. Knowledge Management" display="4. Knowledge Management" xr:uid="{00000000-0004-0000-0C00-000002000000}"/>
    <hyperlink ref="G3:K3" location="'People - T&amp;E'!A1" tooltip="5. Training &amp; Education" display="5. Training &amp; Education" xr:uid="{00000000-0004-0000-0C00-000003000000}"/>
    <hyperlink ref="B3:F3" location="'People - EMP'!A1" tooltip="1. Employees" display="1. Employees" xr:uid="{00000000-0004-0000-0C00-000004000000}"/>
    <hyperlink ref="C57" r:id="rId1" xr:uid="{025A2C71-617D-460C-84DB-8C38B580775A}"/>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63489" r:id="rId5" name="Drop Down 1">
              <controlPr defaultSize="0" autoLine="0" autoPict="0">
                <anchor moveWithCells="1">
                  <from>
                    <xdr:col>11</xdr:col>
                    <xdr:colOff>22860</xdr:colOff>
                    <xdr:row>11</xdr:row>
                    <xdr:rowOff>38100</xdr:rowOff>
                  </from>
                  <to>
                    <xdr:col>12</xdr:col>
                    <xdr:colOff>22860</xdr:colOff>
                    <xdr:row>11</xdr:row>
                    <xdr:rowOff>236220</xdr:rowOff>
                  </to>
                </anchor>
              </controlPr>
            </control>
          </mc:Choice>
        </mc:AlternateContent>
        <mc:AlternateContent xmlns:mc="http://schemas.openxmlformats.org/markup-compatibility/2006">
          <mc:Choice Requires="x14">
            <control shapeId="63490" r:id="rId6" name="Drop Down 2">
              <controlPr defaultSize="0" autoLine="0" autoPict="0">
                <anchor moveWithCells="1">
                  <from>
                    <xdr:col>11</xdr:col>
                    <xdr:colOff>22860</xdr:colOff>
                    <xdr:row>12</xdr:row>
                    <xdr:rowOff>22860</xdr:rowOff>
                  </from>
                  <to>
                    <xdr:col>12</xdr:col>
                    <xdr:colOff>22860</xdr:colOff>
                    <xdr:row>12</xdr:row>
                    <xdr:rowOff>228600</xdr:rowOff>
                  </to>
                </anchor>
              </controlPr>
            </control>
          </mc:Choice>
        </mc:AlternateContent>
        <mc:AlternateContent xmlns:mc="http://schemas.openxmlformats.org/markup-compatibility/2006">
          <mc:Choice Requires="x14">
            <control shapeId="63491" r:id="rId7" name="Drop Down 3">
              <controlPr defaultSize="0" autoLine="0" autoPict="0">
                <anchor moveWithCells="1">
                  <from>
                    <xdr:col>11</xdr:col>
                    <xdr:colOff>22860</xdr:colOff>
                    <xdr:row>13</xdr:row>
                    <xdr:rowOff>22860</xdr:rowOff>
                  </from>
                  <to>
                    <xdr:col>12</xdr:col>
                    <xdr:colOff>22860</xdr:colOff>
                    <xdr:row>13</xdr:row>
                    <xdr:rowOff>228600</xdr:rowOff>
                  </to>
                </anchor>
              </controlPr>
            </control>
          </mc:Choice>
        </mc:AlternateContent>
        <mc:AlternateContent xmlns:mc="http://schemas.openxmlformats.org/markup-compatibility/2006">
          <mc:Choice Requires="x14">
            <control shapeId="63492" r:id="rId8" name="Drop Down 4">
              <controlPr defaultSize="0" autoLine="0" autoPict="0">
                <anchor moveWithCells="1">
                  <from>
                    <xdr:col>11</xdr:col>
                    <xdr:colOff>22860</xdr:colOff>
                    <xdr:row>14</xdr:row>
                    <xdr:rowOff>22860</xdr:rowOff>
                  </from>
                  <to>
                    <xdr:col>12</xdr:col>
                    <xdr:colOff>22860</xdr:colOff>
                    <xdr:row>14</xdr:row>
                    <xdr:rowOff>228600</xdr:rowOff>
                  </to>
                </anchor>
              </controlPr>
            </control>
          </mc:Choice>
        </mc:AlternateContent>
        <mc:AlternateContent xmlns:mc="http://schemas.openxmlformats.org/markup-compatibility/2006">
          <mc:Choice Requires="x14">
            <control shapeId="63493" r:id="rId9" name="Drop Down 5">
              <controlPr defaultSize="0" autoLine="0" autoPict="0">
                <anchor moveWithCells="1">
                  <from>
                    <xdr:col>11</xdr:col>
                    <xdr:colOff>22860</xdr:colOff>
                    <xdr:row>15</xdr:row>
                    <xdr:rowOff>22860</xdr:rowOff>
                  </from>
                  <to>
                    <xdr:col>12</xdr:col>
                    <xdr:colOff>22860</xdr:colOff>
                    <xdr:row>15</xdr:row>
                    <xdr:rowOff>228600</xdr:rowOff>
                  </to>
                </anchor>
              </controlPr>
            </control>
          </mc:Choice>
        </mc:AlternateContent>
        <mc:AlternateContent xmlns:mc="http://schemas.openxmlformats.org/markup-compatibility/2006">
          <mc:Choice Requires="x14">
            <control shapeId="63494" r:id="rId10" name="Drop Down 6">
              <controlPr defaultSize="0" autoLine="0" autoPict="0">
                <anchor moveWithCells="1">
                  <from>
                    <xdr:col>11</xdr:col>
                    <xdr:colOff>22860</xdr:colOff>
                    <xdr:row>16</xdr:row>
                    <xdr:rowOff>22860</xdr:rowOff>
                  </from>
                  <to>
                    <xdr:col>12</xdr:col>
                    <xdr:colOff>22860</xdr:colOff>
                    <xdr:row>16</xdr:row>
                    <xdr:rowOff>228600</xdr:rowOff>
                  </to>
                </anchor>
              </controlPr>
            </control>
          </mc:Choice>
        </mc:AlternateContent>
        <mc:AlternateContent xmlns:mc="http://schemas.openxmlformats.org/markup-compatibility/2006">
          <mc:Choice Requires="x14">
            <control shapeId="63495" r:id="rId11" name="Drop Down 7">
              <controlPr defaultSize="0" autoLine="0" autoPict="0">
                <anchor moveWithCells="1">
                  <from>
                    <xdr:col>11</xdr:col>
                    <xdr:colOff>22860</xdr:colOff>
                    <xdr:row>17</xdr:row>
                    <xdr:rowOff>22860</xdr:rowOff>
                  </from>
                  <to>
                    <xdr:col>12</xdr:col>
                    <xdr:colOff>22860</xdr:colOff>
                    <xdr:row>17</xdr:row>
                    <xdr:rowOff>228600</xdr:rowOff>
                  </to>
                </anchor>
              </controlPr>
            </control>
          </mc:Choice>
        </mc:AlternateContent>
        <mc:AlternateContent xmlns:mc="http://schemas.openxmlformats.org/markup-compatibility/2006">
          <mc:Choice Requires="x14">
            <control shapeId="63496" r:id="rId12" name="Drop Down 8">
              <controlPr defaultSize="0" autoLine="0" autoPict="0">
                <anchor moveWithCells="1">
                  <from>
                    <xdr:col>11</xdr:col>
                    <xdr:colOff>22860</xdr:colOff>
                    <xdr:row>18</xdr:row>
                    <xdr:rowOff>22860</xdr:rowOff>
                  </from>
                  <to>
                    <xdr:col>12</xdr:col>
                    <xdr:colOff>22860</xdr:colOff>
                    <xdr:row>18</xdr:row>
                    <xdr:rowOff>228600</xdr:rowOff>
                  </to>
                </anchor>
              </controlPr>
            </control>
          </mc:Choice>
        </mc:AlternateContent>
        <mc:AlternateContent xmlns:mc="http://schemas.openxmlformats.org/markup-compatibility/2006">
          <mc:Choice Requires="x14">
            <control shapeId="63497" r:id="rId13" name="Drop Down 9">
              <controlPr defaultSize="0" autoLine="0" autoPict="0">
                <anchor moveWithCells="1">
                  <from>
                    <xdr:col>11</xdr:col>
                    <xdr:colOff>22860</xdr:colOff>
                    <xdr:row>19</xdr:row>
                    <xdr:rowOff>22860</xdr:rowOff>
                  </from>
                  <to>
                    <xdr:col>12</xdr:col>
                    <xdr:colOff>22860</xdr:colOff>
                    <xdr:row>19</xdr:row>
                    <xdr:rowOff>228600</xdr:rowOff>
                  </to>
                </anchor>
              </controlPr>
            </control>
          </mc:Choice>
        </mc:AlternateContent>
        <mc:AlternateContent xmlns:mc="http://schemas.openxmlformats.org/markup-compatibility/2006">
          <mc:Choice Requires="x14">
            <control shapeId="63498" r:id="rId14" name="Drop Down 10">
              <controlPr defaultSize="0" autoLine="0" autoPict="0">
                <anchor moveWithCells="1">
                  <from>
                    <xdr:col>11</xdr:col>
                    <xdr:colOff>22860</xdr:colOff>
                    <xdr:row>20</xdr:row>
                    <xdr:rowOff>22860</xdr:rowOff>
                  </from>
                  <to>
                    <xdr:col>12</xdr:col>
                    <xdr:colOff>22860</xdr:colOff>
                    <xdr:row>20</xdr:row>
                    <xdr:rowOff>228600</xdr:rowOff>
                  </to>
                </anchor>
              </controlPr>
            </control>
          </mc:Choice>
        </mc:AlternateContent>
        <mc:AlternateContent xmlns:mc="http://schemas.openxmlformats.org/markup-compatibility/2006">
          <mc:Choice Requires="x14">
            <control shapeId="63499" r:id="rId15" name="Drop Down 11">
              <controlPr defaultSize="0" autoLine="0" autoPict="0">
                <anchor moveWithCells="1">
                  <from>
                    <xdr:col>11</xdr:col>
                    <xdr:colOff>22860</xdr:colOff>
                    <xdr:row>21</xdr:row>
                    <xdr:rowOff>22860</xdr:rowOff>
                  </from>
                  <to>
                    <xdr:col>12</xdr:col>
                    <xdr:colOff>22860</xdr:colOff>
                    <xdr:row>21</xdr:row>
                    <xdr:rowOff>228600</xdr:rowOff>
                  </to>
                </anchor>
              </controlPr>
            </control>
          </mc:Choice>
        </mc:AlternateContent>
        <mc:AlternateContent xmlns:mc="http://schemas.openxmlformats.org/markup-compatibility/2006">
          <mc:Choice Requires="x14">
            <control shapeId="63501" r:id="rId16" name="Drop Down 13">
              <controlPr defaultSize="0" autoLine="0" autoPict="0">
                <anchor moveWithCells="1">
                  <from>
                    <xdr:col>11</xdr:col>
                    <xdr:colOff>22860</xdr:colOff>
                    <xdr:row>26</xdr:row>
                    <xdr:rowOff>22860</xdr:rowOff>
                  </from>
                  <to>
                    <xdr:col>12</xdr:col>
                    <xdr:colOff>22860</xdr:colOff>
                    <xdr:row>26</xdr:row>
                    <xdr:rowOff>228600</xdr:rowOff>
                  </to>
                </anchor>
              </controlPr>
            </control>
          </mc:Choice>
        </mc:AlternateContent>
        <mc:AlternateContent xmlns:mc="http://schemas.openxmlformats.org/markup-compatibility/2006">
          <mc:Choice Requires="x14">
            <control shapeId="63503" r:id="rId17" name="Drop Down 15">
              <controlPr defaultSize="0" autoLine="0" autoPict="0">
                <anchor moveWithCells="1">
                  <from>
                    <xdr:col>11</xdr:col>
                    <xdr:colOff>22860</xdr:colOff>
                    <xdr:row>25</xdr:row>
                    <xdr:rowOff>22860</xdr:rowOff>
                  </from>
                  <to>
                    <xdr:col>12</xdr:col>
                    <xdr:colOff>22860</xdr:colOff>
                    <xdr:row>25</xdr:row>
                    <xdr:rowOff>228600</xdr:rowOff>
                  </to>
                </anchor>
              </controlPr>
            </control>
          </mc:Choice>
        </mc:AlternateContent>
        <mc:AlternateContent xmlns:mc="http://schemas.openxmlformats.org/markup-compatibility/2006">
          <mc:Choice Requires="x14">
            <control shapeId="63506" r:id="rId18" name="Drop Down 18">
              <controlPr defaultSize="0" autoLine="0" autoPict="0">
                <anchor moveWithCells="1">
                  <from>
                    <xdr:col>11</xdr:col>
                    <xdr:colOff>22860</xdr:colOff>
                    <xdr:row>30</xdr:row>
                    <xdr:rowOff>22860</xdr:rowOff>
                  </from>
                  <to>
                    <xdr:col>12</xdr:col>
                    <xdr:colOff>22860</xdr:colOff>
                    <xdr:row>30</xdr:row>
                    <xdr:rowOff>228600</xdr:rowOff>
                  </to>
                </anchor>
              </controlPr>
            </control>
          </mc:Choice>
        </mc:AlternateContent>
        <mc:AlternateContent xmlns:mc="http://schemas.openxmlformats.org/markup-compatibility/2006">
          <mc:Choice Requires="x14">
            <control shapeId="63507" r:id="rId19" name="Drop Down 19">
              <controlPr defaultSize="0" autoLine="0" autoPict="0">
                <anchor moveWithCells="1">
                  <from>
                    <xdr:col>11</xdr:col>
                    <xdr:colOff>22860</xdr:colOff>
                    <xdr:row>31</xdr:row>
                    <xdr:rowOff>22860</xdr:rowOff>
                  </from>
                  <to>
                    <xdr:col>12</xdr:col>
                    <xdr:colOff>22860</xdr:colOff>
                    <xdr:row>31</xdr:row>
                    <xdr:rowOff>228600</xdr:rowOff>
                  </to>
                </anchor>
              </controlPr>
            </control>
          </mc:Choice>
        </mc:AlternateContent>
        <mc:AlternateContent xmlns:mc="http://schemas.openxmlformats.org/markup-compatibility/2006">
          <mc:Choice Requires="x14">
            <control shapeId="63508" r:id="rId20" name="Drop Down 20">
              <controlPr defaultSize="0" autoLine="0" autoPict="0">
                <anchor moveWithCells="1">
                  <from>
                    <xdr:col>11</xdr:col>
                    <xdr:colOff>22860</xdr:colOff>
                    <xdr:row>32</xdr:row>
                    <xdr:rowOff>22860</xdr:rowOff>
                  </from>
                  <to>
                    <xdr:col>12</xdr:col>
                    <xdr:colOff>22860</xdr:colOff>
                    <xdr:row>32</xdr:row>
                    <xdr:rowOff>228600</xdr:rowOff>
                  </to>
                </anchor>
              </controlPr>
            </control>
          </mc:Choice>
        </mc:AlternateContent>
        <mc:AlternateContent xmlns:mc="http://schemas.openxmlformats.org/markup-compatibility/2006">
          <mc:Choice Requires="x14">
            <control shapeId="63509" r:id="rId21" name="Drop Down 21">
              <controlPr defaultSize="0" autoLine="0" autoPict="0">
                <anchor moveWithCells="1">
                  <from>
                    <xdr:col>11</xdr:col>
                    <xdr:colOff>22860</xdr:colOff>
                    <xdr:row>33</xdr:row>
                    <xdr:rowOff>22860</xdr:rowOff>
                  </from>
                  <to>
                    <xdr:col>12</xdr:col>
                    <xdr:colOff>22860</xdr:colOff>
                    <xdr:row>33</xdr:row>
                    <xdr:rowOff>228600</xdr:rowOff>
                  </to>
                </anchor>
              </controlPr>
            </control>
          </mc:Choice>
        </mc:AlternateContent>
        <mc:AlternateContent xmlns:mc="http://schemas.openxmlformats.org/markup-compatibility/2006">
          <mc:Choice Requires="x14">
            <control shapeId="63510" r:id="rId22" name="Drop Down 22">
              <controlPr defaultSize="0" autoLine="0" autoPict="0">
                <anchor moveWithCells="1">
                  <from>
                    <xdr:col>11</xdr:col>
                    <xdr:colOff>22860</xdr:colOff>
                    <xdr:row>34</xdr:row>
                    <xdr:rowOff>22860</xdr:rowOff>
                  </from>
                  <to>
                    <xdr:col>12</xdr:col>
                    <xdr:colOff>22860</xdr:colOff>
                    <xdr:row>34</xdr:row>
                    <xdr:rowOff>228600</xdr:rowOff>
                  </to>
                </anchor>
              </controlPr>
            </control>
          </mc:Choice>
        </mc:AlternateContent>
        <mc:AlternateContent xmlns:mc="http://schemas.openxmlformats.org/markup-compatibility/2006">
          <mc:Choice Requires="x14">
            <control shapeId="63511" r:id="rId23" name="Drop Down 23">
              <controlPr defaultSize="0" autoLine="0" autoPict="0">
                <anchor moveWithCells="1">
                  <from>
                    <xdr:col>11</xdr:col>
                    <xdr:colOff>22860</xdr:colOff>
                    <xdr:row>35</xdr:row>
                    <xdr:rowOff>22860</xdr:rowOff>
                  </from>
                  <to>
                    <xdr:col>12</xdr:col>
                    <xdr:colOff>22860</xdr:colOff>
                    <xdr:row>35</xdr:row>
                    <xdr:rowOff>228600</xdr:rowOff>
                  </to>
                </anchor>
              </controlPr>
            </control>
          </mc:Choice>
        </mc:AlternateContent>
        <mc:AlternateContent xmlns:mc="http://schemas.openxmlformats.org/markup-compatibility/2006">
          <mc:Choice Requires="x14">
            <control shapeId="63512" r:id="rId24" name="Drop Down 24">
              <controlPr defaultSize="0" autoLine="0" autoPict="0">
                <anchor moveWithCells="1">
                  <from>
                    <xdr:col>11</xdr:col>
                    <xdr:colOff>22860</xdr:colOff>
                    <xdr:row>36</xdr:row>
                    <xdr:rowOff>22860</xdr:rowOff>
                  </from>
                  <to>
                    <xdr:col>12</xdr:col>
                    <xdr:colOff>22860</xdr:colOff>
                    <xdr:row>36</xdr:row>
                    <xdr:rowOff>228600</xdr:rowOff>
                  </to>
                </anchor>
              </controlPr>
            </control>
          </mc:Choice>
        </mc:AlternateContent>
        <mc:AlternateContent xmlns:mc="http://schemas.openxmlformats.org/markup-compatibility/2006">
          <mc:Choice Requires="x14">
            <control shapeId="63513" r:id="rId25" name="Drop Down 25">
              <controlPr defaultSize="0" autoLine="0" autoPict="0">
                <anchor moveWithCells="1">
                  <from>
                    <xdr:col>11</xdr:col>
                    <xdr:colOff>22860</xdr:colOff>
                    <xdr:row>37</xdr:row>
                    <xdr:rowOff>22860</xdr:rowOff>
                  </from>
                  <to>
                    <xdr:col>12</xdr:col>
                    <xdr:colOff>22860</xdr:colOff>
                    <xdr:row>37</xdr:row>
                    <xdr:rowOff>228600</xdr:rowOff>
                  </to>
                </anchor>
              </controlPr>
            </control>
          </mc:Choice>
        </mc:AlternateContent>
        <mc:AlternateContent xmlns:mc="http://schemas.openxmlformats.org/markup-compatibility/2006">
          <mc:Choice Requires="x14">
            <control shapeId="63514" r:id="rId26" name="Drop Down 26">
              <controlPr defaultSize="0" autoLine="0" autoPict="0">
                <anchor moveWithCells="1">
                  <from>
                    <xdr:col>11</xdr:col>
                    <xdr:colOff>22860</xdr:colOff>
                    <xdr:row>28</xdr:row>
                    <xdr:rowOff>22860</xdr:rowOff>
                  </from>
                  <to>
                    <xdr:col>12</xdr:col>
                    <xdr:colOff>22860</xdr:colOff>
                    <xdr:row>28</xdr:row>
                    <xdr:rowOff>228600</xdr:rowOff>
                  </to>
                </anchor>
              </controlPr>
            </control>
          </mc:Choice>
        </mc:AlternateContent>
        <mc:AlternateContent xmlns:mc="http://schemas.openxmlformats.org/markup-compatibility/2006">
          <mc:Choice Requires="x14">
            <control shapeId="63516" r:id="rId27" name="Drop Down 28">
              <controlPr defaultSize="0" autoLine="0" autoPict="0">
                <anchor moveWithCells="1">
                  <from>
                    <xdr:col>11</xdr:col>
                    <xdr:colOff>22860</xdr:colOff>
                    <xdr:row>41</xdr:row>
                    <xdr:rowOff>22860</xdr:rowOff>
                  </from>
                  <to>
                    <xdr:col>12</xdr:col>
                    <xdr:colOff>22860</xdr:colOff>
                    <xdr:row>41</xdr:row>
                    <xdr:rowOff>228600</xdr:rowOff>
                  </to>
                </anchor>
              </controlPr>
            </control>
          </mc:Choice>
        </mc:AlternateContent>
        <mc:AlternateContent xmlns:mc="http://schemas.openxmlformats.org/markup-compatibility/2006">
          <mc:Choice Requires="x14">
            <control shapeId="63558" r:id="rId28" name="Drop Down 70">
              <controlPr defaultSize="0" autoLine="0" autoPict="0">
                <anchor moveWithCells="1">
                  <from>
                    <xdr:col>11</xdr:col>
                    <xdr:colOff>22860</xdr:colOff>
                    <xdr:row>9</xdr:row>
                    <xdr:rowOff>22860</xdr:rowOff>
                  </from>
                  <to>
                    <xdr:col>12</xdr:col>
                    <xdr:colOff>22860</xdr:colOff>
                    <xdr:row>9</xdr:row>
                    <xdr:rowOff>228600</xdr:rowOff>
                  </to>
                </anchor>
              </controlPr>
            </control>
          </mc:Choice>
        </mc:AlternateContent>
        <mc:AlternateContent xmlns:mc="http://schemas.openxmlformats.org/markup-compatibility/2006">
          <mc:Choice Requires="x14">
            <control shapeId="63559" r:id="rId29" name="Drop Down 71">
              <controlPr defaultSize="0" autoLine="0" autoPict="0">
                <anchor moveWithCells="1">
                  <from>
                    <xdr:col>11</xdr:col>
                    <xdr:colOff>22860</xdr:colOff>
                    <xdr:row>27</xdr:row>
                    <xdr:rowOff>22860</xdr:rowOff>
                  </from>
                  <to>
                    <xdr:col>12</xdr:col>
                    <xdr:colOff>22860</xdr:colOff>
                    <xdr:row>27</xdr:row>
                    <xdr:rowOff>228600</xdr:rowOff>
                  </to>
                </anchor>
              </controlPr>
            </control>
          </mc:Choice>
        </mc:AlternateContent>
        <mc:AlternateContent xmlns:mc="http://schemas.openxmlformats.org/markup-compatibility/2006">
          <mc:Choice Requires="x14">
            <control shapeId="63592" r:id="rId30" name="Drop Down 104">
              <controlPr defaultSize="0" autoLine="0" autoPict="0">
                <anchor moveWithCells="1">
                  <from>
                    <xdr:col>11</xdr:col>
                    <xdr:colOff>22860</xdr:colOff>
                    <xdr:row>40</xdr:row>
                    <xdr:rowOff>22860</xdr:rowOff>
                  </from>
                  <to>
                    <xdr:col>12</xdr:col>
                    <xdr:colOff>22860</xdr:colOff>
                    <xdr:row>40</xdr:row>
                    <xdr:rowOff>228600</xdr:rowOff>
                  </to>
                </anchor>
              </controlPr>
            </control>
          </mc:Choice>
        </mc:AlternateContent>
        <mc:AlternateContent xmlns:mc="http://schemas.openxmlformats.org/markup-compatibility/2006">
          <mc:Choice Requires="x14">
            <control shapeId="63596" r:id="rId31" name="Drop Down 108">
              <controlPr defaultSize="0" autoLine="0" autoPict="0">
                <anchor moveWithCells="1">
                  <from>
                    <xdr:col>11</xdr:col>
                    <xdr:colOff>22860</xdr:colOff>
                    <xdr:row>39</xdr:row>
                    <xdr:rowOff>22860</xdr:rowOff>
                  </from>
                  <to>
                    <xdr:col>12</xdr:col>
                    <xdr:colOff>22860</xdr:colOff>
                    <xdr:row>39</xdr:row>
                    <xdr:rowOff>228600</xdr:rowOff>
                  </to>
                </anchor>
              </controlPr>
            </control>
          </mc:Choice>
        </mc:AlternateContent>
        <mc:AlternateContent xmlns:mc="http://schemas.openxmlformats.org/markup-compatibility/2006">
          <mc:Choice Requires="x14">
            <control shapeId="63598" r:id="rId32" name="Drop Down 110">
              <controlPr defaultSize="0" autoLine="0" autoPict="0">
                <anchor moveWithCells="1">
                  <from>
                    <xdr:col>11</xdr:col>
                    <xdr:colOff>22860</xdr:colOff>
                    <xdr:row>22</xdr:row>
                    <xdr:rowOff>22860</xdr:rowOff>
                  </from>
                  <to>
                    <xdr:col>12</xdr:col>
                    <xdr:colOff>22860</xdr:colOff>
                    <xdr:row>22</xdr:row>
                    <xdr:rowOff>228600</xdr:rowOff>
                  </to>
                </anchor>
              </controlPr>
            </control>
          </mc:Choice>
        </mc:AlternateContent>
        <mc:AlternateContent xmlns:mc="http://schemas.openxmlformats.org/markup-compatibility/2006">
          <mc:Choice Requires="x14">
            <control shapeId="63599" r:id="rId33" name="Drop Down 111">
              <controlPr defaultSize="0" autoLine="0" autoPict="0">
                <anchor moveWithCells="1">
                  <from>
                    <xdr:col>11</xdr:col>
                    <xdr:colOff>22860</xdr:colOff>
                    <xdr:row>23</xdr:row>
                    <xdr:rowOff>22860</xdr:rowOff>
                  </from>
                  <to>
                    <xdr:col>12</xdr:col>
                    <xdr:colOff>22860</xdr:colOff>
                    <xdr:row>23</xdr:row>
                    <xdr:rowOff>228600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2">
    <tabColor rgb="FF0070C0"/>
  </sheetPr>
  <dimension ref="A1:S48"/>
  <sheetViews>
    <sheetView showRowColHeaders="0" zoomScaleNormal="100" workbookViewId="0">
      <pane ySplit="7" topLeftCell="A8" activePane="bottomLeft" state="frozen"/>
      <selection pane="bottomLeft"/>
    </sheetView>
  </sheetViews>
  <sheetFormatPr defaultColWidth="0" defaultRowHeight="15" customHeight="1"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customWidth="1"/>
    <col min="17" max="17" width="110.7109375" customWidth="1"/>
    <col min="18" max="18" width="2.28515625" customWidth="1"/>
    <col min="19" max="19" width="0" hidden="1" customWidth="1"/>
    <col min="20" max="16384" width="9.28515625" hidden="1"/>
  </cols>
  <sheetData>
    <row r="1" spans="1:18" ht="20.100000000000001" customHeight="1">
      <c r="A1" s="328"/>
      <c r="B1" s="846" t="s">
        <v>19</v>
      </c>
      <c r="C1" s="847"/>
      <c r="D1" s="847"/>
      <c r="E1" s="847"/>
      <c r="F1" s="847"/>
      <c r="G1" s="847"/>
      <c r="H1" s="847"/>
      <c r="I1" s="847"/>
      <c r="J1" s="847"/>
      <c r="K1" s="847"/>
      <c r="L1" s="839"/>
      <c r="M1" s="340"/>
      <c r="N1" s="877"/>
      <c r="O1" s="329"/>
      <c r="P1" s="329"/>
      <c r="Q1" s="329"/>
      <c r="R1" s="330"/>
    </row>
    <row r="2" spans="1:18" ht="20.100000000000001" customHeight="1">
      <c r="A2" s="331"/>
      <c r="B2" s="848"/>
      <c r="C2" s="849"/>
      <c r="D2" s="849"/>
      <c r="E2" s="849"/>
      <c r="F2" s="849"/>
      <c r="G2" s="849"/>
      <c r="H2" s="849"/>
      <c r="I2" s="849"/>
      <c r="J2" s="849"/>
      <c r="K2" s="849"/>
      <c r="L2" s="840"/>
      <c r="M2" s="325"/>
      <c r="N2" s="840"/>
      <c r="O2" s="337"/>
      <c r="P2" s="337"/>
      <c r="Q2" s="337"/>
      <c r="R2" s="338"/>
    </row>
    <row r="3" spans="1:18" ht="20.100000000000001" customHeight="1">
      <c r="A3" s="331"/>
      <c r="B3" s="836" t="s">
        <v>20</v>
      </c>
      <c r="C3" s="837"/>
      <c r="D3" s="837"/>
      <c r="E3" s="837"/>
      <c r="F3" s="837"/>
      <c r="G3" s="836" t="s">
        <v>24</v>
      </c>
      <c r="H3" s="837"/>
      <c r="I3" s="837"/>
      <c r="J3" s="837"/>
      <c r="K3" s="837"/>
      <c r="L3" s="317"/>
      <c r="M3" s="317"/>
      <c r="N3" s="317"/>
      <c r="O3" s="332"/>
      <c r="P3" s="332"/>
      <c r="Q3" s="332"/>
      <c r="R3" s="333"/>
    </row>
    <row r="4" spans="1:18" ht="20.100000000000001" customHeight="1">
      <c r="A4" s="331"/>
      <c r="B4" s="836" t="s">
        <v>21</v>
      </c>
      <c r="C4" s="837"/>
      <c r="D4" s="837"/>
      <c r="E4" s="837"/>
      <c r="F4" s="837"/>
      <c r="G4" s="844"/>
      <c r="H4" s="845"/>
      <c r="I4" s="845"/>
      <c r="J4" s="845"/>
      <c r="K4" s="845"/>
      <c r="L4" s="317"/>
      <c r="M4" s="317"/>
      <c r="N4" s="317"/>
      <c r="O4" s="332"/>
      <c r="P4" s="332"/>
      <c r="Q4" s="332"/>
      <c r="R4" s="333"/>
    </row>
    <row r="5" spans="1:18" ht="20.100000000000001" customHeight="1">
      <c r="A5" s="331"/>
      <c r="B5" s="841" t="s">
        <v>22</v>
      </c>
      <c r="C5" s="842"/>
      <c r="D5" s="842"/>
      <c r="E5" s="842"/>
      <c r="F5" s="843"/>
      <c r="G5" s="844"/>
      <c r="H5" s="845"/>
      <c r="I5" s="845"/>
      <c r="J5" s="845"/>
      <c r="K5" s="845"/>
      <c r="L5" s="317"/>
      <c r="M5" s="317"/>
      <c r="N5" s="317"/>
      <c r="O5" s="332"/>
      <c r="P5" s="332"/>
      <c r="Q5" s="332"/>
      <c r="R5" s="333"/>
    </row>
    <row r="6" spans="1:18" ht="20.100000000000001" customHeight="1">
      <c r="A6" s="331"/>
      <c r="B6" s="836" t="s">
        <v>23</v>
      </c>
      <c r="C6" s="837"/>
      <c r="D6" s="837"/>
      <c r="E6" s="837"/>
      <c r="F6" s="837"/>
      <c r="G6" s="339"/>
      <c r="H6" s="317"/>
      <c r="I6" s="317"/>
      <c r="J6" s="317"/>
      <c r="K6" s="317"/>
      <c r="L6" s="317"/>
      <c r="M6" s="317"/>
      <c r="N6" s="317"/>
      <c r="O6" s="332"/>
      <c r="P6" s="332"/>
      <c r="Q6" s="332"/>
      <c r="R6" s="333"/>
    </row>
    <row r="7" spans="1:18" s="2" customFormat="1" ht="20.100000000000001" customHeight="1" thickBot="1">
      <c r="A7" s="334"/>
      <c r="B7" s="335"/>
      <c r="C7" s="335"/>
      <c r="D7" s="335"/>
      <c r="E7" s="335"/>
      <c r="F7" s="335"/>
      <c r="G7" s="335"/>
      <c r="H7" s="335"/>
      <c r="I7" s="335"/>
      <c r="J7" s="335"/>
      <c r="K7" s="335"/>
      <c r="L7" s="335"/>
      <c r="M7" s="335"/>
      <c r="N7" s="335"/>
      <c r="O7" s="335"/>
      <c r="P7" s="335"/>
      <c r="Q7" s="335"/>
      <c r="R7" s="336"/>
    </row>
    <row r="8" spans="1:18" s="2" customFormat="1" ht="20.100000000000001" customHeight="1">
      <c r="A8" s="343"/>
      <c r="B8" s="344"/>
      <c r="C8" s="344"/>
      <c r="D8" s="344"/>
      <c r="E8" s="344"/>
      <c r="F8" s="344"/>
      <c r="G8" s="344"/>
      <c r="H8" s="344"/>
      <c r="I8" s="344"/>
      <c r="J8" s="344"/>
      <c r="K8" s="344"/>
      <c r="L8" s="344"/>
      <c r="M8" s="344"/>
      <c r="N8" s="344"/>
      <c r="O8" s="344"/>
      <c r="P8" s="344"/>
      <c r="Q8" s="344"/>
      <c r="R8" s="345"/>
    </row>
    <row r="9" spans="1:18" s="2" customFormat="1" ht="20.100000000000001" customHeight="1">
      <c r="A9" s="106">
        <v>3</v>
      </c>
      <c r="B9" s="107" t="s">
        <v>721</v>
      </c>
      <c r="C9" s="107"/>
      <c r="D9" s="107"/>
      <c r="E9" s="107"/>
      <c r="F9" s="107"/>
      <c r="G9" s="107"/>
      <c r="H9" s="107"/>
      <c r="I9" s="107"/>
      <c r="J9" s="107"/>
      <c r="K9" s="108"/>
      <c r="L9" s="109" t="s">
        <v>334</v>
      </c>
      <c r="M9" s="108"/>
      <c r="N9" s="109" t="s">
        <v>335</v>
      </c>
      <c r="O9" s="200"/>
      <c r="P9" s="819" t="s">
        <v>92</v>
      </c>
      <c r="Q9" s="115" t="s">
        <v>313</v>
      </c>
      <c r="R9" s="345"/>
    </row>
    <row r="10" spans="1:18" s="2" customFormat="1" ht="20.100000000000001" customHeight="1">
      <c r="A10" s="6"/>
      <c r="B10" s="3" t="s">
        <v>401</v>
      </c>
      <c r="C10" s="3" t="s">
        <v>722</v>
      </c>
      <c r="D10" s="3"/>
      <c r="E10" s="3"/>
      <c r="F10" s="3"/>
      <c r="G10" s="3"/>
      <c r="H10" s="3"/>
      <c r="I10" s="3"/>
      <c r="J10" s="3"/>
      <c r="K10" s="3"/>
      <c r="L10" s="113"/>
      <c r="M10" s="3"/>
      <c r="N10" s="113"/>
      <c r="O10" s="195"/>
      <c r="P10" s="825" t="str">
        <f>VLOOKUP(_Output!D148,_Guidance!B314:C319,2,FALSE)</f>
        <v xml:space="preserve"> </v>
      </c>
      <c r="Q10" s="113" t="s">
        <v>723</v>
      </c>
      <c r="R10" s="13"/>
    </row>
    <row r="11" spans="1:18" s="2" customFormat="1" ht="20.100000000000001" customHeight="1">
      <c r="A11" s="6"/>
      <c r="B11" s="3" t="s">
        <v>404</v>
      </c>
      <c r="C11" s="3" t="s">
        <v>724</v>
      </c>
      <c r="D11" s="3"/>
      <c r="E11" s="3"/>
      <c r="F11" s="3"/>
      <c r="G11" s="3"/>
      <c r="H11" s="3"/>
      <c r="I11" s="3"/>
      <c r="J11" s="3"/>
      <c r="K11" s="3"/>
      <c r="L11" s="113"/>
      <c r="M11" s="3"/>
      <c r="N11" s="113"/>
      <c r="O11" s="195"/>
      <c r="P11" s="825" t="str">
        <f>VLOOKUP(_Output!D149,_Guidance!B320:C325,2,FALSE)</f>
        <v xml:space="preserve"> </v>
      </c>
      <c r="Q11" s="113" t="s">
        <v>725</v>
      </c>
      <c r="R11" s="13"/>
    </row>
    <row r="12" spans="1:18" s="2" customFormat="1" ht="20.100000000000001" customHeight="1">
      <c r="A12" s="6"/>
      <c r="B12" s="3" t="s">
        <v>441</v>
      </c>
      <c r="C12" s="3" t="s">
        <v>726</v>
      </c>
      <c r="D12" s="3"/>
      <c r="E12" s="3"/>
      <c r="F12" s="3"/>
      <c r="G12" s="3"/>
      <c r="H12" s="3"/>
      <c r="I12" s="3"/>
      <c r="J12" s="3"/>
      <c r="K12" s="3"/>
      <c r="L12" s="113"/>
      <c r="M12" s="3"/>
      <c r="N12" s="113"/>
      <c r="O12" s="195"/>
      <c r="P12" s="825" t="str">
        <f>VLOOKUP(_Output!D150,_Guidance!B326:C331,2,FALSE)</f>
        <v xml:space="preserve"> </v>
      </c>
      <c r="Q12" s="113" t="s">
        <v>727</v>
      </c>
      <c r="R12" s="13"/>
    </row>
    <row r="13" spans="1:18" s="2" customFormat="1" ht="20.100000000000001" customHeight="1">
      <c r="A13" s="6"/>
      <c r="B13" s="3" t="s">
        <v>444</v>
      </c>
      <c r="C13" s="3" t="s">
        <v>728</v>
      </c>
      <c r="D13" s="3"/>
      <c r="E13" s="3"/>
      <c r="F13" s="3"/>
      <c r="G13" s="3"/>
      <c r="H13" s="3"/>
      <c r="I13" s="3"/>
      <c r="J13" s="3"/>
      <c r="K13" s="3"/>
      <c r="L13" s="113"/>
      <c r="M13" s="3"/>
      <c r="N13" s="113"/>
      <c r="O13" s="195"/>
      <c r="P13" s="825" t="str">
        <f>VLOOKUP(_Output!D151,_Guidance!B332:C337,2,FALSE)</f>
        <v xml:space="preserve"> </v>
      </c>
      <c r="Q13" s="113" t="s">
        <v>729</v>
      </c>
      <c r="R13" s="13"/>
    </row>
    <row r="14" spans="1:18" s="2" customFormat="1" ht="20.100000000000001" customHeight="1">
      <c r="A14" s="6"/>
      <c r="B14" s="3" t="s">
        <v>447</v>
      </c>
      <c r="C14" s="3" t="s">
        <v>730</v>
      </c>
      <c r="D14" s="3"/>
      <c r="E14" s="3"/>
      <c r="F14" s="3"/>
      <c r="G14" s="3"/>
      <c r="H14" s="3"/>
      <c r="I14" s="3"/>
      <c r="J14" s="3"/>
      <c r="K14" s="3"/>
      <c r="L14" s="113"/>
      <c r="M14" s="3"/>
      <c r="N14" s="113"/>
      <c r="O14" s="195"/>
      <c r="P14" s="825" t="str">
        <f>VLOOKUP(_Output!D997,_Guidance!B338:C343,2,FALSE)</f>
        <v xml:space="preserve"> </v>
      </c>
      <c r="Q14" s="113" t="s">
        <v>731</v>
      </c>
      <c r="R14" s="13"/>
    </row>
    <row r="15" spans="1:18" s="2" customFormat="1" ht="20.100000000000001" customHeight="1">
      <c r="A15" s="6"/>
      <c r="B15" s="3" t="s">
        <v>450</v>
      </c>
      <c r="C15" s="3" t="s">
        <v>732</v>
      </c>
      <c r="D15" s="3"/>
      <c r="E15" s="3"/>
      <c r="F15" s="3"/>
      <c r="G15" s="3"/>
      <c r="H15" s="3"/>
      <c r="I15" s="3"/>
      <c r="J15" s="3"/>
      <c r="K15" s="3"/>
      <c r="L15" s="113"/>
      <c r="M15" s="3"/>
      <c r="N15" s="113"/>
      <c r="O15" s="195"/>
      <c r="P15" s="825" t="str">
        <f>VLOOKUP(_Output!D998,_Guidance!B344:C349,2,FALSE)</f>
        <v xml:space="preserve"> </v>
      </c>
      <c r="Q15" s="113" t="s">
        <v>733</v>
      </c>
      <c r="R15" s="13"/>
    </row>
    <row r="16" spans="1:18" s="2" customFormat="1" ht="20.100000000000001" customHeight="1">
      <c r="A16" s="6"/>
      <c r="B16" s="3" t="s">
        <v>734</v>
      </c>
      <c r="C16" s="3" t="s">
        <v>735</v>
      </c>
      <c r="D16" s="3"/>
      <c r="E16" s="3"/>
      <c r="F16" s="3"/>
      <c r="G16" s="3"/>
      <c r="H16" s="3"/>
      <c r="I16" s="3"/>
      <c r="J16" s="3"/>
      <c r="K16" s="3"/>
      <c r="L16" s="113"/>
      <c r="M16" s="3"/>
      <c r="N16" s="113"/>
      <c r="O16" s="195"/>
      <c r="P16" s="825" t="str">
        <f>VLOOKUP(_Output!D152,_Guidance!B350:C355,2,FALSE)</f>
        <v xml:space="preserve"> </v>
      </c>
      <c r="Q16" s="113" t="s">
        <v>736</v>
      </c>
      <c r="R16" s="13"/>
    </row>
    <row r="17" spans="1:18" s="2" customFormat="1" ht="20.100000000000001" customHeight="1">
      <c r="A17" s="6"/>
      <c r="B17" s="3" t="s">
        <v>737</v>
      </c>
      <c r="C17" s="3" t="s">
        <v>738</v>
      </c>
      <c r="D17" s="3"/>
      <c r="E17" s="3"/>
      <c r="F17" s="3"/>
      <c r="G17" s="3"/>
      <c r="H17" s="3"/>
      <c r="I17" s="3"/>
      <c r="J17" s="3"/>
      <c r="K17" s="3"/>
      <c r="L17" s="113"/>
      <c r="M17" s="3"/>
      <c r="N17" s="113"/>
      <c r="O17" s="195"/>
      <c r="P17" s="825" t="str">
        <f>VLOOKUP(_Output!D153,_Guidance!B356:C361,2,FALSE)</f>
        <v xml:space="preserve"> </v>
      </c>
      <c r="Q17" s="113" t="s">
        <v>739</v>
      </c>
      <c r="R17" s="13"/>
    </row>
    <row r="18" spans="1:18" s="2" customFormat="1" ht="20.100000000000001" customHeight="1">
      <c r="A18" s="6"/>
      <c r="B18" s="3" t="s">
        <v>740</v>
      </c>
      <c r="C18" s="3" t="s">
        <v>741</v>
      </c>
      <c r="D18" s="3"/>
      <c r="E18" s="3"/>
      <c r="F18" s="3"/>
      <c r="G18" s="3"/>
      <c r="H18" s="3"/>
      <c r="I18" s="3"/>
      <c r="J18" s="3"/>
      <c r="K18" s="3"/>
      <c r="L18" s="113"/>
      <c r="M18" s="3"/>
      <c r="N18" s="113"/>
      <c r="O18" s="195"/>
      <c r="P18" s="825" t="str">
        <f>VLOOKUP(_Output!D154,_Guidance!B362:C367,2,FALSE)</f>
        <v xml:space="preserve"> </v>
      </c>
      <c r="Q18" s="113" t="s">
        <v>742</v>
      </c>
      <c r="R18" s="13"/>
    </row>
    <row r="19" spans="1:18" s="2" customFormat="1" ht="20.100000000000001" customHeight="1">
      <c r="A19" s="6"/>
      <c r="B19" s="3" t="s">
        <v>743</v>
      </c>
      <c r="C19" s="3" t="s">
        <v>744</v>
      </c>
      <c r="D19" s="3"/>
      <c r="E19" s="3"/>
      <c r="F19" s="3"/>
      <c r="G19" s="3"/>
      <c r="H19" s="3"/>
      <c r="I19" s="3"/>
      <c r="J19" s="3"/>
      <c r="K19" s="3"/>
      <c r="L19" s="113"/>
      <c r="M19" s="3"/>
      <c r="N19" s="113"/>
      <c r="O19" s="195"/>
      <c r="P19" s="825" t="str">
        <f>VLOOKUP(_Output!D155,_Guidance!B368:C373,2,FALSE)</f>
        <v xml:space="preserve"> </v>
      </c>
      <c r="Q19" s="113" t="s">
        <v>745</v>
      </c>
      <c r="R19" s="13"/>
    </row>
    <row r="20" spans="1:18" s="2" customFormat="1" ht="20.100000000000001" customHeight="1">
      <c r="A20" s="6"/>
      <c r="B20" s="3" t="s">
        <v>746</v>
      </c>
      <c r="C20" s="3" t="s">
        <v>747</v>
      </c>
      <c r="D20" s="3"/>
      <c r="E20" s="3"/>
      <c r="F20" s="3"/>
      <c r="G20" s="3"/>
      <c r="H20" s="3"/>
      <c r="I20" s="3"/>
      <c r="J20" s="3"/>
      <c r="K20" s="3"/>
      <c r="L20" s="113"/>
      <c r="M20" s="3"/>
      <c r="N20" s="113"/>
      <c r="O20" s="195"/>
      <c r="P20" s="825" t="str">
        <f>VLOOKUP(_Output!D156,_Guidance!B374:C379,2,FALSE)</f>
        <v xml:space="preserve"> </v>
      </c>
      <c r="Q20" s="113" t="s">
        <v>748</v>
      </c>
      <c r="R20" s="13"/>
    </row>
    <row r="21" spans="1:18" s="2" customFormat="1" ht="20.100000000000001" customHeight="1">
      <c r="A21" s="6"/>
      <c r="B21" s="3" t="s">
        <v>749</v>
      </c>
      <c r="C21" s="3" t="s">
        <v>750</v>
      </c>
      <c r="D21" s="3"/>
      <c r="E21" s="3"/>
      <c r="F21" s="3"/>
      <c r="G21" s="3"/>
      <c r="H21" s="3"/>
      <c r="I21" s="3"/>
      <c r="J21" s="3"/>
      <c r="K21" s="3"/>
      <c r="L21" s="113"/>
      <c r="M21" s="3"/>
      <c r="N21" s="113"/>
      <c r="O21" s="195"/>
      <c r="P21" s="825" t="str">
        <f>VLOOKUP(_Output!D157,_Guidance!B380:C385,2,FALSE)</f>
        <v xml:space="preserve"> </v>
      </c>
      <c r="Q21" s="113" t="s">
        <v>751</v>
      </c>
      <c r="R21" s="13"/>
    </row>
    <row r="22" spans="1:18" s="2" customFormat="1" ht="20.100000000000001" customHeight="1">
      <c r="A22" s="6"/>
      <c r="B22" s="3" t="s">
        <v>752</v>
      </c>
      <c r="C22" s="3" t="s">
        <v>753</v>
      </c>
      <c r="D22" s="3"/>
      <c r="E22" s="3"/>
      <c r="F22" s="3"/>
      <c r="G22" s="3"/>
      <c r="H22" s="3"/>
      <c r="I22" s="3"/>
      <c r="J22" s="3"/>
      <c r="K22" s="3"/>
      <c r="L22" s="113"/>
      <c r="M22" s="3"/>
      <c r="N22" s="113"/>
      <c r="O22" s="195"/>
      <c r="P22" s="825" t="str">
        <f>VLOOKUP(_Output!D999,_Guidance!B386:C391,2,FALSE)</f>
        <v xml:space="preserve"> </v>
      </c>
      <c r="Q22" s="113" t="s">
        <v>754</v>
      </c>
      <c r="R22" s="13"/>
    </row>
    <row r="23" spans="1:18" s="2" customFormat="1" ht="20.100000000000001" customHeight="1">
      <c r="A23" s="6"/>
      <c r="B23" s="3" t="s">
        <v>755</v>
      </c>
      <c r="C23" s="3" t="s">
        <v>756</v>
      </c>
      <c r="D23" s="3"/>
      <c r="E23" s="3"/>
      <c r="F23" s="3"/>
      <c r="G23" s="3"/>
      <c r="H23" s="3"/>
      <c r="I23" s="3"/>
      <c r="J23" s="3"/>
      <c r="K23" s="3"/>
      <c r="L23" s="113"/>
      <c r="M23" s="3"/>
      <c r="N23" s="113"/>
      <c r="O23" s="195"/>
      <c r="P23" s="825" t="str">
        <f>VLOOKUP(_Output!D1000,_Guidance!B392:C397,2,FALSE)</f>
        <v xml:space="preserve"> </v>
      </c>
      <c r="Q23" s="113" t="s">
        <v>757</v>
      </c>
      <c r="R23" s="13"/>
    </row>
    <row r="24" spans="1:18" s="2" customFormat="1" ht="20.100000000000001" customHeight="1">
      <c r="A24" s="6"/>
      <c r="B24" s="3"/>
      <c r="C24" s="3"/>
      <c r="D24" s="3"/>
      <c r="E24" s="3"/>
      <c r="F24" s="3"/>
      <c r="G24" s="3"/>
      <c r="H24" s="3"/>
      <c r="I24" s="3"/>
      <c r="J24" s="3"/>
      <c r="K24" s="3"/>
      <c r="L24" s="113"/>
      <c r="M24" s="3"/>
      <c r="N24" s="113"/>
      <c r="O24" s="195"/>
      <c r="P24" s="825"/>
      <c r="Q24" s="113"/>
      <c r="R24" s="13"/>
    </row>
    <row r="25" spans="1:18" ht="20.100000000000001" customHeight="1">
      <c r="A25" s="4"/>
      <c r="B25" s="102" t="s">
        <v>351</v>
      </c>
      <c r="C25" s="102"/>
      <c r="D25" s="102"/>
      <c r="E25" s="102"/>
      <c r="F25" s="102"/>
      <c r="G25" s="102"/>
      <c r="H25" s="102"/>
      <c r="I25" s="102"/>
      <c r="J25" s="102"/>
      <c r="K25" s="3"/>
      <c r="L25" s="114"/>
      <c r="M25" s="5"/>
      <c r="N25" s="114"/>
      <c r="O25" s="196"/>
      <c r="P25" s="828"/>
      <c r="Q25" s="114"/>
      <c r="R25" s="14"/>
    </row>
    <row r="26" spans="1:18" ht="20.100000000000001" customHeight="1">
      <c r="A26" s="9"/>
      <c r="B26" s="3" t="s">
        <v>758</v>
      </c>
      <c r="C26" s="3" t="s">
        <v>353</v>
      </c>
      <c r="D26" s="3"/>
      <c r="E26" s="3"/>
      <c r="F26" s="3"/>
      <c r="G26" s="3"/>
      <c r="H26" s="3"/>
      <c r="I26" s="3"/>
      <c r="J26" s="3"/>
      <c r="K26" s="3"/>
      <c r="L26" s="607" t="s">
        <v>401</v>
      </c>
      <c r="M26" s="608"/>
      <c r="N26" s="932"/>
      <c r="O26" s="932"/>
      <c r="P26" s="932"/>
      <c r="Q26" s="933"/>
      <c r="R26" s="14"/>
    </row>
    <row r="27" spans="1:18" ht="20.100000000000001" customHeight="1">
      <c r="A27" s="9"/>
      <c r="B27" s="3"/>
      <c r="C27" s="3"/>
      <c r="D27" s="3"/>
      <c r="E27" s="3"/>
      <c r="F27" s="3"/>
      <c r="G27" s="3"/>
      <c r="H27" s="3"/>
      <c r="I27" s="3"/>
      <c r="J27" s="3"/>
      <c r="K27" s="3"/>
      <c r="L27" s="609" t="s">
        <v>404</v>
      </c>
      <c r="M27" s="610"/>
      <c r="N27" s="928"/>
      <c r="O27" s="928"/>
      <c r="P27" s="928"/>
      <c r="Q27" s="929"/>
      <c r="R27" s="14"/>
    </row>
    <row r="28" spans="1:18" ht="20.100000000000001" customHeight="1">
      <c r="A28" s="9"/>
      <c r="B28" s="3"/>
      <c r="C28" s="3"/>
      <c r="D28" s="3"/>
      <c r="E28" s="3"/>
      <c r="F28" s="3"/>
      <c r="G28" s="3"/>
      <c r="H28" s="3"/>
      <c r="I28" s="3"/>
      <c r="J28" s="3"/>
      <c r="K28" s="3"/>
      <c r="L28" s="609" t="s">
        <v>441</v>
      </c>
      <c r="M28" s="610"/>
      <c r="N28" s="922"/>
      <c r="O28" s="922"/>
      <c r="P28" s="922"/>
      <c r="Q28" s="923"/>
      <c r="R28" s="14"/>
    </row>
    <row r="29" spans="1:18" ht="20.100000000000001" customHeight="1">
      <c r="A29" s="9"/>
      <c r="B29" s="3"/>
      <c r="C29" s="3"/>
      <c r="D29" s="3"/>
      <c r="E29" s="3"/>
      <c r="F29" s="3"/>
      <c r="G29" s="3"/>
      <c r="H29" s="3"/>
      <c r="I29" s="3"/>
      <c r="J29" s="3"/>
      <c r="K29" s="3"/>
      <c r="L29" s="609" t="s">
        <v>444</v>
      </c>
      <c r="M29" s="610"/>
      <c r="N29" s="924"/>
      <c r="O29" s="924"/>
      <c r="P29" s="924"/>
      <c r="Q29" s="925"/>
      <c r="R29" s="14"/>
    </row>
    <row r="30" spans="1:18" ht="20.100000000000001" customHeight="1">
      <c r="A30" s="9"/>
      <c r="B30" s="3"/>
      <c r="C30" s="3"/>
      <c r="D30" s="3"/>
      <c r="E30" s="3"/>
      <c r="F30" s="3"/>
      <c r="G30" s="3"/>
      <c r="H30" s="3"/>
      <c r="I30" s="3"/>
      <c r="J30" s="3"/>
      <c r="K30" s="3"/>
      <c r="L30" s="609" t="s">
        <v>447</v>
      </c>
      <c r="M30" s="610"/>
      <c r="N30" s="928"/>
      <c r="O30" s="928"/>
      <c r="P30" s="928"/>
      <c r="Q30" s="929"/>
      <c r="R30" s="14"/>
    </row>
    <row r="31" spans="1:18" ht="20.100000000000001" customHeight="1">
      <c r="A31" s="9"/>
      <c r="B31" s="3"/>
      <c r="C31" s="3"/>
      <c r="D31" s="3"/>
      <c r="E31" s="3"/>
      <c r="F31" s="3"/>
      <c r="G31" s="3"/>
      <c r="H31" s="3"/>
      <c r="I31" s="3"/>
      <c r="J31" s="3"/>
      <c r="K31" s="3"/>
      <c r="L31" s="609" t="s">
        <v>450</v>
      </c>
      <c r="M31" s="610"/>
      <c r="N31" s="922"/>
      <c r="O31" s="922"/>
      <c r="P31" s="922"/>
      <c r="Q31" s="923"/>
      <c r="R31" s="14"/>
    </row>
    <row r="32" spans="1:18" ht="20.100000000000001" customHeight="1">
      <c r="A32" s="9"/>
      <c r="B32" s="3"/>
      <c r="C32" s="3"/>
      <c r="D32" s="3"/>
      <c r="E32" s="3"/>
      <c r="F32" s="3"/>
      <c r="G32" s="3"/>
      <c r="H32" s="3"/>
      <c r="I32" s="3"/>
      <c r="J32" s="3"/>
      <c r="K32" s="3"/>
      <c r="L32" s="609" t="s">
        <v>734</v>
      </c>
      <c r="M32" s="610"/>
      <c r="N32" s="922"/>
      <c r="O32" s="922"/>
      <c r="P32" s="922"/>
      <c r="Q32" s="923"/>
      <c r="R32" s="14"/>
    </row>
    <row r="33" spans="1:18" ht="20.100000000000001" customHeight="1">
      <c r="A33" s="9"/>
      <c r="B33" s="3"/>
      <c r="C33" s="3"/>
      <c r="D33" s="3"/>
      <c r="E33" s="3"/>
      <c r="F33" s="3"/>
      <c r="G33" s="3"/>
      <c r="H33" s="3"/>
      <c r="I33" s="3"/>
      <c r="J33" s="3"/>
      <c r="K33" s="3"/>
      <c r="L33" s="609" t="s">
        <v>737</v>
      </c>
      <c r="M33" s="610"/>
      <c r="N33" s="922"/>
      <c r="O33" s="922"/>
      <c r="P33" s="922"/>
      <c r="Q33" s="923"/>
      <c r="R33" s="14"/>
    </row>
    <row r="34" spans="1:18" ht="20.100000000000001" customHeight="1">
      <c r="A34" s="9"/>
      <c r="B34" s="3"/>
      <c r="C34" s="3"/>
      <c r="D34" s="3"/>
      <c r="E34" s="3"/>
      <c r="F34" s="3"/>
      <c r="G34" s="3"/>
      <c r="H34" s="3"/>
      <c r="I34" s="3"/>
      <c r="J34" s="3"/>
      <c r="K34" s="3"/>
      <c r="L34" s="609" t="s">
        <v>740</v>
      </c>
      <c r="M34" s="610"/>
      <c r="N34" s="922"/>
      <c r="O34" s="922"/>
      <c r="P34" s="922"/>
      <c r="Q34" s="923"/>
      <c r="R34" s="14"/>
    </row>
    <row r="35" spans="1:18" ht="20.100000000000001" customHeight="1">
      <c r="A35" s="9"/>
      <c r="B35" s="3"/>
      <c r="C35" s="3"/>
      <c r="D35" s="3"/>
      <c r="E35" s="3"/>
      <c r="F35" s="3"/>
      <c r="G35" s="3"/>
      <c r="H35" s="3"/>
      <c r="I35" s="3"/>
      <c r="J35" s="3"/>
      <c r="K35" s="3"/>
      <c r="L35" s="609" t="s">
        <v>743</v>
      </c>
      <c r="M35" s="610"/>
      <c r="N35" s="922"/>
      <c r="O35" s="922"/>
      <c r="P35" s="922"/>
      <c r="Q35" s="923"/>
      <c r="R35" s="14"/>
    </row>
    <row r="36" spans="1:18" ht="20.100000000000001" customHeight="1">
      <c r="A36" s="9"/>
      <c r="B36" s="3"/>
      <c r="C36" s="3"/>
      <c r="D36" s="3"/>
      <c r="E36" s="3"/>
      <c r="F36" s="3"/>
      <c r="G36" s="3"/>
      <c r="H36" s="3"/>
      <c r="I36" s="3"/>
      <c r="J36" s="3"/>
      <c r="K36" s="3"/>
      <c r="L36" s="609" t="s">
        <v>746</v>
      </c>
      <c r="M36" s="610"/>
      <c r="N36" s="924"/>
      <c r="O36" s="924"/>
      <c r="P36" s="924"/>
      <c r="Q36" s="925"/>
      <c r="R36" s="14"/>
    </row>
    <row r="37" spans="1:18" ht="20.100000000000001" customHeight="1">
      <c r="A37" s="9"/>
      <c r="B37" s="3"/>
      <c r="C37" s="3"/>
      <c r="D37" s="3"/>
      <c r="E37" s="3"/>
      <c r="F37" s="3"/>
      <c r="G37" s="3"/>
      <c r="H37" s="3"/>
      <c r="I37" s="3"/>
      <c r="J37" s="3"/>
      <c r="K37" s="3"/>
      <c r="L37" s="609" t="s">
        <v>749</v>
      </c>
      <c r="M37" s="610"/>
      <c r="N37" s="928"/>
      <c r="O37" s="928"/>
      <c r="P37" s="928"/>
      <c r="Q37" s="929"/>
      <c r="R37" s="14"/>
    </row>
    <row r="38" spans="1:18" ht="20.100000000000001" customHeight="1">
      <c r="A38" s="9"/>
      <c r="B38" s="3"/>
      <c r="C38" s="3"/>
      <c r="D38" s="3"/>
      <c r="E38" s="3"/>
      <c r="F38" s="3"/>
      <c r="G38" s="3"/>
      <c r="H38" s="3"/>
      <c r="I38" s="3"/>
      <c r="J38" s="3"/>
      <c r="K38" s="3"/>
      <c r="L38" s="609" t="s">
        <v>752</v>
      </c>
      <c r="M38" s="610"/>
      <c r="N38" s="924"/>
      <c r="O38" s="924"/>
      <c r="P38" s="924"/>
      <c r="Q38" s="925"/>
      <c r="R38" s="14"/>
    </row>
    <row r="39" spans="1:18" ht="20.100000000000001" customHeight="1">
      <c r="A39" s="9"/>
      <c r="B39" s="3"/>
      <c r="C39" s="3"/>
      <c r="D39" s="3"/>
      <c r="E39" s="3"/>
      <c r="F39" s="3"/>
      <c r="G39" s="3"/>
      <c r="H39" s="3"/>
      <c r="I39" s="3"/>
      <c r="J39" s="3"/>
      <c r="K39" s="3"/>
      <c r="L39" s="611" t="s">
        <v>755</v>
      </c>
      <c r="M39" s="612"/>
      <c r="N39" s="926"/>
      <c r="O39" s="926"/>
      <c r="P39" s="926"/>
      <c r="Q39" s="927"/>
      <c r="R39" s="14"/>
    </row>
    <row r="40" spans="1:18" ht="20.100000000000001" customHeight="1" thickBot="1">
      <c r="A40" s="10"/>
      <c r="B40" s="11"/>
      <c r="C40" s="11"/>
      <c r="D40" s="11"/>
      <c r="E40" s="11"/>
      <c r="F40" s="11"/>
      <c r="G40" s="11"/>
      <c r="H40" s="11"/>
      <c r="I40" s="11"/>
      <c r="J40" s="11"/>
      <c r="K40" s="11"/>
      <c r="L40" s="11"/>
      <c r="M40" s="11"/>
      <c r="N40" s="11"/>
      <c r="O40" s="11"/>
      <c r="P40" s="11"/>
      <c r="Q40" s="11"/>
      <c r="R40" s="15"/>
    </row>
    <row r="41" spans="1:18" ht="14.45" hidden="1"/>
    <row r="42" spans="1:18" ht="14.45" hidden="1"/>
    <row r="43" spans="1:18" ht="14.45" hidden="1"/>
    <row r="44" spans="1:18" ht="14.45" hidden="1"/>
    <row r="45" spans="1:18" ht="14.45" hidden="1"/>
    <row r="46" spans="1:18" ht="14.45" hidden="1"/>
    <row r="47" spans="1:18" ht="14.45" hidden="1"/>
    <row r="48" spans="1:18" ht="14.45" hidden="1"/>
  </sheetData>
  <mergeCells count="24">
    <mergeCell ref="N39:Q39"/>
    <mergeCell ref="N36:Q36"/>
    <mergeCell ref="N37:Q37"/>
    <mergeCell ref="N38:Q38"/>
    <mergeCell ref="N31:Q31"/>
    <mergeCell ref="N32:Q32"/>
    <mergeCell ref="N33:Q33"/>
    <mergeCell ref="N34:Q34"/>
    <mergeCell ref="N35:Q35"/>
    <mergeCell ref="B5:F5"/>
    <mergeCell ref="G5:K5"/>
    <mergeCell ref="B6:F6"/>
    <mergeCell ref="B1:K2"/>
    <mergeCell ref="L1:L2"/>
    <mergeCell ref="N1:N2"/>
    <mergeCell ref="B3:F3"/>
    <mergeCell ref="G3:K3"/>
    <mergeCell ref="B4:F4"/>
    <mergeCell ref="G4:K4"/>
    <mergeCell ref="N26:Q26"/>
    <mergeCell ref="N27:Q27"/>
    <mergeCell ref="N28:Q28"/>
    <mergeCell ref="N29:Q29"/>
    <mergeCell ref="N30:Q30"/>
  </mergeCells>
  <phoneticPr fontId="24" type="noConversion"/>
  <hyperlinks>
    <hyperlink ref="B4:F4" location="'People - R&amp;H'!A1" tooltip="2. Roles and Hierarchy" display="2. Roles and Hierarchy" xr:uid="{00000000-0004-0000-0D00-000000000000}"/>
    <hyperlink ref="B5:F5" location="'People - PEM'!A1" tooltip="3. People Management" display="3. People Management" xr:uid="{00000000-0004-0000-0D00-000001000000}"/>
    <hyperlink ref="B6:F6" location="'People - KNM'!A1" tooltip="4. Knowledge Management" display="4. Knowledge Management" xr:uid="{00000000-0004-0000-0D00-000002000000}"/>
    <hyperlink ref="G3:K3" location="'People - T&amp;E'!A1" tooltip="5. Training &amp; Education" display="5. Training &amp; Education" xr:uid="{00000000-0004-0000-0D00-000003000000}"/>
    <hyperlink ref="B3:F3" location="'People - EMP'!A1" tooltip="1. Employees" display="1. Employees" xr:uid="{00000000-0004-0000-0D00-000004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4542" r:id="rId4" name="Drop Down 30">
              <controlPr defaultSize="0" autoLine="0" autoPict="0">
                <anchor moveWithCells="1">
                  <from>
                    <xdr:col>11</xdr:col>
                    <xdr:colOff>22860</xdr:colOff>
                    <xdr:row>9</xdr:row>
                    <xdr:rowOff>22860</xdr:rowOff>
                  </from>
                  <to>
                    <xdr:col>12</xdr:col>
                    <xdr:colOff>22860</xdr:colOff>
                    <xdr:row>9</xdr:row>
                    <xdr:rowOff>228600</xdr:rowOff>
                  </to>
                </anchor>
              </controlPr>
            </control>
          </mc:Choice>
        </mc:AlternateContent>
        <mc:AlternateContent xmlns:mc="http://schemas.openxmlformats.org/markup-compatibility/2006">
          <mc:Choice Requires="x14">
            <control shapeId="64543" r:id="rId5" name="Drop Down 31">
              <controlPr defaultSize="0" autoLine="0" autoPict="0">
                <anchor moveWithCells="1">
                  <from>
                    <xdr:col>11</xdr:col>
                    <xdr:colOff>22860</xdr:colOff>
                    <xdr:row>10</xdr:row>
                    <xdr:rowOff>22860</xdr:rowOff>
                  </from>
                  <to>
                    <xdr:col>12</xdr:col>
                    <xdr:colOff>22860</xdr:colOff>
                    <xdr:row>10</xdr:row>
                    <xdr:rowOff>228600</xdr:rowOff>
                  </to>
                </anchor>
              </controlPr>
            </control>
          </mc:Choice>
        </mc:AlternateContent>
        <mc:AlternateContent xmlns:mc="http://schemas.openxmlformats.org/markup-compatibility/2006">
          <mc:Choice Requires="x14">
            <control shapeId="64552" r:id="rId6" name="Drop Down 40">
              <controlPr defaultSize="0" autoLine="0" autoPict="0">
                <anchor moveWithCells="1">
                  <from>
                    <xdr:col>11</xdr:col>
                    <xdr:colOff>22860</xdr:colOff>
                    <xdr:row>15</xdr:row>
                    <xdr:rowOff>22860</xdr:rowOff>
                  </from>
                  <to>
                    <xdr:col>12</xdr:col>
                    <xdr:colOff>22860</xdr:colOff>
                    <xdr:row>15</xdr:row>
                    <xdr:rowOff>228600</xdr:rowOff>
                  </to>
                </anchor>
              </controlPr>
            </control>
          </mc:Choice>
        </mc:AlternateContent>
        <mc:AlternateContent xmlns:mc="http://schemas.openxmlformats.org/markup-compatibility/2006">
          <mc:Choice Requires="x14">
            <control shapeId="64553" r:id="rId7" name="Drop Down 41">
              <controlPr defaultSize="0" autoLine="0" autoPict="0">
                <anchor moveWithCells="1">
                  <from>
                    <xdr:col>11</xdr:col>
                    <xdr:colOff>22860</xdr:colOff>
                    <xdr:row>16</xdr:row>
                    <xdr:rowOff>22860</xdr:rowOff>
                  </from>
                  <to>
                    <xdr:col>12</xdr:col>
                    <xdr:colOff>22860</xdr:colOff>
                    <xdr:row>16</xdr:row>
                    <xdr:rowOff>228600</xdr:rowOff>
                  </to>
                </anchor>
              </controlPr>
            </control>
          </mc:Choice>
        </mc:AlternateContent>
        <mc:AlternateContent xmlns:mc="http://schemas.openxmlformats.org/markup-compatibility/2006">
          <mc:Choice Requires="x14">
            <control shapeId="64581" r:id="rId8" name="Drop Down 69">
              <controlPr defaultSize="0" autoLine="0" autoPict="0">
                <anchor moveWithCells="1">
                  <from>
                    <xdr:col>11</xdr:col>
                    <xdr:colOff>22860</xdr:colOff>
                    <xdr:row>12</xdr:row>
                    <xdr:rowOff>22860</xdr:rowOff>
                  </from>
                  <to>
                    <xdr:col>12</xdr:col>
                    <xdr:colOff>22860</xdr:colOff>
                    <xdr:row>12</xdr:row>
                    <xdr:rowOff>228600</xdr:rowOff>
                  </to>
                </anchor>
              </controlPr>
            </control>
          </mc:Choice>
        </mc:AlternateContent>
        <mc:AlternateContent xmlns:mc="http://schemas.openxmlformats.org/markup-compatibility/2006">
          <mc:Choice Requires="x14">
            <control shapeId="64605" r:id="rId9" name="Drop Down 93">
              <controlPr defaultSize="0" autoLine="0" autoPict="0">
                <anchor moveWithCells="1">
                  <from>
                    <xdr:col>11</xdr:col>
                    <xdr:colOff>22860</xdr:colOff>
                    <xdr:row>18</xdr:row>
                    <xdr:rowOff>22860</xdr:rowOff>
                  </from>
                  <to>
                    <xdr:col>12</xdr:col>
                    <xdr:colOff>22860</xdr:colOff>
                    <xdr:row>18</xdr:row>
                    <xdr:rowOff>228600</xdr:rowOff>
                  </to>
                </anchor>
              </controlPr>
            </control>
          </mc:Choice>
        </mc:AlternateContent>
        <mc:AlternateContent xmlns:mc="http://schemas.openxmlformats.org/markup-compatibility/2006">
          <mc:Choice Requires="x14">
            <control shapeId="64606" r:id="rId10" name="Drop Down 94">
              <controlPr defaultSize="0" autoLine="0" autoPict="0">
                <anchor moveWithCells="1">
                  <from>
                    <xdr:col>11</xdr:col>
                    <xdr:colOff>22860</xdr:colOff>
                    <xdr:row>20</xdr:row>
                    <xdr:rowOff>22860</xdr:rowOff>
                  </from>
                  <to>
                    <xdr:col>12</xdr:col>
                    <xdr:colOff>22860</xdr:colOff>
                    <xdr:row>20</xdr:row>
                    <xdr:rowOff>228600</xdr:rowOff>
                  </to>
                </anchor>
              </controlPr>
            </control>
          </mc:Choice>
        </mc:AlternateContent>
        <mc:AlternateContent xmlns:mc="http://schemas.openxmlformats.org/markup-compatibility/2006">
          <mc:Choice Requires="x14">
            <control shapeId="64620" r:id="rId11" name="Drop Down 108">
              <controlPr defaultSize="0" autoLine="0" autoPict="0">
                <anchor moveWithCells="1">
                  <from>
                    <xdr:col>11</xdr:col>
                    <xdr:colOff>22860</xdr:colOff>
                    <xdr:row>19</xdr:row>
                    <xdr:rowOff>22860</xdr:rowOff>
                  </from>
                  <to>
                    <xdr:col>12</xdr:col>
                    <xdr:colOff>22860</xdr:colOff>
                    <xdr:row>19</xdr:row>
                    <xdr:rowOff>228600</xdr:rowOff>
                  </to>
                </anchor>
              </controlPr>
            </control>
          </mc:Choice>
        </mc:AlternateContent>
        <mc:AlternateContent xmlns:mc="http://schemas.openxmlformats.org/markup-compatibility/2006">
          <mc:Choice Requires="x14">
            <control shapeId="64622" r:id="rId12" name="Drop Down 110">
              <controlPr defaultSize="0" autoLine="0" autoPict="0">
                <anchor moveWithCells="1">
                  <from>
                    <xdr:col>11</xdr:col>
                    <xdr:colOff>22860</xdr:colOff>
                    <xdr:row>17</xdr:row>
                    <xdr:rowOff>22860</xdr:rowOff>
                  </from>
                  <to>
                    <xdr:col>12</xdr:col>
                    <xdr:colOff>22860</xdr:colOff>
                    <xdr:row>17</xdr:row>
                    <xdr:rowOff>228600</xdr:rowOff>
                  </to>
                </anchor>
              </controlPr>
            </control>
          </mc:Choice>
        </mc:AlternateContent>
        <mc:AlternateContent xmlns:mc="http://schemas.openxmlformats.org/markup-compatibility/2006">
          <mc:Choice Requires="x14">
            <control shapeId="64624" r:id="rId13" name="Drop Down 112">
              <controlPr defaultSize="0" autoLine="0" autoPict="0">
                <anchor moveWithCells="1">
                  <from>
                    <xdr:col>11</xdr:col>
                    <xdr:colOff>22860</xdr:colOff>
                    <xdr:row>11</xdr:row>
                    <xdr:rowOff>22860</xdr:rowOff>
                  </from>
                  <to>
                    <xdr:col>12</xdr:col>
                    <xdr:colOff>22860</xdr:colOff>
                    <xdr:row>11</xdr:row>
                    <xdr:rowOff>228600</xdr:rowOff>
                  </to>
                </anchor>
              </controlPr>
            </control>
          </mc:Choice>
        </mc:AlternateContent>
        <mc:AlternateContent xmlns:mc="http://schemas.openxmlformats.org/markup-compatibility/2006">
          <mc:Choice Requires="x14">
            <control shapeId="64626" r:id="rId14" name="Drop Down 114">
              <controlPr defaultSize="0" autoLine="0" autoPict="0">
                <anchor moveWithCells="1">
                  <from>
                    <xdr:col>11</xdr:col>
                    <xdr:colOff>22860</xdr:colOff>
                    <xdr:row>13</xdr:row>
                    <xdr:rowOff>22860</xdr:rowOff>
                  </from>
                  <to>
                    <xdr:col>12</xdr:col>
                    <xdr:colOff>22860</xdr:colOff>
                    <xdr:row>13</xdr:row>
                    <xdr:rowOff>228600</xdr:rowOff>
                  </to>
                </anchor>
              </controlPr>
            </control>
          </mc:Choice>
        </mc:AlternateContent>
        <mc:AlternateContent xmlns:mc="http://schemas.openxmlformats.org/markup-compatibility/2006">
          <mc:Choice Requires="x14">
            <control shapeId="64628" r:id="rId15" name="Drop Down 116">
              <controlPr defaultSize="0" autoLine="0" autoPict="0">
                <anchor moveWithCells="1">
                  <from>
                    <xdr:col>11</xdr:col>
                    <xdr:colOff>22860</xdr:colOff>
                    <xdr:row>14</xdr:row>
                    <xdr:rowOff>22860</xdr:rowOff>
                  </from>
                  <to>
                    <xdr:col>12</xdr:col>
                    <xdr:colOff>22860</xdr:colOff>
                    <xdr:row>14</xdr:row>
                    <xdr:rowOff>228600</xdr:rowOff>
                  </to>
                </anchor>
              </controlPr>
            </control>
          </mc:Choice>
        </mc:AlternateContent>
        <mc:AlternateContent xmlns:mc="http://schemas.openxmlformats.org/markup-compatibility/2006">
          <mc:Choice Requires="x14">
            <control shapeId="64630" r:id="rId16" name="Drop Down 118">
              <controlPr defaultSize="0" autoLine="0" autoPict="0">
                <anchor moveWithCells="1">
                  <from>
                    <xdr:col>11</xdr:col>
                    <xdr:colOff>22860</xdr:colOff>
                    <xdr:row>21</xdr:row>
                    <xdr:rowOff>22860</xdr:rowOff>
                  </from>
                  <to>
                    <xdr:col>12</xdr:col>
                    <xdr:colOff>22860</xdr:colOff>
                    <xdr:row>21</xdr:row>
                    <xdr:rowOff>228600</xdr:rowOff>
                  </to>
                </anchor>
              </controlPr>
            </control>
          </mc:Choice>
        </mc:AlternateContent>
        <mc:AlternateContent xmlns:mc="http://schemas.openxmlformats.org/markup-compatibility/2006">
          <mc:Choice Requires="x14">
            <control shapeId="64632" r:id="rId17" name="Drop Down 120">
              <controlPr defaultSize="0" autoLine="0" autoPict="0">
                <anchor moveWithCells="1">
                  <from>
                    <xdr:col>11</xdr:col>
                    <xdr:colOff>22860</xdr:colOff>
                    <xdr:row>22</xdr:row>
                    <xdr:rowOff>22860</xdr:rowOff>
                  </from>
                  <to>
                    <xdr:col>12</xdr:col>
                    <xdr:colOff>22860</xdr:colOff>
                    <xdr:row>22</xdr:row>
                    <xdr:rowOff>228600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23">
    <tabColor rgb="FF0070C0"/>
  </sheetPr>
  <dimension ref="A1:S49"/>
  <sheetViews>
    <sheetView showRowColHeaders="0" zoomScaleNormal="100" workbookViewId="0">
      <pane ySplit="7" topLeftCell="A8" activePane="bottomLeft" state="frozen"/>
      <selection pane="bottomLeft"/>
    </sheetView>
  </sheetViews>
  <sheetFormatPr defaultColWidth="0" defaultRowHeight="15" customHeight="1"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customWidth="1"/>
    <col min="17" max="17" width="110.7109375" customWidth="1"/>
    <col min="18" max="18" width="2.28515625" customWidth="1"/>
    <col min="19" max="19" width="0" hidden="1" customWidth="1"/>
    <col min="20" max="16384" width="9.28515625" hidden="1"/>
  </cols>
  <sheetData>
    <row r="1" spans="1:18" ht="20.100000000000001" customHeight="1">
      <c r="A1" s="328"/>
      <c r="B1" s="846" t="s">
        <v>19</v>
      </c>
      <c r="C1" s="847"/>
      <c r="D1" s="847"/>
      <c r="E1" s="847"/>
      <c r="F1" s="847"/>
      <c r="G1" s="847"/>
      <c r="H1" s="847"/>
      <c r="I1" s="847"/>
      <c r="J1" s="847"/>
      <c r="K1" s="847"/>
      <c r="L1" s="839"/>
      <c r="M1" s="340"/>
      <c r="N1" s="877"/>
      <c r="O1" s="329"/>
      <c r="P1" s="329"/>
      <c r="Q1" s="329"/>
      <c r="R1" s="330"/>
    </row>
    <row r="2" spans="1:18" ht="20.100000000000001" customHeight="1">
      <c r="A2" s="331"/>
      <c r="B2" s="848"/>
      <c r="C2" s="849"/>
      <c r="D2" s="849"/>
      <c r="E2" s="849"/>
      <c r="F2" s="849"/>
      <c r="G2" s="849"/>
      <c r="H2" s="849"/>
      <c r="I2" s="849"/>
      <c r="J2" s="849"/>
      <c r="K2" s="849"/>
      <c r="L2" s="840"/>
      <c r="M2" s="325"/>
      <c r="N2" s="840"/>
      <c r="O2" s="337"/>
      <c r="P2" s="337"/>
      <c r="Q2" s="337"/>
      <c r="R2" s="338"/>
    </row>
    <row r="3" spans="1:18" ht="20.100000000000001" customHeight="1">
      <c r="A3" s="331"/>
      <c r="B3" s="836" t="s">
        <v>20</v>
      </c>
      <c r="C3" s="837"/>
      <c r="D3" s="837"/>
      <c r="E3" s="837"/>
      <c r="F3" s="837"/>
      <c r="G3" s="836" t="s">
        <v>24</v>
      </c>
      <c r="H3" s="837"/>
      <c r="I3" s="837"/>
      <c r="J3" s="837"/>
      <c r="K3" s="837"/>
      <c r="L3" s="317"/>
      <c r="M3" s="317"/>
      <c r="N3" s="317"/>
      <c r="O3" s="332"/>
      <c r="P3" s="332"/>
      <c r="Q3" s="332"/>
      <c r="R3" s="333"/>
    </row>
    <row r="4" spans="1:18" ht="20.100000000000001" customHeight="1">
      <c r="A4" s="331"/>
      <c r="B4" s="836" t="s">
        <v>21</v>
      </c>
      <c r="C4" s="837"/>
      <c r="D4" s="837"/>
      <c r="E4" s="837"/>
      <c r="F4" s="837"/>
      <c r="G4" s="844"/>
      <c r="H4" s="845"/>
      <c r="I4" s="845"/>
      <c r="J4" s="845"/>
      <c r="K4" s="845"/>
      <c r="L4" s="317"/>
      <c r="M4" s="317"/>
      <c r="N4" s="317"/>
      <c r="O4" s="332"/>
      <c r="P4" s="332"/>
      <c r="Q4" s="332"/>
      <c r="R4" s="333"/>
    </row>
    <row r="5" spans="1:18" ht="20.100000000000001" customHeight="1">
      <c r="A5" s="331"/>
      <c r="B5" s="836" t="s">
        <v>22</v>
      </c>
      <c r="C5" s="837"/>
      <c r="D5" s="837"/>
      <c r="E5" s="837"/>
      <c r="F5" s="837"/>
      <c r="G5" s="844"/>
      <c r="H5" s="845"/>
      <c r="I5" s="845"/>
      <c r="J5" s="845"/>
      <c r="K5" s="845"/>
      <c r="L5" s="317"/>
      <c r="M5" s="317"/>
      <c r="N5" s="317"/>
      <c r="O5" s="332"/>
      <c r="P5" s="332"/>
      <c r="Q5" s="332"/>
      <c r="R5" s="333"/>
    </row>
    <row r="6" spans="1:18" ht="20.100000000000001" customHeight="1">
      <c r="A6" s="331"/>
      <c r="B6" s="841" t="s">
        <v>23</v>
      </c>
      <c r="C6" s="842"/>
      <c r="D6" s="842"/>
      <c r="E6" s="842"/>
      <c r="F6" s="843"/>
      <c r="G6" s="339"/>
      <c r="H6" s="317"/>
      <c r="I6" s="317"/>
      <c r="J6" s="317"/>
      <c r="K6" s="317"/>
      <c r="L6" s="317"/>
      <c r="M6" s="317"/>
      <c r="N6" s="317"/>
      <c r="O6" s="332"/>
      <c r="P6" s="332"/>
      <c r="Q6" s="332"/>
      <c r="R6" s="333"/>
    </row>
    <row r="7" spans="1:18" s="2" customFormat="1" ht="20.100000000000001" customHeight="1" thickBot="1">
      <c r="A7" s="334"/>
      <c r="B7" s="335"/>
      <c r="C7" s="335"/>
      <c r="D7" s="335"/>
      <c r="E7" s="335"/>
      <c r="F7" s="335"/>
      <c r="G7" s="335"/>
      <c r="H7" s="335"/>
      <c r="I7" s="335"/>
      <c r="J7" s="335"/>
      <c r="K7" s="335"/>
      <c r="L7" s="335"/>
      <c r="M7" s="335"/>
      <c r="N7" s="335"/>
      <c r="O7" s="335"/>
      <c r="P7" s="335"/>
      <c r="Q7" s="335"/>
      <c r="R7" s="336"/>
    </row>
    <row r="8" spans="1:18" s="2" customFormat="1" ht="20.100000000000001" customHeight="1">
      <c r="A8" s="343"/>
      <c r="B8" s="344"/>
      <c r="C8" s="344"/>
      <c r="D8" s="344"/>
      <c r="E8" s="344"/>
      <c r="F8" s="344"/>
      <c r="G8" s="344"/>
      <c r="H8" s="344"/>
      <c r="I8" s="344"/>
      <c r="J8" s="344"/>
      <c r="K8" s="344"/>
      <c r="L8" s="344"/>
      <c r="M8" s="344"/>
      <c r="N8" s="344"/>
      <c r="O8" s="344"/>
      <c r="P8" s="344"/>
      <c r="Q8" s="344"/>
      <c r="R8" s="345"/>
    </row>
    <row r="9" spans="1:18" s="2" customFormat="1" ht="20.100000000000001" customHeight="1">
      <c r="A9" s="106">
        <v>4</v>
      </c>
      <c r="B9" s="107" t="s">
        <v>759</v>
      </c>
      <c r="C9" s="107"/>
      <c r="D9" s="107"/>
      <c r="E9" s="107"/>
      <c r="F9" s="107"/>
      <c r="G9" s="107"/>
      <c r="H9" s="107"/>
      <c r="I9" s="107"/>
      <c r="J9" s="107"/>
      <c r="K9" s="108"/>
      <c r="L9" s="109" t="s">
        <v>334</v>
      </c>
      <c r="M9" s="108"/>
      <c r="N9" s="109" t="s">
        <v>335</v>
      </c>
      <c r="O9" s="200"/>
      <c r="P9" s="819" t="s">
        <v>92</v>
      </c>
      <c r="Q9" s="115" t="s">
        <v>313</v>
      </c>
      <c r="R9" s="13"/>
    </row>
    <row r="10" spans="1:18" s="2" customFormat="1" ht="20.100000000000001" customHeight="1">
      <c r="A10" s="6"/>
      <c r="B10" s="3" t="s">
        <v>451</v>
      </c>
      <c r="C10" s="3" t="s">
        <v>760</v>
      </c>
      <c r="D10" s="3"/>
      <c r="E10" s="3"/>
      <c r="F10" s="3"/>
      <c r="G10" s="3"/>
      <c r="H10" s="3"/>
      <c r="I10" s="3"/>
      <c r="J10" s="3"/>
      <c r="K10" s="3"/>
      <c r="L10" s="113"/>
      <c r="M10" s="3"/>
      <c r="N10" s="113"/>
      <c r="O10" s="195"/>
      <c r="P10" s="825" t="str">
        <f>VLOOKUP(_Output!D161,_Guidance!B400:C405,2,FALSE)</f>
        <v xml:space="preserve"> </v>
      </c>
      <c r="Q10" s="113" t="s">
        <v>761</v>
      </c>
      <c r="R10" s="13"/>
    </row>
    <row r="11" spans="1:18" s="2" customFormat="1" ht="20.100000000000001" customHeight="1">
      <c r="A11" s="6"/>
      <c r="B11" s="3" t="s">
        <v>454</v>
      </c>
      <c r="C11" s="3" t="s">
        <v>762</v>
      </c>
      <c r="D11" s="3"/>
      <c r="E11" s="3"/>
      <c r="F11" s="3"/>
      <c r="G11" s="3"/>
      <c r="H11" s="3"/>
      <c r="I11" s="3"/>
      <c r="J11" s="3"/>
      <c r="K11" s="7"/>
      <c r="L11" s="113"/>
      <c r="M11" s="3"/>
      <c r="N11" s="113"/>
      <c r="O11" s="195"/>
      <c r="P11" s="825" t="str">
        <f>VLOOKUP(_Output!D1092,_Guidance!B406:C411,2,FALSE)</f>
        <v xml:space="preserve"> </v>
      </c>
      <c r="Q11" s="560" t="s">
        <v>763</v>
      </c>
      <c r="R11" s="13"/>
    </row>
    <row r="12" spans="1:18" s="2" customFormat="1" ht="20.100000000000001" customHeight="1">
      <c r="A12" s="96"/>
      <c r="B12" s="82" t="s">
        <v>457</v>
      </c>
      <c r="C12" s="87" t="s">
        <v>764</v>
      </c>
      <c r="D12" s="82"/>
      <c r="E12" s="82"/>
      <c r="F12" s="82"/>
      <c r="G12" s="82"/>
      <c r="H12" s="82"/>
      <c r="I12" s="82"/>
      <c r="J12" s="82"/>
      <c r="K12" s="87"/>
      <c r="L12" s="125"/>
      <c r="M12" s="82"/>
      <c r="N12" s="125"/>
      <c r="O12" s="199"/>
      <c r="P12" s="826"/>
      <c r="Q12" s="125"/>
      <c r="R12" s="91"/>
    </row>
    <row r="13" spans="1:18" s="2" customFormat="1" ht="20.100000000000001" customHeight="1">
      <c r="A13" s="96"/>
      <c r="B13" s="83" t="s">
        <v>459</v>
      </c>
      <c r="C13" s="82" t="s">
        <v>765</v>
      </c>
      <c r="D13" s="83"/>
      <c r="E13" s="83"/>
      <c r="F13" s="83"/>
      <c r="G13" s="83"/>
      <c r="H13" s="83"/>
      <c r="I13" s="83"/>
      <c r="J13" s="83"/>
      <c r="K13" s="82"/>
      <c r="L13" s="125"/>
      <c r="M13" s="82"/>
      <c r="N13" s="125"/>
      <c r="O13" s="199"/>
      <c r="P13" s="826"/>
      <c r="Q13" s="125" t="s">
        <v>766</v>
      </c>
      <c r="R13" s="91"/>
    </row>
    <row r="14" spans="1:18" s="2" customFormat="1" ht="20.100000000000001" customHeight="1">
      <c r="A14" s="96"/>
      <c r="B14" s="83" t="s">
        <v>462</v>
      </c>
      <c r="C14" s="82" t="s">
        <v>767</v>
      </c>
      <c r="D14" s="83"/>
      <c r="E14" s="83"/>
      <c r="F14" s="83"/>
      <c r="G14" s="83"/>
      <c r="H14" s="83"/>
      <c r="I14" s="83"/>
      <c r="J14" s="83"/>
      <c r="K14" s="82"/>
      <c r="L14" s="125"/>
      <c r="M14" s="82"/>
      <c r="N14" s="125"/>
      <c r="O14" s="199"/>
      <c r="P14" s="826"/>
      <c r="Q14" s="125" t="s">
        <v>768</v>
      </c>
      <c r="R14" s="91"/>
    </row>
    <row r="15" spans="1:18" s="2" customFormat="1" ht="20.100000000000001" customHeight="1">
      <c r="A15" s="96"/>
      <c r="B15" s="83" t="s">
        <v>464</v>
      </c>
      <c r="C15" s="82" t="s">
        <v>769</v>
      </c>
      <c r="D15" s="83"/>
      <c r="E15" s="83"/>
      <c r="F15" s="83"/>
      <c r="G15" s="83"/>
      <c r="H15" s="83"/>
      <c r="I15" s="83"/>
      <c r="J15" s="83"/>
      <c r="K15" s="82"/>
      <c r="L15" s="125"/>
      <c r="M15" s="82"/>
      <c r="N15" s="125"/>
      <c r="O15" s="199"/>
      <c r="P15" s="826"/>
      <c r="Q15" s="125" t="s">
        <v>770</v>
      </c>
      <c r="R15" s="91"/>
    </row>
    <row r="16" spans="1:18" s="2" customFormat="1" ht="20.100000000000001" customHeight="1">
      <c r="A16" s="96"/>
      <c r="B16" s="83" t="s">
        <v>467</v>
      </c>
      <c r="C16" s="92" t="s">
        <v>771</v>
      </c>
      <c r="D16" s="341"/>
      <c r="E16" s="341"/>
      <c r="F16" s="341"/>
      <c r="G16" s="341"/>
      <c r="H16" s="341"/>
      <c r="I16" s="341"/>
      <c r="J16" s="341"/>
      <c r="K16" s="92"/>
      <c r="L16" s="126"/>
      <c r="M16" s="92"/>
      <c r="N16" s="126"/>
      <c r="O16" s="201"/>
      <c r="P16" s="827"/>
      <c r="Q16" s="126" t="s">
        <v>772</v>
      </c>
      <c r="R16" s="91"/>
    </row>
    <row r="17" spans="1:18" s="2" customFormat="1" ht="20.100000000000001" customHeight="1">
      <c r="A17" s="96"/>
      <c r="B17" s="83"/>
      <c r="C17" s="86" t="s">
        <v>439</v>
      </c>
      <c r="D17" s="82"/>
      <c r="E17" s="82"/>
      <c r="F17" s="82"/>
      <c r="G17" s="82"/>
      <c r="H17" s="82"/>
      <c r="I17" s="82"/>
      <c r="J17" s="82"/>
      <c r="K17" s="86"/>
      <c r="L17" s="463" t="str">
        <f>VLOOKUP(SUM(_Output!D1093:D1096),_SUM_Completeness!A195:B199,2,FALSE)</f>
        <v>Mostly complete</v>
      </c>
      <c r="M17" s="82"/>
      <c r="N17" s="125"/>
      <c r="O17" s="199"/>
      <c r="P17" s="826"/>
      <c r="Q17" s="117" t="s">
        <v>500</v>
      </c>
      <c r="R17" s="91"/>
    </row>
    <row r="18" spans="1:18" s="2" customFormat="1" ht="20.100000000000001" customHeight="1">
      <c r="A18" s="6"/>
      <c r="B18" s="12" t="s">
        <v>501</v>
      </c>
      <c r="C18" s="3" t="s">
        <v>773</v>
      </c>
      <c r="D18" s="3"/>
      <c r="E18" s="3"/>
      <c r="F18" s="3"/>
      <c r="G18" s="3"/>
      <c r="H18" s="3"/>
      <c r="I18" s="3"/>
      <c r="J18" s="3"/>
      <c r="K18" s="7"/>
      <c r="L18" s="113"/>
      <c r="M18" s="3"/>
      <c r="N18" s="113"/>
      <c r="O18" s="195"/>
      <c r="P18" s="825" t="str">
        <f>VLOOKUP(_Output!D1097,_Guidance!B412:C417,2,FALSE)</f>
        <v xml:space="preserve"> </v>
      </c>
      <c r="Q18" s="113" t="s">
        <v>774</v>
      </c>
      <c r="R18" s="13"/>
    </row>
    <row r="19" spans="1:18" s="2" customFormat="1" ht="20.100000000000001" customHeight="1">
      <c r="A19" s="6"/>
      <c r="B19" s="3" t="s">
        <v>504</v>
      </c>
      <c r="C19" s="3" t="s">
        <v>775</v>
      </c>
      <c r="D19" s="3"/>
      <c r="E19" s="3"/>
      <c r="F19" s="3"/>
      <c r="G19" s="3"/>
      <c r="H19" s="3"/>
      <c r="I19" s="3"/>
      <c r="J19" s="3"/>
      <c r="K19" s="7"/>
      <c r="L19" s="113"/>
      <c r="M19" s="3"/>
      <c r="N19" s="113"/>
      <c r="O19" s="195"/>
      <c r="P19" s="825" t="str">
        <f>VLOOKUP(_Output!D1098,_Guidance!B418:C423,2,FALSE)</f>
        <v xml:space="preserve"> </v>
      </c>
      <c r="Q19" s="560"/>
      <c r="R19" s="13"/>
    </row>
    <row r="20" spans="1:18" s="2" customFormat="1" ht="20.100000000000001" customHeight="1">
      <c r="A20" s="96"/>
      <c r="B20" s="82" t="s">
        <v>531</v>
      </c>
      <c r="C20" s="87" t="s">
        <v>776</v>
      </c>
      <c r="D20" s="82"/>
      <c r="E20" s="82"/>
      <c r="F20" s="82"/>
      <c r="G20" s="82"/>
      <c r="H20" s="82"/>
      <c r="I20" s="82"/>
      <c r="J20" s="82"/>
      <c r="K20" s="87"/>
      <c r="L20" s="125"/>
      <c r="M20" s="82"/>
      <c r="N20" s="125"/>
      <c r="O20" s="199"/>
      <c r="P20" s="826"/>
      <c r="Q20" s="125"/>
      <c r="R20" s="91"/>
    </row>
    <row r="21" spans="1:18" s="2" customFormat="1" ht="20.100000000000001" customHeight="1">
      <c r="A21" s="96"/>
      <c r="B21" s="83" t="s">
        <v>777</v>
      </c>
      <c r="C21" s="82" t="s">
        <v>765</v>
      </c>
      <c r="D21" s="83"/>
      <c r="E21" s="83"/>
      <c r="F21" s="83"/>
      <c r="G21" s="83"/>
      <c r="H21" s="83"/>
      <c r="I21" s="83"/>
      <c r="J21" s="83"/>
      <c r="K21" s="82"/>
      <c r="L21" s="125"/>
      <c r="M21" s="82"/>
      <c r="N21" s="125"/>
      <c r="O21" s="199"/>
      <c r="P21" s="826"/>
      <c r="Q21" s="125" t="s">
        <v>778</v>
      </c>
      <c r="R21" s="91"/>
    </row>
    <row r="22" spans="1:18" s="2" customFormat="1" ht="20.100000000000001" customHeight="1">
      <c r="A22" s="96"/>
      <c r="B22" s="83" t="s">
        <v>779</v>
      </c>
      <c r="C22" s="82" t="s">
        <v>780</v>
      </c>
      <c r="D22" s="82"/>
      <c r="E22" s="82"/>
      <c r="F22" s="82"/>
      <c r="G22" s="82"/>
      <c r="H22" s="82"/>
      <c r="I22" s="82"/>
      <c r="J22" s="82"/>
      <c r="K22" s="87"/>
      <c r="L22" s="125"/>
      <c r="M22" s="82"/>
      <c r="N22" s="125"/>
      <c r="O22" s="199"/>
      <c r="P22" s="826"/>
      <c r="Q22" s="125" t="s">
        <v>781</v>
      </c>
      <c r="R22" s="91"/>
    </row>
    <row r="23" spans="1:18" s="2" customFormat="1" ht="20.100000000000001" customHeight="1">
      <c r="A23" s="96"/>
      <c r="B23" s="83" t="s">
        <v>782</v>
      </c>
      <c r="C23" s="92" t="s">
        <v>783</v>
      </c>
      <c r="D23" s="92"/>
      <c r="E23" s="92"/>
      <c r="F23" s="92"/>
      <c r="G23" s="92"/>
      <c r="H23" s="92"/>
      <c r="I23" s="92"/>
      <c r="J23" s="92"/>
      <c r="K23" s="551"/>
      <c r="L23" s="126"/>
      <c r="M23" s="92"/>
      <c r="N23" s="126"/>
      <c r="O23" s="201"/>
      <c r="P23" s="827"/>
      <c r="Q23" s="126" t="s">
        <v>784</v>
      </c>
      <c r="R23" s="91"/>
    </row>
    <row r="24" spans="1:18" s="2" customFormat="1" ht="20.100000000000001" customHeight="1">
      <c r="A24" s="96"/>
      <c r="B24" s="82"/>
      <c r="C24" s="86" t="s">
        <v>439</v>
      </c>
      <c r="D24" s="82"/>
      <c r="E24" s="82"/>
      <c r="F24" s="82"/>
      <c r="G24" s="82"/>
      <c r="H24" s="82"/>
      <c r="I24" s="82"/>
      <c r="J24" s="82"/>
      <c r="K24" s="86"/>
      <c r="L24" s="463" t="str">
        <f>VLOOKUP(SUM(_Output!D1099:D1101),_SUM_Completeness!A202:B205,2,FALSE)</f>
        <v>Fully complete</v>
      </c>
      <c r="M24" s="82"/>
      <c r="N24" s="125"/>
      <c r="O24" s="199"/>
      <c r="P24" s="826"/>
      <c r="Q24" s="117" t="s">
        <v>785</v>
      </c>
      <c r="R24" s="91"/>
    </row>
    <row r="25" spans="1:18" s="2" customFormat="1" ht="20.100000000000001" customHeight="1">
      <c r="A25" s="6"/>
      <c r="B25" s="12" t="s">
        <v>534</v>
      </c>
      <c r="C25" s="3" t="s">
        <v>786</v>
      </c>
      <c r="D25" s="8"/>
      <c r="E25" s="8"/>
      <c r="F25" s="8"/>
      <c r="G25" s="8"/>
      <c r="H25" s="8"/>
      <c r="I25" s="8"/>
      <c r="J25" s="8"/>
      <c r="K25" s="3"/>
      <c r="L25" s="113"/>
      <c r="M25" s="3"/>
      <c r="N25" s="113"/>
      <c r="O25" s="195"/>
      <c r="P25" s="825" t="str">
        <f>VLOOKUP(_Output!D1102,_Guidance!B424:C429,2,FALSE)</f>
        <v xml:space="preserve"> </v>
      </c>
      <c r="Q25" s="113" t="s">
        <v>787</v>
      </c>
      <c r="R25" s="13"/>
    </row>
    <row r="26" spans="1:18" s="2" customFormat="1" ht="20.100000000000001" customHeight="1">
      <c r="A26" s="6"/>
      <c r="B26" s="12" t="s">
        <v>537</v>
      </c>
      <c r="C26" s="3" t="s">
        <v>788</v>
      </c>
      <c r="D26" s="8"/>
      <c r="E26" s="8"/>
      <c r="F26" s="8"/>
      <c r="G26" s="8"/>
      <c r="H26" s="8"/>
      <c r="I26" s="8"/>
      <c r="J26" s="8"/>
      <c r="K26" s="3"/>
      <c r="L26" s="113"/>
      <c r="M26" s="3"/>
      <c r="N26" s="113"/>
      <c r="O26" s="195"/>
      <c r="P26" s="825" t="str">
        <f>VLOOKUP(_Output!D1001,_Guidance!B430:C435,2,FALSE)</f>
        <v xml:space="preserve"> </v>
      </c>
      <c r="Q26" s="113" t="s">
        <v>789</v>
      </c>
      <c r="R26" s="13"/>
    </row>
    <row r="27" spans="1:18" s="2" customFormat="1" ht="20.100000000000001" customHeight="1">
      <c r="A27" s="6"/>
      <c r="B27" s="3" t="s">
        <v>540</v>
      </c>
      <c r="C27" s="3" t="s">
        <v>790</v>
      </c>
      <c r="D27" s="3"/>
      <c r="E27" s="3"/>
      <c r="F27" s="3"/>
      <c r="G27" s="3"/>
      <c r="H27" s="3"/>
      <c r="I27" s="3"/>
      <c r="J27" s="3"/>
      <c r="K27" s="3"/>
      <c r="L27" s="113"/>
      <c r="M27" s="3"/>
      <c r="N27" s="113"/>
      <c r="O27" s="195"/>
      <c r="P27" s="825" t="str">
        <f>VLOOKUP(_Output!D175,_Guidance!B436:C441,2,FALSE)</f>
        <v xml:space="preserve"> </v>
      </c>
      <c r="Q27" s="113" t="s">
        <v>791</v>
      </c>
      <c r="R27" s="13"/>
    </row>
    <row r="28" spans="1:18" s="2" customFormat="1" ht="20.100000000000001" customHeight="1">
      <c r="A28" s="6"/>
      <c r="B28" s="3" t="s">
        <v>543</v>
      </c>
      <c r="C28" s="3" t="s">
        <v>792</v>
      </c>
      <c r="D28" s="3"/>
      <c r="E28" s="3"/>
      <c r="F28" s="3"/>
      <c r="G28" s="3"/>
      <c r="H28" s="3"/>
      <c r="I28" s="3"/>
      <c r="J28" s="3"/>
      <c r="K28" s="3"/>
      <c r="L28" s="113"/>
      <c r="M28" s="3"/>
      <c r="N28" s="113"/>
      <c r="O28" s="195"/>
      <c r="P28" s="825" t="str">
        <f>VLOOKUP(_Output!D176,_Guidance!B442:C447,2,FALSE)</f>
        <v xml:space="preserve"> </v>
      </c>
      <c r="Q28" s="113" t="s">
        <v>793</v>
      </c>
      <c r="R28" s="13"/>
    </row>
    <row r="29" spans="1:18" s="2" customFormat="1" ht="20.100000000000001" customHeight="1">
      <c r="A29" s="6"/>
      <c r="B29" s="3"/>
      <c r="C29" s="3"/>
      <c r="D29" s="3"/>
      <c r="E29" s="3"/>
      <c r="F29" s="3"/>
      <c r="G29" s="3"/>
      <c r="H29" s="3"/>
      <c r="I29" s="3"/>
      <c r="J29" s="3"/>
      <c r="K29" s="3"/>
      <c r="L29" s="113"/>
      <c r="M29" s="3"/>
      <c r="N29" s="113"/>
      <c r="O29" s="195"/>
      <c r="P29" s="825"/>
      <c r="Q29" s="113"/>
      <c r="R29" s="13"/>
    </row>
    <row r="30" spans="1:18" ht="20.100000000000001" customHeight="1">
      <c r="A30" s="4"/>
      <c r="B30" s="102" t="s">
        <v>351</v>
      </c>
      <c r="C30" s="102"/>
      <c r="D30" s="102"/>
      <c r="E30" s="102"/>
      <c r="F30" s="102"/>
      <c r="G30" s="102"/>
      <c r="H30" s="102"/>
      <c r="I30" s="102"/>
      <c r="J30" s="102"/>
      <c r="K30" s="3"/>
      <c r="L30" s="114"/>
      <c r="M30" s="5"/>
      <c r="N30" s="114"/>
      <c r="O30" s="196"/>
      <c r="P30" s="828"/>
      <c r="Q30" s="114"/>
      <c r="R30" s="14"/>
    </row>
    <row r="31" spans="1:18" ht="20.100000000000001" customHeight="1">
      <c r="A31" s="9"/>
      <c r="B31" s="3" t="s">
        <v>546</v>
      </c>
      <c r="C31" s="3" t="s">
        <v>353</v>
      </c>
      <c r="D31" s="3"/>
      <c r="E31" s="3"/>
      <c r="F31" s="3"/>
      <c r="G31" s="3"/>
      <c r="H31" s="3"/>
      <c r="I31" s="3"/>
      <c r="J31" s="3"/>
      <c r="K31" s="3"/>
      <c r="L31" s="607" t="s">
        <v>451</v>
      </c>
      <c r="M31" s="608"/>
      <c r="N31" s="932"/>
      <c r="O31" s="932"/>
      <c r="P31" s="932"/>
      <c r="Q31" s="933"/>
      <c r="R31" s="14"/>
    </row>
    <row r="32" spans="1:18" ht="20.100000000000001" customHeight="1">
      <c r="A32" s="9"/>
      <c r="B32" s="3"/>
      <c r="C32" s="3"/>
      <c r="D32" s="3"/>
      <c r="E32" s="3"/>
      <c r="F32" s="3"/>
      <c r="G32" s="3"/>
      <c r="H32" s="3"/>
      <c r="I32" s="3"/>
      <c r="J32" s="3"/>
      <c r="K32" s="3"/>
      <c r="L32" s="609" t="s">
        <v>454</v>
      </c>
      <c r="M32" s="610"/>
      <c r="N32" s="924"/>
      <c r="O32" s="924"/>
      <c r="P32" s="924"/>
      <c r="Q32" s="925"/>
      <c r="R32" s="14"/>
    </row>
    <row r="33" spans="1:18" ht="20.100000000000001" customHeight="1">
      <c r="A33" s="9"/>
      <c r="B33" s="3"/>
      <c r="C33" s="3"/>
      <c r="D33" s="3"/>
      <c r="E33" s="3"/>
      <c r="F33" s="3"/>
      <c r="G33" s="3"/>
      <c r="H33" s="3"/>
      <c r="I33" s="3"/>
      <c r="J33" s="3"/>
      <c r="K33" s="3"/>
      <c r="L33" s="609" t="s">
        <v>457</v>
      </c>
      <c r="M33" s="610"/>
      <c r="N33" s="924"/>
      <c r="O33" s="924"/>
      <c r="P33" s="924"/>
      <c r="Q33" s="925"/>
      <c r="R33" s="14"/>
    </row>
    <row r="34" spans="1:18" ht="20.100000000000001" customHeight="1">
      <c r="A34" s="9"/>
      <c r="B34" s="3"/>
      <c r="C34" s="3"/>
      <c r="D34" s="3"/>
      <c r="E34" s="3"/>
      <c r="F34" s="3"/>
      <c r="G34" s="3"/>
      <c r="H34" s="3"/>
      <c r="I34" s="3"/>
      <c r="J34" s="3"/>
      <c r="K34" s="3"/>
      <c r="L34" s="609" t="s">
        <v>501</v>
      </c>
      <c r="M34" s="610"/>
      <c r="N34" s="924"/>
      <c r="O34" s="924"/>
      <c r="P34" s="924"/>
      <c r="Q34" s="925"/>
      <c r="R34" s="14"/>
    </row>
    <row r="35" spans="1:18" ht="20.100000000000001" customHeight="1">
      <c r="A35" s="9"/>
      <c r="B35" s="3"/>
      <c r="C35" s="3"/>
      <c r="D35" s="3"/>
      <c r="E35" s="3"/>
      <c r="F35" s="3"/>
      <c r="G35" s="3"/>
      <c r="H35" s="3"/>
      <c r="I35" s="3"/>
      <c r="J35" s="3"/>
      <c r="K35" s="3"/>
      <c r="L35" s="609" t="s">
        <v>504</v>
      </c>
      <c r="M35" s="610"/>
      <c r="N35" s="924"/>
      <c r="O35" s="924"/>
      <c r="P35" s="924"/>
      <c r="Q35" s="925"/>
      <c r="R35" s="14"/>
    </row>
    <row r="36" spans="1:18" ht="20.100000000000001" customHeight="1">
      <c r="A36" s="9"/>
      <c r="B36" s="3"/>
      <c r="C36" s="3"/>
      <c r="D36" s="3"/>
      <c r="E36" s="3"/>
      <c r="F36" s="3"/>
      <c r="G36" s="3"/>
      <c r="H36" s="3"/>
      <c r="I36" s="3"/>
      <c r="J36" s="3"/>
      <c r="K36" s="3"/>
      <c r="L36" s="609" t="s">
        <v>531</v>
      </c>
      <c r="M36" s="610"/>
      <c r="N36" s="924"/>
      <c r="O36" s="924"/>
      <c r="P36" s="924"/>
      <c r="Q36" s="925"/>
      <c r="R36" s="14"/>
    </row>
    <row r="37" spans="1:18" ht="20.100000000000001" customHeight="1">
      <c r="A37" s="9"/>
      <c r="B37" s="3"/>
      <c r="C37" s="3"/>
      <c r="D37" s="3"/>
      <c r="E37" s="3"/>
      <c r="F37" s="3"/>
      <c r="G37" s="3"/>
      <c r="H37" s="3"/>
      <c r="I37" s="3"/>
      <c r="J37" s="3"/>
      <c r="K37" s="3"/>
      <c r="L37" s="609" t="s">
        <v>534</v>
      </c>
      <c r="M37" s="610"/>
      <c r="N37" s="924"/>
      <c r="O37" s="924"/>
      <c r="P37" s="924"/>
      <c r="Q37" s="925"/>
      <c r="R37" s="14"/>
    </row>
    <row r="38" spans="1:18" ht="20.100000000000001" customHeight="1">
      <c r="A38" s="9"/>
      <c r="B38" s="3"/>
      <c r="C38" s="3"/>
      <c r="D38" s="3"/>
      <c r="E38" s="3"/>
      <c r="F38" s="3"/>
      <c r="G38" s="3"/>
      <c r="H38" s="3"/>
      <c r="I38" s="3"/>
      <c r="J38" s="3"/>
      <c r="K38" s="3"/>
      <c r="L38" s="609" t="s">
        <v>537</v>
      </c>
      <c r="M38" s="610"/>
      <c r="N38" s="924"/>
      <c r="O38" s="924"/>
      <c r="P38" s="924"/>
      <c r="Q38" s="925"/>
      <c r="R38" s="14"/>
    </row>
    <row r="39" spans="1:18" ht="20.100000000000001" customHeight="1">
      <c r="A39" s="9"/>
      <c r="B39" s="3"/>
      <c r="C39" s="3"/>
      <c r="D39" s="3"/>
      <c r="E39" s="3"/>
      <c r="F39" s="3"/>
      <c r="G39" s="3"/>
      <c r="H39" s="3"/>
      <c r="I39" s="3"/>
      <c r="J39" s="3"/>
      <c r="K39" s="3"/>
      <c r="L39" s="609" t="s">
        <v>540</v>
      </c>
      <c r="M39" s="610"/>
      <c r="N39" s="928"/>
      <c r="O39" s="928"/>
      <c r="P39" s="928"/>
      <c r="Q39" s="929"/>
      <c r="R39" s="14"/>
    </row>
    <row r="40" spans="1:18" ht="20.100000000000001" customHeight="1">
      <c r="A40" s="9"/>
      <c r="B40" s="3"/>
      <c r="C40" s="3"/>
      <c r="D40" s="3"/>
      <c r="E40" s="3"/>
      <c r="F40" s="3"/>
      <c r="G40" s="3"/>
      <c r="H40" s="3"/>
      <c r="I40" s="3"/>
      <c r="J40" s="3"/>
      <c r="K40" s="3"/>
      <c r="L40" s="611" t="s">
        <v>543</v>
      </c>
      <c r="M40" s="612"/>
      <c r="N40" s="930"/>
      <c r="O40" s="930"/>
      <c r="P40" s="930"/>
      <c r="Q40" s="931"/>
      <c r="R40" s="14"/>
    </row>
    <row r="41" spans="1:18" ht="20.100000000000001" customHeight="1" thickBot="1">
      <c r="A41" s="10"/>
      <c r="B41" s="11"/>
      <c r="C41" s="11"/>
      <c r="D41" s="11"/>
      <c r="E41" s="11"/>
      <c r="F41" s="11"/>
      <c r="G41" s="11"/>
      <c r="H41" s="11"/>
      <c r="I41" s="11"/>
      <c r="J41" s="11"/>
      <c r="K41" s="11"/>
      <c r="L41" s="11"/>
      <c r="M41" s="11"/>
      <c r="N41" s="11"/>
      <c r="O41" s="11"/>
      <c r="P41" s="11"/>
      <c r="Q41" s="11"/>
      <c r="R41" s="15"/>
    </row>
    <row r="42" spans="1:18" ht="14.45" hidden="1"/>
    <row r="43" spans="1:18" ht="14.45" hidden="1"/>
    <row r="44" spans="1:18" ht="14.45" hidden="1"/>
    <row r="45" spans="1:18" ht="14.45" hidden="1"/>
    <row r="46" spans="1:18" ht="14.45" hidden="1"/>
    <row r="47" spans="1:18" ht="14.45" hidden="1"/>
    <row r="48" spans="1:18" ht="14.45" hidden="1"/>
    <row r="49" ht="14.45" hidden="1"/>
  </sheetData>
  <mergeCells count="20">
    <mergeCell ref="N38:Q38"/>
    <mergeCell ref="N39:Q39"/>
    <mergeCell ref="N40:Q40"/>
    <mergeCell ref="B5:F5"/>
    <mergeCell ref="G5:K5"/>
    <mergeCell ref="B6:F6"/>
    <mergeCell ref="N37:Q37"/>
    <mergeCell ref="N36:Q36"/>
    <mergeCell ref="B1:K2"/>
    <mergeCell ref="L1:L2"/>
    <mergeCell ref="N1:N2"/>
    <mergeCell ref="B3:F3"/>
    <mergeCell ref="G3:K3"/>
    <mergeCell ref="B4:F4"/>
    <mergeCell ref="G4:K4"/>
    <mergeCell ref="N31:Q31"/>
    <mergeCell ref="N32:Q32"/>
    <mergeCell ref="N35:Q35"/>
    <mergeCell ref="N34:Q34"/>
    <mergeCell ref="N33:Q33"/>
  </mergeCells>
  <phoneticPr fontId="24" type="noConversion"/>
  <hyperlinks>
    <hyperlink ref="B4:F4" location="'People - R&amp;H'!A1" tooltip="2. Roles and Hierarchy" display="2. Roles and Hierarchy" xr:uid="{00000000-0004-0000-0E00-000000000000}"/>
    <hyperlink ref="B5:F5" location="'People - PEM'!A1" tooltip="3. People Management" display="3. People Management" xr:uid="{00000000-0004-0000-0E00-000001000000}"/>
    <hyperlink ref="B6:F6" location="'People - KNM'!A1" tooltip="4. Knowledge Management" display="4. Knowledge Management" xr:uid="{00000000-0004-0000-0E00-000002000000}"/>
    <hyperlink ref="G3:K3" location="'People - T&amp;E'!A1" tooltip="5. Training &amp; Education" display="5. Training &amp; Education" xr:uid="{00000000-0004-0000-0E00-000003000000}"/>
    <hyperlink ref="B3:F3" location="'People - EMP'!A1" tooltip="1. Employees" display="1. Employees" xr:uid="{00000000-0004-0000-0E00-000004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625" r:id="rId4" name="Drop Down 89">
              <controlPr defaultSize="0" autoLine="0" autoPict="0">
                <anchor moveWithCells="1">
                  <from>
                    <xdr:col>11</xdr:col>
                    <xdr:colOff>22860</xdr:colOff>
                    <xdr:row>9</xdr:row>
                    <xdr:rowOff>22860</xdr:rowOff>
                  </from>
                  <to>
                    <xdr:col>12</xdr:col>
                    <xdr:colOff>22860</xdr:colOff>
                    <xdr:row>9</xdr:row>
                    <xdr:rowOff>228600</xdr:rowOff>
                  </to>
                </anchor>
              </controlPr>
            </control>
          </mc:Choice>
        </mc:AlternateContent>
        <mc:AlternateContent xmlns:mc="http://schemas.openxmlformats.org/markup-compatibility/2006">
          <mc:Choice Requires="x14">
            <control shapeId="65627" r:id="rId5" name="Drop Down 91">
              <controlPr defaultSize="0" autoLine="0" autoPict="0">
                <anchor moveWithCells="1">
                  <from>
                    <xdr:col>11</xdr:col>
                    <xdr:colOff>22860</xdr:colOff>
                    <xdr:row>26</xdr:row>
                    <xdr:rowOff>22860</xdr:rowOff>
                  </from>
                  <to>
                    <xdr:col>12</xdr:col>
                    <xdr:colOff>22860</xdr:colOff>
                    <xdr:row>26</xdr:row>
                    <xdr:rowOff>228600</xdr:rowOff>
                  </to>
                </anchor>
              </controlPr>
            </control>
          </mc:Choice>
        </mc:AlternateContent>
        <mc:AlternateContent xmlns:mc="http://schemas.openxmlformats.org/markup-compatibility/2006">
          <mc:Choice Requires="x14">
            <control shapeId="65638" r:id="rId6" name="Drop Down 102">
              <controlPr defaultSize="0" autoLine="0" autoPict="0">
                <anchor moveWithCells="1">
                  <from>
                    <xdr:col>11</xdr:col>
                    <xdr:colOff>22860</xdr:colOff>
                    <xdr:row>27</xdr:row>
                    <xdr:rowOff>22860</xdr:rowOff>
                  </from>
                  <to>
                    <xdr:col>12</xdr:col>
                    <xdr:colOff>22860</xdr:colOff>
                    <xdr:row>27</xdr:row>
                    <xdr:rowOff>228600</xdr:rowOff>
                  </to>
                </anchor>
              </controlPr>
            </control>
          </mc:Choice>
        </mc:AlternateContent>
        <mc:AlternateContent xmlns:mc="http://schemas.openxmlformats.org/markup-compatibility/2006">
          <mc:Choice Requires="x14">
            <control shapeId="65644" r:id="rId7" name="Drop Down 108">
              <controlPr defaultSize="0" autoLine="0" autoPict="0">
                <anchor moveWithCells="1">
                  <from>
                    <xdr:col>11</xdr:col>
                    <xdr:colOff>22860</xdr:colOff>
                    <xdr:row>25</xdr:row>
                    <xdr:rowOff>22860</xdr:rowOff>
                  </from>
                  <to>
                    <xdr:col>12</xdr:col>
                    <xdr:colOff>22860</xdr:colOff>
                    <xdr:row>25</xdr:row>
                    <xdr:rowOff>228600</xdr:rowOff>
                  </to>
                </anchor>
              </controlPr>
            </control>
          </mc:Choice>
        </mc:AlternateContent>
        <mc:AlternateContent xmlns:mc="http://schemas.openxmlformats.org/markup-compatibility/2006">
          <mc:Choice Requires="x14">
            <control shapeId="65646" r:id="rId8" name="Drop Down 110">
              <controlPr defaultSize="0" autoLine="0" autoPict="0">
                <anchor moveWithCells="1">
                  <from>
                    <xdr:col>11</xdr:col>
                    <xdr:colOff>22860</xdr:colOff>
                    <xdr:row>12</xdr:row>
                    <xdr:rowOff>38100</xdr:rowOff>
                  </from>
                  <to>
                    <xdr:col>12</xdr:col>
                    <xdr:colOff>22860</xdr:colOff>
                    <xdr:row>12</xdr:row>
                    <xdr:rowOff>236220</xdr:rowOff>
                  </to>
                </anchor>
              </controlPr>
            </control>
          </mc:Choice>
        </mc:AlternateContent>
        <mc:AlternateContent xmlns:mc="http://schemas.openxmlformats.org/markup-compatibility/2006">
          <mc:Choice Requires="x14">
            <control shapeId="65648" r:id="rId9" name="Drop Down 112">
              <controlPr defaultSize="0" autoLine="0" autoPict="0">
                <anchor moveWithCells="1">
                  <from>
                    <xdr:col>11</xdr:col>
                    <xdr:colOff>22860</xdr:colOff>
                    <xdr:row>10</xdr:row>
                    <xdr:rowOff>22860</xdr:rowOff>
                  </from>
                  <to>
                    <xdr:col>12</xdr:col>
                    <xdr:colOff>22860</xdr:colOff>
                    <xdr:row>10</xdr:row>
                    <xdr:rowOff>228600</xdr:rowOff>
                  </to>
                </anchor>
              </controlPr>
            </control>
          </mc:Choice>
        </mc:AlternateContent>
        <mc:AlternateContent xmlns:mc="http://schemas.openxmlformats.org/markup-compatibility/2006">
          <mc:Choice Requires="x14">
            <control shapeId="65650" r:id="rId10" name="Drop Down 114">
              <controlPr defaultSize="0" autoLine="0" autoPict="0">
                <anchor moveWithCells="1">
                  <from>
                    <xdr:col>11</xdr:col>
                    <xdr:colOff>22860</xdr:colOff>
                    <xdr:row>13</xdr:row>
                    <xdr:rowOff>38100</xdr:rowOff>
                  </from>
                  <to>
                    <xdr:col>12</xdr:col>
                    <xdr:colOff>22860</xdr:colOff>
                    <xdr:row>13</xdr:row>
                    <xdr:rowOff>236220</xdr:rowOff>
                  </to>
                </anchor>
              </controlPr>
            </control>
          </mc:Choice>
        </mc:AlternateContent>
        <mc:AlternateContent xmlns:mc="http://schemas.openxmlformats.org/markup-compatibility/2006">
          <mc:Choice Requires="x14">
            <control shapeId="65651" r:id="rId11" name="Drop Down 115">
              <controlPr defaultSize="0" autoLine="0" autoPict="0">
                <anchor moveWithCells="1">
                  <from>
                    <xdr:col>11</xdr:col>
                    <xdr:colOff>22860</xdr:colOff>
                    <xdr:row>14</xdr:row>
                    <xdr:rowOff>38100</xdr:rowOff>
                  </from>
                  <to>
                    <xdr:col>12</xdr:col>
                    <xdr:colOff>22860</xdr:colOff>
                    <xdr:row>14</xdr:row>
                    <xdr:rowOff>236220</xdr:rowOff>
                  </to>
                </anchor>
              </controlPr>
            </control>
          </mc:Choice>
        </mc:AlternateContent>
        <mc:AlternateContent xmlns:mc="http://schemas.openxmlformats.org/markup-compatibility/2006">
          <mc:Choice Requires="x14">
            <control shapeId="65652" r:id="rId12" name="Drop Down 116">
              <controlPr defaultSize="0" autoLine="0" autoPict="0">
                <anchor moveWithCells="1">
                  <from>
                    <xdr:col>11</xdr:col>
                    <xdr:colOff>22860</xdr:colOff>
                    <xdr:row>15</xdr:row>
                    <xdr:rowOff>38100</xdr:rowOff>
                  </from>
                  <to>
                    <xdr:col>12</xdr:col>
                    <xdr:colOff>22860</xdr:colOff>
                    <xdr:row>15</xdr:row>
                    <xdr:rowOff>236220</xdr:rowOff>
                  </to>
                </anchor>
              </controlPr>
            </control>
          </mc:Choice>
        </mc:AlternateContent>
        <mc:AlternateContent xmlns:mc="http://schemas.openxmlformats.org/markup-compatibility/2006">
          <mc:Choice Requires="x14">
            <control shapeId="65653" r:id="rId13" name="Drop Down 117">
              <controlPr defaultSize="0" autoLine="0" autoPict="0">
                <anchor moveWithCells="1">
                  <from>
                    <xdr:col>11</xdr:col>
                    <xdr:colOff>22860</xdr:colOff>
                    <xdr:row>17</xdr:row>
                    <xdr:rowOff>22860</xdr:rowOff>
                  </from>
                  <to>
                    <xdr:col>12</xdr:col>
                    <xdr:colOff>22860</xdr:colOff>
                    <xdr:row>17</xdr:row>
                    <xdr:rowOff>228600</xdr:rowOff>
                  </to>
                </anchor>
              </controlPr>
            </control>
          </mc:Choice>
        </mc:AlternateContent>
        <mc:AlternateContent xmlns:mc="http://schemas.openxmlformats.org/markup-compatibility/2006">
          <mc:Choice Requires="x14">
            <control shapeId="65654" r:id="rId14" name="Drop Down 118">
              <controlPr defaultSize="0" autoLine="0" autoPict="0">
                <anchor moveWithCells="1">
                  <from>
                    <xdr:col>11</xdr:col>
                    <xdr:colOff>22860</xdr:colOff>
                    <xdr:row>18</xdr:row>
                    <xdr:rowOff>22860</xdr:rowOff>
                  </from>
                  <to>
                    <xdr:col>12</xdr:col>
                    <xdr:colOff>22860</xdr:colOff>
                    <xdr:row>18</xdr:row>
                    <xdr:rowOff>228600</xdr:rowOff>
                  </to>
                </anchor>
              </controlPr>
            </control>
          </mc:Choice>
        </mc:AlternateContent>
        <mc:AlternateContent xmlns:mc="http://schemas.openxmlformats.org/markup-compatibility/2006">
          <mc:Choice Requires="x14">
            <control shapeId="65655" r:id="rId15" name="Drop Down 119">
              <controlPr defaultSize="0" autoLine="0" autoPict="0">
                <anchor moveWithCells="1">
                  <from>
                    <xdr:col>11</xdr:col>
                    <xdr:colOff>22860</xdr:colOff>
                    <xdr:row>20</xdr:row>
                    <xdr:rowOff>38100</xdr:rowOff>
                  </from>
                  <to>
                    <xdr:col>12</xdr:col>
                    <xdr:colOff>22860</xdr:colOff>
                    <xdr:row>20</xdr:row>
                    <xdr:rowOff>236220</xdr:rowOff>
                  </to>
                </anchor>
              </controlPr>
            </control>
          </mc:Choice>
        </mc:AlternateContent>
        <mc:AlternateContent xmlns:mc="http://schemas.openxmlformats.org/markup-compatibility/2006">
          <mc:Choice Requires="x14">
            <control shapeId="65656" r:id="rId16" name="Drop Down 120">
              <controlPr defaultSize="0" autoLine="0" autoPict="0">
                <anchor moveWithCells="1">
                  <from>
                    <xdr:col>11</xdr:col>
                    <xdr:colOff>22860</xdr:colOff>
                    <xdr:row>21</xdr:row>
                    <xdr:rowOff>38100</xdr:rowOff>
                  </from>
                  <to>
                    <xdr:col>12</xdr:col>
                    <xdr:colOff>22860</xdr:colOff>
                    <xdr:row>21</xdr:row>
                    <xdr:rowOff>236220</xdr:rowOff>
                  </to>
                </anchor>
              </controlPr>
            </control>
          </mc:Choice>
        </mc:AlternateContent>
        <mc:AlternateContent xmlns:mc="http://schemas.openxmlformats.org/markup-compatibility/2006">
          <mc:Choice Requires="x14">
            <control shapeId="65657" r:id="rId17" name="Drop Down 121">
              <controlPr defaultSize="0" autoLine="0" autoPict="0">
                <anchor moveWithCells="1">
                  <from>
                    <xdr:col>11</xdr:col>
                    <xdr:colOff>22860</xdr:colOff>
                    <xdr:row>22</xdr:row>
                    <xdr:rowOff>38100</xdr:rowOff>
                  </from>
                  <to>
                    <xdr:col>12</xdr:col>
                    <xdr:colOff>22860</xdr:colOff>
                    <xdr:row>22</xdr:row>
                    <xdr:rowOff>236220</xdr:rowOff>
                  </to>
                </anchor>
              </controlPr>
            </control>
          </mc:Choice>
        </mc:AlternateContent>
        <mc:AlternateContent xmlns:mc="http://schemas.openxmlformats.org/markup-compatibility/2006">
          <mc:Choice Requires="x14">
            <control shapeId="65658" r:id="rId18" name="Drop Down 122">
              <controlPr defaultSize="0" autoLine="0" autoPict="0">
                <anchor moveWithCells="1">
                  <from>
                    <xdr:col>11</xdr:col>
                    <xdr:colOff>22860</xdr:colOff>
                    <xdr:row>24</xdr:row>
                    <xdr:rowOff>22860</xdr:rowOff>
                  </from>
                  <to>
                    <xdr:col>12</xdr:col>
                    <xdr:colOff>22860</xdr:colOff>
                    <xdr:row>24</xdr:row>
                    <xdr:rowOff>228600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4">
    <tabColor rgb="FF0070C0"/>
  </sheetPr>
  <dimension ref="A1:S41"/>
  <sheetViews>
    <sheetView showRowColHeaders="0" zoomScaleNormal="100" workbookViewId="0">
      <pane ySplit="7" topLeftCell="A8" activePane="bottomLeft" state="frozen"/>
      <selection pane="bottomLeft"/>
    </sheetView>
  </sheetViews>
  <sheetFormatPr defaultColWidth="0" defaultRowHeight="20.25" customHeight="1"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customWidth="1"/>
    <col min="17" max="17" width="110.7109375" customWidth="1"/>
    <col min="18" max="18" width="2.28515625" customWidth="1"/>
    <col min="19" max="19" width="0" hidden="1" customWidth="1"/>
    <col min="20" max="16384" width="9.28515625" hidden="1"/>
  </cols>
  <sheetData>
    <row r="1" spans="1:18" ht="20.25" customHeight="1">
      <c r="A1" s="328"/>
      <c r="B1" s="846" t="s">
        <v>19</v>
      </c>
      <c r="C1" s="847"/>
      <c r="D1" s="847"/>
      <c r="E1" s="847"/>
      <c r="F1" s="847"/>
      <c r="G1" s="847"/>
      <c r="H1" s="847"/>
      <c r="I1" s="847"/>
      <c r="J1" s="847"/>
      <c r="K1" s="847"/>
      <c r="L1" s="839"/>
      <c r="M1" s="340"/>
      <c r="N1" s="877"/>
      <c r="O1" s="329"/>
      <c r="P1" s="329"/>
      <c r="Q1" s="329"/>
      <c r="R1" s="330"/>
    </row>
    <row r="2" spans="1:18" ht="20.25" customHeight="1">
      <c r="A2" s="331"/>
      <c r="B2" s="848"/>
      <c r="C2" s="849"/>
      <c r="D2" s="849"/>
      <c r="E2" s="849"/>
      <c r="F2" s="849"/>
      <c r="G2" s="849"/>
      <c r="H2" s="849"/>
      <c r="I2" s="849"/>
      <c r="J2" s="849"/>
      <c r="K2" s="849"/>
      <c r="L2" s="840"/>
      <c r="M2" s="325"/>
      <c r="N2" s="840"/>
      <c r="O2" s="337"/>
      <c r="P2" s="337"/>
      <c r="Q2" s="337"/>
      <c r="R2" s="338"/>
    </row>
    <row r="3" spans="1:18" ht="20.25" customHeight="1">
      <c r="A3" s="331"/>
      <c r="B3" s="836" t="s">
        <v>20</v>
      </c>
      <c r="C3" s="837"/>
      <c r="D3" s="837"/>
      <c r="E3" s="837"/>
      <c r="F3" s="837"/>
      <c r="G3" s="841" t="s">
        <v>24</v>
      </c>
      <c r="H3" s="842"/>
      <c r="I3" s="842"/>
      <c r="J3" s="842"/>
      <c r="K3" s="843"/>
      <c r="L3" s="317"/>
      <c r="M3" s="317"/>
      <c r="N3" s="317"/>
      <c r="O3" s="332"/>
      <c r="P3" s="332"/>
      <c r="Q3" s="332"/>
      <c r="R3" s="333"/>
    </row>
    <row r="4" spans="1:18" ht="20.25" customHeight="1">
      <c r="A4" s="331"/>
      <c r="B4" s="836" t="s">
        <v>21</v>
      </c>
      <c r="C4" s="837"/>
      <c r="D4" s="837"/>
      <c r="E4" s="837"/>
      <c r="F4" s="837"/>
      <c r="G4" s="844"/>
      <c r="H4" s="845"/>
      <c r="I4" s="845"/>
      <c r="J4" s="845"/>
      <c r="K4" s="845"/>
      <c r="L4" s="317"/>
      <c r="M4" s="317"/>
      <c r="N4" s="317"/>
      <c r="O4" s="332"/>
      <c r="P4" s="332"/>
      <c r="Q4" s="332"/>
      <c r="R4" s="333"/>
    </row>
    <row r="5" spans="1:18" ht="20.25" customHeight="1">
      <c r="A5" s="331"/>
      <c r="B5" s="836" t="s">
        <v>22</v>
      </c>
      <c r="C5" s="837"/>
      <c r="D5" s="837"/>
      <c r="E5" s="837"/>
      <c r="F5" s="837"/>
      <c r="G5" s="844"/>
      <c r="H5" s="845"/>
      <c r="I5" s="845"/>
      <c r="J5" s="845"/>
      <c r="K5" s="845"/>
      <c r="L5" s="317"/>
      <c r="M5" s="317"/>
      <c r="N5" s="317"/>
      <c r="O5" s="332"/>
      <c r="P5" s="332"/>
      <c r="Q5" s="332"/>
      <c r="R5" s="333"/>
    </row>
    <row r="6" spans="1:18" ht="20.25" customHeight="1">
      <c r="A6" s="331"/>
      <c r="B6" s="836" t="s">
        <v>23</v>
      </c>
      <c r="C6" s="837"/>
      <c r="D6" s="837"/>
      <c r="E6" s="837"/>
      <c r="F6" s="837"/>
      <c r="G6" s="339"/>
      <c r="H6" s="317"/>
      <c r="I6" s="317"/>
      <c r="J6" s="317"/>
      <c r="K6" s="317"/>
      <c r="L6" s="317"/>
      <c r="M6" s="317"/>
      <c r="N6" s="317"/>
      <c r="O6" s="332"/>
      <c r="P6" s="332"/>
      <c r="Q6" s="332"/>
      <c r="R6" s="333"/>
    </row>
    <row r="7" spans="1:18" ht="20.25" customHeight="1" thickBot="1">
      <c r="A7" s="334"/>
      <c r="B7" s="335"/>
      <c r="C7" s="335"/>
      <c r="D7" s="335"/>
      <c r="E7" s="335"/>
      <c r="F7" s="335"/>
      <c r="G7" s="335"/>
      <c r="H7" s="335"/>
      <c r="I7" s="335"/>
      <c r="J7" s="335"/>
      <c r="K7" s="335"/>
      <c r="L7" s="335"/>
      <c r="M7" s="335"/>
      <c r="N7" s="335"/>
      <c r="O7" s="335"/>
      <c r="P7" s="335"/>
      <c r="Q7" s="335"/>
      <c r="R7" s="336"/>
    </row>
    <row r="8" spans="1:18" ht="20.25" customHeight="1">
      <c r="A8" s="16"/>
      <c r="B8" s="17"/>
      <c r="C8" s="17"/>
      <c r="D8" s="17"/>
      <c r="E8" s="17"/>
      <c r="F8" s="17"/>
      <c r="G8" s="17"/>
      <c r="H8" s="17"/>
      <c r="I8" s="17"/>
      <c r="J8" s="17"/>
      <c r="K8" s="17"/>
      <c r="L8" s="17"/>
      <c r="M8" s="17"/>
      <c r="N8" s="17"/>
      <c r="O8" s="17"/>
      <c r="P8" s="17"/>
      <c r="Q8" s="17"/>
      <c r="R8" s="18"/>
    </row>
    <row r="9" spans="1:18" s="2" customFormat="1" ht="20.25" customHeight="1">
      <c r="A9" s="106">
        <v>5</v>
      </c>
      <c r="B9" s="107" t="s">
        <v>794</v>
      </c>
      <c r="C9" s="107"/>
      <c r="D9" s="107"/>
      <c r="E9" s="107"/>
      <c r="F9" s="107"/>
      <c r="G9" s="107"/>
      <c r="H9" s="107"/>
      <c r="I9" s="107"/>
      <c r="J9" s="107"/>
      <c r="K9" s="108"/>
      <c r="L9" s="109" t="s">
        <v>334</v>
      </c>
      <c r="M9" s="108"/>
      <c r="N9" s="109" t="s">
        <v>335</v>
      </c>
      <c r="O9" s="200"/>
      <c r="P9" s="819" t="s">
        <v>92</v>
      </c>
      <c r="Q9" s="115" t="s">
        <v>313</v>
      </c>
      <c r="R9" s="13"/>
    </row>
    <row r="10" spans="1:18" s="2" customFormat="1" ht="20.25" customHeight="1">
      <c r="A10" s="6"/>
      <c r="B10" s="3" t="s">
        <v>551</v>
      </c>
      <c r="C10" s="3" t="s">
        <v>795</v>
      </c>
      <c r="D10" s="3"/>
      <c r="E10" s="3"/>
      <c r="F10" s="3"/>
      <c r="G10" s="3"/>
      <c r="H10" s="3"/>
      <c r="I10" s="3"/>
      <c r="J10" s="3"/>
      <c r="K10" s="3"/>
      <c r="L10" s="113"/>
      <c r="M10" s="3"/>
      <c r="N10" s="113"/>
      <c r="O10" s="195"/>
      <c r="P10" s="825" t="str">
        <f>VLOOKUP(_Output!D180,_Guidance!B450:C455,2,FALSE)</f>
        <v xml:space="preserve"> </v>
      </c>
      <c r="Q10" s="113" t="s">
        <v>796</v>
      </c>
      <c r="R10" s="13"/>
    </row>
    <row r="11" spans="1:18" s="2" customFormat="1" ht="20.25" customHeight="1">
      <c r="A11" s="96"/>
      <c r="B11" s="82" t="s">
        <v>554</v>
      </c>
      <c r="C11" s="87" t="s">
        <v>797</v>
      </c>
      <c r="D11" s="82"/>
      <c r="E11" s="82"/>
      <c r="F11" s="82"/>
      <c r="G11" s="82"/>
      <c r="H11" s="82"/>
      <c r="I11" s="82"/>
      <c r="J11" s="82"/>
      <c r="K11" s="87"/>
      <c r="L11" s="125"/>
      <c r="M11" s="82"/>
      <c r="N11" s="125"/>
      <c r="O11" s="199"/>
      <c r="P11" s="826"/>
      <c r="Q11" s="125"/>
      <c r="R11" s="91"/>
    </row>
    <row r="12" spans="1:18" s="2" customFormat="1" ht="20.25" customHeight="1">
      <c r="A12" s="96"/>
      <c r="B12" s="83" t="s">
        <v>798</v>
      </c>
      <c r="C12" s="82" t="s">
        <v>799</v>
      </c>
      <c r="D12" s="83"/>
      <c r="E12" s="83"/>
      <c r="F12" s="83"/>
      <c r="G12" s="83"/>
      <c r="H12" s="83"/>
      <c r="I12" s="83"/>
      <c r="J12" s="83"/>
      <c r="K12" s="82"/>
      <c r="L12" s="125"/>
      <c r="M12" s="82"/>
      <c r="N12" s="125"/>
      <c r="O12" s="199"/>
      <c r="P12" s="826"/>
      <c r="Q12" s="125" t="s">
        <v>800</v>
      </c>
      <c r="R12" s="91"/>
    </row>
    <row r="13" spans="1:18" s="2" customFormat="1" ht="20.25" customHeight="1">
      <c r="A13" s="96"/>
      <c r="B13" s="83" t="s">
        <v>801</v>
      </c>
      <c r="C13" s="82" t="s">
        <v>802</v>
      </c>
      <c r="D13" s="83"/>
      <c r="E13" s="83"/>
      <c r="F13" s="83"/>
      <c r="G13" s="83"/>
      <c r="H13" s="83"/>
      <c r="I13" s="83"/>
      <c r="J13" s="83"/>
      <c r="K13" s="82"/>
      <c r="L13" s="125"/>
      <c r="M13" s="82"/>
      <c r="N13" s="125"/>
      <c r="O13" s="199"/>
      <c r="P13" s="826"/>
      <c r="Q13" s="125" t="s">
        <v>803</v>
      </c>
      <c r="R13" s="91"/>
    </row>
    <row r="14" spans="1:18" s="2" customFormat="1" ht="20.25" customHeight="1">
      <c r="A14" s="96"/>
      <c r="B14" s="83" t="s">
        <v>804</v>
      </c>
      <c r="C14" s="82" t="s">
        <v>805</v>
      </c>
      <c r="D14" s="83"/>
      <c r="E14" s="83"/>
      <c r="F14" s="83"/>
      <c r="G14" s="83"/>
      <c r="H14" s="83"/>
      <c r="I14" s="83"/>
      <c r="J14" s="83"/>
      <c r="K14" s="82"/>
      <c r="L14" s="125"/>
      <c r="M14" s="82"/>
      <c r="N14" s="125"/>
      <c r="O14" s="199"/>
      <c r="P14" s="826"/>
      <c r="Q14" s="125" t="s">
        <v>806</v>
      </c>
      <c r="R14" s="91"/>
    </row>
    <row r="15" spans="1:18" s="2" customFormat="1" ht="20.25" customHeight="1">
      <c r="A15" s="96"/>
      <c r="B15" s="83" t="s">
        <v>807</v>
      </c>
      <c r="C15" s="82" t="s">
        <v>808</v>
      </c>
      <c r="D15" s="83"/>
      <c r="E15" s="83"/>
      <c r="F15" s="83"/>
      <c r="G15" s="83"/>
      <c r="H15" s="83"/>
      <c r="I15" s="83"/>
      <c r="J15" s="83"/>
      <c r="K15" s="82"/>
      <c r="L15" s="125"/>
      <c r="M15" s="82"/>
      <c r="N15" s="125"/>
      <c r="O15" s="199"/>
      <c r="P15" s="826"/>
      <c r="Q15" s="125" t="s">
        <v>809</v>
      </c>
      <c r="R15" s="91"/>
    </row>
    <row r="16" spans="1:18" s="2" customFormat="1" ht="20.25" customHeight="1">
      <c r="A16" s="96"/>
      <c r="B16" s="83" t="s">
        <v>810</v>
      </c>
      <c r="C16" s="82" t="s">
        <v>811</v>
      </c>
      <c r="D16" s="83"/>
      <c r="E16" s="83"/>
      <c r="F16" s="83"/>
      <c r="G16" s="83"/>
      <c r="H16" s="83"/>
      <c r="I16" s="83"/>
      <c r="J16" s="83"/>
      <c r="K16" s="82"/>
      <c r="L16" s="125"/>
      <c r="M16" s="82"/>
      <c r="N16" s="125"/>
      <c r="O16" s="199"/>
      <c r="P16" s="826"/>
      <c r="Q16" s="125" t="s">
        <v>812</v>
      </c>
      <c r="R16" s="91"/>
    </row>
    <row r="17" spans="1:18" s="2" customFormat="1" ht="20.25" customHeight="1">
      <c r="A17" s="96"/>
      <c r="B17" s="83" t="s">
        <v>813</v>
      </c>
      <c r="C17" s="92" t="s">
        <v>814</v>
      </c>
      <c r="D17" s="341"/>
      <c r="E17" s="341"/>
      <c r="F17" s="341"/>
      <c r="G17" s="341"/>
      <c r="H17" s="341"/>
      <c r="I17" s="341"/>
      <c r="J17" s="341"/>
      <c r="K17" s="201"/>
      <c r="L17" s="126"/>
      <c r="M17" s="92"/>
      <c r="N17" s="126"/>
      <c r="O17" s="201"/>
      <c r="P17" s="827"/>
      <c r="Q17" s="126" t="s">
        <v>815</v>
      </c>
      <c r="R17" s="91"/>
    </row>
    <row r="18" spans="1:18" s="2" customFormat="1" ht="20.25" customHeight="1">
      <c r="A18" s="96"/>
      <c r="B18" s="83"/>
      <c r="C18" s="86" t="s">
        <v>439</v>
      </c>
      <c r="D18" s="83"/>
      <c r="E18" s="83"/>
      <c r="F18" s="83"/>
      <c r="G18" s="83"/>
      <c r="H18" s="83"/>
      <c r="I18" s="83"/>
      <c r="J18" s="83"/>
      <c r="K18" s="86"/>
      <c r="L18" s="122" t="str">
        <f>VLOOKUP(SUM(_Output!D182:D187),_SUM_Completeness!A69:B75,2,FALSE)</f>
        <v>Incomplete</v>
      </c>
      <c r="M18" s="82"/>
      <c r="N18" s="125"/>
      <c r="O18" s="199"/>
      <c r="P18" s="826"/>
      <c r="Q18" s="117" t="s">
        <v>816</v>
      </c>
      <c r="R18" s="91"/>
    </row>
    <row r="19" spans="1:18" s="2" customFormat="1" ht="20.25" customHeight="1">
      <c r="A19" s="6"/>
      <c r="B19" s="3" t="s">
        <v>557</v>
      </c>
      <c r="C19" s="3" t="s">
        <v>817</v>
      </c>
      <c r="D19" s="3"/>
      <c r="E19" s="3"/>
      <c r="F19" s="3"/>
      <c r="G19" s="3"/>
      <c r="H19" s="3"/>
      <c r="I19" s="3"/>
      <c r="J19" s="3"/>
      <c r="K19" s="3"/>
      <c r="L19" s="113"/>
      <c r="M19" s="3"/>
      <c r="N19" s="113"/>
      <c r="O19" s="195"/>
      <c r="P19" s="825" t="str">
        <f>VLOOKUP(_Output!D188,_Guidance!B456:C461,2,FALSE)</f>
        <v xml:space="preserve"> </v>
      </c>
      <c r="Q19" s="113" t="s">
        <v>818</v>
      </c>
      <c r="R19" s="13"/>
    </row>
    <row r="20" spans="1:18" s="2" customFormat="1" ht="20.25" customHeight="1">
      <c r="A20" s="96"/>
      <c r="B20" s="82" t="s">
        <v>584</v>
      </c>
      <c r="C20" s="87" t="s">
        <v>819</v>
      </c>
      <c r="D20" s="82"/>
      <c r="E20" s="82"/>
      <c r="F20" s="82"/>
      <c r="G20" s="82"/>
      <c r="H20" s="82"/>
      <c r="I20" s="82"/>
      <c r="J20" s="82"/>
      <c r="K20" s="87"/>
      <c r="L20" s="125"/>
      <c r="M20" s="82"/>
      <c r="N20" s="125"/>
      <c r="O20" s="199"/>
      <c r="P20" s="826"/>
      <c r="Q20" s="125"/>
      <c r="R20" s="91"/>
    </row>
    <row r="21" spans="1:18" s="2" customFormat="1" ht="20.25" customHeight="1">
      <c r="A21" s="96"/>
      <c r="B21" s="83" t="s">
        <v>820</v>
      </c>
      <c r="C21" s="82" t="s">
        <v>821</v>
      </c>
      <c r="D21" s="83"/>
      <c r="E21" s="83"/>
      <c r="F21" s="83"/>
      <c r="G21" s="83"/>
      <c r="H21" s="83"/>
      <c r="I21" s="83"/>
      <c r="J21" s="83"/>
      <c r="K21" s="82"/>
      <c r="L21" s="125"/>
      <c r="M21" s="82"/>
      <c r="N21" s="125"/>
      <c r="O21" s="199"/>
      <c r="P21" s="826"/>
      <c r="Q21" s="125" t="s">
        <v>822</v>
      </c>
      <c r="R21" s="91"/>
    </row>
    <row r="22" spans="1:18" s="2" customFormat="1" ht="20.25" customHeight="1">
      <c r="A22" s="96"/>
      <c r="B22" s="83" t="s">
        <v>823</v>
      </c>
      <c r="C22" s="82" t="s">
        <v>824</v>
      </c>
      <c r="D22" s="83"/>
      <c r="E22" s="83"/>
      <c r="F22" s="83"/>
      <c r="G22" s="83"/>
      <c r="H22" s="83"/>
      <c r="I22" s="83"/>
      <c r="J22" s="83"/>
      <c r="K22" s="82"/>
      <c r="L22" s="125"/>
      <c r="M22" s="82"/>
      <c r="N22" s="125"/>
      <c r="O22" s="199"/>
      <c r="P22" s="826"/>
      <c r="Q22" s="125" t="s">
        <v>825</v>
      </c>
      <c r="R22" s="91"/>
    </row>
    <row r="23" spans="1:18" s="2" customFormat="1" ht="20.25" customHeight="1">
      <c r="A23" s="96"/>
      <c r="B23" s="83" t="s">
        <v>826</v>
      </c>
      <c r="C23" s="92" t="s">
        <v>827</v>
      </c>
      <c r="D23" s="341"/>
      <c r="E23" s="341"/>
      <c r="F23" s="341"/>
      <c r="G23" s="341"/>
      <c r="H23" s="341"/>
      <c r="I23" s="341"/>
      <c r="J23" s="341"/>
      <c r="K23" s="201"/>
      <c r="L23" s="126"/>
      <c r="M23" s="92"/>
      <c r="N23" s="126"/>
      <c r="O23" s="201"/>
      <c r="P23" s="827"/>
      <c r="Q23" s="126" t="s">
        <v>828</v>
      </c>
      <c r="R23" s="91"/>
    </row>
    <row r="24" spans="1:18" s="2" customFormat="1" ht="20.25" customHeight="1">
      <c r="A24" s="96"/>
      <c r="B24" s="83"/>
      <c r="C24" s="86" t="s">
        <v>439</v>
      </c>
      <c r="D24" s="83"/>
      <c r="E24" s="83"/>
      <c r="F24" s="83"/>
      <c r="G24" s="83"/>
      <c r="H24" s="83"/>
      <c r="I24" s="83"/>
      <c r="J24" s="83"/>
      <c r="K24" s="86"/>
      <c r="L24" s="122" t="str">
        <f>VLOOKUP(SUM(_Output!D190:D192),_SUM_Completeness!A78:B81,2,FALSE)</f>
        <v>Incomplete</v>
      </c>
      <c r="M24" s="82"/>
      <c r="N24" s="125"/>
      <c r="O24" s="199"/>
      <c r="P24" s="826"/>
      <c r="Q24" s="117" t="s">
        <v>829</v>
      </c>
      <c r="R24" s="91"/>
    </row>
    <row r="25" spans="1:18" s="2" customFormat="1" ht="20.25" customHeight="1">
      <c r="A25" s="6"/>
      <c r="B25" s="12" t="s">
        <v>587</v>
      </c>
      <c r="C25" s="195" t="s">
        <v>830</v>
      </c>
      <c r="D25" s="12"/>
      <c r="E25" s="12"/>
      <c r="F25" s="12"/>
      <c r="G25" s="12"/>
      <c r="H25" s="12"/>
      <c r="I25" s="12"/>
      <c r="J25" s="12"/>
      <c r="K25" s="195"/>
      <c r="L25" s="3"/>
      <c r="M25" s="3"/>
      <c r="N25" s="113"/>
      <c r="O25" s="195"/>
      <c r="P25" s="825" t="str">
        <f>VLOOKUP(_Output!D193,_Guidance!B462:C467,2,FALSE)</f>
        <v xml:space="preserve"> </v>
      </c>
      <c r="Q25" s="116" t="s">
        <v>831</v>
      </c>
      <c r="R25" s="13"/>
    </row>
    <row r="26" spans="1:18" s="2" customFormat="1" ht="20.25" customHeight="1">
      <c r="A26" s="6"/>
      <c r="B26" s="12" t="s">
        <v>590</v>
      </c>
      <c r="C26" s="3" t="s">
        <v>832</v>
      </c>
      <c r="D26" s="12"/>
      <c r="E26" s="12"/>
      <c r="F26" s="12"/>
      <c r="G26" s="12"/>
      <c r="H26" s="12"/>
      <c r="I26" s="12"/>
      <c r="J26" s="12"/>
      <c r="K26" s="3"/>
      <c r="L26" s="113"/>
      <c r="M26" s="3"/>
      <c r="N26" s="113"/>
      <c r="O26" s="195"/>
      <c r="P26" s="825" t="str">
        <f>VLOOKUP(_Output!D194,_Guidance!B468:C473,2,FALSE)</f>
        <v xml:space="preserve"> </v>
      </c>
      <c r="Q26" s="113" t="s">
        <v>833</v>
      </c>
      <c r="R26" s="13"/>
    </row>
    <row r="27" spans="1:18" s="2" customFormat="1" ht="20.25" customHeight="1">
      <c r="A27" s="6"/>
      <c r="B27" s="12" t="s">
        <v>593</v>
      </c>
      <c r="C27" s="3" t="s">
        <v>834</v>
      </c>
      <c r="D27" s="12"/>
      <c r="E27" s="12"/>
      <c r="F27" s="12"/>
      <c r="G27" s="12"/>
      <c r="H27" s="12"/>
      <c r="I27" s="12"/>
      <c r="J27" s="12"/>
      <c r="K27" s="3"/>
      <c r="L27" s="113"/>
      <c r="M27" s="3"/>
      <c r="N27" s="113"/>
      <c r="O27" s="195"/>
      <c r="P27" s="825" t="str">
        <f>VLOOKUP(_Output!D195,_Guidance!B474:C479,2,FALSE)</f>
        <v xml:space="preserve"> </v>
      </c>
      <c r="Q27" s="113" t="s">
        <v>835</v>
      </c>
      <c r="R27" s="13"/>
    </row>
    <row r="28" spans="1:18" s="2" customFormat="1" ht="20.25" customHeight="1">
      <c r="A28" s="6"/>
      <c r="B28" s="12" t="s">
        <v>596</v>
      </c>
      <c r="C28" s="3" t="s">
        <v>836</v>
      </c>
      <c r="D28" s="12"/>
      <c r="E28" s="12"/>
      <c r="F28" s="12"/>
      <c r="G28" s="12"/>
      <c r="H28" s="12"/>
      <c r="I28" s="12"/>
      <c r="J28" s="12"/>
      <c r="K28" s="3"/>
      <c r="L28" s="113"/>
      <c r="M28" s="3"/>
      <c r="N28" s="113"/>
      <c r="O28" s="195"/>
      <c r="P28" s="825" t="str">
        <f>VLOOKUP(_Output!D196,_Guidance!B480:C485,2,FALSE)</f>
        <v xml:space="preserve"> </v>
      </c>
      <c r="Q28" s="113" t="s">
        <v>837</v>
      </c>
      <c r="R28" s="13"/>
    </row>
    <row r="29" spans="1:18" s="2" customFormat="1" ht="20.25" customHeight="1">
      <c r="A29" s="6"/>
      <c r="B29" s="12" t="s">
        <v>599</v>
      </c>
      <c r="C29" s="3" t="s">
        <v>838</v>
      </c>
      <c r="D29" s="12"/>
      <c r="E29" s="12"/>
      <c r="F29" s="12"/>
      <c r="G29" s="12"/>
      <c r="H29" s="12"/>
      <c r="I29" s="12"/>
      <c r="J29" s="12"/>
      <c r="K29" s="3"/>
      <c r="L29" s="113"/>
      <c r="M29" s="3"/>
      <c r="N29" s="113"/>
      <c r="O29" s="195"/>
      <c r="P29" s="825" t="str">
        <f>VLOOKUP(_Output!D197,_Guidance!B486:C491,2,FALSE)</f>
        <v xml:space="preserve"> </v>
      </c>
      <c r="Q29" s="113" t="s">
        <v>839</v>
      </c>
      <c r="R29" s="13"/>
    </row>
    <row r="30" spans="1:18" ht="20.25" customHeight="1">
      <c r="A30" s="9"/>
      <c r="B30" s="5"/>
      <c r="C30" s="5"/>
      <c r="D30" s="5"/>
      <c r="E30" s="5"/>
      <c r="F30" s="5"/>
      <c r="G30" s="5"/>
      <c r="H30" s="5"/>
      <c r="I30" s="5"/>
      <c r="J30" s="5"/>
      <c r="K30" s="5"/>
      <c r="L30" s="110"/>
      <c r="M30" s="5"/>
      <c r="N30" s="110"/>
      <c r="O30" s="192"/>
      <c r="P30" s="39"/>
      <c r="Q30" s="110"/>
      <c r="R30" s="14"/>
    </row>
    <row r="31" spans="1:18" ht="20.25" customHeight="1">
      <c r="A31" s="4"/>
      <c r="B31" s="102" t="s">
        <v>351</v>
      </c>
      <c r="C31" s="102"/>
      <c r="D31" s="102"/>
      <c r="E31" s="102"/>
      <c r="F31" s="102"/>
      <c r="G31" s="102"/>
      <c r="H31" s="102"/>
      <c r="I31" s="102"/>
      <c r="J31" s="102"/>
      <c r="K31" s="3"/>
      <c r="L31" s="114"/>
      <c r="M31" s="5"/>
      <c r="N31" s="114"/>
      <c r="O31" s="196"/>
      <c r="P31" s="828"/>
      <c r="Q31" s="114"/>
      <c r="R31" s="14"/>
    </row>
    <row r="32" spans="1:18" ht="20.25" customHeight="1">
      <c r="A32" s="9"/>
      <c r="B32" s="3" t="s">
        <v>602</v>
      </c>
      <c r="C32" s="3" t="s">
        <v>353</v>
      </c>
      <c r="D32" s="3"/>
      <c r="E32" s="3"/>
      <c r="F32" s="3"/>
      <c r="G32" s="3"/>
      <c r="H32" s="3"/>
      <c r="I32" s="3"/>
      <c r="J32" s="3"/>
      <c r="K32" s="3"/>
      <c r="L32" s="607" t="s">
        <v>551</v>
      </c>
      <c r="M32" s="608"/>
      <c r="N32" s="932"/>
      <c r="O32" s="932"/>
      <c r="P32" s="932"/>
      <c r="Q32" s="933"/>
      <c r="R32" s="14"/>
    </row>
    <row r="33" spans="1:18" ht="20.25" customHeight="1">
      <c r="A33" s="9"/>
      <c r="B33" s="3"/>
      <c r="C33" s="3"/>
      <c r="D33" s="3"/>
      <c r="E33" s="3"/>
      <c r="F33" s="3"/>
      <c r="G33" s="3"/>
      <c r="H33" s="3"/>
      <c r="I33" s="3"/>
      <c r="J33" s="3"/>
      <c r="K33" s="3"/>
      <c r="L33" s="609" t="s">
        <v>554</v>
      </c>
      <c r="M33" s="610"/>
      <c r="N33" s="777"/>
      <c r="O33" s="777"/>
      <c r="P33" s="777"/>
      <c r="Q33" s="778"/>
      <c r="R33" s="14"/>
    </row>
    <row r="34" spans="1:18" ht="20.25" customHeight="1">
      <c r="A34" s="9"/>
      <c r="B34" s="3"/>
      <c r="C34" s="3"/>
      <c r="D34" s="3"/>
      <c r="E34" s="3"/>
      <c r="F34" s="3"/>
      <c r="G34" s="3"/>
      <c r="H34" s="3"/>
      <c r="I34" s="3"/>
      <c r="J34" s="3"/>
      <c r="K34" s="3"/>
      <c r="L34" s="609" t="s">
        <v>557</v>
      </c>
      <c r="M34" s="610"/>
      <c r="N34" s="924"/>
      <c r="O34" s="924"/>
      <c r="P34" s="924"/>
      <c r="Q34" s="925"/>
      <c r="R34" s="14"/>
    </row>
    <row r="35" spans="1:18" ht="20.25" customHeight="1">
      <c r="A35" s="9"/>
      <c r="B35" s="3"/>
      <c r="C35" s="3"/>
      <c r="D35" s="3"/>
      <c r="E35" s="3"/>
      <c r="F35" s="3"/>
      <c r="G35" s="3"/>
      <c r="H35" s="3"/>
      <c r="I35" s="3"/>
      <c r="J35" s="3"/>
      <c r="K35" s="3"/>
      <c r="L35" s="609" t="s">
        <v>584</v>
      </c>
      <c r="M35" s="610"/>
      <c r="N35" s="924"/>
      <c r="O35" s="924"/>
      <c r="P35" s="924"/>
      <c r="Q35" s="925"/>
      <c r="R35" s="14"/>
    </row>
    <row r="36" spans="1:18" ht="20.25" customHeight="1">
      <c r="A36" s="9"/>
      <c r="B36" s="3"/>
      <c r="C36" s="3"/>
      <c r="D36" s="3"/>
      <c r="E36" s="3"/>
      <c r="F36" s="3"/>
      <c r="G36" s="3"/>
      <c r="H36" s="3"/>
      <c r="I36" s="3"/>
      <c r="J36" s="3"/>
      <c r="K36" s="3"/>
      <c r="L36" s="609" t="s">
        <v>587</v>
      </c>
      <c r="M36" s="610"/>
      <c r="N36" s="928"/>
      <c r="O36" s="928"/>
      <c r="P36" s="928"/>
      <c r="Q36" s="929"/>
      <c r="R36" s="14"/>
    </row>
    <row r="37" spans="1:18" ht="20.25" customHeight="1">
      <c r="A37" s="9"/>
      <c r="B37" s="3"/>
      <c r="C37" s="3"/>
      <c r="D37" s="3"/>
      <c r="E37" s="3"/>
      <c r="F37" s="3"/>
      <c r="G37" s="3"/>
      <c r="H37" s="3"/>
      <c r="I37" s="3"/>
      <c r="J37" s="3"/>
      <c r="K37" s="3"/>
      <c r="L37" s="609" t="s">
        <v>590</v>
      </c>
      <c r="M37" s="610"/>
      <c r="N37" s="922"/>
      <c r="O37" s="922"/>
      <c r="P37" s="922"/>
      <c r="Q37" s="923"/>
      <c r="R37" s="14"/>
    </row>
    <row r="38" spans="1:18" ht="20.25" customHeight="1">
      <c r="A38" s="9"/>
      <c r="B38" s="3"/>
      <c r="C38" s="3"/>
      <c r="D38" s="3"/>
      <c r="E38" s="3"/>
      <c r="F38" s="3"/>
      <c r="G38" s="3"/>
      <c r="H38" s="3"/>
      <c r="I38" s="3"/>
      <c r="J38" s="3"/>
      <c r="K38" s="3"/>
      <c r="L38" s="609" t="s">
        <v>593</v>
      </c>
      <c r="M38" s="610"/>
      <c r="N38" s="922"/>
      <c r="O38" s="922"/>
      <c r="P38" s="922"/>
      <c r="Q38" s="923"/>
      <c r="R38" s="14"/>
    </row>
    <row r="39" spans="1:18" ht="20.25" customHeight="1">
      <c r="A39" s="9"/>
      <c r="B39" s="3"/>
      <c r="C39" s="3"/>
      <c r="D39" s="3"/>
      <c r="E39" s="3"/>
      <c r="F39" s="3"/>
      <c r="G39" s="3"/>
      <c r="H39" s="3"/>
      <c r="I39" s="3"/>
      <c r="J39" s="3"/>
      <c r="K39" s="3"/>
      <c r="L39" s="609" t="s">
        <v>596</v>
      </c>
      <c r="M39" s="610"/>
      <c r="N39" s="922"/>
      <c r="O39" s="922"/>
      <c r="P39" s="922"/>
      <c r="Q39" s="923"/>
      <c r="R39" s="14"/>
    </row>
    <row r="40" spans="1:18" ht="20.25" customHeight="1">
      <c r="A40" s="9"/>
      <c r="B40" s="3"/>
      <c r="C40" s="3"/>
      <c r="D40" s="3"/>
      <c r="E40" s="3"/>
      <c r="F40" s="3"/>
      <c r="G40" s="3"/>
      <c r="H40" s="3"/>
      <c r="I40" s="3"/>
      <c r="J40" s="3"/>
      <c r="K40" s="3"/>
      <c r="L40" s="611" t="s">
        <v>599</v>
      </c>
      <c r="M40" s="612"/>
      <c r="N40" s="930"/>
      <c r="O40" s="930"/>
      <c r="P40" s="930"/>
      <c r="Q40" s="931"/>
      <c r="R40" s="14"/>
    </row>
    <row r="41" spans="1:18" ht="20.25" customHeight="1" thickBot="1">
      <c r="A41" s="10"/>
      <c r="B41" s="11"/>
      <c r="C41" s="11"/>
      <c r="D41" s="11"/>
      <c r="E41" s="11"/>
      <c r="F41" s="11"/>
      <c r="G41" s="11"/>
      <c r="H41" s="11"/>
      <c r="I41" s="11"/>
      <c r="J41" s="11"/>
      <c r="K41" s="11"/>
      <c r="L41" s="11"/>
      <c r="M41" s="11"/>
      <c r="N41" s="11"/>
      <c r="O41" s="11"/>
      <c r="P41" s="11"/>
      <c r="Q41" s="11"/>
      <c r="R41" s="15"/>
    </row>
  </sheetData>
  <mergeCells count="18">
    <mergeCell ref="N39:Q39"/>
    <mergeCell ref="N40:Q40"/>
    <mergeCell ref="B5:F5"/>
    <mergeCell ref="G5:K5"/>
    <mergeCell ref="B6:F6"/>
    <mergeCell ref="N37:Q37"/>
    <mergeCell ref="N38:Q38"/>
    <mergeCell ref="B1:K2"/>
    <mergeCell ref="L1:L2"/>
    <mergeCell ref="N1:N2"/>
    <mergeCell ref="B3:F3"/>
    <mergeCell ref="G3:K3"/>
    <mergeCell ref="B4:F4"/>
    <mergeCell ref="G4:K4"/>
    <mergeCell ref="N32:Q32"/>
    <mergeCell ref="N34:Q34"/>
    <mergeCell ref="N36:Q36"/>
    <mergeCell ref="N35:Q35"/>
  </mergeCells>
  <hyperlinks>
    <hyperlink ref="B4:F4" location="'People - R&amp;H'!A1" tooltip="2. Roles and Hierarchy" display="2. Roles and Hierarchy" xr:uid="{00000000-0004-0000-0F00-000000000000}"/>
    <hyperlink ref="B5:F5" location="'People - PEM'!A1" tooltip="3. People Management" display="3. People Management" xr:uid="{00000000-0004-0000-0F00-000001000000}"/>
    <hyperlink ref="B6:F6" location="'People - KNM'!A1" tooltip="4. Knowledge Management" display="4. Knowledge Management" xr:uid="{00000000-0004-0000-0F00-000002000000}"/>
    <hyperlink ref="B3:F3" location="'People - EMP'!A1" tooltip="1. Employees" display="1. Employees" xr:uid="{00000000-0004-0000-0F00-000004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6604" r:id="rId4" name="Drop Down 44">
              <controlPr defaultSize="0" autoLine="0" autoPict="0">
                <anchor moveWithCells="1">
                  <from>
                    <xdr:col>11</xdr:col>
                    <xdr:colOff>22860</xdr:colOff>
                    <xdr:row>9</xdr:row>
                    <xdr:rowOff>22860</xdr:rowOff>
                  </from>
                  <to>
                    <xdr:col>12</xdr:col>
                    <xdr:colOff>22860</xdr:colOff>
                    <xdr:row>9</xdr:row>
                    <xdr:rowOff>228600</xdr:rowOff>
                  </to>
                </anchor>
              </controlPr>
            </control>
          </mc:Choice>
        </mc:AlternateContent>
        <mc:AlternateContent xmlns:mc="http://schemas.openxmlformats.org/markup-compatibility/2006">
          <mc:Choice Requires="x14">
            <control shapeId="66605" r:id="rId5" name="Drop Down 45">
              <controlPr defaultSize="0" autoLine="0" autoPict="0">
                <anchor moveWithCells="1">
                  <from>
                    <xdr:col>11</xdr:col>
                    <xdr:colOff>22860</xdr:colOff>
                    <xdr:row>11</xdr:row>
                    <xdr:rowOff>22860</xdr:rowOff>
                  </from>
                  <to>
                    <xdr:col>12</xdr:col>
                    <xdr:colOff>22860</xdr:colOff>
                    <xdr:row>11</xdr:row>
                    <xdr:rowOff>228600</xdr:rowOff>
                  </to>
                </anchor>
              </controlPr>
            </control>
          </mc:Choice>
        </mc:AlternateContent>
        <mc:AlternateContent xmlns:mc="http://schemas.openxmlformats.org/markup-compatibility/2006">
          <mc:Choice Requires="x14">
            <control shapeId="66606" r:id="rId6" name="Drop Down 46">
              <controlPr defaultSize="0" autoLine="0" autoPict="0">
                <anchor moveWithCells="1">
                  <from>
                    <xdr:col>11</xdr:col>
                    <xdr:colOff>22860</xdr:colOff>
                    <xdr:row>12</xdr:row>
                    <xdr:rowOff>22860</xdr:rowOff>
                  </from>
                  <to>
                    <xdr:col>12</xdr:col>
                    <xdr:colOff>22860</xdr:colOff>
                    <xdr:row>12</xdr:row>
                    <xdr:rowOff>228600</xdr:rowOff>
                  </to>
                </anchor>
              </controlPr>
            </control>
          </mc:Choice>
        </mc:AlternateContent>
        <mc:AlternateContent xmlns:mc="http://schemas.openxmlformats.org/markup-compatibility/2006">
          <mc:Choice Requires="x14">
            <control shapeId="66607" r:id="rId7" name="Drop Down 47">
              <controlPr defaultSize="0" autoLine="0" autoPict="0">
                <anchor moveWithCells="1">
                  <from>
                    <xdr:col>11</xdr:col>
                    <xdr:colOff>22860</xdr:colOff>
                    <xdr:row>13</xdr:row>
                    <xdr:rowOff>22860</xdr:rowOff>
                  </from>
                  <to>
                    <xdr:col>12</xdr:col>
                    <xdr:colOff>22860</xdr:colOff>
                    <xdr:row>13</xdr:row>
                    <xdr:rowOff>228600</xdr:rowOff>
                  </to>
                </anchor>
              </controlPr>
            </control>
          </mc:Choice>
        </mc:AlternateContent>
        <mc:AlternateContent xmlns:mc="http://schemas.openxmlformats.org/markup-compatibility/2006">
          <mc:Choice Requires="x14">
            <control shapeId="66608" r:id="rId8" name="Drop Down 48">
              <controlPr defaultSize="0" autoLine="0" autoPict="0">
                <anchor moveWithCells="1">
                  <from>
                    <xdr:col>11</xdr:col>
                    <xdr:colOff>22860</xdr:colOff>
                    <xdr:row>14</xdr:row>
                    <xdr:rowOff>22860</xdr:rowOff>
                  </from>
                  <to>
                    <xdr:col>12</xdr:col>
                    <xdr:colOff>22860</xdr:colOff>
                    <xdr:row>14</xdr:row>
                    <xdr:rowOff>228600</xdr:rowOff>
                  </to>
                </anchor>
              </controlPr>
            </control>
          </mc:Choice>
        </mc:AlternateContent>
        <mc:AlternateContent xmlns:mc="http://schemas.openxmlformats.org/markup-compatibility/2006">
          <mc:Choice Requires="x14">
            <control shapeId="66610" r:id="rId9" name="Drop Down 50">
              <controlPr defaultSize="0" autoLine="0" autoPict="0">
                <anchor moveWithCells="1">
                  <from>
                    <xdr:col>11</xdr:col>
                    <xdr:colOff>22860</xdr:colOff>
                    <xdr:row>18</xdr:row>
                    <xdr:rowOff>22860</xdr:rowOff>
                  </from>
                  <to>
                    <xdr:col>12</xdr:col>
                    <xdr:colOff>22860</xdr:colOff>
                    <xdr:row>18</xdr:row>
                    <xdr:rowOff>228600</xdr:rowOff>
                  </to>
                </anchor>
              </controlPr>
            </control>
          </mc:Choice>
        </mc:AlternateContent>
        <mc:AlternateContent xmlns:mc="http://schemas.openxmlformats.org/markup-compatibility/2006">
          <mc:Choice Requires="x14">
            <control shapeId="66612" r:id="rId10" name="Drop Down 52">
              <controlPr defaultSize="0" autoLine="0" autoPict="0">
                <anchor moveWithCells="1">
                  <from>
                    <xdr:col>11</xdr:col>
                    <xdr:colOff>22860</xdr:colOff>
                    <xdr:row>20</xdr:row>
                    <xdr:rowOff>22860</xdr:rowOff>
                  </from>
                  <to>
                    <xdr:col>12</xdr:col>
                    <xdr:colOff>22860</xdr:colOff>
                    <xdr:row>20</xdr:row>
                    <xdr:rowOff>228600</xdr:rowOff>
                  </to>
                </anchor>
              </controlPr>
            </control>
          </mc:Choice>
        </mc:AlternateContent>
        <mc:AlternateContent xmlns:mc="http://schemas.openxmlformats.org/markup-compatibility/2006">
          <mc:Choice Requires="x14">
            <control shapeId="66613" r:id="rId11" name="Drop Down 53">
              <controlPr defaultSize="0" autoLine="0" autoPict="0">
                <anchor moveWithCells="1">
                  <from>
                    <xdr:col>11</xdr:col>
                    <xdr:colOff>22860</xdr:colOff>
                    <xdr:row>21</xdr:row>
                    <xdr:rowOff>22860</xdr:rowOff>
                  </from>
                  <to>
                    <xdr:col>12</xdr:col>
                    <xdr:colOff>22860</xdr:colOff>
                    <xdr:row>21</xdr:row>
                    <xdr:rowOff>228600</xdr:rowOff>
                  </to>
                </anchor>
              </controlPr>
            </control>
          </mc:Choice>
        </mc:AlternateContent>
        <mc:AlternateContent xmlns:mc="http://schemas.openxmlformats.org/markup-compatibility/2006">
          <mc:Choice Requires="x14">
            <control shapeId="66614" r:id="rId12" name="Drop Down 54">
              <controlPr defaultSize="0" autoLine="0" autoPict="0">
                <anchor moveWithCells="1">
                  <from>
                    <xdr:col>11</xdr:col>
                    <xdr:colOff>22860</xdr:colOff>
                    <xdr:row>22</xdr:row>
                    <xdr:rowOff>22860</xdr:rowOff>
                  </from>
                  <to>
                    <xdr:col>12</xdr:col>
                    <xdr:colOff>22860</xdr:colOff>
                    <xdr:row>22</xdr:row>
                    <xdr:rowOff>228600</xdr:rowOff>
                  </to>
                </anchor>
              </controlPr>
            </control>
          </mc:Choice>
        </mc:AlternateContent>
        <mc:AlternateContent xmlns:mc="http://schemas.openxmlformats.org/markup-compatibility/2006">
          <mc:Choice Requires="x14">
            <control shapeId="66615" r:id="rId13" name="Drop Down 55">
              <controlPr defaultSize="0" autoLine="0" autoPict="0">
                <anchor moveWithCells="1">
                  <from>
                    <xdr:col>11</xdr:col>
                    <xdr:colOff>22860</xdr:colOff>
                    <xdr:row>25</xdr:row>
                    <xdr:rowOff>22860</xdr:rowOff>
                  </from>
                  <to>
                    <xdr:col>12</xdr:col>
                    <xdr:colOff>22860</xdr:colOff>
                    <xdr:row>25</xdr:row>
                    <xdr:rowOff>228600</xdr:rowOff>
                  </to>
                </anchor>
              </controlPr>
            </control>
          </mc:Choice>
        </mc:AlternateContent>
        <mc:AlternateContent xmlns:mc="http://schemas.openxmlformats.org/markup-compatibility/2006">
          <mc:Choice Requires="x14">
            <control shapeId="66617" r:id="rId14" name="Drop Down 57">
              <controlPr defaultSize="0" autoLine="0" autoPict="0">
                <anchor moveWithCells="1">
                  <from>
                    <xdr:col>11</xdr:col>
                    <xdr:colOff>22860</xdr:colOff>
                    <xdr:row>15</xdr:row>
                    <xdr:rowOff>22860</xdr:rowOff>
                  </from>
                  <to>
                    <xdr:col>12</xdr:col>
                    <xdr:colOff>22860</xdr:colOff>
                    <xdr:row>15</xdr:row>
                    <xdr:rowOff>228600</xdr:rowOff>
                  </to>
                </anchor>
              </controlPr>
            </control>
          </mc:Choice>
        </mc:AlternateContent>
        <mc:AlternateContent xmlns:mc="http://schemas.openxmlformats.org/markup-compatibility/2006">
          <mc:Choice Requires="x14">
            <control shapeId="66618" r:id="rId15" name="Drop Down 58">
              <controlPr defaultSize="0" autoLine="0" autoPict="0">
                <anchor moveWithCells="1">
                  <from>
                    <xdr:col>11</xdr:col>
                    <xdr:colOff>22860</xdr:colOff>
                    <xdr:row>26</xdr:row>
                    <xdr:rowOff>22860</xdr:rowOff>
                  </from>
                  <to>
                    <xdr:col>12</xdr:col>
                    <xdr:colOff>22860</xdr:colOff>
                    <xdr:row>26</xdr:row>
                    <xdr:rowOff>228600</xdr:rowOff>
                  </to>
                </anchor>
              </controlPr>
            </control>
          </mc:Choice>
        </mc:AlternateContent>
        <mc:AlternateContent xmlns:mc="http://schemas.openxmlformats.org/markup-compatibility/2006">
          <mc:Choice Requires="x14">
            <control shapeId="66620" r:id="rId16" name="Drop Down 60">
              <controlPr defaultSize="0" autoLine="0" autoPict="0">
                <anchor moveWithCells="1">
                  <from>
                    <xdr:col>11</xdr:col>
                    <xdr:colOff>22860</xdr:colOff>
                    <xdr:row>27</xdr:row>
                    <xdr:rowOff>22860</xdr:rowOff>
                  </from>
                  <to>
                    <xdr:col>12</xdr:col>
                    <xdr:colOff>22860</xdr:colOff>
                    <xdr:row>27</xdr:row>
                    <xdr:rowOff>228600</xdr:rowOff>
                  </to>
                </anchor>
              </controlPr>
            </control>
          </mc:Choice>
        </mc:AlternateContent>
        <mc:AlternateContent xmlns:mc="http://schemas.openxmlformats.org/markup-compatibility/2006">
          <mc:Choice Requires="x14">
            <control shapeId="66645" r:id="rId17" name="Drop Down 85">
              <controlPr defaultSize="0" autoLine="0" autoPict="0">
                <anchor moveWithCells="1">
                  <from>
                    <xdr:col>11</xdr:col>
                    <xdr:colOff>22860</xdr:colOff>
                    <xdr:row>16</xdr:row>
                    <xdr:rowOff>22860</xdr:rowOff>
                  </from>
                  <to>
                    <xdr:col>12</xdr:col>
                    <xdr:colOff>22860</xdr:colOff>
                    <xdr:row>16</xdr:row>
                    <xdr:rowOff>228600</xdr:rowOff>
                  </to>
                </anchor>
              </controlPr>
            </control>
          </mc:Choice>
        </mc:AlternateContent>
        <mc:AlternateContent xmlns:mc="http://schemas.openxmlformats.org/markup-compatibility/2006">
          <mc:Choice Requires="x14">
            <control shapeId="66646" r:id="rId18" name="Drop Down 86">
              <controlPr defaultSize="0" autoLine="0" autoPict="0">
                <anchor moveWithCells="1">
                  <from>
                    <xdr:col>11</xdr:col>
                    <xdr:colOff>22860</xdr:colOff>
                    <xdr:row>28</xdr:row>
                    <xdr:rowOff>22860</xdr:rowOff>
                  </from>
                  <to>
                    <xdr:col>12</xdr:col>
                    <xdr:colOff>22860</xdr:colOff>
                    <xdr:row>28</xdr:row>
                    <xdr:rowOff>228600</xdr:rowOff>
                  </to>
                </anchor>
              </controlPr>
            </control>
          </mc:Choice>
        </mc:AlternateContent>
        <mc:AlternateContent xmlns:mc="http://schemas.openxmlformats.org/markup-compatibility/2006">
          <mc:Choice Requires="x14">
            <control shapeId="66666" r:id="rId19" name="Drop Down 106">
              <controlPr defaultSize="0" autoLine="0" autoPict="0">
                <anchor moveWithCells="1">
                  <from>
                    <xdr:col>11</xdr:col>
                    <xdr:colOff>22860</xdr:colOff>
                    <xdr:row>24</xdr:row>
                    <xdr:rowOff>22860</xdr:rowOff>
                  </from>
                  <to>
                    <xdr:col>12</xdr:col>
                    <xdr:colOff>22860</xdr:colOff>
                    <xdr:row>24</xdr:row>
                    <xdr:rowOff>228600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1">
    <tabColor rgb="FF0070C0"/>
    <outlinePr summaryBelow="0"/>
  </sheetPr>
  <dimension ref="A1:T68"/>
  <sheetViews>
    <sheetView showRowColHeaders="0" zoomScaleNormal="100" workbookViewId="0">
      <pane ySplit="7" topLeftCell="A8" activePane="bottomLeft" state="frozen"/>
      <selection pane="bottomLeft"/>
    </sheetView>
  </sheetViews>
  <sheetFormatPr defaultColWidth="0" defaultRowHeight="14.45"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customWidth="1"/>
    <col min="17" max="17" width="2.28515625" customWidth="1"/>
    <col min="18" max="18" width="110.7109375" customWidth="1"/>
    <col min="19" max="19" width="2.28515625" customWidth="1"/>
    <col min="20" max="20" width="0" hidden="1" customWidth="1"/>
    <col min="21" max="16384" width="9.28515625" hidden="1"/>
  </cols>
  <sheetData>
    <row r="1" spans="1:19" ht="20.100000000000001" customHeight="1">
      <c r="A1" s="328"/>
      <c r="B1" s="846" t="s">
        <v>25</v>
      </c>
      <c r="C1" s="847"/>
      <c r="D1" s="847"/>
      <c r="E1" s="847"/>
      <c r="F1" s="847"/>
      <c r="G1" s="847"/>
      <c r="H1" s="847"/>
      <c r="I1" s="847"/>
      <c r="J1" s="847"/>
      <c r="K1" s="847"/>
      <c r="L1" s="839"/>
      <c r="M1" s="340"/>
      <c r="N1" s="877"/>
      <c r="O1" s="329"/>
      <c r="P1" s="329"/>
      <c r="Q1" s="329"/>
      <c r="R1" s="329"/>
      <c r="S1" s="330"/>
    </row>
    <row r="2" spans="1:19" ht="20.100000000000001" customHeight="1">
      <c r="A2" s="331"/>
      <c r="B2" s="848"/>
      <c r="C2" s="849"/>
      <c r="D2" s="849"/>
      <c r="E2" s="849"/>
      <c r="F2" s="849"/>
      <c r="G2" s="849"/>
      <c r="H2" s="849"/>
      <c r="I2" s="849"/>
      <c r="J2" s="849"/>
      <c r="K2" s="849"/>
      <c r="L2" s="840"/>
      <c r="M2" s="325"/>
      <c r="N2" s="840"/>
      <c r="O2" s="337"/>
      <c r="P2" s="337"/>
      <c r="Q2" s="337"/>
      <c r="R2" s="337"/>
      <c r="S2" s="338"/>
    </row>
    <row r="3" spans="1:19" ht="20.100000000000001" customHeight="1">
      <c r="A3" s="331"/>
      <c r="B3" s="841" t="s">
        <v>26</v>
      </c>
      <c r="C3" s="842"/>
      <c r="D3" s="842"/>
      <c r="E3" s="842"/>
      <c r="F3" s="843"/>
      <c r="G3" s="836" t="s">
        <v>30</v>
      </c>
      <c r="H3" s="837"/>
      <c r="I3" s="837"/>
      <c r="J3" s="837"/>
      <c r="K3" s="837"/>
      <c r="L3" s="317"/>
      <c r="M3" s="317"/>
      <c r="N3" s="317"/>
      <c r="O3" s="332"/>
      <c r="P3" s="332"/>
      <c r="Q3" s="332"/>
      <c r="R3" s="332"/>
      <c r="S3" s="333"/>
    </row>
    <row r="4" spans="1:19" ht="20.100000000000001" customHeight="1">
      <c r="A4" s="331"/>
      <c r="B4" s="836" t="s">
        <v>840</v>
      </c>
      <c r="C4" s="837"/>
      <c r="D4" s="837"/>
      <c r="E4" s="837"/>
      <c r="F4" s="837"/>
      <c r="G4" s="836" t="s">
        <v>31</v>
      </c>
      <c r="H4" s="837"/>
      <c r="I4" s="837"/>
      <c r="J4" s="837"/>
      <c r="K4" s="837"/>
      <c r="L4" s="317"/>
      <c r="M4" s="317"/>
      <c r="N4" s="317"/>
      <c r="O4" s="332"/>
      <c r="P4" s="332"/>
      <c r="Q4" s="332"/>
      <c r="R4" s="332"/>
      <c r="S4" s="333"/>
    </row>
    <row r="5" spans="1:19" ht="20.100000000000001" customHeight="1">
      <c r="A5" s="331"/>
      <c r="B5" s="836" t="s">
        <v>28</v>
      </c>
      <c r="C5" s="837"/>
      <c r="D5" s="837"/>
      <c r="E5" s="837"/>
      <c r="F5" s="837"/>
      <c r="G5" s="836" t="s">
        <v>32</v>
      </c>
      <c r="H5" s="837"/>
      <c r="I5" s="837"/>
      <c r="J5" s="837"/>
      <c r="K5" s="837"/>
      <c r="L5" s="317"/>
      <c r="M5" s="317"/>
      <c r="N5" s="317"/>
      <c r="O5" s="332"/>
      <c r="P5" s="332"/>
      <c r="Q5" s="332"/>
      <c r="R5" s="332"/>
      <c r="S5" s="333"/>
    </row>
    <row r="6" spans="1:19" ht="20.100000000000001" customHeight="1">
      <c r="A6" s="331"/>
      <c r="B6" s="836" t="s">
        <v>29</v>
      </c>
      <c r="C6" s="837"/>
      <c r="D6" s="837"/>
      <c r="E6" s="837"/>
      <c r="F6" s="837"/>
      <c r="G6" s="339"/>
      <c r="H6" s="317"/>
      <c r="I6" s="317"/>
      <c r="J6" s="317"/>
      <c r="K6" s="317"/>
      <c r="L6" s="317"/>
      <c r="M6" s="317"/>
      <c r="N6" s="317"/>
      <c r="O6" s="332"/>
      <c r="P6" s="332"/>
      <c r="Q6" s="332"/>
      <c r="R6" s="332"/>
      <c r="S6" s="333"/>
    </row>
    <row r="7" spans="1:19" ht="20.100000000000001" customHeight="1" thickBot="1">
      <c r="A7" s="334"/>
      <c r="B7" s="335"/>
      <c r="C7" s="335"/>
      <c r="D7" s="335"/>
      <c r="E7" s="335"/>
      <c r="F7" s="335"/>
      <c r="G7" s="335"/>
      <c r="H7" s="335"/>
      <c r="I7" s="335"/>
      <c r="J7" s="335"/>
      <c r="K7" s="335"/>
      <c r="L7" s="335"/>
      <c r="M7" s="335"/>
      <c r="N7" s="335"/>
      <c r="O7" s="335"/>
      <c r="P7" s="335"/>
      <c r="Q7" s="335"/>
      <c r="R7" s="335"/>
      <c r="S7" s="336"/>
    </row>
    <row r="8" spans="1:19" ht="20.100000000000001" customHeight="1">
      <c r="A8" s="9"/>
      <c r="B8" s="5"/>
      <c r="C8" s="5"/>
      <c r="D8" s="5"/>
      <c r="E8" s="5"/>
      <c r="F8" s="5"/>
      <c r="G8" s="5"/>
      <c r="H8" s="5"/>
      <c r="I8" s="5"/>
      <c r="J8" s="5"/>
      <c r="K8" s="5"/>
      <c r="L8" s="5"/>
      <c r="M8" s="5"/>
      <c r="N8" s="5"/>
      <c r="O8" s="5"/>
      <c r="P8" s="5"/>
      <c r="Q8" s="5"/>
      <c r="R8" s="5"/>
      <c r="S8" s="14"/>
    </row>
    <row r="9" spans="1:19" s="2" customFormat="1" ht="20.100000000000001" customHeight="1">
      <c r="A9" s="106">
        <v>1</v>
      </c>
      <c r="B9" s="107" t="s">
        <v>841</v>
      </c>
      <c r="C9" s="107"/>
      <c r="D9" s="107"/>
      <c r="E9" s="107"/>
      <c r="F9" s="107"/>
      <c r="G9" s="107"/>
      <c r="H9" s="107"/>
      <c r="I9" s="107"/>
      <c r="J9" s="107"/>
      <c r="K9" s="108"/>
      <c r="L9" s="109" t="s">
        <v>334</v>
      </c>
      <c r="M9" s="108"/>
      <c r="N9" s="109" t="s">
        <v>335</v>
      </c>
      <c r="O9" s="107"/>
      <c r="P9" s="109" t="s">
        <v>92</v>
      </c>
      <c r="Q9" s="107"/>
      <c r="R9" s="115" t="s">
        <v>313</v>
      </c>
      <c r="S9" s="123"/>
    </row>
    <row r="10" spans="1:19" s="2" customFormat="1" ht="20.100000000000001" customHeight="1">
      <c r="A10" s="6"/>
      <c r="B10" s="3" t="s">
        <v>336</v>
      </c>
      <c r="C10" s="3" t="s">
        <v>842</v>
      </c>
      <c r="D10" s="3"/>
      <c r="E10" s="3"/>
      <c r="F10" s="3"/>
      <c r="G10" s="3"/>
      <c r="H10" s="3"/>
      <c r="I10" s="3"/>
      <c r="J10" s="3"/>
      <c r="K10" s="3"/>
      <c r="L10" s="113"/>
      <c r="M10" s="3"/>
      <c r="N10" s="113"/>
      <c r="O10" s="3"/>
      <c r="P10" s="301" t="str">
        <f>VLOOKUP(_Output!D202,_Guidance!B495:C500,2,FALSE)</f>
        <v xml:space="preserve"> </v>
      </c>
      <c r="Q10" s="3"/>
      <c r="R10" s="116" t="s">
        <v>843</v>
      </c>
      <c r="S10" s="13"/>
    </row>
    <row r="11" spans="1:19" s="2" customFormat="1" ht="20.100000000000001" customHeight="1">
      <c r="A11" s="6"/>
      <c r="B11" s="3" t="s">
        <v>339</v>
      </c>
      <c r="C11" s="3" t="s">
        <v>844</v>
      </c>
      <c r="D11" s="3"/>
      <c r="E11" s="3"/>
      <c r="F11" s="3"/>
      <c r="G11" s="3"/>
      <c r="H11" s="3"/>
      <c r="I11" s="3"/>
      <c r="J11" s="3"/>
      <c r="K11" s="3"/>
      <c r="L11" s="113"/>
      <c r="M11" s="3"/>
      <c r="N11" s="113"/>
      <c r="O11" s="3"/>
      <c r="P11" s="301" t="str">
        <f>VLOOKUP(_Output!D203,_Guidance!B501:C506,2,FALSE)</f>
        <v xml:space="preserve"> </v>
      </c>
      <c r="Q11" s="3"/>
      <c r="R11" s="116" t="s">
        <v>845</v>
      </c>
      <c r="S11" s="13"/>
    </row>
    <row r="12" spans="1:19" s="2" customFormat="1" ht="20.100000000000001" customHeight="1">
      <c r="A12" s="96"/>
      <c r="B12" s="82" t="s">
        <v>342</v>
      </c>
      <c r="C12" s="87" t="s">
        <v>846</v>
      </c>
      <c r="D12" s="82"/>
      <c r="E12" s="82"/>
      <c r="F12" s="82"/>
      <c r="G12" s="82"/>
      <c r="H12" s="82"/>
      <c r="I12" s="82"/>
      <c r="J12" s="82"/>
      <c r="K12" s="87"/>
      <c r="L12" s="125"/>
      <c r="M12" s="82"/>
      <c r="N12" s="125"/>
      <c r="O12" s="82"/>
      <c r="P12" s="125"/>
      <c r="Q12" s="82"/>
      <c r="R12" s="118"/>
      <c r="S12" s="91"/>
    </row>
    <row r="13" spans="1:19" s="2" customFormat="1" ht="20.100000000000001" customHeight="1">
      <c r="A13" s="96"/>
      <c r="B13" s="83" t="s">
        <v>847</v>
      </c>
      <c r="C13" s="82" t="s">
        <v>848</v>
      </c>
      <c r="D13" s="83"/>
      <c r="E13" s="83"/>
      <c r="F13" s="83"/>
      <c r="G13" s="83"/>
      <c r="H13" s="83"/>
      <c r="I13" s="83"/>
      <c r="J13" s="83"/>
      <c r="K13" s="82"/>
      <c r="L13" s="125"/>
      <c r="M13" s="82"/>
      <c r="N13" s="125"/>
      <c r="O13" s="82"/>
      <c r="P13" s="125"/>
      <c r="Q13" s="82"/>
      <c r="R13" s="118" t="s">
        <v>849</v>
      </c>
      <c r="S13" s="91"/>
    </row>
    <row r="14" spans="1:19" s="2" customFormat="1" ht="20.100000000000001" customHeight="1">
      <c r="A14" s="96"/>
      <c r="B14" s="83" t="s">
        <v>850</v>
      </c>
      <c r="C14" s="82" t="s">
        <v>851</v>
      </c>
      <c r="D14" s="83"/>
      <c r="E14" s="83"/>
      <c r="F14" s="83"/>
      <c r="G14" s="83"/>
      <c r="H14" s="83"/>
      <c r="I14" s="83"/>
      <c r="J14" s="83"/>
      <c r="K14" s="82"/>
      <c r="L14" s="125"/>
      <c r="M14" s="82"/>
      <c r="N14" s="125"/>
      <c r="O14" s="82"/>
      <c r="P14" s="125"/>
      <c r="Q14" s="82"/>
      <c r="R14" s="118" t="s">
        <v>852</v>
      </c>
      <c r="S14" s="91"/>
    </row>
    <row r="15" spans="1:19" s="2" customFormat="1" ht="20.100000000000001" customHeight="1">
      <c r="A15" s="96"/>
      <c r="B15" s="83" t="s">
        <v>853</v>
      </c>
      <c r="C15" s="82" t="s">
        <v>854</v>
      </c>
      <c r="D15" s="83"/>
      <c r="E15" s="83"/>
      <c r="F15" s="83"/>
      <c r="G15" s="83"/>
      <c r="H15" s="83"/>
      <c r="I15" s="83"/>
      <c r="J15" s="83"/>
      <c r="K15" s="82"/>
      <c r="L15" s="125"/>
      <c r="M15" s="82"/>
      <c r="N15" s="125"/>
      <c r="O15" s="82"/>
      <c r="P15" s="125"/>
      <c r="Q15" s="82"/>
      <c r="R15" s="118" t="s">
        <v>855</v>
      </c>
      <c r="S15" s="91"/>
    </row>
    <row r="16" spans="1:19" s="2" customFormat="1" ht="20.100000000000001" customHeight="1">
      <c r="A16" s="96"/>
      <c r="B16" s="83" t="s">
        <v>856</v>
      </c>
      <c r="C16" s="82" t="s">
        <v>857</v>
      </c>
      <c r="D16" s="83"/>
      <c r="E16" s="83"/>
      <c r="F16" s="83"/>
      <c r="G16" s="83"/>
      <c r="H16" s="83"/>
      <c r="I16" s="83"/>
      <c r="J16" s="83"/>
      <c r="K16" s="82"/>
      <c r="L16" s="125"/>
      <c r="M16" s="82"/>
      <c r="N16" s="125"/>
      <c r="O16" s="82"/>
      <c r="P16" s="125"/>
      <c r="Q16" s="82"/>
      <c r="R16" s="118" t="s">
        <v>858</v>
      </c>
      <c r="S16" s="91"/>
    </row>
    <row r="17" spans="1:19" s="2" customFormat="1" ht="20.100000000000001" customHeight="1">
      <c r="A17" s="96"/>
      <c r="B17" s="83" t="s">
        <v>859</v>
      </c>
      <c r="C17" s="82" t="s">
        <v>860</v>
      </c>
      <c r="D17" s="83"/>
      <c r="E17" s="83"/>
      <c r="F17" s="83"/>
      <c r="G17" s="83"/>
      <c r="H17" s="83"/>
      <c r="I17" s="83"/>
      <c r="J17" s="83"/>
      <c r="K17" s="82"/>
      <c r="L17" s="125"/>
      <c r="M17" s="82"/>
      <c r="N17" s="125"/>
      <c r="O17" s="82"/>
      <c r="P17" s="125"/>
      <c r="Q17" s="82"/>
      <c r="R17" s="118" t="s">
        <v>861</v>
      </c>
      <c r="S17" s="91"/>
    </row>
    <row r="18" spans="1:19" s="2" customFormat="1" ht="20.100000000000001" customHeight="1">
      <c r="A18" s="96"/>
      <c r="B18" s="83" t="s">
        <v>862</v>
      </c>
      <c r="C18" s="82" t="s">
        <v>863</v>
      </c>
      <c r="D18" s="83"/>
      <c r="E18" s="83"/>
      <c r="F18" s="83"/>
      <c r="G18" s="83"/>
      <c r="H18" s="83"/>
      <c r="I18" s="83"/>
      <c r="J18" s="83"/>
      <c r="K18" s="82"/>
      <c r="L18" s="125"/>
      <c r="M18" s="82"/>
      <c r="N18" s="125"/>
      <c r="O18" s="82"/>
      <c r="P18" s="125"/>
      <c r="Q18" s="82"/>
      <c r="R18" s="118" t="s">
        <v>864</v>
      </c>
      <c r="S18" s="91"/>
    </row>
    <row r="19" spans="1:19" s="2" customFormat="1" ht="20.100000000000001" customHeight="1">
      <c r="A19" s="96"/>
      <c r="B19" s="83" t="s">
        <v>865</v>
      </c>
      <c r="C19" s="82" t="s">
        <v>866</v>
      </c>
      <c r="D19" s="83"/>
      <c r="E19" s="83"/>
      <c r="F19" s="83"/>
      <c r="G19" s="83"/>
      <c r="H19" s="83"/>
      <c r="I19" s="83"/>
      <c r="J19" s="83"/>
      <c r="K19" s="82"/>
      <c r="L19" s="125"/>
      <c r="M19" s="82"/>
      <c r="N19" s="125"/>
      <c r="O19" s="82"/>
      <c r="P19" s="125"/>
      <c r="Q19" s="82"/>
      <c r="R19" s="118" t="s">
        <v>867</v>
      </c>
      <c r="S19" s="91"/>
    </row>
    <row r="20" spans="1:19" s="2" customFormat="1" ht="20.100000000000001" customHeight="1">
      <c r="A20" s="96"/>
      <c r="B20" s="83" t="s">
        <v>868</v>
      </c>
      <c r="C20" s="82" t="s">
        <v>869</v>
      </c>
      <c r="D20" s="83"/>
      <c r="E20" s="83"/>
      <c r="F20" s="83"/>
      <c r="G20" s="83"/>
      <c r="H20" s="83"/>
      <c r="I20" s="83"/>
      <c r="J20" s="83"/>
      <c r="K20" s="82"/>
      <c r="L20" s="125"/>
      <c r="M20" s="82"/>
      <c r="N20" s="125"/>
      <c r="O20" s="82"/>
      <c r="P20" s="125"/>
      <c r="Q20" s="82"/>
      <c r="R20" s="118" t="s">
        <v>870</v>
      </c>
      <c r="S20" s="91"/>
    </row>
    <row r="21" spans="1:19" s="2" customFormat="1" ht="20.100000000000001" customHeight="1">
      <c r="A21" s="96"/>
      <c r="B21" s="83" t="s">
        <v>871</v>
      </c>
      <c r="C21" s="82" t="s">
        <v>872</v>
      </c>
      <c r="D21" s="83"/>
      <c r="E21" s="83"/>
      <c r="F21" s="83"/>
      <c r="G21" s="83"/>
      <c r="H21" s="83"/>
      <c r="I21" s="83"/>
      <c r="J21" s="83"/>
      <c r="K21" s="82"/>
      <c r="L21" s="125"/>
      <c r="M21" s="82"/>
      <c r="N21" s="125"/>
      <c r="O21" s="82"/>
      <c r="P21" s="125"/>
      <c r="Q21" s="82"/>
      <c r="R21" s="118" t="s">
        <v>873</v>
      </c>
      <c r="S21" s="91"/>
    </row>
    <row r="22" spans="1:19" s="2" customFormat="1" ht="20.100000000000001" customHeight="1">
      <c r="A22" s="96"/>
      <c r="B22" s="83" t="s">
        <v>874</v>
      </c>
      <c r="C22" s="92" t="s">
        <v>875</v>
      </c>
      <c r="D22" s="341"/>
      <c r="E22" s="341"/>
      <c r="F22" s="341"/>
      <c r="G22" s="341"/>
      <c r="H22" s="341"/>
      <c r="I22" s="341"/>
      <c r="J22" s="341"/>
      <c r="K22" s="201"/>
      <c r="L22" s="126"/>
      <c r="M22" s="92"/>
      <c r="N22" s="126"/>
      <c r="O22" s="92"/>
      <c r="P22" s="126"/>
      <c r="Q22" s="92"/>
      <c r="R22" s="120" t="s">
        <v>876</v>
      </c>
      <c r="S22" s="91"/>
    </row>
    <row r="23" spans="1:19" s="32" customFormat="1" ht="20.100000000000001" customHeight="1">
      <c r="A23" s="98"/>
      <c r="B23" s="94"/>
      <c r="C23" s="95" t="s">
        <v>439</v>
      </c>
      <c r="D23" s="94"/>
      <c r="E23" s="94"/>
      <c r="F23" s="94"/>
      <c r="G23" s="94"/>
      <c r="H23" s="94"/>
      <c r="I23" s="94"/>
      <c r="J23" s="94"/>
      <c r="K23" s="95"/>
      <c r="L23" s="129" t="str">
        <f>VLOOKUP(SUM(_Output!D205:D214),_SUM_Completeness!A45:B55,2,FALSE)</f>
        <v>Incomplete</v>
      </c>
      <c r="M23" s="94"/>
      <c r="N23" s="118"/>
      <c r="O23" s="94"/>
      <c r="P23" s="118"/>
      <c r="Q23" s="94"/>
      <c r="R23" s="117" t="s">
        <v>877</v>
      </c>
      <c r="S23" s="85"/>
    </row>
    <row r="24" spans="1:19" s="2" customFormat="1" ht="20.100000000000001" customHeight="1">
      <c r="A24" s="6"/>
      <c r="B24" s="12" t="s">
        <v>345</v>
      </c>
      <c r="C24" s="3" t="s">
        <v>878</v>
      </c>
      <c r="D24" s="12"/>
      <c r="E24" s="12"/>
      <c r="F24" s="12"/>
      <c r="G24" s="12"/>
      <c r="H24" s="12"/>
      <c r="I24" s="12"/>
      <c r="J24" s="12"/>
      <c r="K24" s="3"/>
      <c r="L24" s="113"/>
      <c r="M24" s="3"/>
      <c r="N24" s="113"/>
      <c r="O24" s="3"/>
      <c r="P24" s="301" t="str">
        <f>VLOOKUP(_Output!D215,_Guidance!B507:C512,2,FALSE)</f>
        <v xml:space="preserve"> </v>
      </c>
      <c r="Q24" s="3"/>
      <c r="R24" s="116" t="s">
        <v>879</v>
      </c>
      <c r="S24" s="13"/>
    </row>
    <row r="25" spans="1:19" s="2" customFormat="1" ht="20.100000000000001" customHeight="1">
      <c r="A25" s="6"/>
      <c r="B25" s="3" t="s">
        <v>348</v>
      </c>
      <c r="C25" s="3" t="s">
        <v>880</v>
      </c>
      <c r="D25" s="3"/>
      <c r="E25" s="3"/>
      <c r="F25" s="3"/>
      <c r="G25" s="3"/>
      <c r="H25" s="3"/>
      <c r="I25" s="3"/>
      <c r="J25" s="3"/>
      <c r="K25" s="3"/>
      <c r="L25" s="113"/>
      <c r="M25" s="3"/>
      <c r="N25" s="113"/>
      <c r="O25" s="3"/>
      <c r="P25" s="301" t="str">
        <f>VLOOKUP(_Output!D216,_Guidance!B513:C518,2,FALSE)</f>
        <v xml:space="preserve"> </v>
      </c>
      <c r="Q25" s="3"/>
      <c r="R25" s="116" t="s">
        <v>881</v>
      </c>
      <c r="S25" s="13"/>
    </row>
    <row r="26" spans="1:19" s="2" customFormat="1" ht="20.100000000000001" customHeight="1">
      <c r="A26" s="6"/>
      <c r="B26" s="3" t="s">
        <v>352</v>
      </c>
      <c r="C26" s="3" t="s">
        <v>882</v>
      </c>
      <c r="D26" s="3"/>
      <c r="E26" s="3"/>
      <c r="F26" s="3"/>
      <c r="G26" s="3"/>
      <c r="H26" s="3"/>
      <c r="I26" s="3"/>
      <c r="J26" s="3"/>
      <c r="K26" s="3"/>
      <c r="L26" s="113"/>
      <c r="M26" s="3"/>
      <c r="N26" s="113"/>
      <c r="O26" s="3"/>
      <c r="P26" s="301" t="str">
        <f>VLOOKUP(_Output!D1104,_Guidance!B519:C524,2,FALSE)</f>
        <v xml:space="preserve"> </v>
      </c>
      <c r="Q26" s="3"/>
      <c r="R26" s="116" t="s">
        <v>883</v>
      </c>
      <c r="S26" s="13"/>
    </row>
    <row r="27" spans="1:19" s="2" customFormat="1" ht="20.100000000000001" customHeight="1">
      <c r="A27" s="82"/>
      <c r="B27" s="82" t="s">
        <v>623</v>
      </c>
      <c r="C27" s="87" t="s">
        <v>884</v>
      </c>
      <c r="D27" s="82"/>
      <c r="E27" s="82"/>
      <c r="F27" s="82"/>
      <c r="G27" s="82"/>
      <c r="H27" s="82"/>
      <c r="I27" s="82"/>
      <c r="J27" s="82"/>
      <c r="K27" s="82"/>
      <c r="L27" s="125"/>
      <c r="M27" s="82"/>
      <c r="N27" s="125"/>
      <c r="O27" s="82"/>
      <c r="P27" s="625"/>
      <c r="Q27" s="82"/>
      <c r="R27" s="118"/>
      <c r="S27" s="91"/>
    </row>
    <row r="28" spans="1:19" s="2" customFormat="1" ht="20.100000000000001" customHeight="1">
      <c r="A28" s="82"/>
      <c r="B28" s="83" t="s">
        <v>885</v>
      </c>
      <c r="C28" s="82" t="s">
        <v>886</v>
      </c>
      <c r="D28" s="82"/>
      <c r="E28" s="82"/>
      <c r="F28" s="82"/>
      <c r="G28" s="82"/>
      <c r="H28" s="82"/>
      <c r="I28" s="82"/>
      <c r="J28" s="82"/>
      <c r="K28" s="82"/>
      <c r="L28" s="125"/>
      <c r="M28" s="82"/>
      <c r="N28" s="125"/>
      <c r="O28" s="82"/>
      <c r="P28" s="625"/>
      <c r="Q28" s="82"/>
      <c r="R28" s="118" t="s">
        <v>887</v>
      </c>
      <c r="S28" s="91"/>
    </row>
    <row r="29" spans="1:19" s="2" customFormat="1" ht="20.100000000000001" customHeight="1">
      <c r="A29" s="82"/>
      <c r="B29" s="83" t="s">
        <v>888</v>
      </c>
      <c r="C29" s="82" t="s">
        <v>889</v>
      </c>
      <c r="D29" s="82"/>
      <c r="E29" s="82"/>
      <c r="F29" s="82"/>
      <c r="G29" s="82"/>
      <c r="H29" s="82"/>
      <c r="I29" s="82"/>
      <c r="J29" s="82"/>
      <c r="K29" s="82"/>
      <c r="L29" s="125"/>
      <c r="M29" s="82"/>
      <c r="N29" s="125"/>
      <c r="O29" s="82"/>
      <c r="P29" s="625"/>
      <c r="Q29" s="82"/>
      <c r="R29" s="118" t="s">
        <v>890</v>
      </c>
      <c r="S29" s="91"/>
    </row>
    <row r="30" spans="1:19" s="2" customFormat="1" ht="20.100000000000001" customHeight="1">
      <c r="A30" s="82"/>
      <c r="B30" s="83" t="s">
        <v>891</v>
      </c>
      <c r="C30" s="82" t="s">
        <v>892</v>
      </c>
      <c r="D30" s="82"/>
      <c r="E30" s="82"/>
      <c r="F30" s="82"/>
      <c r="G30" s="82"/>
      <c r="H30" s="82"/>
      <c r="I30" s="82"/>
      <c r="J30" s="82"/>
      <c r="K30" s="82"/>
      <c r="L30" s="125"/>
      <c r="M30" s="82"/>
      <c r="N30" s="125"/>
      <c r="O30" s="82"/>
      <c r="P30" s="625"/>
      <c r="Q30" s="82"/>
      <c r="R30" s="118" t="s">
        <v>893</v>
      </c>
      <c r="S30" s="91"/>
    </row>
    <row r="31" spans="1:19" s="2" customFormat="1" ht="20.100000000000001" customHeight="1">
      <c r="A31" s="82"/>
      <c r="B31" s="83" t="s">
        <v>894</v>
      </c>
      <c r="C31" s="82" t="s">
        <v>895</v>
      </c>
      <c r="D31" s="82"/>
      <c r="E31" s="82"/>
      <c r="F31" s="82"/>
      <c r="G31" s="82"/>
      <c r="H31" s="82"/>
      <c r="I31" s="82"/>
      <c r="J31" s="82"/>
      <c r="K31" s="82"/>
      <c r="L31" s="125"/>
      <c r="M31" s="82"/>
      <c r="N31" s="125"/>
      <c r="O31" s="82"/>
      <c r="P31" s="625"/>
      <c r="Q31" s="82"/>
      <c r="R31" s="118" t="s">
        <v>896</v>
      </c>
      <c r="S31" s="91"/>
    </row>
    <row r="32" spans="1:19" s="2" customFormat="1" ht="20.100000000000001" customHeight="1">
      <c r="A32" s="82"/>
      <c r="B32" s="83" t="s">
        <v>897</v>
      </c>
      <c r="C32" s="82" t="s">
        <v>898</v>
      </c>
      <c r="D32" s="82"/>
      <c r="E32" s="82"/>
      <c r="F32" s="82"/>
      <c r="G32" s="82"/>
      <c r="H32" s="82"/>
      <c r="I32" s="82"/>
      <c r="J32" s="82"/>
      <c r="K32" s="82"/>
      <c r="L32" s="125"/>
      <c r="M32" s="82"/>
      <c r="N32" s="125"/>
      <c r="O32" s="82"/>
      <c r="P32" s="625"/>
      <c r="Q32" s="82"/>
      <c r="R32" s="118" t="s">
        <v>899</v>
      </c>
      <c r="S32" s="91"/>
    </row>
    <row r="33" spans="1:19" s="2" customFormat="1" ht="20.100000000000001" customHeight="1">
      <c r="A33" s="82"/>
      <c r="B33" s="83" t="s">
        <v>900</v>
      </c>
      <c r="C33" s="82" t="s">
        <v>901</v>
      </c>
      <c r="D33" s="82"/>
      <c r="E33" s="82"/>
      <c r="F33" s="82"/>
      <c r="G33" s="82"/>
      <c r="H33" s="82"/>
      <c r="I33" s="82"/>
      <c r="J33" s="82"/>
      <c r="K33" s="82"/>
      <c r="L33" s="125"/>
      <c r="M33" s="82"/>
      <c r="N33" s="125"/>
      <c r="O33" s="82"/>
      <c r="P33" s="625"/>
      <c r="Q33" s="82"/>
      <c r="R33" s="118" t="s">
        <v>902</v>
      </c>
      <c r="S33" s="91"/>
    </row>
    <row r="34" spans="1:19" s="2" customFormat="1" ht="20.100000000000001" customHeight="1">
      <c r="A34" s="82"/>
      <c r="B34" s="83" t="s">
        <v>903</v>
      </c>
      <c r="C34" s="82" t="s">
        <v>904</v>
      </c>
      <c r="D34" s="82"/>
      <c r="E34" s="82"/>
      <c r="F34" s="82"/>
      <c r="G34" s="82"/>
      <c r="H34" s="82"/>
      <c r="I34" s="82"/>
      <c r="J34" s="82"/>
      <c r="K34" s="82"/>
      <c r="L34" s="125"/>
      <c r="M34" s="82"/>
      <c r="N34" s="125"/>
      <c r="O34" s="82"/>
      <c r="P34" s="625"/>
      <c r="Q34" s="82"/>
      <c r="R34" s="118" t="s">
        <v>905</v>
      </c>
      <c r="S34" s="91"/>
    </row>
    <row r="35" spans="1:19" s="2" customFormat="1" ht="20.100000000000001" customHeight="1">
      <c r="A35" s="82"/>
      <c r="B35" s="83" t="s">
        <v>906</v>
      </c>
      <c r="C35" s="82" t="s">
        <v>907</v>
      </c>
      <c r="D35" s="82"/>
      <c r="E35" s="82"/>
      <c r="F35" s="82"/>
      <c r="G35" s="82"/>
      <c r="H35" s="82"/>
      <c r="I35" s="82"/>
      <c r="J35" s="82"/>
      <c r="K35" s="82"/>
      <c r="L35" s="125"/>
      <c r="M35" s="82"/>
      <c r="N35" s="125"/>
      <c r="O35" s="82"/>
      <c r="P35" s="625"/>
      <c r="Q35" s="82"/>
      <c r="R35" s="118" t="s">
        <v>908</v>
      </c>
      <c r="S35" s="91"/>
    </row>
    <row r="36" spans="1:19" s="2" customFormat="1" ht="20.100000000000001" customHeight="1">
      <c r="A36" s="82"/>
      <c r="B36" s="83" t="s">
        <v>909</v>
      </c>
      <c r="C36" s="92" t="s">
        <v>910</v>
      </c>
      <c r="D36" s="341"/>
      <c r="E36" s="341"/>
      <c r="F36" s="341"/>
      <c r="G36" s="341"/>
      <c r="H36" s="341"/>
      <c r="I36" s="341"/>
      <c r="J36" s="341"/>
      <c r="K36" s="201"/>
      <c r="L36" s="125"/>
      <c r="M36" s="92"/>
      <c r="N36" s="126"/>
      <c r="O36" s="92"/>
      <c r="P36" s="126"/>
      <c r="Q36" s="92"/>
      <c r="R36" s="126" t="s">
        <v>911</v>
      </c>
      <c r="S36" s="91"/>
    </row>
    <row r="37" spans="1:19" s="2" customFormat="1" ht="20.100000000000001" customHeight="1">
      <c r="A37" s="82"/>
      <c r="B37" s="83"/>
      <c r="C37" s="95" t="s">
        <v>439</v>
      </c>
      <c r="D37" s="94"/>
      <c r="E37" s="94"/>
      <c r="F37" s="94"/>
      <c r="G37" s="94"/>
      <c r="H37" s="94"/>
      <c r="I37" s="94"/>
      <c r="J37" s="94"/>
      <c r="K37" s="95"/>
      <c r="L37" s="129" t="str">
        <f>VLOOKUP(SUM(_Output!D1299:D1305,_Output!D1378:D1379),_SUM_Completeness!A208:B217,2,FALSE)</f>
        <v>Incomplete</v>
      </c>
      <c r="M37" s="94"/>
      <c r="N37" s="118"/>
      <c r="O37" s="94"/>
      <c r="P37" s="118"/>
      <c r="Q37" s="94"/>
      <c r="R37" s="117" t="s">
        <v>912</v>
      </c>
      <c r="S37" s="91"/>
    </row>
    <row r="38" spans="1:19" s="2" customFormat="1" ht="20.100000000000001" customHeight="1">
      <c r="A38" s="6"/>
      <c r="B38" s="3" t="s">
        <v>626</v>
      </c>
      <c r="C38" s="3" t="s">
        <v>913</v>
      </c>
      <c r="D38" s="3"/>
      <c r="E38" s="3"/>
      <c r="F38" s="3"/>
      <c r="G38" s="3"/>
      <c r="H38" s="3"/>
      <c r="I38" s="3"/>
      <c r="J38" s="3"/>
      <c r="K38" s="3"/>
      <c r="L38" s="113"/>
      <c r="M38" s="3"/>
      <c r="N38" s="113"/>
      <c r="O38" s="3"/>
      <c r="P38" s="301" t="str">
        <f>VLOOKUP(_Output!D1105,_Guidance!B525:C530,2,FALSE)</f>
        <v xml:space="preserve"> </v>
      </c>
      <c r="Q38" s="3"/>
      <c r="R38" s="116" t="s">
        <v>914</v>
      </c>
      <c r="S38" s="13"/>
    </row>
    <row r="39" spans="1:19" s="2" customFormat="1" ht="20.100000000000001" customHeight="1">
      <c r="A39" s="96"/>
      <c r="B39" s="82" t="s">
        <v>629</v>
      </c>
      <c r="C39" s="87" t="s">
        <v>915</v>
      </c>
      <c r="D39" s="82"/>
      <c r="E39" s="82"/>
      <c r="F39" s="82"/>
      <c r="G39" s="82"/>
      <c r="H39" s="82"/>
      <c r="I39" s="82"/>
      <c r="J39" s="82"/>
      <c r="K39" s="82"/>
      <c r="L39" s="125"/>
      <c r="M39" s="82"/>
      <c r="N39" s="125"/>
      <c r="O39" s="82"/>
      <c r="P39" s="625"/>
      <c r="Q39" s="82"/>
      <c r="R39" s="118"/>
      <c r="S39" s="91"/>
    </row>
    <row r="40" spans="1:19" s="2" customFormat="1" ht="20.100000000000001" customHeight="1">
      <c r="A40" s="96"/>
      <c r="B40" s="83" t="s">
        <v>916</v>
      </c>
      <c r="C40" s="82" t="s">
        <v>917</v>
      </c>
      <c r="D40" s="82"/>
      <c r="E40" s="82"/>
      <c r="F40" s="82"/>
      <c r="G40" s="82"/>
      <c r="H40" s="82"/>
      <c r="I40" s="82"/>
      <c r="J40" s="82"/>
      <c r="K40" s="82"/>
      <c r="L40" s="125"/>
      <c r="M40" s="82"/>
      <c r="N40" s="125"/>
      <c r="O40" s="82"/>
      <c r="P40" s="625"/>
      <c r="Q40" s="82"/>
      <c r="R40" s="118" t="s">
        <v>918</v>
      </c>
      <c r="S40" s="91"/>
    </row>
    <row r="41" spans="1:19" s="2" customFormat="1" ht="20.100000000000001" customHeight="1">
      <c r="A41" s="96"/>
      <c r="B41" s="83" t="s">
        <v>919</v>
      </c>
      <c r="C41" s="82" t="s">
        <v>920</v>
      </c>
      <c r="D41" s="82"/>
      <c r="E41" s="82"/>
      <c r="F41" s="82"/>
      <c r="G41" s="82"/>
      <c r="H41" s="82"/>
      <c r="I41" s="82"/>
      <c r="J41" s="82"/>
      <c r="K41" s="82"/>
      <c r="L41" s="125"/>
      <c r="M41" s="82"/>
      <c r="N41" s="125"/>
      <c r="O41" s="82"/>
      <c r="P41" s="625"/>
      <c r="Q41" s="82"/>
      <c r="R41" s="118" t="s">
        <v>921</v>
      </c>
      <c r="S41" s="91"/>
    </row>
    <row r="42" spans="1:19" s="2" customFormat="1" ht="20.100000000000001" customHeight="1">
      <c r="A42" s="96"/>
      <c r="B42" s="83" t="s">
        <v>922</v>
      </c>
      <c r="C42" s="82" t="s">
        <v>923</v>
      </c>
      <c r="D42" s="82"/>
      <c r="E42" s="82"/>
      <c r="F42" s="82"/>
      <c r="G42" s="82"/>
      <c r="H42" s="82"/>
      <c r="I42" s="82"/>
      <c r="J42" s="82"/>
      <c r="K42" s="82"/>
      <c r="L42" s="125"/>
      <c r="M42" s="82"/>
      <c r="N42" s="125"/>
      <c r="O42" s="82"/>
      <c r="P42" s="625"/>
      <c r="Q42" s="82"/>
      <c r="R42" s="118" t="s">
        <v>924</v>
      </c>
      <c r="S42" s="91"/>
    </row>
    <row r="43" spans="1:19" s="2" customFormat="1" ht="20.100000000000001" customHeight="1">
      <c r="A43" s="96"/>
      <c r="B43" s="83" t="s">
        <v>925</v>
      </c>
      <c r="C43" s="82" t="s">
        <v>926</v>
      </c>
      <c r="D43" s="82"/>
      <c r="E43" s="82"/>
      <c r="F43" s="82"/>
      <c r="G43" s="82"/>
      <c r="H43" s="82"/>
      <c r="I43" s="82"/>
      <c r="J43" s="82"/>
      <c r="K43" s="82"/>
      <c r="L43" s="125"/>
      <c r="M43" s="82"/>
      <c r="N43" s="125"/>
      <c r="O43" s="82"/>
      <c r="P43" s="625"/>
      <c r="Q43" s="82"/>
      <c r="R43" s="118" t="s">
        <v>927</v>
      </c>
      <c r="S43" s="91"/>
    </row>
    <row r="44" spans="1:19" s="2" customFormat="1" ht="20.100000000000001" customHeight="1">
      <c r="A44" s="96"/>
      <c r="B44" s="83" t="s">
        <v>928</v>
      </c>
      <c r="C44" s="82" t="s">
        <v>929</v>
      </c>
      <c r="D44" s="82"/>
      <c r="E44" s="82"/>
      <c r="F44" s="82"/>
      <c r="G44" s="82"/>
      <c r="H44" s="82"/>
      <c r="I44" s="82"/>
      <c r="J44" s="82"/>
      <c r="K44" s="82"/>
      <c r="L44" s="125"/>
      <c r="M44" s="82"/>
      <c r="N44" s="125"/>
      <c r="O44" s="82"/>
      <c r="P44" s="625"/>
      <c r="Q44" s="82"/>
      <c r="R44" s="118" t="s">
        <v>930</v>
      </c>
      <c r="S44" s="91"/>
    </row>
    <row r="45" spans="1:19" s="2" customFormat="1" ht="20.100000000000001" customHeight="1">
      <c r="A45" s="96"/>
      <c r="B45" s="83" t="s">
        <v>931</v>
      </c>
      <c r="C45" s="92" t="s">
        <v>932</v>
      </c>
      <c r="D45" s="341"/>
      <c r="E45" s="341"/>
      <c r="F45" s="341"/>
      <c r="G45" s="341"/>
      <c r="H45" s="341"/>
      <c r="I45" s="341"/>
      <c r="J45" s="341"/>
      <c r="K45" s="201"/>
      <c r="L45" s="125"/>
      <c r="M45" s="92"/>
      <c r="N45" s="126"/>
      <c r="O45" s="92"/>
      <c r="P45" s="126"/>
      <c r="Q45" s="92"/>
      <c r="R45" s="126" t="s">
        <v>933</v>
      </c>
      <c r="S45" s="91"/>
    </row>
    <row r="46" spans="1:19" s="2" customFormat="1" ht="20.100000000000001" customHeight="1">
      <c r="A46" s="96"/>
      <c r="B46" s="83"/>
      <c r="C46" s="95" t="s">
        <v>439</v>
      </c>
      <c r="D46" s="94"/>
      <c r="E46" s="94"/>
      <c r="F46" s="94"/>
      <c r="G46" s="94"/>
      <c r="H46" s="94"/>
      <c r="I46" s="94"/>
      <c r="J46" s="94"/>
      <c r="K46" s="95"/>
      <c r="L46" s="129" t="str">
        <f>VLOOKUP(SUM(_Output!D1307:D1311,_Output!D1380),_SUM_Completeness!A220:B226,2,FALSE)</f>
        <v>Incomplete</v>
      </c>
      <c r="M46" s="94"/>
      <c r="N46" s="118"/>
      <c r="O46" s="94"/>
      <c r="P46" s="118"/>
      <c r="Q46" s="94"/>
      <c r="R46" s="117" t="s">
        <v>934</v>
      </c>
      <c r="S46" s="91"/>
    </row>
    <row r="47" spans="1:19" s="2" customFormat="1" ht="20.100000000000001" customHeight="1">
      <c r="A47" s="6"/>
      <c r="B47" s="3" t="s">
        <v>632</v>
      </c>
      <c r="C47" s="3" t="s">
        <v>935</v>
      </c>
      <c r="D47" s="3"/>
      <c r="E47" s="3"/>
      <c r="F47" s="3"/>
      <c r="G47" s="3"/>
      <c r="H47" s="3"/>
      <c r="I47" s="3"/>
      <c r="J47" s="3"/>
      <c r="K47" s="3"/>
      <c r="L47" s="113"/>
      <c r="M47" s="3"/>
      <c r="N47" s="113"/>
      <c r="O47" s="3"/>
      <c r="P47" s="301" t="str">
        <f>VLOOKUP(_Output!D1312,_Guidance!B531:C536,2,FALSE)</f>
        <v xml:space="preserve"> </v>
      </c>
      <c r="Q47" s="3"/>
      <c r="R47" s="116" t="s">
        <v>936</v>
      </c>
      <c r="S47" s="13"/>
    </row>
    <row r="48" spans="1:19" s="2" customFormat="1" ht="20.100000000000001" customHeight="1">
      <c r="A48" s="96"/>
      <c r="B48" s="82" t="s">
        <v>635</v>
      </c>
      <c r="C48" s="87" t="s">
        <v>937</v>
      </c>
      <c r="D48" s="82"/>
      <c r="E48" s="82"/>
      <c r="F48" s="82"/>
      <c r="G48" s="82"/>
      <c r="H48" s="82"/>
      <c r="I48" s="82"/>
      <c r="J48" s="82"/>
      <c r="K48" s="82"/>
      <c r="L48" s="125"/>
      <c r="M48" s="82"/>
      <c r="N48" s="125"/>
      <c r="O48" s="82"/>
      <c r="P48" s="625"/>
      <c r="Q48" s="82"/>
      <c r="R48" s="118"/>
      <c r="S48" s="91"/>
    </row>
    <row r="49" spans="1:19" s="2" customFormat="1" ht="20.100000000000001" customHeight="1">
      <c r="A49" s="96"/>
      <c r="B49" s="83" t="s">
        <v>938</v>
      </c>
      <c r="C49" s="82" t="s">
        <v>939</v>
      </c>
      <c r="D49" s="82"/>
      <c r="E49" s="82"/>
      <c r="F49" s="82"/>
      <c r="G49" s="82"/>
      <c r="H49" s="82"/>
      <c r="I49" s="82"/>
      <c r="J49" s="82"/>
      <c r="K49" s="82"/>
      <c r="L49" s="125"/>
      <c r="M49" s="82"/>
      <c r="N49" s="125"/>
      <c r="O49" s="82"/>
      <c r="P49" s="625"/>
      <c r="Q49" s="82"/>
      <c r="R49" s="118" t="s">
        <v>940</v>
      </c>
      <c r="S49" s="91"/>
    </row>
    <row r="50" spans="1:19" s="2" customFormat="1" ht="20.100000000000001" customHeight="1">
      <c r="A50" s="96"/>
      <c r="B50" s="83" t="s">
        <v>941</v>
      </c>
      <c r="C50" s="82" t="s">
        <v>942</v>
      </c>
      <c r="D50" s="82"/>
      <c r="E50" s="82"/>
      <c r="F50" s="82"/>
      <c r="G50" s="82"/>
      <c r="H50" s="82"/>
      <c r="I50" s="82"/>
      <c r="J50" s="82"/>
      <c r="K50" s="82"/>
      <c r="L50" s="125"/>
      <c r="M50" s="82"/>
      <c r="N50" s="125"/>
      <c r="O50" s="82"/>
      <c r="P50" s="625"/>
      <c r="Q50" s="82"/>
      <c r="R50" s="118" t="s">
        <v>943</v>
      </c>
      <c r="S50" s="91"/>
    </row>
    <row r="51" spans="1:19" s="2" customFormat="1" ht="20.100000000000001" customHeight="1">
      <c r="A51" s="96"/>
      <c r="B51" s="83" t="s">
        <v>944</v>
      </c>
      <c r="C51" s="82" t="s">
        <v>945</v>
      </c>
      <c r="D51" s="82"/>
      <c r="E51" s="82"/>
      <c r="F51" s="82"/>
      <c r="G51" s="82"/>
      <c r="H51" s="82"/>
      <c r="I51" s="82"/>
      <c r="J51" s="82"/>
      <c r="K51" s="82"/>
      <c r="L51" s="125"/>
      <c r="M51" s="82"/>
      <c r="N51" s="125"/>
      <c r="O51" s="82"/>
      <c r="P51" s="625"/>
      <c r="Q51" s="82"/>
      <c r="R51" s="118" t="s">
        <v>946</v>
      </c>
      <c r="S51" s="91"/>
    </row>
    <row r="52" spans="1:19" s="2" customFormat="1" ht="20.100000000000001" customHeight="1">
      <c r="A52" s="96"/>
      <c r="B52" s="83" t="s">
        <v>947</v>
      </c>
      <c r="C52" s="82" t="s">
        <v>948</v>
      </c>
      <c r="D52" s="82"/>
      <c r="E52" s="82"/>
      <c r="F52" s="82"/>
      <c r="G52" s="82"/>
      <c r="H52" s="82"/>
      <c r="I52" s="82"/>
      <c r="J52" s="82"/>
      <c r="K52" s="82"/>
      <c r="L52" s="125"/>
      <c r="M52" s="82"/>
      <c r="N52" s="125"/>
      <c r="O52" s="82"/>
      <c r="P52" s="625"/>
      <c r="Q52" s="82"/>
      <c r="R52" s="118" t="s">
        <v>949</v>
      </c>
      <c r="S52" s="91"/>
    </row>
    <row r="53" spans="1:19" s="2" customFormat="1" ht="20.100000000000001" customHeight="1">
      <c r="A53" s="96"/>
      <c r="B53" s="83" t="s">
        <v>950</v>
      </c>
      <c r="C53" s="92" t="s">
        <v>951</v>
      </c>
      <c r="D53" s="341"/>
      <c r="E53" s="341"/>
      <c r="F53" s="341"/>
      <c r="G53" s="341"/>
      <c r="H53" s="341"/>
      <c r="I53" s="341"/>
      <c r="J53" s="341"/>
      <c r="K53" s="201"/>
      <c r="L53" s="126"/>
      <c r="M53" s="92"/>
      <c r="N53" s="126"/>
      <c r="O53" s="92"/>
      <c r="P53" s="126"/>
      <c r="Q53" s="92"/>
      <c r="R53" s="120" t="s">
        <v>952</v>
      </c>
      <c r="S53" s="91"/>
    </row>
    <row r="54" spans="1:19" s="2" customFormat="1" ht="20.100000000000001" customHeight="1">
      <c r="A54" s="96"/>
      <c r="B54" s="83"/>
      <c r="C54" s="95" t="s">
        <v>439</v>
      </c>
      <c r="D54" s="94"/>
      <c r="E54" s="94"/>
      <c r="F54" s="94"/>
      <c r="G54" s="94"/>
      <c r="H54" s="94"/>
      <c r="I54" s="94"/>
      <c r="J54" s="94"/>
      <c r="K54" s="95"/>
      <c r="L54" s="129" t="str">
        <f>VLOOKUP(SUM(_Output!D1314:D1318),_SUM_Completeness!A229:B234,2,FALSE)</f>
        <v>Incomplete</v>
      </c>
      <c r="M54" s="94"/>
      <c r="N54" s="118"/>
      <c r="O54" s="94"/>
      <c r="P54" s="118"/>
      <c r="Q54" s="94"/>
      <c r="R54" s="117" t="s">
        <v>953</v>
      </c>
      <c r="S54" s="91"/>
    </row>
    <row r="55" spans="1:19" s="2" customFormat="1" ht="20.25" customHeight="1">
      <c r="A55" s="6"/>
      <c r="B55" s="3"/>
      <c r="C55" s="3"/>
      <c r="D55" s="3"/>
      <c r="E55" s="3"/>
      <c r="F55" s="3"/>
      <c r="G55" s="3"/>
      <c r="H55" s="3"/>
      <c r="I55" s="3"/>
      <c r="J55" s="3"/>
      <c r="K55" s="3"/>
      <c r="L55" s="113"/>
      <c r="M55" s="3"/>
      <c r="N55" s="113"/>
      <c r="O55" s="3"/>
      <c r="P55" s="113"/>
      <c r="Q55" s="3"/>
      <c r="R55" s="113"/>
      <c r="S55" s="13"/>
    </row>
    <row r="56" spans="1:19" ht="20.100000000000001" customHeight="1">
      <c r="A56" s="106"/>
      <c r="B56" s="107" t="s">
        <v>351</v>
      </c>
      <c r="C56" s="108"/>
      <c r="D56" s="107"/>
      <c r="E56" s="107"/>
      <c r="F56" s="107"/>
      <c r="G56" s="107"/>
      <c r="H56" s="107"/>
      <c r="I56" s="107"/>
      <c r="J56" s="107"/>
      <c r="K56" s="108"/>
      <c r="L56" s="110"/>
      <c r="M56" s="5"/>
      <c r="N56" s="110"/>
      <c r="O56" s="5"/>
      <c r="P56" s="110"/>
      <c r="Q56" s="5"/>
      <c r="R56" s="116"/>
      <c r="S56" s="14"/>
    </row>
    <row r="57" spans="1:19" ht="20.25" customHeight="1">
      <c r="A57" s="9"/>
      <c r="B57" s="21" t="s">
        <v>626</v>
      </c>
      <c r="C57" s="3" t="s">
        <v>353</v>
      </c>
      <c r="D57" s="21"/>
      <c r="E57" s="21"/>
      <c r="F57" s="21"/>
      <c r="G57" s="21"/>
      <c r="H57" s="21"/>
      <c r="I57" s="21"/>
      <c r="J57" s="21"/>
      <c r="K57" s="21"/>
      <c r="L57" s="607" t="s">
        <v>336</v>
      </c>
      <c r="M57" s="608"/>
      <c r="N57" s="932"/>
      <c r="O57" s="932"/>
      <c r="P57" s="932"/>
      <c r="Q57" s="932"/>
      <c r="R57" s="933"/>
      <c r="S57" s="14"/>
    </row>
    <row r="58" spans="1:19" ht="20.25" customHeight="1">
      <c r="A58" s="9"/>
      <c r="B58" s="21"/>
      <c r="C58" s="21"/>
      <c r="D58" s="21"/>
      <c r="E58" s="21"/>
      <c r="F58" s="21"/>
      <c r="G58" s="21"/>
      <c r="H58" s="21"/>
      <c r="I58" s="21"/>
      <c r="J58" s="21"/>
      <c r="K58" s="21"/>
      <c r="L58" s="609" t="s">
        <v>339</v>
      </c>
      <c r="M58" s="610"/>
      <c r="N58" s="924"/>
      <c r="O58" s="924"/>
      <c r="P58" s="924"/>
      <c r="Q58" s="924"/>
      <c r="R58" s="925"/>
      <c r="S58" s="14"/>
    </row>
    <row r="59" spans="1:19" ht="20.25" customHeight="1">
      <c r="A59" s="9"/>
      <c r="B59" s="21"/>
      <c r="C59" s="21"/>
      <c r="D59" s="21"/>
      <c r="E59" s="21"/>
      <c r="F59" s="21"/>
      <c r="G59" s="21"/>
      <c r="H59" s="21"/>
      <c r="I59" s="21"/>
      <c r="J59" s="21"/>
      <c r="K59" s="21"/>
      <c r="L59" s="609" t="s">
        <v>342</v>
      </c>
      <c r="M59" s="610"/>
      <c r="N59" s="924"/>
      <c r="O59" s="924"/>
      <c r="P59" s="924"/>
      <c r="Q59" s="924"/>
      <c r="R59" s="925"/>
      <c r="S59" s="14"/>
    </row>
    <row r="60" spans="1:19" ht="20.25" customHeight="1">
      <c r="A60" s="9"/>
      <c r="B60" s="21"/>
      <c r="C60" s="21"/>
      <c r="D60" s="21"/>
      <c r="E60" s="21"/>
      <c r="F60" s="21"/>
      <c r="G60" s="21"/>
      <c r="H60" s="21"/>
      <c r="I60" s="21"/>
      <c r="J60" s="21"/>
      <c r="K60" s="21"/>
      <c r="L60" s="609" t="s">
        <v>345</v>
      </c>
      <c r="M60" s="610"/>
      <c r="N60" s="936"/>
      <c r="O60" s="936"/>
      <c r="P60" s="936"/>
      <c r="Q60" s="936"/>
      <c r="R60" s="937"/>
      <c r="S60" s="14"/>
    </row>
    <row r="61" spans="1:19" ht="20.25" customHeight="1">
      <c r="A61" s="9"/>
      <c r="B61" s="21"/>
      <c r="C61" s="21"/>
      <c r="D61" s="21"/>
      <c r="E61" s="21"/>
      <c r="F61" s="21"/>
      <c r="G61" s="21"/>
      <c r="H61" s="21"/>
      <c r="I61" s="21"/>
      <c r="J61" s="21"/>
      <c r="K61" s="21"/>
      <c r="L61" s="609" t="s">
        <v>348</v>
      </c>
      <c r="M61" s="610"/>
      <c r="N61" s="924"/>
      <c r="O61" s="924"/>
      <c r="P61" s="924"/>
      <c r="Q61" s="924"/>
      <c r="R61" s="925"/>
      <c r="S61" s="14"/>
    </row>
    <row r="62" spans="1:19" ht="20.25" customHeight="1">
      <c r="A62" s="9"/>
      <c r="B62" s="21"/>
      <c r="C62" s="21"/>
      <c r="D62" s="21"/>
      <c r="E62" s="21"/>
      <c r="F62" s="21"/>
      <c r="G62" s="21"/>
      <c r="H62" s="21"/>
      <c r="I62" s="21"/>
      <c r="J62" s="21"/>
      <c r="K62" s="21"/>
      <c r="L62" s="609" t="s">
        <v>352</v>
      </c>
      <c r="M62" s="610"/>
      <c r="N62" s="924"/>
      <c r="O62" s="924"/>
      <c r="P62" s="924"/>
      <c r="Q62" s="924"/>
      <c r="R62" s="925"/>
      <c r="S62" s="14"/>
    </row>
    <row r="63" spans="1:19" ht="20.25" customHeight="1">
      <c r="A63" s="9"/>
      <c r="B63" s="21"/>
      <c r="C63" s="21"/>
      <c r="D63" s="21"/>
      <c r="E63" s="21"/>
      <c r="F63" s="21"/>
      <c r="G63" s="21"/>
      <c r="H63" s="21"/>
      <c r="I63" s="21"/>
      <c r="J63" s="21"/>
      <c r="K63" s="21"/>
      <c r="L63" s="609" t="s">
        <v>623</v>
      </c>
      <c r="M63" s="610"/>
      <c r="N63" s="924"/>
      <c r="O63" s="924"/>
      <c r="P63" s="924"/>
      <c r="Q63" s="924"/>
      <c r="R63" s="925"/>
      <c r="S63" s="14"/>
    </row>
    <row r="64" spans="1:19" ht="20.25" customHeight="1">
      <c r="A64" s="9"/>
      <c r="B64" s="21"/>
      <c r="C64" s="21"/>
      <c r="D64" s="21"/>
      <c r="E64" s="21"/>
      <c r="F64" s="21"/>
      <c r="G64" s="21"/>
      <c r="H64" s="21"/>
      <c r="I64" s="21"/>
      <c r="J64" s="21"/>
      <c r="K64" s="21"/>
      <c r="L64" s="609" t="s">
        <v>626</v>
      </c>
      <c r="M64" s="610"/>
      <c r="N64" s="928"/>
      <c r="O64" s="928"/>
      <c r="P64" s="928"/>
      <c r="Q64" s="928"/>
      <c r="R64" s="929"/>
      <c r="S64" s="14"/>
    </row>
    <row r="65" spans="1:19" ht="20.25" customHeight="1">
      <c r="A65" s="9"/>
      <c r="B65" s="21"/>
      <c r="C65" s="21"/>
      <c r="D65" s="21"/>
      <c r="E65" s="21"/>
      <c r="F65" s="21"/>
      <c r="G65" s="21"/>
      <c r="H65" s="21"/>
      <c r="I65" s="21"/>
      <c r="J65" s="21"/>
      <c r="K65" s="21"/>
      <c r="L65" s="609" t="s">
        <v>629</v>
      </c>
      <c r="M65" s="610"/>
      <c r="N65" s="924"/>
      <c r="O65" s="924"/>
      <c r="P65" s="924"/>
      <c r="Q65" s="924"/>
      <c r="R65" s="925"/>
      <c r="S65" s="14"/>
    </row>
    <row r="66" spans="1:19" ht="20.25" customHeight="1">
      <c r="A66" s="9"/>
      <c r="B66" s="21"/>
      <c r="C66" s="21"/>
      <c r="D66" s="21"/>
      <c r="E66" s="21"/>
      <c r="F66" s="21"/>
      <c r="G66" s="21"/>
      <c r="H66" s="21"/>
      <c r="I66" s="21"/>
      <c r="J66" s="21"/>
      <c r="K66" s="21"/>
      <c r="L66" s="609" t="s">
        <v>632</v>
      </c>
      <c r="M66" s="610"/>
      <c r="N66" s="775"/>
      <c r="O66" s="775"/>
      <c r="P66" s="775"/>
      <c r="Q66" s="775"/>
      <c r="R66" s="776"/>
      <c r="S66" s="14"/>
    </row>
    <row r="67" spans="1:19" ht="20.25" customHeight="1">
      <c r="A67" s="9"/>
      <c r="B67" s="21"/>
      <c r="C67" s="21"/>
      <c r="D67" s="21"/>
      <c r="E67" s="21"/>
      <c r="F67" s="21"/>
      <c r="G67" s="21"/>
      <c r="H67" s="21"/>
      <c r="I67" s="21"/>
      <c r="J67" s="21"/>
      <c r="K67" s="21"/>
      <c r="L67" s="611" t="s">
        <v>635</v>
      </c>
      <c r="M67" s="612"/>
      <c r="N67" s="930"/>
      <c r="O67" s="930"/>
      <c r="P67" s="930"/>
      <c r="Q67" s="930"/>
      <c r="R67" s="931"/>
      <c r="S67" s="14"/>
    </row>
    <row r="68" spans="1:19" ht="20.100000000000001" customHeight="1" thickBot="1">
      <c r="A68" s="10"/>
      <c r="B68" s="31"/>
      <c r="C68" s="31"/>
      <c r="D68" s="31"/>
      <c r="E68" s="31"/>
      <c r="F68" s="31"/>
      <c r="G68" s="31"/>
      <c r="H68" s="31"/>
      <c r="I68" s="31"/>
      <c r="J68" s="31"/>
      <c r="K68" s="11"/>
      <c r="L68" s="11"/>
      <c r="M68" s="11"/>
      <c r="N68" s="11"/>
      <c r="O68" s="11"/>
      <c r="P68" s="11"/>
      <c r="Q68" s="11"/>
      <c r="R68" s="11"/>
      <c r="S68" s="15"/>
    </row>
  </sheetData>
  <mergeCells count="20">
    <mergeCell ref="N67:R67"/>
    <mergeCell ref="N65:R65"/>
    <mergeCell ref="N58:R58"/>
    <mergeCell ref="N60:R60"/>
    <mergeCell ref="N61:R61"/>
    <mergeCell ref="N62:R62"/>
    <mergeCell ref="N64:R64"/>
    <mergeCell ref="N63:R63"/>
    <mergeCell ref="N59:R59"/>
    <mergeCell ref="B1:K2"/>
    <mergeCell ref="L1:L2"/>
    <mergeCell ref="N1:N2"/>
    <mergeCell ref="B3:F3"/>
    <mergeCell ref="G3:K3"/>
    <mergeCell ref="N57:R57"/>
    <mergeCell ref="B4:F4"/>
    <mergeCell ref="G4:K4"/>
    <mergeCell ref="B5:F5"/>
    <mergeCell ref="G5:K5"/>
    <mergeCell ref="B6:F6"/>
  </mergeCells>
  <phoneticPr fontId="24" type="noConversion"/>
  <hyperlinks>
    <hyperlink ref="B4:F4" location="'Process - O&amp;F'!A1" tooltip="2. Operations &amp; Facilities" display="2. Operations &amp; Facilities" xr:uid="{00000000-0004-0000-1000-000000000000}"/>
    <hyperlink ref="B6:F6" location="'Process - UCM'!A1" tooltip="4. Use Case Management" display="4. Use Case Management" xr:uid="{00000000-0004-0000-1000-000002000000}"/>
    <hyperlink ref="G3:K3" location="'Process - DTE'!A1" tooltip="5. Detection Engineering &amp; Validation" display="5. Detection Engineering &amp; Validation" xr:uid="{35CC16E0-80BA-4D24-A0B0-DC2E8135DA72}"/>
    <hyperlink ref="B5:F5" location="'Process - RPT'!A1" tooltip="3. Reporting &amp; Communication" display="3. Reporting &amp; Communication" xr:uid="{011E65AB-FA2A-4B70-894B-DF7B872BC420}"/>
    <hyperlink ref="G5:K5" location="'Process - LOG'!A1" tooltip="7. Log Management" display="7. Log Management" xr:uid="{FED7E67B-B94B-4DAA-928F-841C730F6AB1}"/>
    <hyperlink ref="G4:K4" location="'Process - ATE'!A1" tooltip="6. Automation Engineering" display="6. Automation Engineering" xr:uid="{34E2F855-D077-46B3-840C-5385CC324F73}"/>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Drop Down 1">
              <controlPr defaultSize="0" autoLine="0" autoPict="0">
                <anchor moveWithCells="1">
                  <from>
                    <xdr:col>11</xdr:col>
                    <xdr:colOff>22860</xdr:colOff>
                    <xdr:row>9</xdr:row>
                    <xdr:rowOff>22860</xdr:rowOff>
                  </from>
                  <to>
                    <xdr:col>12</xdr:col>
                    <xdr:colOff>22860</xdr:colOff>
                    <xdr:row>9</xdr:row>
                    <xdr:rowOff>228600</xdr:rowOff>
                  </to>
                </anchor>
              </controlPr>
            </control>
          </mc:Choice>
        </mc:AlternateContent>
        <mc:AlternateContent xmlns:mc="http://schemas.openxmlformats.org/markup-compatibility/2006">
          <mc:Choice Requires="x14">
            <control shapeId="13314" r:id="rId5" name="Drop Down 2">
              <controlPr defaultSize="0" autoLine="0" autoPict="0">
                <anchor moveWithCells="1">
                  <from>
                    <xdr:col>11</xdr:col>
                    <xdr:colOff>22860</xdr:colOff>
                    <xdr:row>10</xdr:row>
                    <xdr:rowOff>22860</xdr:rowOff>
                  </from>
                  <to>
                    <xdr:col>12</xdr:col>
                    <xdr:colOff>22860</xdr:colOff>
                    <xdr:row>10</xdr:row>
                    <xdr:rowOff>228600</xdr:rowOff>
                  </to>
                </anchor>
              </controlPr>
            </control>
          </mc:Choice>
        </mc:AlternateContent>
        <mc:AlternateContent xmlns:mc="http://schemas.openxmlformats.org/markup-compatibility/2006">
          <mc:Choice Requires="x14">
            <control shapeId="13317" r:id="rId6" name="Drop Down 5">
              <controlPr defaultSize="0" autoLine="0" autoPict="0">
                <anchor moveWithCells="1">
                  <from>
                    <xdr:col>11</xdr:col>
                    <xdr:colOff>22860</xdr:colOff>
                    <xdr:row>12</xdr:row>
                    <xdr:rowOff>22860</xdr:rowOff>
                  </from>
                  <to>
                    <xdr:col>12</xdr:col>
                    <xdr:colOff>22860</xdr:colOff>
                    <xdr:row>12</xdr:row>
                    <xdr:rowOff>228600</xdr:rowOff>
                  </to>
                </anchor>
              </controlPr>
            </control>
          </mc:Choice>
        </mc:AlternateContent>
        <mc:AlternateContent xmlns:mc="http://schemas.openxmlformats.org/markup-compatibility/2006">
          <mc:Choice Requires="x14">
            <control shapeId="13318" r:id="rId7" name="Drop Down 6">
              <controlPr defaultSize="0" autoLine="0" autoPict="0">
                <anchor moveWithCells="1">
                  <from>
                    <xdr:col>11</xdr:col>
                    <xdr:colOff>22860</xdr:colOff>
                    <xdr:row>13</xdr:row>
                    <xdr:rowOff>22860</xdr:rowOff>
                  </from>
                  <to>
                    <xdr:col>12</xdr:col>
                    <xdr:colOff>22860</xdr:colOff>
                    <xdr:row>13</xdr:row>
                    <xdr:rowOff>228600</xdr:rowOff>
                  </to>
                </anchor>
              </controlPr>
            </control>
          </mc:Choice>
        </mc:AlternateContent>
        <mc:AlternateContent xmlns:mc="http://schemas.openxmlformats.org/markup-compatibility/2006">
          <mc:Choice Requires="x14">
            <control shapeId="13319" r:id="rId8" name="Drop Down 7">
              <controlPr defaultSize="0" autoLine="0" autoPict="0">
                <anchor moveWithCells="1">
                  <from>
                    <xdr:col>11</xdr:col>
                    <xdr:colOff>22860</xdr:colOff>
                    <xdr:row>15</xdr:row>
                    <xdr:rowOff>22860</xdr:rowOff>
                  </from>
                  <to>
                    <xdr:col>12</xdr:col>
                    <xdr:colOff>22860</xdr:colOff>
                    <xdr:row>15</xdr:row>
                    <xdr:rowOff>228600</xdr:rowOff>
                  </to>
                </anchor>
              </controlPr>
            </control>
          </mc:Choice>
        </mc:AlternateContent>
        <mc:AlternateContent xmlns:mc="http://schemas.openxmlformats.org/markup-compatibility/2006">
          <mc:Choice Requires="x14">
            <control shapeId="13320" r:id="rId9" name="Drop Down 8">
              <controlPr defaultSize="0" autoLine="0" autoPict="0">
                <anchor moveWithCells="1">
                  <from>
                    <xdr:col>11</xdr:col>
                    <xdr:colOff>22860</xdr:colOff>
                    <xdr:row>16</xdr:row>
                    <xdr:rowOff>22860</xdr:rowOff>
                  </from>
                  <to>
                    <xdr:col>12</xdr:col>
                    <xdr:colOff>22860</xdr:colOff>
                    <xdr:row>16</xdr:row>
                    <xdr:rowOff>228600</xdr:rowOff>
                  </to>
                </anchor>
              </controlPr>
            </control>
          </mc:Choice>
        </mc:AlternateContent>
        <mc:AlternateContent xmlns:mc="http://schemas.openxmlformats.org/markup-compatibility/2006">
          <mc:Choice Requires="x14">
            <control shapeId="13321" r:id="rId10" name="Drop Down 9">
              <controlPr defaultSize="0" autoLine="0" autoPict="0">
                <anchor moveWithCells="1">
                  <from>
                    <xdr:col>11</xdr:col>
                    <xdr:colOff>22860</xdr:colOff>
                    <xdr:row>17</xdr:row>
                    <xdr:rowOff>22860</xdr:rowOff>
                  </from>
                  <to>
                    <xdr:col>12</xdr:col>
                    <xdr:colOff>22860</xdr:colOff>
                    <xdr:row>17</xdr:row>
                    <xdr:rowOff>228600</xdr:rowOff>
                  </to>
                </anchor>
              </controlPr>
            </control>
          </mc:Choice>
        </mc:AlternateContent>
        <mc:AlternateContent xmlns:mc="http://schemas.openxmlformats.org/markup-compatibility/2006">
          <mc:Choice Requires="x14">
            <control shapeId="13322" r:id="rId11" name="Drop Down 10">
              <controlPr defaultSize="0" autoLine="0" autoPict="0">
                <anchor moveWithCells="1">
                  <from>
                    <xdr:col>11</xdr:col>
                    <xdr:colOff>22860</xdr:colOff>
                    <xdr:row>18</xdr:row>
                    <xdr:rowOff>22860</xdr:rowOff>
                  </from>
                  <to>
                    <xdr:col>12</xdr:col>
                    <xdr:colOff>22860</xdr:colOff>
                    <xdr:row>18</xdr:row>
                    <xdr:rowOff>228600</xdr:rowOff>
                  </to>
                </anchor>
              </controlPr>
            </control>
          </mc:Choice>
        </mc:AlternateContent>
        <mc:AlternateContent xmlns:mc="http://schemas.openxmlformats.org/markup-compatibility/2006">
          <mc:Choice Requires="x14">
            <control shapeId="13323" r:id="rId12" name="Drop Down 11">
              <controlPr defaultSize="0" autoLine="0" autoPict="0">
                <anchor moveWithCells="1">
                  <from>
                    <xdr:col>11</xdr:col>
                    <xdr:colOff>22860</xdr:colOff>
                    <xdr:row>19</xdr:row>
                    <xdr:rowOff>22860</xdr:rowOff>
                  </from>
                  <to>
                    <xdr:col>12</xdr:col>
                    <xdr:colOff>22860</xdr:colOff>
                    <xdr:row>19</xdr:row>
                    <xdr:rowOff>228600</xdr:rowOff>
                  </to>
                </anchor>
              </controlPr>
            </control>
          </mc:Choice>
        </mc:AlternateContent>
        <mc:AlternateContent xmlns:mc="http://schemas.openxmlformats.org/markup-compatibility/2006">
          <mc:Choice Requires="x14">
            <control shapeId="13324" r:id="rId13" name="Drop Down 12">
              <controlPr defaultSize="0" autoLine="0" autoPict="0">
                <anchor moveWithCells="1">
                  <from>
                    <xdr:col>11</xdr:col>
                    <xdr:colOff>22860</xdr:colOff>
                    <xdr:row>20</xdr:row>
                    <xdr:rowOff>22860</xdr:rowOff>
                  </from>
                  <to>
                    <xdr:col>12</xdr:col>
                    <xdr:colOff>22860</xdr:colOff>
                    <xdr:row>20</xdr:row>
                    <xdr:rowOff>228600</xdr:rowOff>
                  </to>
                </anchor>
              </controlPr>
            </control>
          </mc:Choice>
        </mc:AlternateContent>
        <mc:AlternateContent xmlns:mc="http://schemas.openxmlformats.org/markup-compatibility/2006">
          <mc:Choice Requires="x14">
            <control shapeId="13325" r:id="rId14" name="Drop Down 13">
              <controlPr defaultSize="0" autoLine="0" autoPict="0">
                <anchor moveWithCells="1">
                  <from>
                    <xdr:col>11</xdr:col>
                    <xdr:colOff>22860</xdr:colOff>
                    <xdr:row>21</xdr:row>
                    <xdr:rowOff>22860</xdr:rowOff>
                  </from>
                  <to>
                    <xdr:col>12</xdr:col>
                    <xdr:colOff>22860</xdr:colOff>
                    <xdr:row>21</xdr:row>
                    <xdr:rowOff>228600</xdr:rowOff>
                  </to>
                </anchor>
              </controlPr>
            </control>
          </mc:Choice>
        </mc:AlternateContent>
        <mc:AlternateContent xmlns:mc="http://schemas.openxmlformats.org/markup-compatibility/2006">
          <mc:Choice Requires="x14">
            <control shapeId="13326" r:id="rId15" name="Drop Down 14">
              <controlPr defaultSize="0" autoLine="0" autoPict="0">
                <anchor moveWithCells="1">
                  <from>
                    <xdr:col>11</xdr:col>
                    <xdr:colOff>22860</xdr:colOff>
                    <xdr:row>23</xdr:row>
                    <xdr:rowOff>38100</xdr:rowOff>
                  </from>
                  <to>
                    <xdr:col>12</xdr:col>
                    <xdr:colOff>22860</xdr:colOff>
                    <xdr:row>23</xdr:row>
                    <xdr:rowOff>236220</xdr:rowOff>
                  </to>
                </anchor>
              </controlPr>
            </control>
          </mc:Choice>
        </mc:AlternateContent>
        <mc:AlternateContent xmlns:mc="http://schemas.openxmlformats.org/markup-compatibility/2006">
          <mc:Choice Requires="x14">
            <control shapeId="13328" r:id="rId16" name="Drop Down 16">
              <controlPr defaultSize="0" autoLine="0" autoPict="0">
                <anchor moveWithCells="1">
                  <from>
                    <xdr:col>11</xdr:col>
                    <xdr:colOff>22860</xdr:colOff>
                    <xdr:row>24</xdr:row>
                    <xdr:rowOff>22860</xdr:rowOff>
                  </from>
                  <to>
                    <xdr:col>12</xdr:col>
                    <xdr:colOff>22860</xdr:colOff>
                    <xdr:row>24</xdr:row>
                    <xdr:rowOff>228600</xdr:rowOff>
                  </to>
                </anchor>
              </controlPr>
            </control>
          </mc:Choice>
        </mc:AlternateContent>
        <mc:AlternateContent xmlns:mc="http://schemas.openxmlformats.org/markup-compatibility/2006">
          <mc:Choice Requires="x14">
            <control shapeId="13473" r:id="rId17" name="Drop Down 161">
              <controlPr defaultSize="0" autoLine="0" autoPict="0">
                <anchor moveWithCells="1">
                  <from>
                    <xdr:col>11</xdr:col>
                    <xdr:colOff>22860</xdr:colOff>
                    <xdr:row>14</xdr:row>
                    <xdr:rowOff>22860</xdr:rowOff>
                  </from>
                  <to>
                    <xdr:col>12</xdr:col>
                    <xdr:colOff>22860</xdr:colOff>
                    <xdr:row>14</xdr:row>
                    <xdr:rowOff>228600</xdr:rowOff>
                  </to>
                </anchor>
              </controlPr>
            </control>
          </mc:Choice>
        </mc:AlternateContent>
        <mc:AlternateContent xmlns:mc="http://schemas.openxmlformats.org/markup-compatibility/2006">
          <mc:Choice Requires="x14">
            <control shapeId="13474" r:id="rId18" name="Drop Down 162">
              <controlPr defaultSize="0" autoLine="0" autoPict="0">
                <anchor moveWithCells="1">
                  <from>
                    <xdr:col>11</xdr:col>
                    <xdr:colOff>22860</xdr:colOff>
                    <xdr:row>25</xdr:row>
                    <xdr:rowOff>22860</xdr:rowOff>
                  </from>
                  <to>
                    <xdr:col>12</xdr:col>
                    <xdr:colOff>22860</xdr:colOff>
                    <xdr:row>25</xdr:row>
                    <xdr:rowOff>228600</xdr:rowOff>
                  </to>
                </anchor>
              </controlPr>
            </control>
          </mc:Choice>
        </mc:AlternateContent>
        <mc:AlternateContent xmlns:mc="http://schemas.openxmlformats.org/markup-compatibility/2006">
          <mc:Choice Requires="x14">
            <control shapeId="13475" r:id="rId19" name="Drop Down 163">
              <controlPr defaultSize="0" autoLine="0" autoPict="0">
                <anchor moveWithCells="1">
                  <from>
                    <xdr:col>11</xdr:col>
                    <xdr:colOff>22860</xdr:colOff>
                    <xdr:row>37</xdr:row>
                    <xdr:rowOff>22860</xdr:rowOff>
                  </from>
                  <to>
                    <xdr:col>12</xdr:col>
                    <xdr:colOff>22860</xdr:colOff>
                    <xdr:row>37</xdr:row>
                    <xdr:rowOff>228600</xdr:rowOff>
                  </to>
                </anchor>
              </controlPr>
            </control>
          </mc:Choice>
        </mc:AlternateContent>
        <mc:AlternateContent xmlns:mc="http://schemas.openxmlformats.org/markup-compatibility/2006">
          <mc:Choice Requires="x14">
            <control shapeId="13478" r:id="rId20" name="Drop Down 166">
              <controlPr defaultSize="0" autoLine="0" autoPict="0">
                <anchor moveWithCells="1">
                  <from>
                    <xdr:col>11</xdr:col>
                    <xdr:colOff>22860</xdr:colOff>
                    <xdr:row>48</xdr:row>
                    <xdr:rowOff>22860</xdr:rowOff>
                  </from>
                  <to>
                    <xdr:col>12</xdr:col>
                    <xdr:colOff>22860</xdr:colOff>
                    <xdr:row>48</xdr:row>
                    <xdr:rowOff>228600</xdr:rowOff>
                  </to>
                </anchor>
              </controlPr>
            </control>
          </mc:Choice>
        </mc:AlternateContent>
        <mc:AlternateContent xmlns:mc="http://schemas.openxmlformats.org/markup-compatibility/2006">
          <mc:Choice Requires="x14">
            <control shapeId="13479" r:id="rId21" name="Drop Down 167">
              <controlPr defaultSize="0" autoLine="0" autoPict="0">
                <anchor moveWithCells="1">
                  <from>
                    <xdr:col>11</xdr:col>
                    <xdr:colOff>22860</xdr:colOff>
                    <xdr:row>49</xdr:row>
                    <xdr:rowOff>22860</xdr:rowOff>
                  </from>
                  <to>
                    <xdr:col>12</xdr:col>
                    <xdr:colOff>22860</xdr:colOff>
                    <xdr:row>49</xdr:row>
                    <xdr:rowOff>228600</xdr:rowOff>
                  </to>
                </anchor>
              </controlPr>
            </control>
          </mc:Choice>
        </mc:AlternateContent>
        <mc:AlternateContent xmlns:mc="http://schemas.openxmlformats.org/markup-compatibility/2006">
          <mc:Choice Requires="x14">
            <control shapeId="13484" r:id="rId22" name="Drop Down 172">
              <controlPr defaultSize="0" autoLine="0" autoPict="0">
                <anchor moveWithCells="1">
                  <from>
                    <xdr:col>11</xdr:col>
                    <xdr:colOff>22860</xdr:colOff>
                    <xdr:row>27</xdr:row>
                    <xdr:rowOff>22860</xdr:rowOff>
                  </from>
                  <to>
                    <xdr:col>12</xdr:col>
                    <xdr:colOff>22860</xdr:colOff>
                    <xdr:row>27</xdr:row>
                    <xdr:rowOff>228600</xdr:rowOff>
                  </to>
                </anchor>
              </controlPr>
            </control>
          </mc:Choice>
        </mc:AlternateContent>
        <mc:AlternateContent xmlns:mc="http://schemas.openxmlformats.org/markup-compatibility/2006">
          <mc:Choice Requires="x14">
            <control shapeId="13485" r:id="rId23" name="Drop Down 173">
              <controlPr defaultSize="0" autoLine="0" autoPict="0">
                <anchor moveWithCells="1">
                  <from>
                    <xdr:col>11</xdr:col>
                    <xdr:colOff>22860</xdr:colOff>
                    <xdr:row>28</xdr:row>
                    <xdr:rowOff>22860</xdr:rowOff>
                  </from>
                  <to>
                    <xdr:col>12</xdr:col>
                    <xdr:colOff>22860</xdr:colOff>
                    <xdr:row>28</xdr:row>
                    <xdr:rowOff>228600</xdr:rowOff>
                  </to>
                </anchor>
              </controlPr>
            </control>
          </mc:Choice>
        </mc:AlternateContent>
        <mc:AlternateContent xmlns:mc="http://schemas.openxmlformats.org/markup-compatibility/2006">
          <mc:Choice Requires="x14">
            <control shapeId="13486" r:id="rId24" name="Drop Down 174">
              <controlPr defaultSize="0" autoLine="0" autoPict="0">
                <anchor moveWithCells="1">
                  <from>
                    <xdr:col>11</xdr:col>
                    <xdr:colOff>22860</xdr:colOff>
                    <xdr:row>29</xdr:row>
                    <xdr:rowOff>22860</xdr:rowOff>
                  </from>
                  <to>
                    <xdr:col>12</xdr:col>
                    <xdr:colOff>22860</xdr:colOff>
                    <xdr:row>29</xdr:row>
                    <xdr:rowOff>228600</xdr:rowOff>
                  </to>
                </anchor>
              </controlPr>
            </control>
          </mc:Choice>
        </mc:AlternateContent>
        <mc:AlternateContent xmlns:mc="http://schemas.openxmlformats.org/markup-compatibility/2006">
          <mc:Choice Requires="x14">
            <control shapeId="13487" r:id="rId25" name="Drop Down 175">
              <controlPr defaultSize="0" autoLine="0" autoPict="0">
                <anchor moveWithCells="1">
                  <from>
                    <xdr:col>11</xdr:col>
                    <xdr:colOff>22860</xdr:colOff>
                    <xdr:row>30</xdr:row>
                    <xdr:rowOff>22860</xdr:rowOff>
                  </from>
                  <to>
                    <xdr:col>12</xdr:col>
                    <xdr:colOff>22860</xdr:colOff>
                    <xdr:row>30</xdr:row>
                    <xdr:rowOff>228600</xdr:rowOff>
                  </to>
                </anchor>
              </controlPr>
            </control>
          </mc:Choice>
        </mc:AlternateContent>
        <mc:AlternateContent xmlns:mc="http://schemas.openxmlformats.org/markup-compatibility/2006">
          <mc:Choice Requires="x14">
            <control shapeId="13488" r:id="rId26" name="Drop Down 176">
              <controlPr defaultSize="0" autoLine="0" autoPict="0">
                <anchor moveWithCells="1">
                  <from>
                    <xdr:col>11</xdr:col>
                    <xdr:colOff>22860</xdr:colOff>
                    <xdr:row>31</xdr:row>
                    <xdr:rowOff>22860</xdr:rowOff>
                  </from>
                  <to>
                    <xdr:col>12</xdr:col>
                    <xdr:colOff>22860</xdr:colOff>
                    <xdr:row>31</xdr:row>
                    <xdr:rowOff>228600</xdr:rowOff>
                  </to>
                </anchor>
              </controlPr>
            </control>
          </mc:Choice>
        </mc:AlternateContent>
        <mc:AlternateContent xmlns:mc="http://schemas.openxmlformats.org/markup-compatibility/2006">
          <mc:Choice Requires="x14">
            <control shapeId="13489" r:id="rId27" name="Drop Down 177">
              <controlPr defaultSize="0" autoLine="0" autoPict="0">
                <anchor moveWithCells="1">
                  <from>
                    <xdr:col>11</xdr:col>
                    <xdr:colOff>22860</xdr:colOff>
                    <xdr:row>32</xdr:row>
                    <xdr:rowOff>22860</xdr:rowOff>
                  </from>
                  <to>
                    <xdr:col>12</xdr:col>
                    <xdr:colOff>22860</xdr:colOff>
                    <xdr:row>32</xdr:row>
                    <xdr:rowOff>228600</xdr:rowOff>
                  </to>
                </anchor>
              </controlPr>
            </control>
          </mc:Choice>
        </mc:AlternateContent>
        <mc:AlternateContent xmlns:mc="http://schemas.openxmlformats.org/markup-compatibility/2006">
          <mc:Choice Requires="x14">
            <control shapeId="13491" r:id="rId28" name="Drop Down 179">
              <controlPr defaultSize="0" autoLine="0" autoPict="0">
                <anchor moveWithCells="1">
                  <from>
                    <xdr:col>11</xdr:col>
                    <xdr:colOff>22860</xdr:colOff>
                    <xdr:row>39</xdr:row>
                    <xdr:rowOff>22860</xdr:rowOff>
                  </from>
                  <to>
                    <xdr:col>12</xdr:col>
                    <xdr:colOff>22860</xdr:colOff>
                    <xdr:row>39</xdr:row>
                    <xdr:rowOff>228600</xdr:rowOff>
                  </to>
                </anchor>
              </controlPr>
            </control>
          </mc:Choice>
        </mc:AlternateContent>
        <mc:AlternateContent xmlns:mc="http://schemas.openxmlformats.org/markup-compatibility/2006">
          <mc:Choice Requires="x14">
            <control shapeId="13492" r:id="rId29" name="Drop Down 180">
              <controlPr defaultSize="0" autoLine="0" autoPict="0">
                <anchor moveWithCells="1">
                  <from>
                    <xdr:col>11</xdr:col>
                    <xdr:colOff>22860</xdr:colOff>
                    <xdr:row>41</xdr:row>
                    <xdr:rowOff>22860</xdr:rowOff>
                  </from>
                  <to>
                    <xdr:col>12</xdr:col>
                    <xdr:colOff>22860</xdr:colOff>
                    <xdr:row>41</xdr:row>
                    <xdr:rowOff>228600</xdr:rowOff>
                  </to>
                </anchor>
              </controlPr>
            </control>
          </mc:Choice>
        </mc:AlternateContent>
        <mc:AlternateContent xmlns:mc="http://schemas.openxmlformats.org/markup-compatibility/2006">
          <mc:Choice Requires="x14">
            <control shapeId="13493" r:id="rId30" name="Drop Down 181">
              <controlPr defaultSize="0" autoLine="0" autoPict="0">
                <anchor moveWithCells="1">
                  <from>
                    <xdr:col>11</xdr:col>
                    <xdr:colOff>22860</xdr:colOff>
                    <xdr:row>42</xdr:row>
                    <xdr:rowOff>22860</xdr:rowOff>
                  </from>
                  <to>
                    <xdr:col>12</xdr:col>
                    <xdr:colOff>22860</xdr:colOff>
                    <xdr:row>42</xdr:row>
                    <xdr:rowOff>228600</xdr:rowOff>
                  </to>
                </anchor>
              </controlPr>
            </control>
          </mc:Choice>
        </mc:AlternateContent>
        <mc:AlternateContent xmlns:mc="http://schemas.openxmlformats.org/markup-compatibility/2006">
          <mc:Choice Requires="x14">
            <control shapeId="13495" r:id="rId31" name="Drop Down 183">
              <controlPr defaultSize="0" autoLine="0" autoPict="0">
                <anchor moveWithCells="1">
                  <from>
                    <xdr:col>11</xdr:col>
                    <xdr:colOff>22860</xdr:colOff>
                    <xdr:row>40</xdr:row>
                    <xdr:rowOff>22860</xdr:rowOff>
                  </from>
                  <to>
                    <xdr:col>12</xdr:col>
                    <xdr:colOff>22860</xdr:colOff>
                    <xdr:row>40</xdr:row>
                    <xdr:rowOff>228600</xdr:rowOff>
                  </to>
                </anchor>
              </controlPr>
            </control>
          </mc:Choice>
        </mc:AlternateContent>
        <mc:AlternateContent xmlns:mc="http://schemas.openxmlformats.org/markup-compatibility/2006">
          <mc:Choice Requires="x14">
            <control shapeId="13496" r:id="rId32" name="Drop Down 184">
              <controlPr defaultSize="0" autoLine="0" autoPict="0">
                <anchor moveWithCells="1">
                  <from>
                    <xdr:col>11</xdr:col>
                    <xdr:colOff>22860</xdr:colOff>
                    <xdr:row>46</xdr:row>
                    <xdr:rowOff>22860</xdr:rowOff>
                  </from>
                  <to>
                    <xdr:col>12</xdr:col>
                    <xdr:colOff>22860</xdr:colOff>
                    <xdr:row>46</xdr:row>
                    <xdr:rowOff>228600</xdr:rowOff>
                  </to>
                </anchor>
              </controlPr>
            </control>
          </mc:Choice>
        </mc:AlternateContent>
        <mc:AlternateContent xmlns:mc="http://schemas.openxmlformats.org/markup-compatibility/2006">
          <mc:Choice Requires="x14">
            <control shapeId="13499" r:id="rId33" name="Drop Down 187">
              <controlPr defaultSize="0" autoLine="0" autoPict="0">
                <anchor moveWithCells="1">
                  <from>
                    <xdr:col>11</xdr:col>
                    <xdr:colOff>22860</xdr:colOff>
                    <xdr:row>50</xdr:row>
                    <xdr:rowOff>22860</xdr:rowOff>
                  </from>
                  <to>
                    <xdr:col>12</xdr:col>
                    <xdr:colOff>22860</xdr:colOff>
                    <xdr:row>50</xdr:row>
                    <xdr:rowOff>228600</xdr:rowOff>
                  </to>
                </anchor>
              </controlPr>
            </control>
          </mc:Choice>
        </mc:AlternateContent>
        <mc:AlternateContent xmlns:mc="http://schemas.openxmlformats.org/markup-compatibility/2006">
          <mc:Choice Requires="x14">
            <control shapeId="13500" r:id="rId34" name="Drop Down 188">
              <controlPr defaultSize="0" autoLine="0" autoPict="0">
                <anchor moveWithCells="1">
                  <from>
                    <xdr:col>11</xdr:col>
                    <xdr:colOff>22860</xdr:colOff>
                    <xdr:row>51</xdr:row>
                    <xdr:rowOff>22860</xdr:rowOff>
                  </from>
                  <to>
                    <xdr:col>12</xdr:col>
                    <xdr:colOff>22860</xdr:colOff>
                    <xdr:row>51</xdr:row>
                    <xdr:rowOff>228600</xdr:rowOff>
                  </to>
                </anchor>
              </controlPr>
            </control>
          </mc:Choice>
        </mc:AlternateContent>
        <mc:AlternateContent xmlns:mc="http://schemas.openxmlformats.org/markup-compatibility/2006">
          <mc:Choice Requires="x14">
            <control shapeId="13501" r:id="rId35" name="Drop Down 189">
              <controlPr defaultSize="0" autoLine="0" autoPict="0">
                <anchor moveWithCells="1">
                  <from>
                    <xdr:col>11</xdr:col>
                    <xdr:colOff>22860</xdr:colOff>
                    <xdr:row>52</xdr:row>
                    <xdr:rowOff>22860</xdr:rowOff>
                  </from>
                  <to>
                    <xdr:col>12</xdr:col>
                    <xdr:colOff>22860</xdr:colOff>
                    <xdr:row>52</xdr:row>
                    <xdr:rowOff>228600</xdr:rowOff>
                  </to>
                </anchor>
              </controlPr>
            </control>
          </mc:Choice>
        </mc:AlternateContent>
        <mc:AlternateContent xmlns:mc="http://schemas.openxmlformats.org/markup-compatibility/2006">
          <mc:Choice Requires="x14">
            <control shapeId="13502" r:id="rId36" name="Drop Down 190">
              <controlPr defaultSize="0" autoLine="0" autoPict="0">
                <anchor moveWithCells="1">
                  <from>
                    <xdr:col>11</xdr:col>
                    <xdr:colOff>22860</xdr:colOff>
                    <xdr:row>43</xdr:row>
                    <xdr:rowOff>22860</xdr:rowOff>
                  </from>
                  <to>
                    <xdr:col>12</xdr:col>
                    <xdr:colOff>22860</xdr:colOff>
                    <xdr:row>43</xdr:row>
                    <xdr:rowOff>228600</xdr:rowOff>
                  </to>
                </anchor>
              </controlPr>
            </control>
          </mc:Choice>
        </mc:AlternateContent>
        <mc:AlternateContent xmlns:mc="http://schemas.openxmlformats.org/markup-compatibility/2006">
          <mc:Choice Requires="x14">
            <control shapeId="13503" r:id="rId37" name="Drop Down 191">
              <controlPr defaultSize="0" autoLine="0" autoPict="0">
                <anchor moveWithCells="1">
                  <from>
                    <xdr:col>11</xdr:col>
                    <xdr:colOff>22860</xdr:colOff>
                    <xdr:row>33</xdr:row>
                    <xdr:rowOff>22860</xdr:rowOff>
                  </from>
                  <to>
                    <xdr:col>12</xdr:col>
                    <xdr:colOff>22860</xdr:colOff>
                    <xdr:row>33</xdr:row>
                    <xdr:rowOff>228600</xdr:rowOff>
                  </to>
                </anchor>
              </controlPr>
            </control>
          </mc:Choice>
        </mc:AlternateContent>
        <mc:AlternateContent xmlns:mc="http://schemas.openxmlformats.org/markup-compatibility/2006">
          <mc:Choice Requires="x14">
            <control shapeId="13504" r:id="rId38" name="Drop Down 192">
              <controlPr defaultSize="0" autoLine="0" autoPict="0">
                <anchor moveWithCells="1">
                  <from>
                    <xdr:col>11</xdr:col>
                    <xdr:colOff>22860</xdr:colOff>
                    <xdr:row>34</xdr:row>
                    <xdr:rowOff>22860</xdr:rowOff>
                  </from>
                  <to>
                    <xdr:col>12</xdr:col>
                    <xdr:colOff>22860</xdr:colOff>
                    <xdr:row>34</xdr:row>
                    <xdr:rowOff>228600</xdr:rowOff>
                  </to>
                </anchor>
              </controlPr>
            </control>
          </mc:Choice>
        </mc:AlternateContent>
        <mc:AlternateContent xmlns:mc="http://schemas.openxmlformats.org/markup-compatibility/2006">
          <mc:Choice Requires="x14">
            <control shapeId="13505" r:id="rId39" name="Drop Down 193">
              <controlPr defaultSize="0" autoLine="0" autoPict="0">
                <anchor moveWithCells="1">
                  <from>
                    <xdr:col>11</xdr:col>
                    <xdr:colOff>22860</xdr:colOff>
                    <xdr:row>35</xdr:row>
                    <xdr:rowOff>22860</xdr:rowOff>
                  </from>
                  <to>
                    <xdr:col>12</xdr:col>
                    <xdr:colOff>22860</xdr:colOff>
                    <xdr:row>35</xdr:row>
                    <xdr:rowOff>228600</xdr:rowOff>
                  </to>
                </anchor>
              </controlPr>
            </control>
          </mc:Choice>
        </mc:AlternateContent>
        <mc:AlternateContent xmlns:mc="http://schemas.openxmlformats.org/markup-compatibility/2006">
          <mc:Choice Requires="x14">
            <control shapeId="13506" r:id="rId40" name="Drop Down 194">
              <controlPr defaultSize="0" autoLine="0" autoPict="0">
                <anchor moveWithCells="1">
                  <from>
                    <xdr:col>11</xdr:col>
                    <xdr:colOff>22860</xdr:colOff>
                    <xdr:row>44</xdr:row>
                    <xdr:rowOff>22860</xdr:rowOff>
                  </from>
                  <to>
                    <xdr:col>12</xdr:col>
                    <xdr:colOff>22860</xdr:colOff>
                    <xdr:row>44</xdr:row>
                    <xdr:rowOff>228600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25">
    <tabColor rgb="FF0070C0"/>
  </sheetPr>
  <dimension ref="A1:T97"/>
  <sheetViews>
    <sheetView showRowColHeaders="0" zoomScaleNormal="100" workbookViewId="0">
      <pane ySplit="7" topLeftCell="A8" activePane="bottomLeft" state="frozen"/>
      <selection pane="bottomLeft"/>
    </sheetView>
  </sheetViews>
  <sheetFormatPr defaultColWidth="0" defaultRowHeight="15" customHeight="1"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customWidth="1"/>
    <col min="17" max="17" width="2.28515625" customWidth="1"/>
    <col min="18" max="18" width="110.7109375" customWidth="1"/>
    <col min="19" max="19" width="2.28515625" customWidth="1"/>
    <col min="20" max="20" width="0" hidden="1" customWidth="1"/>
    <col min="21" max="16384" width="9.28515625" hidden="1"/>
  </cols>
  <sheetData>
    <row r="1" spans="1:19" ht="20.100000000000001" customHeight="1">
      <c r="A1" s="328"/>
      <c r="B1" s="846" t="s">
        <v>25</v>
      </c>
      <c r="C1" s="847"/>
      <c r="D1" s="847"/>
      <c r="E1" s="847"/>
      <c r="F1" s="847"/>
      <c r="G1" s="847"/>
      <c r="H1" s="847"/>
      <c r="I1" s="847"/>
      <c r="J1" s="847"/>
      <c r="K1" s="847"/>
      <c r="L1" s="839"/>
      <c r="M1" s="340"/>
      <c r="N1" s="877"/>
      <c r="O1" s="329"/>
      <c r="P1" s="329"/>
      <c r="Q1" s="329"/>
      <c r="R1" s="329"/>
      <c r="S1" s="330"/>
    </row>
    <row r="2" spans="1:19" ht="20.100000000000001" customHeight="1">
      <c r="A2" s="331"/>
      <c r="B2" s="848"/>
      <c r="C2" s="849"/>
      <c r="D2" s="849"/>
      <c r="E2" s="849"/>
      <c r="F2" s="849"/>
      <c r="G2" s="849"/>
      <c r="H2" s="849"/>
      <c r="I2" s="849"/>
      <c r="J2" s="849"/>
      <c r="K2" s="849"/>
      <c r="L2" s="840"/>
      <c r="M2" s="325"/>
      <c r="N2" s="840"/>
      <c r="O2" s="337"/>
      <c r="P2" s="337"/>
      <c r="Q2" s="337"/>
      <c r="R2" s="337"/>
      <c r="S2" s="338"/>
    </row>
    <row r="3" spans="1:19" ht="20.100000000000001" customHeight="1">
      <c r="A3" s="331"/>
      <c r="B3" s="836" t="s">
        <v>26</v>
      </c>
      <c r="C3" s="837"/>
      <c r="D3" s="837"/>
      <c r="E3" s="837"/>
      <c r="F3" s="837"/>
      <c r="G3" s="836" t="s">
        <v>30</v>
      </c>
      <c r="H3" s="837"/>
      <c r="I3" s="837"/>
      <c r="J3" s="837"/>
      <c r="K3" s="837"/>
      <c r="L3" s="317"/>
      <c r="M3" s="317"/>
      <c r="N3" s="317"/>
      <c r="O3" s="332"/>
      <c r="P3" s="332"/>
      <c r="Q3" s="332"/>
      <c r="R3" s="332"/>
      <c r="S3" s="333"/>
    </row>
    <row r="4" spans="1:19" ht="20.100000000000001" customHeight="1">
      <c r="A4" s="331"/>
      <c r="B4" s="841" t="s">
        <v>840</v>
      </c>
      <c r="C4" s="842"/>
      <c r="D4" s="842"/>
      <c r="E4" s="842"/>
      <c r="F4" s="843"/>
      <c r="G4" s="836" t="s">
        <v>31</v>
      </c>
      <c r="H4" s="837"/>
      <c r="I4" s="837"/>
      <c r="J4" s="837"/>
      <c r="K4" s="837"/>
      <c r="L4" s="317"/>
      <c r="M4" s="317"/>
      <c r="N4" s="317"/>
      <c r="O4" s="332"/>
      <c r="P4" s="332"/>
      <c r="Q4" s="332"/>
      <c r="R4" s="332"/>
      <c r="S4" s="333"/>
    </row>
    <row r="5" spans="1:19" ht="20.100000000000001" customHeight="1">
      <c r="A5" s="331"/>
      <c r="B5" s="836" t="s">
        <v>28</v>
      </c>
      <c r="C5" s="837"/>
      <c r="D5" s="837"/>
      <c r="E5" s="837"/>
      <c r="F5" s="837"/>
      <c r="G5" s="836" t="s">
        <v>32</v>
      </c>
      <c r="H5" s="837"/>
      <c r="I5" s="837"/>
      <c r="J5" s="837"/>
      <c r="K5" s="837"/>
      <c r="L5" s="317"/>
      <c r="M5" s="317"/>
      <c r="N5" s="317"/>
      <c r="O5" s="332"/>
      <c r="P5" s="332"/>
      <c r="Q5" s="332"/>
      <c r="R5" s="332"/>
      <c r="S5" s="333"/>
    </row>
    <row r="6" spans="1:19" ht="20.100000000000001" customHeight="1">
      <c r="A6" s="331"/>
      <c r="B6" s="836" t="s">
        <v>29</v>
      </c>
      <c r="C6" s="837"/>
      <c r="D6" s="837"/>
      <c r="E6" s="837"/>
      <c r="F6" s="837"/>
      <c r="G6" s="339"/>
      <c r="H6" s="317"/>
      <c r="I6" s="317"/>
      <c r="J6" s="317"/>
      <c r="K6" s="317"/>
      <c r="L6" s="317"/>
      <c r="M6" s="317"/>
      <c r="N6" s="317"/>
      <c r="O6" s="332"/>
      <c r="P6" s="332"/>
      <c r="Q6" s="332"/>
      <c r="R6" s="332"/>
      <c r="S6" s="333"/>
    </row>
    <row r="7" spans="1:19" ht="20.100000000000001" customHeight="1" thickBot="1">
      <c r="A7" s="334"/>
      <c r="B7" s="335"/>
      <c r="C7" s="335"/>
      <c r="D7" s="335"/>
      <c r="E7" s="335"/>
      <c r="F7" s="335"/>
      <c r="G7" s="335"/>
      <c r="H7" s="335"/>
      <c r="I7" s="335"/>
      <c r="J7" s="335"/>
      <c r="K7" s="335"/>
      <c r="L7" s="335"/>
      <c r="M7" s="335"/>
      <c r="N7" s="335"/>
      <c r="O7" s="335"/>
      <c r="P7" s="335"/>
      <c r="Q7" s="335"/>
      <c r="R7" s="335"/>
      <c r="S7" s="336"/>
    </row>
    <row r="8" spans="1:19" ht="20.100000000000001" customHeight="1">
      <c r="A8" s="28"/>
      <c r="B8" s="29"/>
      <c r="C8" s="29"/>
      <c r="D8" s="29"/>
      <c r="E8" s="29"/>
      <c r="F8" s="29"/>
      <c r="G8" s="29"/>
      <c r="H8" s="29"/>
      <c r="I8" s="29"/>
      <c r="J8" s="29"/>
      <c r="K8" s="29"/>
      <c r="L8" s="29"/>
      <c r="M8" s="29"/>
      <c r="N8" s="29"/>
      <c r="O8" s="29"/>
      <c r="P8" s="29"/>
      <c r="Q8" s="29"/>
      <c r="R8" s="29"/>
      <c r="S8" s="30"/>
    </row>
    <row r="9" spans="1:19" s="2" customFormat="1" ht="20.100000000000001" customHeight="1">
      <c r="A9" s="106">
        <v>2</v>
      </c>
      <c r="B9" s="124" t="s">
        <v>954</v>
      </c>
      <c r="C9" s="108"/>
      <c r="D9" s="124"/>
      <c r="E9" s="124"/>
      <c r="F9" s="124"/>
      <c r="G9" s="124"/>
      <c r="H9" s="124"/>
      <c r="I9" s="124"/>
      <c r="J9" s="124"/>
      <c r="K9" s="108"/>
      <c r="L9" s="109" t="s">
        <v>334</v>
      </c>
      <c r="M9" s="108"/>
      <c r="N9" s="109" t="s">
        <v>335</v>
      </c>
      <c r="O9" s="107"/>
      <c r="P9" s="109" t="s">
        <v>92</v>
      </c>
      <c r="Q9" s="107"/>
      <c r="R9" s="115" t="s">
        <v>313</v>
      </c>
      <c r="S9" s="123"/>
    </row>
    <row r="10" spans="1:19" s="2" customFormat="1" ht="20.100000000000001" customHeight="1">
      <c r="A10" s="6"/>
      <c r="B10" s="102" t="s">
        <v>355</v>
      </c>
      <c r="C10" s="763" t="s">
        <v>955</v>
      </c>
      <c r="D10" s="102"/>
      <c r="E10" s="102"/>
      <c r="F10" s="3"/>
      <c r="G10" s="3"/>
      <c r="H10" s="3"/>
      <c r="I10" s="3"/>
      <c r="J10" s="3"/>
      <c r="K10" s="52"/>
      <c r="L10" s="113"/>
      <c r="M10" s="3"/>
      <c r="N10" s="113"/>
      <c r="O10" s="3"/>
      <c r="P10" s="113"/>
      <c r="Q10" s="3"/>
      <c r="R10" s="113"/>
      <c r="S10" s="13"/>
    </row>
    <row r="11" spans="1:19" s="2" customFormat="1" ht="20.100000000000001" customHeight="1">
      <c r="A11" s="6"/>
      <c r="B11" s="8" t="s">
        <v>956</v>
      </c>
      <c r="C11" s="12" t="s">
        <v>957</v>
      </c>
      <c r="D11" s="3"/>
      <c r="E11" s="3"/>
      <c r="F11" s="3"/>
      <c r="G11" s="3"/>
      <c r="H11" s="3"/>
      <c r="I11" s="3"/>
      <c r="J11" s="3"/>
      <c r="K11" s="52"/>
      <c r="L11" s="113"/>
      <c r="M11" s="3"/>
      <c r="N11" s="113"/>
      <c r="O11" s="3"/>
      <c r="P11" s="113" t="str">
        <f>VLOOKUP(_Output!D1109,_Guidance!B538:C543,2,FALSE)</f>
        <v xml:space="preserve"> </v>
      </c>
      <c r="Q11" s="3"/>
      <c r="R11" s="113" t="s">
        <v>958</v>
      </c>
      <c r="S11" s="13"/>
    </row>
    <row r="12" spans="1:19" s="2" customFormat="1" ht="20.100000000000001" customHeight="1">
      <c r="A12" s="96"/>
      <c r="B12" s="83" t="s">
        <v>959</v>
      </c>
      <c r="C12" s="87" t="s">
        <v>960</v>
      </c>
      <c r="D12" s="82"/>
      <c r="E12" s="82"/>
      <c r="F12" s="82"/>
      <c r="G12" s="82"/>
      <c r="H12" s="82"/>
      <c r="I12" s="82"/>
      <c r="J12" s="82"/>
      <c r="K12" s="87"/>
      <c r="L12" s="125"/>
      <c r="M12" s="82"/>
      <c r="N12" s="125"/>
      <c r="O12" s="82"/>
      <c r="P12" s="125"/>
      <c r="Q12" s="82"/>
      <c r="R12" s="118"/>
      <c r="S12" s="91"/>
    </row>
    <row r="13" spans="1:19" s="2" customFormat="1" ht="20.100000000000001" customHeight="1">
      <c r="A13" s="96"/>
      <c r="B13" s="549" t="s">
        <v>961</v>
      </c>
      <c r="C13" s="87" t="s">
        <v>962</v>
      </c>
      <c r="D13" s="82"/>
      <c r="E13" s="82"/>
      <c r="F13" s="82"/>
      <c r="G13" s="82"/>
      <c r="H13" s="82"/>
      <c r="I13" s="82"/>
      <c r="J13" s="82"/>
      <c r="K13" s="87"/>
      <c r="L13" s="125"/>
      <c r="M13" s="82"/>
      <c r="N13" s="125"/>
      <c r="O13" s="82"/>
      <c r="P13" s="125"/>
      <c r="Q13" s="82"/>
      <c r="R13" s="118" t="s">
        <v>963</v>
      </c>
      <c r="S13" s="91"/>
    </row>
    <row r="14" spans="1:19" s="2" customFormat="1" ht="20.100000000000001" customHeight="1">
      <c r="A14" s="96"/>
      <c r="B14" s="549" t="s">
        <v>964</v>
      </c>
      <c r="C14" s="87" t="s">
        <v>965</v>
      </c>
      <c r="D14" s="82"/>
      <c r="E14" s="82"/>
      <c r="F14" s="82"/>
      <c r="G14" s="82"/>
      <c r="H14" s="82"/>
      <c r="I14" s="82"/>
      <c r="J14" s="82"/>
      <c r="K14" s="87"/>
      <c r="L14" s="125"/>
      <c r="M14" s="82"/>
      <c r="N14" s="125"/>
      <c r="O14" s="82"/>
      <c r="P14" s="125"/>
      <c r="Q14" s="82"/>
      <c r="R14" s="118" t="s">
        <v>966</v>
      </c>
      <c r="S14" s="91"/>
    </row>
    <row r="15" spans="1:19" s="2" customFormat="1" ht="20.100000000000001" customHeight="1">
      <c r="A15" s="96"/>
      <c r="B15" s="549" t="s">
        <v>967</v>
      </c>
      <c r="C15" s="87" t="s">
        <v>968</v>
      </c>
      <c r="D15" s="82"/>
      <c r="E15" s="82"/>
      <c r="F15" s="82"/>
      <c r="G15" s="82"/>
      <c r="H15" s="82"/>
      <c r="I15" s="82"/>
      <c r="J15" s="82"/>
      <c r="K15" s="87"/>
      <c r="L15" s="125"/>
      <c r="M15" s="82"/>
      <c r="N15" s="125"/>
      <c r="O15" s="82"/>
      <c r="P15" s="125"/>
      <c r="Q15" s="82"/>
      <c r="R15" s="118" t="s">
        <v>969</v>
      </c>
      <c r="S15" s="91"/>
    </row>
    <row r="16" spans="1:19" s="2" customFormat="1" ht="20.100000000000001" customHeight="1">
      <c r="A16" s="96"/>
      <c r="B16" s="549" t="s">
        <v>970</v>
      </c>
      <c r="C16" s="87" t="s">
        <v>971</v>
      </c>
      <c r="D16" s="82"/>
      <c r="E16" s="82"/>
      <c r="F16" s="82"/>
      <c r="G16" s="82"/>
      <c r="H16" s="82"/>
      <c r="I16" s="82"/>
      <c r="J16" s="82"/>
      <c r="K16" s="87"/>
      <c r="L16" s="125"/>
      <c r="M16" s="82"/>
      <c r="N16" s="125"/>
      <c r="O16" s="82"/>
      <c r="P16" s="125"/>
      <c r="Q16" s="82"/>
      <c r="R16" s="118" t="s">
        <v>972</v>
      </c>
      <c r="S16" s="91"/>
    </row>
    <row r="17" spans="1:19" s="2" customFormat="1" ht="20.100000000000001" customHeight="1">
      <c r="A17" s="96"/>
      <c r="B17" s="549" t="s">
        <v>973</v>
      </c>
      <c r="C17" s="87" t="s">
        <v>974</v>
      </c>
      <c r="D17" s="82"/>
      <c r="E17" s="82"/>
      <c r="F17" s="82"/>
      <c r="G17" s="82"/>
      <c r="H17" s="82"/>
      <c r="I17" s="82"/>
      <c r="J17" s="82"/>
      <c r="K17" s="87"/>
      <c r="L17" s="125"/>
      <c r="M17" s="82"/>
      <c r="N17" s="125"/>
      <c r="O17" s="82"/>
      <c r="P17" s="125"/>
      <c r="Q17" s="82"/>
      <c r="R17" s="118" t="s">
        <v>975</v>
      </c>
      <c r="S17" s="91"/>
    </row>
    <row r="18" spans="1:19" s="2" customFormat="1" ht="20.100000000000001" customHeight="1">
      <c r="A18" s="96"/>
      <c r="B18" s="549" t="s">
        <v>976</v>
      </c>
      <c r="C18" s="551" t="s">
        <v>977</v>
      </c>
      <c r="D18" s="92"/>
      <c r="E18" s="92"/>
      <c r="F18" s="92"/>
      <c r="G18" s="92"/>
      <c r="H18" s="92"/>
      <c r="I18" s="92"/>
      <c r="J18" s="92"/>
      <c r="K18" s="551"/>
      <c r="L18" s="126"/>
      <c r="M18" s="92"/>
      <c r="N18" s="126"/>
      <c r="O18" s="92"/>
      <c r="P18" s="126"/>
      <c r="Q18" s="92"/>
      <c r="R18" s="120" t="s">
        <v>978</v>
      </c>
      <c r="S18" s="91"/>
    </row>
    <row r="19" spans="1:19" s="2" customFormat="1" ht="20.100000000000001" customHeight="1">
      <c r="A19" s="96"/>
      <c r="B19" s="82"/>
      <c r="C19" s="95" t="s">
        <v>439</v>
      </c>
      <c r="D19" s="94"/>
      <c r="E19" s="94"/>
      <c r="F19" s="94"/>
      <c r="G19" s="94"/>
      <c r="H19" s="94"/>
      <c r="I19" s="94"/>
      <c r="J19" s="94"/>
      <c r="K19" s="95"/>
      <c r="L19" s="550" t="str">
        <f>VLOOKUP(SUM(_Output!D1110:D1115),_SUM_Completeness!A166:B172,2,FALSE)</f>
        <v>Incomplete</v>
      </c>
      <c r="M19" s="94"/>
      <c r="N19" s="118"/>
      <c r="O19" s="94"/>
      <c r="P19" s="118"/>
      <c r="Q19" s="94"/>
      <c r="R19" s="117" t="s">
        <v>979</v>
      </c>
      <c r="S19" s="91"/>
    </row>
    <row r="20" spans="1:19" s="2" customFormat="1" ht="20.100000000000001" customHeight="1">
      <c r="A20" s="6"/>
      <c r="B20" s="8" t="s">
        <v>980</v>
      </c>
      <c r="C20" s="12" t="s">
        <v>981</v>
      </c>
      <c r="D20" s="8"/>
      <c r="E20" s="8"/>
      <c r="F20" s="8"/>
      <c r="G20" s="8"/>
      <c r="H20" s="8"/>
      <c r="I20" s="8"/>
      <c r="J20" s="8"/>
      <c r="K20" s="12"/>
      <c r="L20" s="113"/>
      <c r="M20" s="3"/>
      <c r="N20" s="113"/>
      <c r="O20" s="3"/>
      <c r="P20" s="301" t="str">
        <f>VLOOKUP(_Output!D221,_Guidance!B544:C549,2,FALSE)</f>
        <v xml:space="preserve"> </v>
      </c>
      <c r="Q20" s="3"/>
      <c r="R20" s="113" t="s">
        <v>982</v>
      </c>
      <c r="S20" s="13"/>
    </row>
    <row r="21" spans="1:19" s="2" customFormat="1" ht="20.100000000000001" customHeight="1">
      <c r="A21" s="6"/>
      <c r="B21" s="8" t="s">
        <v>983</v>
      </c>
      <c r="C21" s="12" t="s">
        <v>984</v>
      </c>
      <c r="D21" s="8"/>
      <c r="E21" s="8"/>
      <c r="F21" s="8"/>
      <c r="G21" s="8"/>
      <c r="H21" s="8"/>
      <c r="I21" s="8"/>
      <c r="J21" s="8"/>
      <c r="K21" s="12"/>
      <c r="L21" s="113"/>
      <c r="M21" s="3"/>
      <c r="N21" s="113"/>
      <c r="O21" s="3"/>
      <c r="P21" s="301" t="str">
        <f>VLOOKUP(_Output!D1116,_Guidance!B550:C555,2,FALSE)</f>
        <v xml:space="preserve"> </v>
      </c>
      <c r="Q21" s="3"/>
      <c r="R21" s="113" t="s">
        <v>985</v>
      </c>
      <c r="S21" s="13"/>
    </row>
    <row r="22" spans="1:19" s="2" customFormat="1" ht="20.100000000000001" customHeight="1">
      <c r="A22" s="6"/>
      <c r="B22" s="8" t="s">
        <v>986</v>
      </c>
      <c r="C22" s="12" t="s">
        <v>987</v>
      </c>
      <c r="D22" s="8"/>
      <c r="E22" s="8"/>
      <c r="F22" s="8"/>
      <c r="G22" s="8"/>
      <c r="H22" s="8"/>
      <c r="I22" s="8"/>
      <c r="J22" s="8"/>
      <c r="K22" s="12"/>
      <c r="L22" s="113"/>
      <c r="M22" s="3"/>
      <c r="N22" s="113"/>
      <c r="O22" s="3"/>
      <c r="P22" s="301" t="str">
        <f>VLOOKUP(_Output!D1117,_Guidance!B556:C561,2,FALSE)</f>
        <v xml:space="preserve"> </v>
      </c>
      <c r="Q22" s="3"/>
      <c r="R22" s="113" t="s">
        <v>988</v>
      </c>
      <c r="S22" s="13"/>
    </row>
    <row r="23" spans="1:19" s="2" customFormat="1" ht="20.100000000000001" customHeight="1">
      <c r="A23" s="6"/>
      <c r="B23" s="101" t="s">
        <v>358</v>
      </c>
      <c r="C23" s="763" t="s">
        <v>989</v>
      </c>
      <c r="D23" s="351"/>
      <c r="E23" s="351"/>
      <c r="F23" s="8"/>
      <c r="G23" s="8"/>
      <c r="H23" s="8"/>
      <c r="I23" s="8"/>
      <c r="J23" s="8"/>
      <c r="K23" s="12"/>
      <c r="L23" s="113"/>
      <c r="M23" s="3"/>
      <c r="N23" s="113"/>
      <c r="O23" s="3"/>
      <c r="P23" s="301"/>
      <c r="Q23" s="3"/>
      <c r="R23" s="113"/>
      <c r="S23" s="13"/>
    </row>
    <row r="24" spans="1:19" s="2" customFormat="1" ht="20.100000000000001" customHeight="1">
      <c r="A24" s="6"/>
      <c r="B24" s="8" t="s">
        <v>361</v>
      </c>
      <c r="C24" s="12" t="s">
        <v>990</v>
      </c>
      <c r="D24" s="8"/>
      <c r="E24" s="8"/>
      <c r="F24" s="8"/>
      <c r="G24" s="8"/>
      <c r="H24" s="8"/>
      <c r="I24" s="8"/>
      <c r="J24" s="8"/>
      <c r="K24" s="12"/>
      <c r="L24" s="113"/>
      <c r="M24" s="3"/>
      <c r="N24" s="113"/>
      <c r="O24" s="3"/>
      <c r="P24" s="301" t="str">
        <f>VLOOKUP(_Output!D222,_Guidance!B562:C567,2,FALSE)</f>
        <v xml:space="preserve"> </v>
      </c>
      <c r="Q24" s="3"/>
      <c r="R24" s="113" t="s">
        <v>991</v>
      </c>
      <c r="S24" s="13"/>
    </row>
    <row r="25" spans="1:19" s="2" customFormat="1" ht="20.100000000000001" customHeight="1">
      <c r="A25" s="6"/>
      <c r="B25" s="8" t="s">
        <v>364</v>
      </c>
      <c r="C25" s="12" t="s">
        <v>992</v>
      </c>
      <c r="D25" s="8"/>
      <c r="E25" s="8"/>
      <c r="F25" s="8"/>
      <c r="G25" s="8"/>
      <c r="H25" s="8"/>
      <c r="I25" s="8"/>
      <c r="J25" s="8"/>
      <c r="K25" s="12"/>
      <c r="L25" s="113"/>
      <c r="M25" s="3"/>
      <c r="N25" s="113"/>
      <c r="O25" s="3"/>
      <c r="P25" s="301" t="str">
        <f>VLOOKUP(_Output!D223,_Guidance!B568:C573,2,FALSE)</f>
        <v xml:space="preserve"> </v>
      </c>
      <c r="Q25" s="3"/>
      <c r="R25" s="113" t="s">
        <v>993</v>
      </c>
      <c r="S25" s="13"/>
    </row>
    <row r="26" spans="1:19" s="2" customFormat="1" ht="20.100000000000001" customHeight="1">
      <c r="A26" s="6"/>
      <c r="B26" s="8" t="s">
        <v>367</v>
      </c>
      <c r="C26" s="12" t="s">
        <v>994</v>
      </c>
      <c r="D26" s="8"/>
      <c r="E26" s="8"/>
      <c r="F26" s="8"/>
      <c r="G26" s="8"/>
      <c r="H26" s="8"/>
      <c r="I26" s="8"/>
      <c r="J26" s="8"/>
      <c r="K26" s="12"/>
      <c r="L26" s="113"/>
      <c r="M26" s="3"/>
      <c r="N26" s="113"/>
      <c r="O26" s="3"/>
      <c r="P26" s="301" t="str">
        <f>VLOOKUP(_Output!D224,_Guidance!B574:C579,2,FALSE)</f>
        <v xml:space="preserve"> </v>
      </c>
      <c r="Q26" s="3"/>
      <c r="R26" s="113" t="s">
        <v>995</v>
      </c>
      <c r="S26" s="13"/>
    </row>
    <row r="27" spans="1:19" s="2" customFormat="1" ht="20.25" customHeight="1">
      <c r="A27" s="6"/>
      <c r="B27" s="8" t="s">
        <v>370</v>
      </c>
      <c r="C27" s="12" t="s">
        <v>996</v>
      </c>
      <c r="D27" s="8"/>
      <c r="E27" s="8"/>
      <c r="F27" s="8"/>
      <c r="G27" s="8"/>
      <c r="H27" s="8"/>
      <c r="I27" s="8"/>
      <c r="J27" s="8"/>
      <c r="K27" s="12"/>
      <c r="L27" s="113"/>
      <c r="M27" s="3"/>
      <c r="N27" s="113"/>
      <c r="O27" s="3"/>
      <c r="P27" s="301" t="str">
        <f>VLOOKUP(_Output!D225,_Guidance!B580:C585,2,FALSE)</f>
        <v xml:space="preserve"> </v>
      </c>
      <c r="Q27" s="3"/>
      <c r="R27" s="113" t="s">
        <v>997</v>
      </c>
      <c r="S27" s="13"/>
    </row>
    <row r="28" spans="1:19" s="2" customFormat="1" ht="20.25" customHeight="1">
      <c r="A28" s="6"/>
      <c r="B28" s="8" t="s">
        <v>373</v>
      </c>
      <c r="C28" s="12" t="s">
        <v>998</v>
      </c>
      <c r="D28" s="8"/>
      <c r="E28" s="8"/>
      <c r="F28" s="8"/>
      <c r="G28" s="8"/>
      <c r="H28" s="8"/>
      <c r="I28" s="8"/>
      <c r="J28" s="8"/>
      <c r="K28" s="12"/>
      <c r="L28" s="113"/>
      <c r="M28" s="3"/>
      <c r="N28" s="113"/>
      <c r="O28" s="3"/>
      <c r="P28" s="301" t="str">
        <f>VLOOKUP(_Output!D1003,_Guidance!B586:C591,2,FALSE)</f>
        <v xml:space="preserve"> </v>
      </c>
      <c r="Q28" s="3"/>
      <c r="R28" s="113" t="s">
        <v>999</v>
      </c>
      <c r="S28" s="13"/>
    </row>
    <row r="29" spans="1:19" s="2" customFormat="1" ht="20.100000000000001" customHeight="1">
      <c r="A29" s="6"/>
      <c r="B29" s="101" t="s">
        <v>384</v>
      </c>
      <c r="C29" s="763" t="s">
        <v>1000</v>
      </c>
      <c r="D29" s="101"/>
      <c r="E29" s="12"/>
      <c r="F29" s="12"/>
      <c r="G29" s="12"/>
      <c r="H29" s="12"/>
      <c r="I29" s="12"/>
      <c r="J29" s="12"/>
      <c r="K29" s="52"/>
      <c r="L29" s="113"/>
      <c r="M29" s="3"/>
      <c r="N29" s="113"/>
      <c r="O29" s="3"/>
      <c r="P29" s="113"/>
      <c r="Q29" s="3"/>
      <c r="R29" s="113"/>
      <c r="S29" s="13"/>
    </row>
    <row r="30" spans="1:19" s="2" customFormat="1" ht="20.100000000000001" customHeight="1">
      <c r="A30" s="6"/>
      <c r="B30" s="8" t="s">
        <v>1001</v>
      </c>
      <c r="C30" s="12" t="s">
        <v>1002</v>
      </c>
      <c r="D30" s="12"/>
      <c r="E30" s="12"/>
      <c r="F30" s="12"/>
      <c r="G30" s="12"/>
      <c r="H30" s="12"/>
      <c r="I30" s="12"/>
      <c r="J30" s="12"/>
      <c r="K30" s="52"/>
      <c r="L30" s="113"/>
      <c r="M30" s="3"/>
      <c r="N30" s="113"/>
      <c r="O30" s="3"/>
      <c r="P30" s="301" t="str">
        <f>VLOOKUP(_Output!D1383,_Guidance!B592:C597,2,FALSE)</f>
        <v xml:space="preserve"> </v>
      </c>
      <c r="Q30" s="3"/>
      <c r="R30" s="113" t="s">
        <v>1003</v>
      </c>
      <c r="S30" s="13"/>
    </row>
    <row r="31" spans="1:19" s="2" customFormat="1" ht="20.100000000000001" customHeight="1">
      <c r="A31" s="96"/>
      <c r="B31" s="83" t="s">
        <v>1004</v>
      </c>
      <c r="C31" s="87" t="s">
        <v>1005</v>
      </c>
      <c r="D31" s="94"/>
      <c r="E31" s="94"/>
      <c r="F31" s="94"/>
      <c r="G31" s="94"/>
      <c r="H31" s="94"/>
      <c r="I31" s="94"/>
      <c r="J31" s="94"/>
      <c r="K31" s="548"/>
      <c r="L31" s="125"/>
      <c r="M31" s="82"/>
      <c r="N31" s="125"/>
      <c r="O31" s="82"/>
      <c r="P31" s="125"/>
      <c r="Q31" s="82"/>
      <c r="R31" s="125"/>
      <c r="S31" s="91"/>
    </row>
    <row r="32" spans="1:19" s="2" customFormat="1" ht="20.100000000000001" customHeight="1">
      <c r="A32" s="96"/>
      <c r="B32" s="549" t="s">
        <v>1006</v>
      </c>
      <c r="C32" s="94" t="s">
        <v>1007</v>
      </c>
      <c r="D32" s="83"/>
      <c r="E32" s="83"/>
      <c r="F32" s="83"/>
      <c r="G32" s="83"/>
      <c r="H32" s="83"/>
      <c r="I32" s="83"/>
      <c r="J32" s="83"/>
      <c r="K32" s="94"/>
      <c r="L32" s="125"/>
      <c r="M32" s="82"/>
      <c r="N32" s="125"/>
      <c r="O32" s="82"/>
      <c r="P32" s="625"/>
      <c r="Q32" s="82"/>
      <c r="R32" s="125" t="s">
        <v>1008</v>
      </c>
      <c r="S32" s="91"/>
    </row>
    <row r="33" spans="1:19" s="2" customFormat="1" ht="20.100000000000001" customHeight="1">
      <c r="A33" s="96"/>
      <c r="B33" s="549" t="s">
        <v>1009</v>
      </c>
      <c r="C33" s="94" t="s">
        <v>1010</v>
      </c>
      <c r="D33" s="83"/>
      <c r="E33" s="83"/>
      <c r="F33" s="83"/>
      <c r="G33" s="83"/>
      <c r="H33" s="83"/>
      <c r="I33" s="83"/>
      <c r="J33" s="83"/>
      <c r="K33" s="94"/>
      <c r="L33" s="125"/>
      <c r="M33" s="82"/>
      <c r="N33" s="125"/>
      <c r="O33" s="82"/>
      <c r="P33" s="625"/>
      <c r="Q33" s="82"/>
      <c r="R33" s="125" t="s">
        <v>1011</v>
      </c>
      <c r="S33" s="91"/>
    </row>
    <row r="34" spans="1:19" s="2" customFormat="1" ht="20.100000000000001" customHeight="1">
      <c r="A34" s="96"/>
      <c r="B34" s="549" t="s">
        <v>1012</v>
      </c>
      <c r="C34" s="94" t="s">
        <v>1013</v>
      </c>
      <c r="D34" s="83"/>
      <c r="E34" s="83"/>
      <c r="F34" s="83"/>
      <c r="G34" s="83"/>
      <c r="H34" s="83"/>
      <c r="I34" s="83"/>
      <c r="J34" s="83"/>
      <c r="K34" s="94"/>
      <c r="L34" s="125"/>
      <c r="M34" s="82"/>
      <c r="N34" s="125"/>
      <c r="O34" s="82"/>
      <c r="P34" s="625"/>
      <c r="Q34" s="82"/>
      <c r="R34" s="125" t="s">
        <v>1014</v>
      </c>
      <c r="S34" s="91"/>
    </row>
    <row r="35" spans="1:19" s="2" customFormat="1" ht="20.100000000000001" customHeight="1">
      <c r="A35" s="96"/>
      <c r="B35" s="549" t="s">
        <v>1015</v>
      </c>
      <c r="C35" s="94" t="s">
        <v>1016</v>
      </c>
      <c r="D35" s="83"/>
      <c r="E35" s="83"/>
      <c r="F35" s="83"/>
      <c r="G35" s="83"/>
      <c r="H35" s="83"/>
      <c r="I35" s="83"/>
      <c r="J35" s="83"/>
      <c r="K35" s="94"/>
      <c r="L35" s="125"/>
      <c r="M35" s="82"/>
      <c r="N35" s="125"/>
      <c r="O35" s="82"/>
      <c r="P35" s="625"/>
      <c r="Q35" s="82"/>
      <c r="R35" s="125" t="s">
        <v>1017</v>
      </c>
      <c r="S35" s="91"/>
    </row>
    <row r="36" spans="1:19" s="2" customFormat="1" ht="20.100000000000001" customHeight="1">
      <c r="A36" s="96"/>
      <c r="B36" s="549" t="s">
        <v>1018</v>
      </c>
      <c r="C36" s="551" t="s">
        <v>1019</v>
      </c>
      <c r="D36" s="92"/>
      <c r="E36" s="92"/>
      <c r="F36" s="92"/>
      <c r="G36" s="92"/>
      <c r="H36" s="92"/>
      <c r="I36" s="92"/>
      <c r="J36" s="92"/>
      <c r="K36" s="551"/>
      <c r="L36" s="126"/>
      <c r="M36" s="92"/>
      <c r="N36" s="126"/>
      <c r="O36" s="92"/>
      <c r="P36" s="126"/>
      <c r="Q36" s="92"/>
      <c r="R36" s="120" t="s">
        <v>1020</v>
      </c>
      <c r="S36" s="91"/>
    </row>
    <row r="37" spans="1:19" s="2" customFormat="1" ht="20.100000000000001" customHeight="1">
      <c r="A37" s="96"/>
      <c r="B37" s="549"/>
      <c r="C37" s="95" t="s">
        <v>439</v>
      </c>
      <c r="D37" s="94"/>
      <c r="E37" s="94"/>
      <c r="F37" s="94"/>
      <c r="G37" s="94"/>
      <c r="H37" s="94"/>
      <c r="I37" s="94"/>
      <c r="J37" s="94"/>
      <c r="K37" s="95"/>
      <c r="L37" s="550" t="str">
        <f>VLOOKUP(SUM(_Output!D1384:D1388),_SUM_Completeness!A237:B2419,2,FALSE)</f>
        <v>Incomplete</v>
      </c>
      <c r="M37" s="94"/>
      <c r="N37" s="118"/>
      <c r="O37" s="94"/>
      <c r="P37" s="118"/>
      <c r="Q37" s="94"/>
      <c r="R37" s="117" t="s">
        <v>1021</v>
      </c>
      <c r="S37" s="91"/>
    </row>
    <row r="38" spans="1:19" s="2" customFormat="1" ht="20.100000000000001" customHeight="1">
      <c r="A38" s="6"/>
      <c r="B38" s="8" t="s">
        <v>1022</v>
      </c>
      <c r="C38" s="12" t="s">
        <v>1023</v>
      </c>
      <c r="D38" s="12"/>
      <c r="E38" s="12"/>
      <c r="F38" s="12"/>
      <c r="G38" s="12"/>
      <c r="H38" s="12"/>
      <c r="I38" s="12"/>
      <c r="J38" s="12"/>
      <c r="K38" s="52"/>
      <c r="L38" s="113"/>
      <c r="M38" s="3"/>
      <c r="N38" s="113"/>
      <c r="O38" s="3"/>
      <c r="P38" s="301" t="str">
        <f>VLOOKUP(_Output!D1389,_Guidance!B598:C603,2,FALSE)</f>
        <v xml:space="preserve"> </v>
      </c>
      <c r="Q38" s="3"/>
      <c r="R38" s="113" t="s">
        <v>1024</v>
      </c>
      <c r="S38" s="91"/>
    </row>
    <row r="39" spans="1:19" s="2" customFormat="1" ht="20.100000000000001" customHeight="1">
      <c r="A39" s="6"/>
      <c r="B39" s="101" t="s">
        <v>387</v>
      </c>
      <c r="C39" s="763" t="s">
        <v>1025</v>
      </c>
      <c r="D39" s="101"/>
      <c r="E39" s="12"/>
      <c r="F39" s="12"/>
      <c r="G39" s="12"/>
      <c r="H39" s="12"/>
      <c r="I39" s="12"/>
      <c r="J39" s="12"/>
      <c r="K39" s="52"/>
      <c r="L39" s="113"/>
      <c r="M39" s="3"/>
      <c r="N39" s="113"/>
      <c r="O39" s="3"/>
      <c r="P39" s="113"/>
      <c r="Q39" s="3"/>
      <c r="R39" s="113"/>
      <c r="S39" s="13"/>
    </row>
    <row r="40" spans="1:19" s="2" customFormat="1" ht="20.100000000000001" customHeight="1">
      <c r="A40" s="6"/>
      <c r="B40" s="8" t="s">
        <v>1026</v>
      </c>
      <c r="C40" s="12" t="s">
        <v>1027</v>
      </c>
      <c r="D40" s="8"/>
      <c r="E40" s="8"/>
      <c r="F40" s="8"/>
      <c r="G40" s="8"/>
      <c r="H40" s="8"/>
      <c r="I40" s="8"/>
      <c r="J40" s="8"/>
      <c r="K40" s="12"/>
      <c r="L40" s="113"/>
      <c r="M40" s="3"/>
      <c r="N40" s="113"/>
      <c r="O40" s="3"/>
      <c r="P40" s="301" t="str">
        <f>VLOOKUP(_Output!D1390,_Guidance!B604:C609,2,FALSE)</f>
        <v xml:space="preserve"> </v>
      </c>
      <c r="Q40" s="3"/>
      <c r="R40" s="113" t="s">
        <v>1028</v>
      </c>
      <c r="S40" s="13"/>
    </row>
    <row r="41" spans="1:19" s="2" customFormat="1" ht="20.100000000000001" customHeight="1">
      <c r="A41" s="96"/>
      <c r="B41" s="83" t="s">
        <v>1029</v>
      </c>
      <c r="C41" s="87" t="s">
        <v>1030</v>
      </c>
      <c r="D41" s="82"/>
      <c r="E41" s="82"/>
      <c r="F41" s="82"/>
      <c r="G41" s="82"/>
      <c r="H41" s="82"/>
      <c r="I41" s="82"/>
      <c r="J41" s="82"/>
      <c r="K41" s="87"/>
      <c r="L41" s="125"/>
      <c r="M41" s="82"/>
      <c r="N41" s="125"/>
      <c r="O41" s="82"/>
      <c r="P41" s="625"/>
      <c r="Q41" s="82"/>
      <c r="R41" s="125"/>
      <c r="S41" s="91"/>
    </row>
    <row r="42" spans="1:19" s="2" customFormat="1" ht="20.100000000000001" customHeight="1">
      <c r="A42" s="96"/>
      <c r="B42" s="549" t="s">
        <v>1031</v>
      </c>
      <c r="C42" s="87" t="s">
        <v>1032</v>
      </c>
      <c r="D42" s="82"/>
      <c r="E42" s="82"/>
      <c r="F42" s="82"/>
      <c r="G42" s="82"/>
      <c r="H42" s="82"/>
      <c r="I42" s="82"/>
      <c r="J42" s="82"/>
      <c r="K42" s="87"/>
      <c r="L42" s="125"/>
      <c r="M42" s="82"/>
      <c r="N42" s="125"/>
      <c r="O42" s="82"/>
      <c r="P42" s="625"/>
      <c r="Q42" s="82"/>
      <c r="R42" s="125" t="s">
        <v>1033</v>
      </c>
      <c r="S42" s="91"/>
    </row>
    <row r="43" spans="1:19" s="2" customFormat="1" ht="20.100000000000001" customHeight="1">
      <c r="A43" s="96"/>
      <c r="B43" s="549" t="s">
        <v>1034</v>
      </c>
      <c r="C43" s="87" t="s">
        <v>1035</v>
      </c>
      <c r="D43" s="82"/>
      <c r="E43" s="82"/>
      <c r="F43" s="82"/>
      <c r="G43" s="82"/>
      <c r="H43" s="82"/>
      <c r="I43" s="82"/>
      <c r="J43" s="82"/>
      <c r="K43" s="87"/>
      <c r="L43" s="125"/>
      <c r="M43" s="82"/>
      <c r="N43" s="125"/>
      <c r="O43" s="82"/>
      <c r="P43" s="625"/>
      <c r="Q43" s="82"/>
      <c r="R43" s="125" t="s">
        <v>1036</v>
      </c>
      <c r="S43" s="91"/>
    </row>
    <row r="44" spans="1:19" s="2" customFormat="1" ht="20.100000000000001" customHeight="1">
      <c r="A44" s="96"/>
      <c r="B44" s="549" t="s">
        <v>1037</v>
      </c>
      <c r="C44" s="87" t="s">
        <v>1038</v>
      </c>
      <c r="D44" s="82"/>
      <c r="E44" s="82"/>
      <c r="F44" s="82"/>
      <c r="G44" s="82"/>
      <c r="H44" s="82"/>
      <c r="I44" s="82"/>
      <c r="J44" s="82"/>
      <c r="K44" s="87"/>
      <c r="L44" s="125"/>
      <c r="M44" s="82"/>
      <c r="N44" s="125"/>
      <c r="O44" s="82"/>
      <c r="P44" s="625"/>
      <c r="Q44" s="82"/>
      <c r="R44" s="125" t="s">
        <v>1039</v>
      </c>
      <c r="S44" s="91"/>
    </row>
    <row r="45" spans="1:19" s="2" customFormat="1" ht="20.100000000000001" customHeight="1">
      <c r="A45" s="96"/>
      <c r="B45" s="549" t="s">
        <v>1040</v>
      </c>
      <c r="C45" s="87" t="s">
        <v>1041</v>
      </c>
      <c r="D45" s="82"/>
      <c r="E45" s="82"/>
      <c r="F45" s="82"/>
      <c r="G45" s="82"/>
      <c r="H45" s="82"/>
      <c r="I45" s="82"/>
      <c r="J45" s="82"/>
      <c r="K45" s="87"/>
      <c r="L45" s="125"/>
      <c r="M45" s="82"/>
      <c r="N45" s="125"/>
      <c r="O45" s="82"/>
      <c r="P45" s="625"/>
      <c r="Q45" s="82"/>
      <c r="R45" s="125" t="s">
        <v>1042</v>
      </c>
      <c r="S45" s="91"/>
    </row>
    <row r="46" spans="1:19" s="2" customFormat="1" ht="20.100000000000001" customHeight="1">
      <c r="A46" s="96"/>
      <c r="B46" s="549" t="s">
        <v>1043</v>
      </c>
      <c r="C46" s="87" t="s">
        <v>1044</v>
      </c>
      <c r="D46" s="82"/>
      <c r="E46" s="82"/>
      <c r="F46" s="82"/>
      <c r="G46" s="82"/>
      <c r="H46" s="82"/>
      <c r="I46" s="82"/>
      <c r="J46" s="82"/>
      <c r="K46" s="87"/>
      <c r="L46" s="125"/>
      <c r="M46" s="82"/>
      <c r="N46" s="125"/>
      <c r="O46" s="82"/>
      <c r="P46" s="625"/>
      <c r="Q46" s="82"/>
      <c r="R46" s="125" t="s">
        <v>1045</v>
      </c>
      <c r="S46" s="91"/>
    </row>
    <row r="47" spans="1:19" s="2" customFormat="1" ht="20.100000000000001" customHeight="1">
      <c r="A47" s="96"/>
      <c r="B47" s="549" t="s">
        <v>1046</v>
      </c>
      <c r="C47" s="87" t="s">
        <v>1047</v>
      </c>
      <c r="D47" s="82"/>
      <c r="E47" s="82"/>
      <c r="F47" s="82"/>
      <c r="G47" s="82"/>
      <c r="H47" s="82"/>
      <c r="I47" s="82"/>
      <c r="J47" s="82"/>
      <c r="K47" s="87"/>
      <c r="L47" s="125"/>
      <c r="M47" s="82"/>
      <c r="N47" s="125"/>
      <c r="O47" s="82"/>
      <c r="P47" s="625"/>
      <c r="Q47" s="82"/>
      <c r="R47" s="125" t="s">
        <v>1048</v>
      </c>
      <c r="S47" s="91"/>
    </row>
    <row r="48" spans="1:19" s="2" customFormat="1" ht="20.100000000000001" customHeight="1">
      <c r="A48" s="96"/>
      <c r="B48" s="549" t="s">
        <v>1049</v>
      </c>
      <c r="C48" s="551" t="s">
        <v>1050</v>
      </c>
      <c r="D48" s="92"/>
      <c r="E48" s="92"/>
      <c r="F48" s="92"/>
      <c r="G48" s="92"/>
      <c r="H48" s="92"/>
      <c r="I48" s="92"/>
      <c r="J48" s="92"/>
      <c r="K48" s="551"/>
      <c r="L48" s="126"/>
      <c r="M48" s="92"/>
      <c r="N48" s="126"/>
      <c r="O48" s="92"/>
      <c r="P48" s="126"/>
      <c r="Q48" s="92"/>
      <c r="R48" s="120" t="s">
        <v>1051</v>
      </c>
      <c r="S48" s="91"/>
    </row>
    <row r="49" spans="1:19" s="2" customFormat="1" ht="20.100000000000001" customHeight="1">
      <c r="A49" s="96"/>
      <c r="B49" s="549"/>
      <c r="C49" s="95" t="s">
        <v>439</v>
      </c>
      <c r="D49" s="94"/>
      <c r="E49" s="94"/>
      <c r="F49" s="94"/>
      <c r="G49" s="94"/>
      <c r="H49" s="94"/>
      <c r="I49" s="94"/>
      <c r="J49" s="94"/>
      <c r="K49" s="95"/>
      <c r="L49" s="550" t="str">
        <f>VLOOKUP(SUM(_Output!D1391:D1397),_SUM_Completeness!A245:B2520,2,FALSE)</f>
        <v>Incomplete</v>
      </c>
      <c r="M49" s="94"/>
      <c r="N49" s="118"/>
      <c r="O49" s="94"/>
      <c r="P49" s="118"/>
      <c r="Q49" s="94"/>
      <c r="R49" s="117" t="s">
        <v>1052</v>
      </c>
      <c r="S49" s="91"/>
    </row>
    <row r="50" spans="1:19" s="2" customFormat="1" ht="20.100000000000001" customHeight="1">
      <c r="A50" s="6"/>
      <c r="B50" s="8" t="s">
        <v>1053</v>
      </c>
      <c r="C50" s="12" t="s">
        <v>1054</v>
      </c>
      <c r="D50" s="8"/>
      <c r="E50" s="8"/>
      <c r="F50" s="8"/>
      <c r="G50" s="8"/>
      <c r="H50" s="8"/>
      <c r="I50" s="8"/>
      <c r="J50" s="8"/>
      <c r="K50" s="12"/>
      <c r="L50" s="113"/>
      <c r="M50" s="3"/>
      <c r="N50" s="113"/>
      <c r="O50" s="3"/>
      <c r="P50" s="301" t="str">
        <f>VLOOKUP(_Output!D1006,_Guidance!B610:C615,2,FALSE)</f>
        <v xml:space="preserve"> </v>
      </c>
      <c r="Q50" s="3"/>
      <c r="R50" s="113" t="s">
        <v>1055</v>
      </c>
      <c r="S50" s="13"/>
    </row>
    <row r="51" spans="1:19" s="2" customFormat="1" ht="20.100000000000001" customHeight="1">
      <c r="A51" s="6"/>
      <c r="B51" s="101" t="s">
        <v>390</v>
      </c>
      <c r="C51" s="763" t="s">
        <v>1056</v>
      </c>
      <c r="D51" s="101"/>
      <c r="E51" s="101"/>
      <c r="F51" s="101"/>
      <c r="G51" s="12"/>
      <c r="H51" s="12"/>
      <c r="I51" s="12"/>
      <c r="J51" s="12"/>
      <c r="K51" s="52"/>
      <c r="L51" s="113"/>
      <c r="M51" s="3"/>
      <c r="N51" s="113"/>
      <c r="O51" s="3"/>
      <c r="P51" s="113"/>
      <c r="Q51" s="3"/>
      <c r="R51" s="113"/>
      <c r="S51" s="13"/>
    </row>
    <row r="52" spans="1:19" s="2" customFormat="1" ht="20.100000000000001" customHeight="1">
      <c r="A52" s="6"/>
      <c r="B52" s="8" t="s">
        <v>1057</v>
      </c>
      <c r="C52" s="12" t="s">
        <v>1058</v>
      </c>
      <c r="D52" s="8"/>
      <c r="E52" s="8"/>
      <c r="F52" s="8"/>
      <c r="G52" s="8"/>
      <c r="H52" s="8"/>
      <c r="I52" s="8"/>
      <c r="J52" s="8"/>
      <c r="K52" s="12"/>
      <c r="L52" s="113"/>
      <c r="M52" s="3"/>
      <c r="N52" s="113"/>
      <c r="O52" s="3"/>
      <c r="P52" s="301" t="str">
        <f>VLOOKUP(_Output!D1398,_Guidance!B616:C621,2,FALSE)</f>
        <v xml:space="preserve"> </v>
      </c>
      <c r="Q52" s="3"/>
      <c r="R52" s="113" t="s">
        <v>1059</v>
      </c>
      <c r="S52" s="13"/>
    </row>
    <row r="53" spans="1:19" s="2" customFormat="1" ht="20.100000000000001" customHeight="1">
      <c r="A53" s="96"/>
      <c r="B53" s="83" t="s">
        <v>1060</v>
      </c>
      <c r="C53" s="87" t="s">
        <v>1061</v>
      </c>
      <c r="D53" s="83"/>
      <c r="E53" s="83"/>
      <c r="F53" s="83"/>
      <c r="G53" s="83"/>
      <c r="H53" s="83"/>
      <c r="I53" s="83"/>
      <c r="J53" s="83"/>
      <c r="K53" s="94"/>
      <c r="L53" s="125"/>
      <c r="M53" s="82"/>
      <c r="N53" s="125"/>
      <c r="O53" s="82"/>
      <c r="P53" s="625"/>
      <c r="Q53" s="82"/>
      <c r="R53" s="125"/>
      <c r="S53" s="91"/>
    </row>
    <row r="54" spans="1:19" s="2" customFormat="1" ht="20.100000000000001" customHeight="1">
      <c r="A54" s="96"/>
      <c r="B54" s="549" t="s">
        <v>1062</v>
      </c>
      <c r="C54" s="87" t="s">
        <v>1063</v>
      </c>
      <c r="D54" s="83"/>
      <c r="E54" s="83"/>
      <c r="F54" s="83"/>
      <c r="G54" s="83"/>
      <c r="H54" s="83"/>
      <c r="I54" s="83"/>
      <c r="J54" s="83"/>
      <c r="K54" s="94"/>
      <c r="L54" s="125"/>
      <c r="M54" s="82"/>
      <c r="N54" s="125"/>
      <c r="O54" s="82"/>
      <c r="P54" s="625"/>
      <c r="Q54" s="82"/>
      <c r="R54" s="125" t="s">
        <v>1064</v>
      </c>
      <c r="S54" s="91"/>
    </row>
    <row r="55" spans="1:19" s="2" customFormat="1" ht="20.100000000000001" customHeight="1">
      <c r="A55" s="96"/>
      <c r="B55" s="549" t="s">
        <v>1065</v>
      </c>
      <c r="C55" s="87" t="s">
        <v>1066</v>
      </c>
      <c r="D55" s="83"/>
      <c r="E55" s="83"/>
      <c r="F55" s="83"/>
      <c r="G55" s="83"/>
      <c r="H55" s="83"/>
      <c r="I55" s="83"/>
      <c r="J55" s="83"/>
      <c r="K55" s="94"/>
      <c r="L55" s="125"/>
      <c r="M55" s="82"/>
      <c r="N55" s="125"/>
      <c r="O55" s="82"/>
      <c r="P55" s="625"/>
      <c r="Q55" s="82"/>
      <c r="R55" s="125" t="s">
        <v>1067</v>
      </c>
      <c r="S55" s="91"/>
    </row>
    <row r="56" spans="1:19" s="2" customFormat="1" ht="20.100000000000001" customHeight="1">
      <c r="A56" s="96"/>
      <c r="B56" s="549" t="s">
        <v>1068</v>
      </c>
      <c r="C56" s="87" t="s">
        <v>1069</v>
      </c>
      <c r="D56" s="83"/>
      <c r="E56" s="83"/>
      <c r="F56" s="83"/>
      <c r="G56" s="83"/>
      <c r="H56" s="83"/>
      <c r="I56" s="83"/>
      <c r="J56" s="83"/>
      <c r="K56" s="94"/>
      <c r="L56" s="125"/>
      <c r="M56" s="82"/>
      <c r="N56" s="125"/>
      <c r="O56" s="82"/>
      <c r="P56" s="625"/>
      <c r="Q56" s="82"/>
      <c r="R56" s="125" t="s">
        <v>1070</v>
      </c>
      <c r="S56" s="91"/>
    </row>
    <row r="57" spans="1:19" s="2" customFormat="1" ht="20.100000000000001" customHeight="1">
      <c r="A57" s="96"/>
      <c r="B57" s="549" t="s">
        <v>1071</v>
      </c>
      <c r="C57" s="87" t="s">
        <v>1072</v>
      </c>
      <c r="D57" s="83"/>
      <c r="E57" s="83"/>
      <c r="F57" s="83"/>
      <c r="G57" s="83"/>
      <c r="H57" s="83"/>
      <c r="I57" s="83"/>
      <c r="J57" s="83"/>
      <c r="K57" s="94"/>
      <c r="L57" s="125"/>
      <c r="M57" s="82"/>
      <c r="N57" s="125"/>
      <c r="O57" s="82"/>
      <c r="P57" s="625"/>
      <c r="Q57" s="82"/>
      <c r="R57" s="125" t="s">
        <v>1073</v>
      </c>
      <c r="S57" s="91"/>
    </row>
    <row r="58" spans="1:19" s="2" customFormat="1" ht="20.100000000000001" customHeight="1">
      <c r="A58" s="96"/>
      <c r="B58" s="549" t="s">
        <v>1074</v>
      </c>
      <c r="C58" s="551" t="s">
        <v>1075</v>
      </c>
      <c r="D58" s="92"/>
      <c r="E58" s="92"/>
      <c r="F58" s="92"/>
      <c r="G58" s="92"/>
      <c r="H58" s="92"/>
      <c r="I58" s="92"/>
      <c r="J58" s="92"/>
      <c r="K58" s="551"/>
      <c r="L58" s="126"/>
      <c r="M58" s="92"/>
      <c r="N58" s="126"/>
      <c r="O58" s="92"/>
      <c r="P58" s="126"/>
      <c r="Q58" s="92"/>
      <c r="R58" s="120" t="s">
        <v>1076</v>
      </c>
      <c r="S58" s="91"/>
    </row>
    <row r="59" spans="1:19" s="2" customFormat="1" ht="20.100000000000001" customHeight="1">
      <c r="A59" s="96"/>
      <c r="B59" s="549"/>
      <c r="C59" s="95" t="s">
        <v>439</v>
      </c>
      <c r="D59" s="94"/>
      <c r="E59" s="94"/>
      <c r="F59" s="94"/>
      <c r="G59" s="94"/>
      <c r="H59" s="94"/>
      <c r="I59" s="94"/>
      <c r="J59" s="94"/>
      <c r="K59" s="95"/>
      <c r="L59" s="550" t="str">
        <f>VLOOKUP(SUM(_Output!D1399:D1403),_SUM_Completeness!A255:B259,2,FALSE)</f>
        <v>Incomplete</v>
      </c>
      <c r="M59" s="94"/>
      <c r="N59" s="118"/>
      <c r="O59" s="94"/>
      <c r="P59" s="118"/>
      <c r="Q59" s="94"/>
      <c r="R59" s="117" t="s">
        <v>1077</v>
      </c>
      <c r="S59" s="91"/>
    </row>
    <row r="60" spans="1:19" s="2" customFormat="1" ht="20.100000000000001" customHeight="1">
      <c r="A60" s="6"/>
      <c r="B60" s="8" t="s">
        <v>1060</v>
      </c>
      <c r="C60" s="12" t="s">
        <v>1078</v>
      </c>
      <c r="D60" s="8"/>
      <c r="E60" s="8"/>
      <c r="F60" s="8"/>
      <c r="G60" s="8"/>
      <c r="H60" s="8"/>
      <c r="I60" s="8"/>
      <c r="J60" s="8"/>
      <c r="K60" s="12"/>
      <c r="L60" s="113"/>
      <c r="M60" s="3"/>
      <c r="N60" s="113"/>
      <c r="O60" s="3"/>
      <c r="P60" s="301" t="str">
        <f>VLOOKUP(_Output!D1007,_Guidance!B622:C627,2,FALSE)</f>
        <v xml:space="preserve"> </v>
      </c>
      <c r="Q60" s="3"/>
      <c r="R60" s="113" t="s">
        <v>1079</v>
      </c>
      <c r="S60" s="13"/>
    </row>
    <row r="61" spans="1:19" s="2" customFormat="1" ht="20.100000000000001" customHeight="1">
      <c r="A61" s="6"/>
      <c r="B61" s="8" t="s">
        <v>1080</v>
      </c>
      <c r="C61" s="12" t="s">
        <v>1081</v>
      </c>
      <c r="D61" s="8"/>
      <c r="E61" s="8"/>
      <c r="F61" s="8"/>
      <c r="G61" s="8"/>
      <c r="H61" s="8"/>
      <c r="I61" s="8"/>
      <c r="J61" s="8"/>
      <c r="K61" s="12"/>
      <c r="L61" s="113"/>
      <c r="M61" s="3"/>
      <c r="N61" s="113"/>
      <c r="O61" s="3"/>
      <c r="P61" s="301" t="str">
        <f>VLOOKUP(_Output!D243,_Guidance!B628:C633,2,FALSE)</f>
        <v xml:space="preserve"> </v>
      </c>
      <c r="Q61" s="3"/>
      <c r="R61" s="113" t="s">
        <v>1082</v>
      </c>
      <c r="S61" s="13"/>
    </row>
    <row r="62" spans="1:19" s="2" customFormat="1" ht="20.100000000000001" customHeight="1">
      <c r="A62" s="6"/>
      <c r="B62" s="8" t="s">
        <v>1083</v>
      </c>
      <c r="C62" s="12" t="s">
        <v>1084</v>
      </c>
      <c r="D62" s="8"/>
      <c r="E62" s="8"/>
      <c r="F62" s="8"/>
      <c r="G62" s="8"/>
      <c r="H62" s="8"/>
      <c r="I62" s="8"/>
      <c r="J62" s="8"/>
      <c r="K62" s="12"/>
      <c r="L62" s="113"/>
      <c r="M62" s="3"/>
      <c r="N62" s="113"/>
      <c r="O62" s="3"/>
      <c r="P62" s="301" t="str">
        <f>VLOOKUP(_Output!D244,_Guidance!B634:C639,2,FALSE)</f>
        <v xml:space="preserve"> </v>
      </c>
      <c r="Q62" s="3"/>
      <c r="R62" s="113" t="s">
        <v>1085</v>
      </c>
      <c r="S62" s="13"/>
    </row>
    <row r="63" spans="1:19" s="2" customFormat="1" ht="20.100000000000001" customHeight="1">
      <c r="A63" s="6"/>
      <c r="B63" s="101" t="s">
        <v>393</v>
      </c>
      <c r="C63" s="763" t="s">
        <v>1086</v>
      </c>
      <c r="D63" s="101"/>
      <c r="E63" s="101"/>
      <c r="F63" s="101"/>
      <c r="G63" s="12"/>
      <c r="H63" s="12"/>
      <c r="I63" s="12"/>
      <c r="J63" s="12"/>
      <c r="K63" s="52"/>
      <c r="L63" s="113"/>
      <c r="M63" s="3"/>
      <c r="N63" s="113"/>
      <c r="O63" s="3"/>
      <c r="P63" s="113"/>
      <c r="Q63" s="3"/>
      <c r="R63" s="113"/>
      <c r="S63" s="13"/>
    </row>
    <row r="64" spans="1:19" s="2" customFormat="1" ht="20.100000000000001" customHeight="1">
      <c r="A64" s="6"/>
      <c r="B64" s="8" t="s">
        <v>1087</v>
      </c>
      <c r="C64" s="12" t="s">
        <v>1088</v>
      </c>
      <c r="D64" s="8"/>
      <c r="E64" s="8"/>
      <c r="F64" s="8"/>
      <c r="G64" s="8"/>
      <c r="H64" s="8"/>
      <c r="I64" s="8"/>
      <c r="J64" s="8"/>
      <c r="K64" s="12"/>
      <c r="L64" s="113"/>
      <c r="M64" s="3"/>
      <c r="N64" s="113"/>
      <c r="O64" s="3"/>
      <c r="P64" s="301" t="str">
        <f>VLOOKUP(_Output!D246,_Guidance!B640:C645,2,FALSE)</f>
        <v xml:space="preserve"> </v>
      </c>
      <c r="Q64" s="3"/>
      <c r="R64" s="113" t="s">
        <v>1089</v>
      </c>
      <c r="S64" s="13"/>
    </row>
    <row r="65" spans="1:19" s="2" customFormat="1" ht="20.100000000000001" customHeight="1">
      <c r="A65" s="6"/>
      <c r="B65" s="8" t="s">
        <v>1090</v>
      </c>
      <c r="C65" s="12" t="s">
        <v>1091</v>
      </c>
      <c r="D65" s="8"/>
      <c r="E65" s="8"/>
      <c r="F65" s="8"/>
      <c r="G65" s="8"/>
      <c r="H65" s="8"/>
      <c r="I65" s="8"/>
      <c r="J65" s="8"/>
      <c r="K65" s="12"/>
      <c r="L65" s="113"/>
      <c r="M65" s="3"/>
      <c r="N65" s="113"/>
      <c r="O65" s="3"/>
      <c r="P65" s="301" t="str">
        <f>VLOOKUP(_Output!D247,_Guidance!B646:C651,2,FALSE)</f>
        <v xml:space="preserve"> </v>
      </c>
      <c r="Q65" s="3"/>
      <c r="R65" s="113" t="s">
        <v>1092</v>
      </c>
      <c r="S65" s="13"/>
    </row>
    <row r="66" spans="1:19" s="2" customFormat="1" ht="20.100000000000001" customHeight="1">
      <c r="A66" s="6"/>
      <c r="B66" s="3"/>
      <c r="C66" s="3"/>
      <c r="D66" s="3"/>
      <c r="E66" s="3"/>
      <c r="F66" s="3"/>
      <c r="G66" s="3"/>
      <c r="H66" s="3"/>
      <c r="I66" s="3"/>
      <c r="J66" s="3"/>
      <c r="K66" s="3"/>
      <c r="L66" s="113"/>
      <c r="M66" s="3"/>
      <c r="N66" s="113"/>
      <c r="O66" s="3"/>
      <c r="P66" s="113"/>
      <c r="Q66" s="3"/>
      <c r="R66" s="116"/>
      <c r="S66" s="13"/>
    </row>
    <row r="67" spans="1:19" ht="20.100000000000001" customHeight="1">
      <c r="A67" s="106"/>
      <c r="B67" s="107" t="s">
        <v>351</v>
      </c>
      <c r="C67" s="108"/>
      <c r="D67" s="107"/>
      <c r="E67" s="107"/>
      <c r="F67" s="107"/>
      <c r="G67" s="107"/>
      <c r="H67" s="107"/>
      <c r="I67" s="107"/>
      <c r="J67" s="107"/>
      <c r="K67" s="108"/>
      <c r="L67" s="110"/>
      <c r="M67" s="5"/>
      <c r="N67" s="110"/>
      <c r="O67" s="5"/>
      <c r="P67" s="110"/>
      <c r="Q67" s="5"/>
      <c r="R67" s="116"/>
      <c r="S67" s="14"/>
    </row>
    <row r="68" spans="1:19" ht="20.25" customHeight="1">
      <c r="A68" s="9"/>
      <c r="B68" s="21" t="s">
        <v>396</v>
      </c>
      <c r="C68" s="3" t="s">
        <v>353</v>
      </c>
      <c r="D68" s="21"/>
      <c r="E68" s="21"/>
      <c r="F68" s="21"/>
      <c r="G68" s="21"/>
      <c r="H68" s="21"/>
      <c r="I68" s="21"/>
      <c r="J68" s="21"/>
      <c r="K68" s="21"/>
      <c r="L68" s="607" t="s">
        <v>956</v>
      </c>
      <c r="M68" s="608"/>
      <c r="N68" s="932"/>
      <c r="O68" s="932"/>
      <c r="P68" s="932"/>
      <c r="Q68" s="932"/>
      <c r="R68" s="933"/>
      <c r="S68" s="14"/>
    </row>
    <row r="69" spans="1:19" ht="20.25" customHeight="1">
      <c r="A69" s="9"/>
      <c r="B69" s="21"/>
      <c r="C69" s="3"/>
      <c r="D69" s="21"/>
      <c r="E69" s="21"/>
      <c r="F69" s="21"/>
      <c r="G69" s="21"/>
      <c r="H69" s="21"/>
      <c r="I69" s="21"/>
      <c r="J69" s="21"/>
      <c r="K69" s="21"/>
      <c r="L69" s="609" t="s">
        <v>959</v>
      </c>
      <c r="M69" s="610"/>
      <c r="N69" s="610"/>
      <c r="O69" s="610"/>
      <c r="P69" s="610"/>
      <c r="Q69" s="610"/>
      <c r="R69" s="769"/>
      <c r="S69" s="14"/>
    </row>
    <row r="70" spans="1:19" ht="20.25" customHeight="1">
      <c r="A70" s="9"/>
      <c r="B70" s="21"/>
      <c r="C70" s="21"/>
      <c r="D70" s="21"/>
      <c r="E70" s="21"/>
      <c r="F70" s="21"/>
      <c r="G70" s="21"/>
      <c r="H70" s="21"/>
      <c r="I70" s="21"/>
      <c r="J70" s="21"/>
      <c r="K70" s="21"/>
      <c r="L70" s="609" t="s">
        <v>980</v>
      </c>
      <c r="M70" s="610"/>
      <c r="N70" s="922"/>
      <c r="O70" s="922"/>
      <c r="P70" s="922"/>
      <c r="Q70" s="922"/>
      <c r="R70" s="923"/>
      <c r="S70" s="14"/>
    </row>
    <row r="71" spans="1:19" ht="20.25" customHeight="1">
      <c r="A71" s="9"/>
      <c r="B71" s="21"/>
      <c r="C71" s="938" t="s">
        <v>636</v>
      </c>
      <c r="D71" s="938"/>
      <c r="E71" s="938"/>
      <c r="F71" s="938"/>
      <c r="G71" s="938"/>
      <c r="H71" s="938"/>
      <c r="I71" s="938"/>
      <c r="J71" s="938"/>
      <c r="K71" s="21"/>
      <c r="L71" s="609" t="s">
        <v>983</v>
      </c>
      <c r="M71" s="610"/>
      <c r="N71" s="922"/>
      <c r="O71" s="922"/>
      <c r="P71" s="922"/>
      <c r="Q71" s="922"/>
      <c r="R71" s="923"/>
      <c r="S71" s="14"/>
    </row>
    <row r="72" spans="1:19" ht="20.25" customHeight="1">
      <c r="A72" s="9"/>
      <c r="B72" s="21"/>
      <c r="C72" s="855" t="s">
        <v>1093</v>
      </c>
      <c r="D72" s="855"/>
      <c r="E72" s="855"/>
      <c r="F72" s="855"/>
      <c r="G72" s="855"/>
      <c r="H72" s="855"/>
      <c r="I72" s="855"/>
      <c r="J72" s="855"/>
      <c r="K72" s="21"/>
      <c r="L72" s="609" t="s">
        <v>986</v>
      </c>
      <c r="M72" s="610"/>
      <c r="N72" s="922"/>
      <c r="O72" s="922"/>
      <c r="P72" s="922"/>
      <c r="Q72" s="922"/>
      <c r="R72" s="923"/>
      <c r="S72" s="14"/>
    </row>
    <row r="73" spans="1:19" ht="20.25" customHeight="1">
      <c r="A73" s="9"/>
      <c r="B73" s="21"/>
      <c r="C73" s="569" t="s">
        <v>1094</v>
      </c>
      <c r="D73" s="21"/>
      <c r="E73" s="21"/>
      <c r="F73" s="21"/>
      <c r="G73" s="21"/>
      <c r="H73" s="21"/>
      <c r="I73" s="21"/>
      <c r="J73" s="21"/>
      <c r="K73" s="21"/>
      <c r="L73" s="609" t="s">
        <v>361</v>
      </c>
      <c r="M73" s="610"/>
      <c r="N73" s="924"/>
      <c r="O73" s="924"/>
      <c r="P73" s="924"/>
      <c r="Q73" s="924"/>
      <c r="R73" s="925"/>
      <c r="S73" s="14"/>
    </row>
    <row r="74" spans="1:19" ht="20.25" customHeight="1">
      <c r="A74" s="9"/>
      <c r="B74" s="21"/>
      <c r="C74" s="568" t="s">
        <v>1095</v>
      </c>
      <c r="D74" s="21"/>
      <c r="E74" s="21"/>
      <c r="F74" s="21"/>
      <c r="G74" s="21"/>
      <c r="H74" s="21"/>
      <c r="I74" s="21"/>
      <c r="J74" s="21"/>
      <c r="K74" s="21"/>
      <c r="L74" s="609" t="s">
        <v>364</v>
      </c>
      <c r="M74" s="610"/>
      <c r="N74" s="924"/>
      <c r="O74" s="924"/>
      <c r="P74" s="924"/>
      <c r="Q74" s="924"/>
      <c r="R74" s="925"/>
      <c r="S74" s="14"/>
    </row>
    <row r="75" spans="1:19" ht="20.25" customHeight="1">
      <c r="A75" s="9"/>
      <c r="B75" s="21"/>
      <c r="C75" s="569" t="s">
        <v>1096</v>
      </c>
      <c r="D75" s="21"/>
      <c r="E75" s="21"/>
      <c r="F75" s="21"/>
      <c r="G75" s="21"/>
      <c r="H75" s="21"/>
      <c r="I75" s="21"/>
      <c r="J75" s="21"/>
      <c r="K75" s="21"/>
      <c r="L75" s="609" t="s">
        <v>367</v>
      </c>
      <c r="M75" s="610"/>
      <c r="N75" s="928"/>
      <c r="O75" s="928"/>
      <c r="P75" s="928"/>
      <c r="Q75" s="928"/>
      <c r="R75" s="929"/>
      <c r="S75" s="14"/>
    </row>
    <row r="76" spans="1:19" ht="20.25" customHeight="1">
      <c r="A76" s="9"/>
      <c r="B76" s="21"/>
      <c r="C76" s="568" t="s">
        <v>1097</v>
      </c>
      <c r="D76" s="21"/>
      <c r="E76" s="21"/>
      <c r="F76" s="21"/>
      <c r="G76" s="21"/>
      <c r="H76" s="21"/>
      <c r="I76" s="21"/>
      <c r="J76" s="21"/>
      <c r="K76" s="21"/>
      <c r="L76" s="609" t="s">
        <v>370</v>
      </c>
      <c r="M76" s="610"/>
      <c r="N76" s="922"/>
      <c r="O76" s="922"/>
      <c r="P76" s="922"/>
      <c r="Q76" s="922"/>
      <c r="R76" s="923"/>
      <c r="S76" s="14"/>
    </row>
    <row r="77" spans="1:19" ht="20.25" customHeight="1">
      <c r="A77" s="9"/>
      <c r="B77" s="21"/>
      <c r="C77" s="569" t="s">
        <v>1098</v>
      </c>
      <c r="D77" s="21"/>
      <c r="E77" s="21"/>
      <c r="F77" s="21"/>
      <c r="G77" s="21"/>
      <c r="H77" s="21"/>
      <c r="I77" s="21"/>
      <c r="J77" s="21"/>
      <c r="K77" s="21"/>
      <c r="L77" s="609" t="s">
        <v>373</v>
      </c>
      <c r="M77" s="610"/>
      <c r="N77" s="922"/>
      <c r="O77" s="922"/>
      <c r="P77" s="922"/>
      <c r="Q77" s="922"/>
      <c r="R77" s="923"/>
      <c r="S77" s="14"/>
    </row>
    <row r="78" spans="1:19" ht="20.25" customHeight="1">
      <c r="A78" s="9"/>
      <c r="B78" s="21"/>
      <c r="C78" s="570" t="s">
        <v>1099</v>
      </c>
      <c r="D78" s="21"/>
      <c r="E78" s="21"/>
      <c r="F78" s="21"/>
      <c r="G78" s="21"/>
      <c r="H78" s="21"/>
      <c r="I78" s="21"/>
      <c r="J78" s="21"/>
      <c r="K78" s="21"/>
      <c r="L78" s="609" t="s">
        <v>1001</v>
      </c>
      <c r="M78" s="610"/>
      <c r="N78" s="924"/>
      <c r="O78" s="924"/>
      <c r="P78" s="924"/>
      <c r="Q78" s="924"/>
      <c r="R78" s="925"/>
      <c r="S78" s="14"/>
    </row>
    <row r="79" spans="1:19" ht="20.25" customHeight="1">
      <c r="A79" s="9"/>
      <c r="B79" s="21"/>
      <c r="C79" s="21"/>
      <c r="D79" s="21"/>
      <c r="E79" s="21"/>
      <c r="F79" s="21"/>
      <c r="G79" s="21"/>
      <c r="H79" s="21"/>
      <c r="I79" s="21"/>
      <c r="J79" s="21"/>
      <c r="K79" s="21"/>
      <c r="L79" s="609" t="s">
        <v>1004</v>
      </c>
      <c r="M79" s="610"/>
      <c r="N79" s="924"/>
      <c r="O79" s="924"/>
      <c r="P79" s="924"/>
      <c r="Q79" s="924"/>
      <c r="R79" s="925"/>
      <c r="S79" s="14"/>
    </row>
    <row r="80" spans="1:19" ht="20.25" customHeight="1">
      <c r="A80" s="9"/>
      <c r="B80" s="21"/>
      <c r="C80" s="21"/>
      <c r="D80" s="21"/>
      <c r="E80" s="21"/>
      <c r="F80" s="21"/>
      <c r="G80" s="21"/>
      <c r="H80" s="21"/>
      <c r="I80" s="21"/>
      <c r="J80" s="21"/>
      <c r="K80" s="21"/>
      <c r="L80" s="609" t="s">
        <v>1022</v>
      </c>
      <c r="M80" s="610"/>
      <c r="N80" s="924"/>
      <c r="O80" s="924"/>
      <c r="P80" s="924"/>
      <c r="Q80" s="924"/>
      <c r="R80" s="925"/>
      <c r="S80" s="14"/>
    </row>
    <row r="81" spans="1:19" ht="20.25" customHeight="1">
      <c r="A81" s="9"/>
      <c r="B81" s="21"/>
      <c r="C81" s="21"/>
      <c r="D81" s="21"/>
      <c r="E81" s="21"/>
      <c r="F81" s="21"/>
      <c r="G81" s="21"/>
      <c r="H81" s="21"/>
      <c r="I81" s="21"/>
      <c r="J81" s="21"/>
      <c r="K81" s="21"/>
      <c r="L81" s="609" t="s">
        <v>1026</v>
      </c>
      <c r="M81" s="610"/>
      <c r="N81" s="924"/>
      <c r="O81" s="924"/>
      <c r="P81" s="924"/>
      <c r="Q81" s="924"/>
      <c r="R81" s="925"/>
      <c r="S81" s="14"/>
    </row>
    <row r="82" spans="1:19" ht="20.25" customHeight="1">
      <c r="A82" s="9"/>
      <c r="B82" s="21"/>
      <c r="C82" s="21"/>
      <c r="D82" s="21"/>
      <c r="E82" s="21"/>
      <c r="F82" s="21"/>
      <c r="G82" s="21"/>
      <c r="H82" s="21"/>
      <c r="I82" s="21"/>
      <c r="J82" s="21"/>
      <c r="K82" s="21"/>
      <c r="L82" s="609" t="s">
        <v>1029</v>
      </c>
      <c r="M82" s="610"/>
      <c r="N82" s="924"/>
      <c r="O82" s="924"/>
      <c r="P82" s="924"/>
      <c r="Q82" s="924"/>
      <c r="R82" s="925"/>
      <c r="S82" s="14"/>
    </row>
    <row r="83" spans="1:19" ht="20.25" customHeight="1">
      <c r="A83" s="9"/>
      <c r="B83" s="21"/>
      <c r="C83" s="21"/>
      <c r="D83" s="21"/>
      <c r="E83" s="21"/>
      <c r="F83" s="21"/>
      <c r="G83" s="21"/>
      <c r="H83" s="21"/>
      <c r="I83" s="21"/>
      <c r="J83" s="21"/>
      <c r="K83" s="21"/>
      <c r="L83" s="609" t="s">
        <v>1053</v>
      </c>
      <c r="M83" s="610"/>
      <c r="N83" s="924"/>
      <c r="O83" s="924"/>
      <c r="P83" s="924"/>
      <c r="Q83" s="924"/>
      <c r="R83" s="925"/>
      <c r="S83" s="14"/>
    </row>
    <row r="84" spans="1:19" ht="20.25" customHeight="1">
      <c r="A84" s="9"/>
      <c r="B84" s="21"/>
      <c r="C84" s="21"/>
      <c r="D84" s="21"/>
      <c r="E84" s="21"/>
      <c r="F84" s="21"/>
      <c r="G84" s="21"/>
      <c r="H84" s="21"/>
      <c r="I84" s="21"/>
      <c r="J84" s="21"/>
      <c r="K84" s="21"/>
      <c r="L84" s="609" t="s">
        <v>1057</v>
      </c>
      <c r="M84" s="610"/>
      <c r="N84" s="922"/>
      <c r="O84" s="922"/>
      <c r="P84" s="922"/>
      <c r="Q84" s="922"/>
      <c r="R84" s="923"/>
      <c r="S84" s="14"/>
    </row>
    <row r="85" spans="1:19" ht="20.25" customHeight="1">
      <c r="A85" s="9"/>
      <c r="B85" s="21"/>
      <c r="C85" s="21"/>
      <c r="D85" s="21"/>
      <c r="E85" s="21"/>
      <c r="F85" s="21"/>
      <c r="G85" s="21"/>
      <c r="H85" s="21"/>
      <c r="I85" s="21"/>
      <c r="J85" s="21"/>
      <c r="K85" s="21"/>
      <c r="L85" s="609" t="s">
        <v>1060</v>
      </c>
      <c r="M85" s="610"/>
      <c r="N85" s="922"/>
      <c r="O85" s="922"/>
      <c r="P85" s="922"/>
      <c r="Q85" s="922"/>
      <c r="R85" s="923"/>
      <c r="S85" s="14"/>
    </row>
    <row r="86" spans="1:19" ht="20.25" customHeight="1">
      <c r="A86" s="9"/>
      <c r="B86" s="21"/>
      <c r="C86" s="21"/>
      <c r="D86" s="21"/>
      <c r="E86" s="21"/>
      <c r="F86" s="21"/>
      <c r="G86" s="21"/>
      <c r="H86" s="21"/>
      <c r="I86" s="21"/>
      <c r="J86" s="21"/>
      <c r="K86" s="21"/>
      <c r="L86" s="609" t="s">
        <v>1080</v>
      </c>
      <c r="M86" s="610"/>
      <c r="N86" s="924"/>
      <c r="O86" s="924"/>
      <c r="P86" s="924"/>
      <c r="Q86" s="924"/>
      <c r="R86" s="925"/>
      <c r="S86" s="14"/>
    </row>
    <row r="87" spans="1:19" ht="20.25" customHeight="1">
      <c r="A87" s="9"/>
      <c r="B87" s="21"/>
      <c r="C87" s="21"/>
      <c r="D87" s="21"/>
      <c r="E87" s="21"/>
      <c r="F87" s="21"/>
      <c r="G87" s="21"/>
      <c r="H87" s="21"/>
      <c r="I87" s="21"/>
      <c r="J87" s="21"/>
      <c r="K87" s="21"/>
      <c r="L87" s="609" t="s">
        <v>1083</v>
      </c>
      <c r="M87" s="610"/>
      <c r="N87" s="924"/>
      <c r="O87" s="924"/>
      <c r="P87" s="924"/>
      <c r="Q87" s="924"/>
      <c r="R87" s="925"/>
      <c r="S87" s="14"/>
    </row>
    <row r="88" spans="1:19" ht="20.25" customHeight="1">
      <c r="A88" s="9"/>
      <c r="B88" s="21"/>
      <c r="C88" s="21"/>
      <c r="D88" s="21"/>
      <c r="E88" s="21"/>
      <c r="F88" s="21"/>
      <c r="G88" s="21"/>
      <c r="H88" s="21"/>
      <c r="I88" s="21"/>
      <c r="J88" s="21"/>
      <c r="K88" s="21"/>
      <c r="L88" s="609" t="s">
        <v>1087</v>
      </c>
      <c r="M88" s="610"/>
      <c r="N88" s="922"/>
      <c r="O88" s="922"/>
      <c r="P88" s="922"/>
      <c r="Q88" s="922"/>
      <c r="R88" s="923"/>
      <c r="S88" s="14"/>
    </row>
    <row r="89" spans="1:19" ht="20.25" customHeight="1">
      <c r="A89" s="9"/>
      <c r="B89" s="21"/>
      <c r="C89" s="21"/>
      <c r="D89" s="21"/>
      <c r="E89" s="21"/>
      <c r="F89" s="21"/>
      <c r="G89" s="21"/>
      <c r="H89" s="21"/>
      <c r="I89" s="21"/>
      <c r="J89" s="21"/>
      <c r="K89" s="21"/>
      <c r="L89" s="611" t="s">
        <v>1090</v>
      </c>
      <c r="M89" s="612"/>
      <c r="N89" s="930"/>
      <c r="O89" s="930"/>
      <c r="P89" s="930"/>
      <c r="Q89" s="930"/>
      <c r="R89" s="931"/>
      <c r="S89" s="14"/>
    </row>
    <row r="90" spans="1:19" ht="20.100000000000001" customHeight="1" thickBot="1">
      <c r="A90" s="10"/>
      <c r="B90" s="31"/>
      <c r="C90" s="31"/>
      <c r="D90" s="31"/>
      <c r="E90" s="31"/>
      <c r="F90" s="31"/>
      <c r="G90" s="31"/>
      <c r="H90" s="31"/>
      <c r="I90" s="31"/>
      <c r="J90" s="31"/>
      <c r="K90" s="11"/>
      <c r="L90" s="11"/>
      <c r="M90" s="11"/>
      <c r="N90" s="11"/>
      <c r="O90" s="11"/>
      <c r="P90" s="11"/>
      <c r="Q90" s="11"/>
      <c r="R90" s="11"/>
      <c r="S90" s="15"/>
    </row>
    <row r="91" spans="1:19" ht="14.45" hidden="1"/>
    <row r="92" spans="1:19" ht="14.45" hidden="1"/>
    <row r="93" spans="1:19" ht="14.45" hidden="1"/>
    <row r="94" spans="1:19" ht="14.45" hidden="1"/>
    <row r="95" spans="1:19" ht="14.45" hidden="1"/>
    <row r="96" spans="1:19" ht="14.45" hidden="1"/>
    <row r="97" ht="14.45" hidden="1"/>
  </sheetData>
  <mergeCells count="33">
    <mergeCell ref="N88:R88"/>
    <mergeCell ref="N89:R89"/>
    <mergeCell ref="N84:R84"/>
    <mergeCell ref="N85:R85"/>
    <mergeCell ref="N86:R86"/>
    <mergeCell ref="N87:R87"/>
    <mergeCell ref="N79:R79"/>
    <mergeCell ref="N80:R80"/>
    <mergeCell ref="N81:R81"/>
    <mergeCell ref="N82:R82"/>
    <mergeCell ref="N83:R83"/>
    <mergeCell ref="N74:R74"/>
    <mergeCell ref="N75:R75"/>
    <mergeCell ref="N76:R76"/>
    <mergeCell ref="N77:R77"/>
    <mergeCell ref="N78:R78"/>
    <mergeCell ref="B4:F4"/>
    <mergeCell ref="G4:K4"/>
    <mergeCell ref="B5:F5"/>
    <mergeCell ref="N72:R72"/>
    <mergeCell ref="N73:R73"/>
    <mergeCell ref="C71:J71"/>
    <mergeCell ref="N68:R68"/>
    <mergeCell ref="N70:R70"/>
    <mergeCell ref="N71:R71"/>
    <mergeCell ref="G5:K5"/>
    <mergeCell ref="B6:F6"/>
    <mergeCell ref="C72:J72"/>
    <mergeCell ref="B1:K2"/>
    <mergeCell ref="L1:L2"/>
    <mergeCell ref="N1:N2"/>
    <mergeCell ref="B3:F3"/>
    <mergeCell ref="G3:K3"/>
  </mergeCells>
  <phoneticPr fontId="24" type="noConversion"/>
  <hyperlinks>
    <hyperlink ref="B6:F6" location="'Process - UCM'!A1" tooltip="4. Use Case Management" display="4. Use Case Management" xr:uid="{00000000-0004-0000-1100-000001000000}"/>
    <hyperlink ref="B3:F3" location="'Process - MGT'!A1" tooltip="1. Management" display="1. Management" xr:uid="{00000000-0004-0000-1100-000002000000}"/>
    <hyperlink ref="G3:K3" location="'Process - DTE'!A1" tooltip="5. Detection Engineering &amp; Validation" display="5. Detection Engineering &amp; Validation" xr:uid="{0F448AB6-4201-48D2-A4CA-D81C906BBB03}"/>
    <hyperlink ref="B5:F5" location="'Process - RPT'!A1" tooltip="3. Reporting &amp; Communication" display="3. Reporting &amp; Communication" xr:uid="{994F7EC3-FD5D-43B8-BC65-48F5296036C0}"/>
    <hyperlink ref="C74" location="'Process - ATE'!A1" display="6. Automation Engineering" xr:uid="{FBECE187-A6C9-4C2E-B1FF-D74993D77E0E}"/>
    <hyperlink ref="C76" location="'Process - LOG'!A1" display="7. Log Management" xr:uid="{911C5DF7-29EC-4FF0-A72E-B37A998B1508}"/>
    <hyperlink ref="G5:K5" location="'Process - LOG'!A1" tooltip="7. Log Management" display="7. Log Management" xr:uid="{62D00D77-1F6D-4BF8-A976-EA7933AB58B9}"/>
    <hyperlink ref="G4:K4" location="'Process - ATE'!A1" tooltip="6. Automation Engineering" display="6. Automation Engineering" xr:uid="{F4E02AFD-0A44-41B4-975B-B3AAA834DB7E}"/>
  </hyperlinks>
  <pageMargins left="0.7" right="0.7" top="0.75" bottom="0.75" header="0.3" footer="0.3"/>
  <pageSetup paperSize="9" orientation="portrait" r:id="rId1"/>
  <ignoredErrors>
    <ignoredError sqref="L19"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8" r:id="rId4" name="Drop Down 18">
              <controlPr defaultSize="0" autoLine="0" autoPict="0">
                <anchor moveWithCells="1">
                  <from>
                    <xdr:col>11</xdr:col>
                    <xdr:colOff>22860</xdr:colOff>
                    <xdr:row>19</xdr:row>
                    <xdr:rowOff>22860</xdr:rowOff>
                  </from>
                  <to>
                    <xdr:col>12</xdr:col>
                    <xdr:colOff>22860</xdr:colOff>
                    <xdr:row>19</xdr:row>
                    <xdr:rowOff>228600</xdr:rowOff>
                  </to>
                </anchor>
              </controlPr>
            </control>
          </mc:Choice>
        </mc:AlternateContent>
        <mc:AlternateContent xmlns:mc="http://schemas.openxmlformats.org/markup-compatibility/2006">
          <mc:Choice Requires="x14">
            <control shapeId="71699" r:id="rId5" name="Drop Down 19">
              <controlPr defaultSize="0" autoLine="0" autoPict="0">
                <anchor moveWithCells="1">
                  <from>
                    <xdr:col>11</xdr:col>
                    <xdr:colOff>22860</xdr:colOff>
                    <xdr:row>23</xdr:row>
                    <xdr:rowOff>22860</xdr:rowOff>
                  </from>
                  <to>
                    <xdr:col>12</xdr:col>
                    <xdr:colOff>22860</xdr:colOff>
                    <xdr:row>23</xdr:row>
                    <xdr:rowOff>228600</xdr:rowOff>
                  </to>
                </anchor>
              </controlPr>
            </control>
          </mc:Choice>
        </mc:AlternateContent>
        <mc:AlternateContent xmlns:mc="http://schemas.openxmlformats.org/markup-compatibility/2006">
          <mc:Choice Requires="x14">
            <control shapeId="71700" r:id="rId6" name="Drop Down 20">
              <controlPr defaultSize="0" autoLine="0" autoPict="0">
                <anchor moveWithCells="1">
                  <from>
                    <xdr:col>11</xdr:col>
                    <xdr:colOff>22860</xdr:colOff>
                    <xdr:row>24</xdr:row>
                    <xdr:rowOff>22860</xdr:rowOff>
                  </from>
                  <to>
                    <xdr:col>12</xdr:col>
                    <xdr:colOff>22860</xdr:colOff>
                    <xdr:row>24</xdr:row>
                    <xdr:rowOff>228600</xdr:rowOff>
                  </to>
                </anchor>
              </controlPr>
            </control>
          </mc:Choice>
        </mc:AlternateContent>
        <mc:AlternateContent xmlns:mc="http://schemas.openxmlformats.org/markup-compatibility/2006">
          <mc:Choice Requires="x14">
            <control shapeId="71701" r:id="rId7" name="Drop Down 21">
              <controlPr defaultSize="0" autoLine="0" autoPict="0">
                <anchor moveWithCells="1">
                  <from>
                    <xdr:col>11</xdr:col>
                    <xdr:colOff>22860</xdr:colOff>
                    <xdr:row>25</xdr:row>
                    <xdr:rowOff>22860</xdr:rowOff>
                  </from>
                  <to>
                    <xdr:col>12</xdr:col>
                    <xdr:colOff>22860</xdr:colOff>
                    <xdr:row>25</xdr:row>
                    <xdr:rowOff>228600</xdr:rowOff>
                  </to>
                </anchor>
              </controlPr>
            </control>
          </mc:Choice>
        </mc:AlternateContent>
        <mc:AlternateContent xmlns:mc="http://schemas.openxmlformats.org/markup-compatibility/2006">
          <mc:Choice Requires="x14">
            <control shapeId="71702" r:id="rId8" name="Drop Down 22">
              <controlPr defaultSize="0" autoLine="0" autoPict="0">
                <anchor moveWithCells="1">
                  <from>
                    <xdr:col>11</xdr:col>
                    <xdr:colOff>22860</xdr:colOff>
                    <xdr:row>26</xdr:row>
                    <xdr:rowOff>22860</xdr:rowOff>
                  </from>
                  <to>
                    <xdr:col>12</xdr:col>
                    <xdr:colOff>22860</xdr:colOff>
                    <xdr:row>26</xdr:row>
                    <xdr:rowOff>228600</xdr:rowOff>
                  </to>
                </anchor>
              </controlPr>
            </control>
          </mc:Choice>
        </mc:AlternateContent>
        <mc:AlternateContent xmlns:mc="http://schemas.openxmlformats.org/markup-compatibility/2006">
          <mc:Choice Requires="x14">
            <control shapeId="71718" r:id="rId9" name="Drop Down 38">
              <controlPr defaultSize="0" autoLine="0" autoPict="0">
                <anchor moveWithCells="1">
                  <from>
                    <xdr:col>11</xdr:col>
                    <xdr:colOff>22860</xdr:colOff>
                    <xdr:row>39</xdr:row>
                    <xdr:rowOff>22860</xdr:rowOff>
                  </from>
                  <to>
                    <xdr:col>12</xdr:col>
                    <xdr:colOff>22860</xdr:colOff>
                    <xdr:row>39</xdr:row>
                    <xdr:rowOff>228600</xdr:rowOff>
                  </to>
                </anchor>
              </controlPr>
            </control>
          </mc:Choice>
        </mc:AlternateContent>
        <mc:AlternateContent xmlns:mc="http://schemas.openxmlformats.org/markup-compatibility/2006">
          <mc:Choice Requires="x14">
            <control shapeId="71732" r:id="rId10" name="Drop Down 52">
              <controlPr defaultSize="0" autoLine="0" autoPict="0">
                <anchor moveWithCells="1">
                  <from>
                    <xdr:col>11</xdr:col>
                    <xdr:colOff>22860</xdr:colOff>
                    <xdr:row>63</xdr:row>
                    <xdr:rowOff>22860</xdr:rowOff>
                  </from>
                  <to>
                    <xdr:col>12</xdr:col>
                    <xdr:colOff>22860</xdr:colOff>
                    <xdr:row>63</xdr:row>
                    <xdr:rowOff>228600</xdr:rowOff>
                  </to>
                </anchor>
              </controlPr>
            </control>
          </mc:Choice>
        </mc:AlternateContent>
        <mc:AlternateContent xmlns:mc="http://schemas.openxmlformats.org/markup-compatibility/2006">
          <mc:Choice Requires="x14">
            <control shapeId="71733" r:id="rId11" name="Drop Down 53">
              <controlPr defaultSize="0" autoLine="0" autoPict="0">
                <anchor moveWithCells="1">
                  <from>
                    <xdr:col>11</xdr:col>
                    <xdr:colOff>22860</xdr:colOff>
                    <xdr:row>64</xdr:row>
                    <xdr:rowOff>22860</xdr:rowOff>
                  </from>
                  <to>
                    <xdr:col>12</xdr:col>
                    <xdr:colOff>22860</xdr:colOff>
                    <xdr:row>64</xdr:row>
                    <xdr:rowOff>228600</xdr:rowOff>
                  </to>
                </anchor>
              </controlPr>
            </control>
          </mc:Choice>
        </mc:AlternateContent>
        <mc:AlternateContent xmlns:mc="http://schemas.openxmlformats.org/markup-compatibility/2006">
          <mc:Choice Requires="x14">
            <control shapeId="71736" r:id="rId12" name="Drop Down 56">
              <controlPr defaultSize="0" autoLine="0" autoPict="0">
                <anchor moveWithCells="1">
                  <from>
                    <xdr:col>11</xdr:col>
                    <xdr:colOff>22860</xdr:colOff>
                    <xdr:row>51</xdr:row>
                    <xdr:rowOff>22860</xdr:rowOff>
                  </from>
                  <to>
                    <xdr:col>12</xdr:col>
                    <xdr:colOff>22860</xdr:colOff>
                    <xdr:row>51</xdr:row>
                    <xdr:rowOff>228600</xdr:rowOff>
                  </to>
                </anchor>
              </controlPr>
            </control>
          </mc:Choice>
        </mc:AlternateContent>
        <mc:AlternateContent xmlns:mc="http://schemas.openxmlformats.org/markup-compatibility/2006">
          <mc:Choice Requires="x14">
            <control shapeId="71737" r:id="rId13" name="Drop Down 57">
              <controlPr defaultSize="0" autoLine="0" autoPict="0">
                <anchor moveWithCells="1">
                  <from>
                    <xdr:col>11</xdr:col>
                    <xdr:colOff>22860</xdr:colOff>
                    <xdr:row>60</xdr:row>
                    <xdr:rowOff>22860</xdr:rowOff>
                  </from>
                  <to>
                    <xdr:col>12</xdr:col>
                    <xdr:colOff>22860</xdr:colOff>
                    <xdr:row>60</xdr:row>
                    <xdr:rowOff>228600</xdr:rowOff>
                  </to>
                </anchor>
              </controlPr>
            </control>
          </mc:Choice>
        </mc:AlternateContent>
        <mc:AlternateContent xmlns:mc="http://schemas.openxmlformats.org/markup-compatibility/2006">
          <mc:Choice Requires="x14">
            <control shapeId="71807" r:id="rId14" name="Drop Down 127">
              <controlPr defaultSize="0" autoLine="0" autoPict="0">
                <anchor moveWithCells="1">
                  <from>
                    <xdr:col>11</xdr:col>
                    <xdr:colOff>22860</xdr:colOff>
                    <xdr:row>61</xdr:row>
                    <xdr:rowOff>22860</xdr:rowOff>
                  </from>
                  <to>
                    <xdr:col>12</xdr:col>
                    <xdr:colOff>22860</xdr:colOff>
                    <xdr:row>61</xdr:row>
                    <xdr:rowOff>228600</xdr:rowOff>
                  </to>
                </anchor>
              </controlPr>
            </control>
          </mc:Choice>
        </mc:AlternateContent>
        <mc:AlternateContent xmlns:mc="http://schemas.openxmlformats.org/markup-compatibility/2006">
          <mc:Choice Requires="x14">
            <control shapeId="71812" r:id="rId15" name="Drop Down 132">
              <controlPr defaultSize="0" autoLine="0" autoPict="0">
                <anchor moveWithCells="1">
                  <from>
                    <xdr:col>11</xdr:col>
                    <xdr:colOff>22860</xdr:colOff>
                    <xdr:row>27</xdr:row>
                    <xdr:rowOff>22860</xdr:rowOff>
                  </from>
                  <to>
                    <xdr:col>12</xdr:col>
                    <xdr:colOff>22860</xdr:colOff>
                    <xdr:row>27</xdr:row>
                    <xdr:rowOff>228600</xdr:rowOff>
                  </to>
                </anchor>
              </controlPr>
            </control>
          </mc:Choice>
        </mc:AlternateContent>
        <mc:AlternateContent xmlns:mc="http://schemas.openxmlformats.org/markup-compatibility/2006">
          <mc:Choice Requires="x14">
            <control shapeId="71817" r:id="rId16" name="Drop Down 137">
              <controlPr defaultSize="0" autoLine="0" autoPict="0">
                <anchor moveWithCells="1">
                  <from>
                    <xdr:col>11</xdr:col>
                    <xdr:colOff>22860</xdr:colOff>
                    <xdr:row>49</xdr:row>
                    <xdr:rowOff>22860</xdr:rowOff>
                  </from>
                  <to>
                    <xdr:col>12</xdr:col>
                    <xdr:colOff>22860</xdr:colOff>
                    <xdr:row>49</xdr:row>
                    <xdr:rowOff>228600</xdr:rowOff>
                  </to>
                </anchor>
              </controlPr>
            </control>
          </mc:Choice>
        </mc:AlternateContent>
        <mc:AlternateContent xmlns:mc="http://schemas.openxmlformats.org/markup-compatibility/2006">
          <mc:Choice Requires="x14">
            <control shapeId="71819" r:id="rId17" name="Drop Down 139">
              <controlPr defaultSize="0" autoLine="0" autoPict="0">
                <anchor moveWithCells="1">
                  <from>
                    <xdr:col>11</xdr:col>
                    <xdr:colOff>22860</xdr:colOff>
                    <xdr:row>59</xdr:row>
                    <xdr:rowOff>22860</xdr:rowOff>
                  </from>
                  <to>
                    <xdr:col>12</xdr:col>
                    <xdr:colOff>22860</xdr:colOff>
                    <xdr:row>59</xdr:row>
                    <xdr:rowOff>228600</xdr:rowOff>
                  </to>
                </anchor>
              </controlPr>
            </control>
          </mc:Choice>
        </mc:AlternateContent>
        <mc:AlternateContent xmlns:mc="http://schemas.openxmlformats.org/markup-compatibility/2006">
          <mc:Choice Requires="x14">
            <control shapeId="71821" r:id="rId18" name="Drop Down 141">
              <controlPr defaultSize="0" autoLine="0" autoPict="0">
                <anchor moveWithCells="1">
                  <from>
                    <xdr:col>11</xdr:col>
                    <xdr:colOff>22860</xdr:colOff>
                    <xdr:row>12</xdr:row>
                    <xdr:rowOff>22860</xdr:rowOff>
                  </from>
                  <to>
                    <xdr:col>12</xdr:col>
                    <xdr:colOff>22860</xdr:colOff>
                    <xdr:row>12</xdr:row>
                    <xdr:rowOff>228600</xdr:rowOff>
                  </to>
                </anchor>
              </controlPr>
            </control>
          </mc:Choice>
        </mc:AlternateContent>
        <mc:AlternateContent xmlns:mc="http://schemas.openxmlformats.org/markup-compatibility/2006">
          <mc:Choice Requires="x14">
            <control shapeId="71822" r:id="rId19" name="Drop Down 142">
              <controlPr defaultSize="0" autoLine="0" autoPict="0">
                <anchor moveWithCells="1">
                  <from>
                    <xdr:col>11</xdr:col>
                    <xdr:colOff>22860</xdr:colOff>
                    <xdr:row>10</xdr:row>
                    <xdr:rowOff>22860</xdr:rowOff>
                  </from>
                  <to>
                    <xdr:col>12</xdr:col>
                    <xdr:colOff>22860</xdr:colOff>
                    <xdr:row>10</xdr:row>
                    <xdr:rowOff>228600</xdr:rowOff>
                  </to>
                </anchor>
              </controlPr>
            </control>
          </mc:Choice>
        </mc:AlternateContent>
        <mc:AlternateContent xmlns:mc="http://schemas.openxmlformats.org/markup-compatibility/2006">
          <mc:Choice Requires="x14">
            <control shapeId="71824" r:id="rId20" name="Drop Down 144">
              <controlPr defaultSize="0" autoLine="0" autoPict="0">
                <anchor moveWithCells="1">
                  <from>
                    <xdr:col>11</xdr:col>
                    <xdr:colOff>22860</xdr:colOff>
                    <xdr:row>13</xdr:row>
                    <xdr:rowOff>22860</xdr:rowOff>
                  </from>
                  <to>
                    <xdr:col>12</xdr:col>
                    <xdr:colOff>22860</xdr:colOff>
                    <xdr:row>13</xdr:row>
                    <xdr:rowOff>228600</xdr:rowOff>
                  </to>
                </anchor>
              </controlPr>
            </control>
          </mc:Choice>
        </mc:AlternateContent>
        <mc:AlternateContent xmlns:mc="http://schemas.openxmlformats.org/markup-compatibility/2006">
          <mc:Choice Requires="x14">
            <control shapeId="71825" r:id="rId21" name="Drop Down 145">
              <controlPr defaultSize="0" autoLine="0" autoPict="0">
                <anchor moveWithCells="1">
                  <from>
                    <xdr:col>11</xdr:col>
                    <xdr:colOff>22860</xdr:colOff>
                    <xdr:row>14</xdr:row>
                    <xdr:rowOff>22860</xdr:rowOff>
                  </from>
                  <to>
                    <xdr:col>12</xdr:col>
                    <xdr:colOff>22860</xdr:colOff>
                    <xdr:row>14</xdr:row>
                    <xdr:rowOff>228600</xdr:rowOff>
                  </to>
                </anchor>
              </controlPr>
            </control>
          </mc:Choice>
        </mc:AlternateContent>
        <mc:AlternateContent xmlns:mc="http://schemas.openxmlformats.org/markup-compatibility/2006">
          <mc:Choice Requires="x14">
            <control shapeId="71826" r:id="rId22" name="Drop Down 146">
              <controlPr defaultSize="0" autoLine="0" autoPict="0">
                <anchor moveWithCells="1">
                  <from>
                    <xdr:col>11</xdr:col>
                    <xdr:colOff>22860</xdr:colOff>
                    <xdr:row>15</xdr:row>
                    <xdr:rowOff>22860</xdr:rowOff>
                  </from>
                  <to>
                    <xdr:col>12</xdr:col>
                    <xdr:colOff>22860</xdr:colOff>
                    <xdr:row>15</xdr:row>
                    <xdr:rowOff>228600</xdr:rowOff>
                  </to>
                </anchor>
              </controlPr>
            </control>
          </mc:Choice>
        </mc:AlternateContent>
        <mc:AlternateContent xmlns:mc="http://schemas.openxmlformats.org/markup-compatibility/2006">
          <mc:Choice Requires="x14">
            <control shapeId="71827" r:id="rId23" name="Drop Down 147">
              <controlPr defaultSize="0" autoLine="0" autoPict="0">
                <anchor moveWithCells="1">
                  <from>
                    <xdr:col>11</xdr:col>
                    <xdr:colOff>22860</xdr:colOff>
                    <xdr:row>16</xdr:row>
                    <xdr:rowOff>22860</xdr:rowOff>
                  </from>
                  <to>
                    <xdr:col>12</xdr:col>
                    <xdr:colOff>22860</xdr:colOff>
                    <xdr:row>16</xdr:row>
                    <xdr:rowOff>228600</xdr:rowOff>
                  </to>
                </anchor>
              </controlPr>
            </control>
          </mc:Choice>
        </mc:AlternateContent>
        <mc:AlternateContent xmlns:mc="http://schemas.openxmlformats.org/markup-compatibility/2006">
          <mc:Choice Requires="x14">
            <control shapeId="71828" r:id="rId24" name="Drop Down 148">
              <controlPr defaultSize="0" autoLine="0" autoPict="0">
                <anchor moveWithCells="1">
                  <from>
                    <xdr:col>11</xdr:col>
                    <xdr:colOff>22860</xdr:colOff>
                    <xdr:row>17</xdr:row>
                    <xdr:rowOff>22860</xdr:rowOff>
                  </from>
                  <to>
                    <xdr:col>12</xdr:col>
                    <xdr:colOff>22860</xdr:colOff>
                    <xdr:row>17</xdr:row>
                    <xdr:rowOff>228600</xdr:rowOff>
                  </to>
                </anchor>
              </controlPr>
            </control>
          </mc:Choice>
        </mc:AlternateContent>
        <mc:AlternateContent xmlns:mc="http://schemas.openxmlformats.org/markup-compatibility/2006">
          <mc:Choice Requires="x14">
            <control shapeId="71830" r:id="rId25" name="Drop Down 150">
              <controlPr defaultSize="0" autoLine="0" autoPict="0">
                <anchor moveWithCells="1">
                  <from>
                    <xdr:col>11</xdr:col>
                    <xdr:colOff>22860</xdr:colOff>
                    <xdr:row>20</xdr:row>
                    <xdr:rowOff>22860</xdr:rowOff>
                  </from>
                  <to>
                    <xdr:col>12</xdr:col>
                    <xdr:colOff>22860</xdr:colOff>
                    <xdr:row>20</xdr:row>
                    <xdr:rowOff>228600</xdr:rowOff>
                  </to>
                </anchor>
              </controlPr>
            </control>
          </mc:Choice>
        </mc:AlternateContent>
        <mc:AlternateContent xmlns:mc="http://schemas.openxmlformats.org/markup-compatibility/2006">
          <mc:Choice Requires="x14">
            <control shapeId="71831" r:id="rId26" name="Drop Down 151">
              <controlPr defaultSize="0" autoLine="0" autoPict="0">
                <anchor moveWithCells="1">
                  <from>
                    <xdr:col>11</xdr:col>
                    <xdr:colOff>22860</xdr:colOff>
                    <xdr:row>21</xdr:row>
                    <xdr:rowOff>22860</xdr:rowOff>
                  </from>
                  <to>
                    <xdr:col>12</xdr:col>
                    <xdr:colOff>22860</xdr:colOff>
                    <xdr:row>21</xdr:row>
                    <xdr:rowOff>228600</xdr:rowOff>
                  </to>
                </anchor>
              </controlPr>
            </control>
          </mc:Choice>
        </mc:AlternateContent>
        <mc:AlternateContent xmlns:mc="http://schemas.openxmlformats.org/markup-compatibility/2006">
          <mc:Choice Requires="x14">
            <control shapeId="71835" r:id="rId27" name="Drop Down 155">
              <controlPr defaultSize="0" autoLine="0" autoPict="0">
                <anchor moveWithCells="1">
                  <from>
                    <xdr:col>11</xdr:col>
                    <xdr:colOff>22860</xdr:colOff>
                    <xdr:row>29</xdr:row>
                    <xdr:rowOff>22860</xdr:rowOff>
                  </from>
                  <to>
                    <xdr:col>12</xdr:col>
                    <xdr:colOff>22860</xdr:colOff>
                    <xdr:row>29</xdr:row>
                    <xdr:rowOff>228600</xdr:rowOff>
                  </to>
                </anchor>
              </controlPr>
            </control>
          </mc:Choice>
        </mc:AlternateContent>
        <mc:AlternateContent xmlns:mc="http://schemas.openxmlformats.org/markup-compatibility/2006">
          <mc:Choice Requires="x14">
            <control shapeId="71842" r:id="rId28" name="Drop Down 162">
              <controlPr defaultSize="0" autoLine="0" autoPict="0">
                <anchor moveWithCells="1">
                  <from>
                    <xdr:col>11</xdr:col>
                    <xdr:colOff>22860</xdr:colOff>
                    <xdr:row>31</xdr:row>
                    <xdr:rowOff>22860</xdr:rowOff>
                  </from>
                  <to>
                    <xdr:col>12</xdr:col>
                    <xdr:colOff>22860</xdr:colOff>
                    <xdr:row>31</xdr:row>
                    <xdr:rowOff>228600</xdr:rowOff>
                  </to>
                </anchor>
              </controlPr>
            </control>
          </mc:Choice>
        </mc:AlternateContent>
        <mc:AlternateContent xmlns:mc="http://schemas.openxmlformats.org/markup-compatibility/2006">
          <mc:Choice Requires="x14">
            <control shapeId="71843" r:id="rId29" name="Drop Down 163">
              <controlPr defaultSize="0" autoLine="0" autoPict="0">
                <anchor moveWithCells="1">
                  <from>
                    <xdr:col>11</xdr:col>
                    <xdr:colOff>22860</xdr:colOff>
                    <xdr:row>32</xdr:row>
                    <xdr:rowOff>22860</xdr:rowOff>
                  </from>
                  <to>
                    <xdr:col>12</xdr:col>
                    <xdr:colOff>22860</xdr:colOff>
                    <xdr:row>32</xdr:row>
                    <xdr:rowOff>228600</xdr:rowOff>
                  </to>
                </anchor>
              </controlPr>
            </control>
          </mc:Choice>
        </mc:AlternateContent>
        <mc:AlternateContent xmlns:mc="http://schemas.openxmlformats.org/markup-compatibility/2006">
          <mc:Choice Requires="x14">
            <control shapeId="71844" r:id="rId30" name="Drop Down 164">
              <controlPr defaultSize="0" autoLine="0" autoPict="0">
                <anchor moveWithCells="1">
                  <from>
                    <xdr:col>11</xdr:col>
                    <xdr:colOff>22860</xdr:colOff>
                    <xdr:row>33</xdr:row>
                    <xdr:rowOff>22860</xdr:rowOff>
                  </from>
                  <to>
                    <xdr:col>12</xdr:col>
                    <xdr:colOff>22860</xdr:colOff>
                    <xdr:row>33</xdr:row>
                    <xdr:rowOff>228600</xdr:rowOff>
                  </to>
                </anchor>
              </controlPr>
            </control>
          </mc:Choice>
        </mc:AlternateContent>
        <mc:AlternateContent xmlns:mc="http://schemas.openxmlformats.org/markup-compatibility/2006">
          <mc:Choice Requires="x14">
            <control shapeId="71845" r:id="rId31" name="Drop Down 165">
              <controlPr defaultSize="0" autoLine="0" autoPict="0">
                <anchor moveWithCells="1">
                  <from>
                    <xdr:col>11</xdr:col>
                    <xdr:colOff>22860</xdr:colOff>
                    <xdr:row>34</xdr:row>
                    <xdr:rowOff>22860</xdr:rowOff>
                  </from>
                  <to>
                    <xdr:col>12</xdr:col>
                    <xdr:colOff>22860</xdr:colOff>
                    <xdr:row>34</xdr:row>
                    <xdr:rowOff>228600</xdr:rowOff>
                  </to>
                </anchor>
              </controlPr>
            </control>
          </mc:Choice>
        </mc:AlternateContent>
        <mc:AlternateContent xmlns:mc="http://schemas.openxmlformats.org/markup-compatibility/2006">
          <mc:Choice Requires="x14">
            <control shapeId="71846" r:id="rId32" name="Drop Down 166">
              <controlPr defaultSize="0" autoLine="0" autoPict="0">
                <anchor moveWithCells="1">
                  <from>
                    <xdr:col>11</xdr:col>
                    <xdr:colOff>22860</xdr:colOff>
                    <xdr:row>35</xdr:row>
                    <xdr:rowOff>22860</xdr:rowOff>
                  </from>
                  <to>
                    <xdr:col>12</xdr:col>
                    <xdr:colOff>22860</xdr:colOff>
                    <xdr:row>35</xdr:row>
                    <xdr:rowOff>228600</xdr:rowOff>
                  </to>
                </anchor>
              </controlPr>
            </control>
          </mc:Choice>
        </mc:AlternateContent>
        <mc:AlternateContent xmlns:mc="http://schemas.openxmlformats.org/markup-compatibility/2006">
          <mc:Choice Requires="x14">
            <control shapeId="71847" r:id="rId33" name="Drop Down 167">
              <controlPr defaultSize="0" autoLine="0" autoPict="0">
                <anchor moveWithCells="1">
                  <from>
                    <xdr:col>11</xdr:col>
                    <xdr:colOff>22860</xdr:colOff>
                    <xdr:row>41</xdr:row>
                    <xdr:rowOff>22860</xdr:rowOff>
                  </from>
                  <to>
                    <xdr:col>12</xdr:col>
                    <xdr:colOff>22860</xdr:colOff>
                    <xdr:row>41</xdr:row>
                    <xdr:rowOff>228600</xdr:rowOff>
                  </to>
                </anchor>
              </controlPr>
            </control>
          </mc:Choice>
        </mc:AlternateContent>
        <mc:AlternateContent xmlns:mc="http://schemas.openxmlformats.org/markup-compatibility/2006">
          <mc:Choice Requires="x14">
            <control shapeId="71848" r:id="rId34" name="Drop Down 168">
              <controlPr defaultSize="0" autoLine="0" autoPict="0">
                <anchor moveWithCells="1">
                  <from>
                    <xdr:col>11</xdr:col>
                    <xdr:colOff>22860</xdr:colOff>
                    <xdr:row>42</xdr:row>
                    <xdr:rowOff>22860</xdr:rowOff>
                  </from>
                  <to>
                    <xdr:col>12</xdr:col>
                    <xdr:colOff>22860</xdr:colOff>
                    <xdr:row>42</xdr:row>
                    <xdr:rowOff>228600</xdr:rowOff>
                  </to>
                </anchor>
              </controlPr>
            </control>
          </mc:Choice>
        </mc:AlternateContent>
        <mc:AlternateContent xmlns:mc="http://schemas.openxmlformats.org/markup-compatibility/2006">
          <mc:Choice Requires="x14">
            <control shapeId="71849" r:id="rId35" name="Drop Down 169">
              <controlPr defaultSize="0" autoLine="0" autoPict="0">
                <anchor moveWithCells="1">
                  <from>
                    <xdr:col>11</xdr:col>
                    <xdr:colOff>22860</xdr:colOff>
                    <xdr:row>43</xdr:row>
                    <xdr:rowOff>22860</xdr:rowOff>
                  </from>
                  <to>
                    <xdr:col>12</xdr:col>
                    <xdr:colOff>22860</xdr:colOff>
                    <xdr:row>43</xdr:row>
                    <xdr:rowOff>228600</xdr:rowOff>
                  </to>
                </anchor>
              </controlPr>
            </control>
          </mc:Choice>
        </mc:AlternateContent>
        <mc:AlternateContent xmlns:mc="http://schemas.openxmlformats.org/markup-compatibility/2006">
          <mc:Choice Requires="x14">
            <control shapeId="71850" r:id="rId36" name="Drop Down 170">
              <controlPr defaultSize="0" autoLine="0" autoPict="0">
                <anchor moveWithCells="1">
                  <from>
                    <xdr:col>11</xdr:col>
                    <xdr:colOff>22860</xdr:colOff>
                    <xdr:row>44</xdr:row>
                    <xdr:rowOff>22860</xdr:rowOff>
                  </from>
                  <to>
                    <xdr:col>12</xdr:col>
                    <xdr:colOff>22860</xdr:colOff>
                    <xdr:row>44</xdr:row>
                    <xdr:rowOff>228600</xdr:rowOff>
                  </to>
                </anchor>
              </controlPr>
            </control>
          </mc:Choice>
        </mc:AlternateContent>
        <mc:AlternateContent xmlns:mc="http://schemas.openxmlformats.org/markup-compatibility/2006">
          <mc:Choice Requires="x14">
            <control shapeId="71851" r:id="rId37" name="Drop Down 171">
              <controlPr defaultSize="0" autoLine="0" autoPict="0">
                <anchor moveWithCells="1">
                  <from>
                    <xdr:col>11</xdr:col>
                    <xdr:colOff>22860</xdr:colOff>
                    <xdr:row>45</xdr:row>
                    <xdr:rowOff>22860</xdr:rowOff>
                  </from>
                  <to>
                    <xdr:col>12</xdr:col>
                    <xdr:colOff>22860</xdr:colOff>
                    <xdr:row>45</xdr:row>
                    <xdr:rowOff>228600</xdr:rowOff>
                  </to>
                </anchor>
              </controlPr>
            </control>
          </mc:Choice>
        </mc:AlternateContent>
        <mc:AlternateContent xmlns:mc="http://schemas.openxmlformats.org/markup-compatibility/2006">
          <mc:Choice Requires="x14">
            <control shapeId="71852" r:id="rId38" name="Drop Down 172">
              <controlPr defaultSize="0" autoLine="0" autoPict="0">
                <anchor moveWithCells="1">
                  <from>
                    <xdr:col>11</xdr:col>
                    <xdr:colOff>22860</xdr:colOff>
                    <xdr:row>46</xdr:row>
                    <xdr:rowOff>22860</xdr:rowOff>
                  </from>
                  <to>
                    <xdr:col>12</xdr:col>
                    <xdr:colOff>22860</xdr:colOff>
                    <xdr:row>46</xdr:row>
                    <xdr:rowOff>228600</xdr:rowOff>
                  </to>
                </anchor>
              </controlPr>
            </control>
          </mc:Choice>
        </mc:AlternateContent>
        <mc:AlternateContent xmlns:mc="http://schemas.openxmlformats.org/markup-compatibility/2006">
          <mc:Choice Requires="x14">
            <control shapeId="71853" r:id="rId39" name="Drop Down 173">
              <controlPr defaultSize="0" autoLine="0" autoPict="0">
                <anchor moveWithCells="1">
                  <from>
                    <xdr:col>11</xdr:col>
                    <xdr:colOff>22860</xdr:colOff>
                    <xdr:row>47</xdr:row>
                    <xdr:rowOff>22860</xdr:rowOff>
                  </from>
                  <to>
                    <xdr:col>12</xdr:col>
                    <xdr:colOff>22860</xdr:colOff>
                    <xdr:row>47</xdr:row>
                    <xdr:rowOff>228600</xdr:rowOff>
                  </to>
                </anchor>
              </controlPr>
            </control>
          </mc:Choice>
        </mc:AlternateContent>
        <mc:AlternateContent xmlns:mc="http://schemas.openxmlformats.org/markup-compatibility/2006">
          <mc:Choice Requires="x14">
            <control shapeId="71854" r:id="rId40" name="Drop Down 174">
              <controlPr defaultSize="0" autoLine="0" autoPict="0">
                <anchor moveWithCells="1">
                  <from>
                    <xdr:col>11</xdr:col>
                    <xdr:colOff>22860</xdr:colOff>
                    <xdr:row>53</xdr:row>
                    <xdr:rowOff>22860</xdr:rowOff>
                  </from>
                  <to>
                    <xdr:col>12</xdr:col>
                    <xdr:colOff>22860</xdr:colOff>
                    <xdr:row>53</xdr:row>
                    <xdr:rowOff>228600</xdr:rowOff>
                  </to>
                </anchor>
              </controlPr>
            </control>
          </mc:Choice>
        </mc:AlternateContent>
        <mc:AlternateContent xmlns:mc="http://schemas.openxmlformats.org/markup-compatibility/2006">
          <mc:Choice Requires="x14">
            <control shapeId="71855" r:id="rId41" name="Drop Down 175">
              <controlPr defaultSize="0" autoLine="0" autoPict="0">
                <anchor moveWithCells="1">
                  <from>
                    <xdr:col>11</xdr:col>
                    <xdr:colOff>22860</xdr:colOff>
                    <xdr:row>54</xdr:row>
                    <xdr:rowOff>22860</xdr:rowOff>
                  </from>
                  <to>
                    <xdr:col>12</xdr:col>
                    <xdr:colOff>22860</xdr:colOff>
                    <xdr:row>54</xdr:row>
                    <xdr:rowOff>228600</xdr:rowOff>
                  </to>
                </anchor>
              </controlPr>
            </control>
          </mc:Choice>
        </mc:AlternateContent>
        <mc:AlternateContent xmlns:mc="http://schemas.openxmlformats.org/markup-compatibility/2006">
          <mc:Choice Requires="x14">
            <control shapeId="71856" r:id="rId42" name="Drop Down 176">
              <controlPr defaultSize="0" autoLine="0" autoPict="0">
                <anchor moveWithCells="1">
                  <from>
                    <xdr:col>11</xdr:col>
                    <xdr:colOff>22860</xdr:colOff>
                    <xdr:row>55</xdr:row>
                    <xdr:rowOff>22860</xdr:rowOff>
                  </from>
                  <to>
                    <xdr:col>12</xdr:col>
                    <xdr:colOff>22860</xdr:colOff>
                    <xdr:row>55</xdr:row>
                    <xdr:rowOff>228600</xdr:rowOff>
                  </to>
                </anchor>
              </controlPr>
            </control>
          </mc:Choice>
        </mc:AlternateContent>
        <mc:AlternateContent xmlns:mc="http://schemas.openxmlformats.org/markup-compatibility/2006">
          <mc:Choice Requires="x14">
            <control shapeId="71858" r:id="rId43" name="Drop Down 178">
              <controlPr defaultSize="0" autoLine="0" autoPict="0">
                <anchor moveWithCells="1">
                  <from>
                    <xdr:col>11</xdr:col>
                    <xdr:colOff>22860</xdr:colOff>
                    <xdr:row>37</xdr:row>
                    <xdr:rowOff>22860</xdr:rowOff>
                  </from>
                  <to>
                    <xdr:col>12</xdr:col>
                    <xdr:colOff>22860</xdr:colOff>
                    <xdr:row>37</xdr:row>
                    <xdr:rowOff>228600</xdr:rowOff>
                  </to>
                </anchor>
              </controlPr>
            </control>
          </mc:Choice>
        </mc:AlternateContent>
        <mc:AlternateContent xmlns:mc="http://schemas.openxmlformats.org/markup-compatibility/2006">
          <mc:Choice Requires="x14">
            <control shapeId="71860" r:id="rId44" name="Drop Down 180">
              <controlPr defaultSize="0" autoLine="0" autoPict="0">
                <anchor moveWithCells="1">
                  <from>
                    <xdr:col>11</xdr:col>
                    <xdr:colOff>22860</xdr:colOff>
                    <xdr:row>56</xdr:row>
                    <xdr:rowOff>22860</xdr:rowOff>
                  </from>
                  <to>
                    <xdr:col>12</xdr:col>
                    <xdr:colOff>22860</xdr:colOff>
                    <xdr:row>56</xdr:row>
                    <xdr:rowOff>228600</xdr:rowOff>
                  </to>
                </anchor>
              </controlPr>
            </control>
          </mc:Choice>
        </mc:AlternateContent>
        <mc:AlternateContent xmlns:mc="http://schemas.openxmlformats.org/markup-compatibility/2006">
          <mc:Choice Requires="x14">
            <control shapeId="71861" r:id="rId45" name="Drop Down 181">
              <controlPr defaultSize="0" autoLine="0" autoPict="0">
                <anchor moveWithCells="1">
                  <from>
                    <xdr:col>11</xdr:col>
                    <xdr:colOff>22860</xdr:colOff>
                    <xdr:row>57</xdr:row>
                    <xdr:rowOff>22860</xdr:rowOff>
                  </from>
                  <to>
                    <xdr:col>12</xdr:col>
                    <xdr:colOff>22860</xdr:colOff>
                    <xdr:row>57</xdr:row>
                    <xdr:rowOff>228600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26">
    <tabColor rgb="FF0070C0"/>
  </sheetPr>
  <dimension ref="A1:T78"/>
  <sheetViews>
    <sheetView showRowColHeaders="0" zoomScaleNormal="100" workbookViewId="0">
      <pane ySplit="7" topLeftCell="A8" activePane="bottomLeft" state="frozen"/>
      <selection pane="bottomLeft"/>
    </sheetView>
  </sheetViews>
  <sheetFormatPr defaultColWidth="0" defaultRowHeight="15" customHeight="1"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customWidth="1"/>
    <col min="17" max="17" width="2.28515625" customWidth="1"/>
    <col min="18" max="18" width="110.7109375" customWidth="1"/>
    <col min="19" max="19" width="2.28515625" customWidth="1"/>
    <col min="20" max="20" width="0" hidden="1" customWidth="1"/>
    <col min="21" max="16384" width="9.28515625" hidden="1"/>
  </cols>
  <sheetData>
    <row r="1" spans="1:19" ht="20.100000000000001" customHeight="1">
      <c r="A1" s="328"/>
      <c r="B1" s="846" t="s">
        <v>25</v>
      </c>
      <c r="C1" s="847"/>
      <c r="D1" s="847"/>
      <c r="E1" s="847"/>
      <c r="F1" s="847"/>
      <c r="G1" s="847"/>
      <c r="H1" s="847"/>
      <c r="I1" s="847"/>
      <c r="J1" s="847"/>
      <c r="K1" s="847"/>
      <c r="L1" s="839"/>
      <c r="M1" s="340"/>
      <c r="N1" s="877"/>
      <c r="O1" s="329"/>
      <c r="P1" s="329"/>
      <c r="Q1" s="329"/>
      <c r="R1" s="329"/>
      <c r="S1" s="330"/>
    </row>
    <row r="2" spans="1:19" ht="20.100000000000001" customHeight="1">
      <c r="A2" s="331"/>
      <c r="B2" s="848"/>
      <c r="C2" s="849"/>
      <c r="D2" s="849"/>
      <c r="E2" s="849"/>
      <c r="F2" s="849"/>
      <c r="G2" s="849"/>
      <c r="H2" s="849"/>
      <c r="I2" s="849"/>
      <c r="J2" s="849"/>
      <c r="K2" s="849"/>
      <c r="L2" s="840"/>
      <c r="M2" s="325"/>
      <c r="N2" s="840"/>
      <c r="O2" s="337"/>
      <c r="P2" s="337"/>
      <c r="Q2" s="337"/>
      <c r="R2" s="337"/>
      <c r="S2" s="338"/>
    </row>
    <row r="3" spans="1:19" ht="20.100000000000001" customHeight="1">
      <c r="A3" s="331"/>
      <c r="B3" s="836" t="s">
        <v>26</v>
      </c>
      <c r="C3" s="837"/>
      <c r="D3" s="837"/>
      <c r="E3" s="837"/>
      <c r="F3" s="837"/>
      <c r="G3" s="836" t="s">
        <v>30</v>
      </c>
      <c r="H3" s="837"/>
      <c r="I3" s="837"/>
      <c r="J3" s="837"/>
      <c r="K3" s="837"/>
      <c r="L3" s="317"/>
      <c r="M3" s="317"/>
      <c r="N3" s="317"/>
      <c r="O3" s="332"/>
      <c r="P3" s="332"/>
      <c r="Q3" s="332"/>
      <c r="R3" s="332"/>
      <c r="S3" s="333"/>
    </row>
    <row r="4" spans="1:19" ht="20.100000000000001" customHeight="1">
      <c r="A4" s="331"/>
      <c r="B4" s="836" t="s">
        <v>840</v>
      </c>
      <c r="C4" s="837"/>
      <c r="D4" s="837"/>
      <c r="E4" s="837"/>
      <c r="F4" s="837"/>
      <c r="G4" s="836" t="s">
        <v>31</v>
      </c>
      <c r="H4" s="837"/>
      <c r="I4" s="837"/>
      <c r="J4" s="837"/>
      <c r="K4" s="837"/>
      <c r="L4" s="317"/>
      <c r="M4" s="317"/>
      <c r="N4" s="317"/>
      <c r="O4" s="332"/>
      <c r="P4" s="332"/>
      <c r="Q4" s="332"/>
      <c r="R4" s="332"/>
      <c r="S4" s="333"/>
    </row>
    <row r="5" spans="1:19" ht="20.100000000000001" customHeight="1">
      <c r="A5" s="331"/>
      <c r="B5" s="841" t="s">
        <v>28</v>
      </c>
      <c r="C5" s="842"/>
      <c r="D5" s="842"/>
      <c r="E5" s="842"/>
      <c r="F5" s="843"/>
      <c r="G5" s="836" t="s">
        <v>32</v>
      </c>
      <c r="H5" s="837"/>
      <c r="I5" s="837"/>
      <c r="J5" s="837"/>
      <c r="K5" s="837"/>
      <c r="L5" s="317"/>
      <c r="M5" s="317"/>
      <c r="N5" s="317"/>
      <c r="O5" s="332"/>
      <c r="P5" s="332"/>
      <c r="Q5" s="332"/>
      <c r="R5" s="332"/>
      <c r="S5" s="333"/>
    </row>
    <row r="6" spans="1:19" ht="20.100000000000001" customHeight="1">
      <c r="A6" s="331"/>
      <c r="B6" s="836" t="s">
        <v>29</v>
      </c>
      <c r="C6" s="837"/>
      <c r="D6" s="837"/>
      <c r="E6" s="837"/>
      <c r="F6" s="837"/>
      <c r="G6" s="339"/>
      <c r="H6" s="317"/>
      <c r="I6" s="317"/>
      <c r="J6" s="317"/>
      <c r="K6" s="317"/>
      <c r="L6" s="317"/>
      <c r="M6" s="317"/>
      <c r="N6" s="317"/>
      <c r="O6" s="332"/>
      <c r="P6" s="332"/>
      <c r="Q6" s="332"/>
      <c r="R6" s="332"/>
      <c r="S6" s="333"/>
    </row>
    <row r="7" spans="1:19" ht="20.100000000000001" customHeight="1" thickBot="1">
      <c r="A7" s="334"/>
      <c r="B7" s="335"/>
      <c r="C7" s="335"/>
      <c r="D7" s="335"/>
      <c r="E7" s="335"/>
      <c r="F7" s="335"/>
      <c r="G7" s="335"/>
      <c r="H7" s="335"/>
      <c r="I7" s="335"/>
      <c r="J7" s="335"/>
      <c r="K7" s="335"/>
      <c r="L7" s="335"/>
      <c r="M7" s="335"/>
      <c r="N7" s="335"/>
      <c r="O7" s="335"/>
      <c r="P7" s="335"/>
      <c r="Q7" s="335"/>
      <c r="R7" s="335"/>
      <c r="S7" s="336"/>
    </row>
    <row r="8" spans="1:19" ht="20.100000000000001" customHeight="1">
      <c r="A8" s="28"/>
      <c r="B8" s="29"/>
      <c r="C8" s="29"/>
      <c r="D8" s="29"/>
      <c r="E8" s="29"/>
      <c r="F8" s="29"/>
      <c r="G8" s="29"/>
      <c r="H8" s="29"/>
      <c r="I8" s="29"/>
      <c r="J8" s="29"/>
      <c r="K8" s="29"/>
      <c r="L8" s="29"/>
      <c r="M8" s="29"/>
      <c r="N8" s="29"/>
      <c r="O8" s="29"/>
      <c r="P8" s="29"/>
      <c r="Q8" s="29"/>
      <c r="R8" s="29"/>
      <c r="S8" s="30"/>
    </row>
    <row r="9" spans="1:19" s="2" customFormat="1" ht="20.100000000000001" customHeight="1">
      <c r="A9" s="106">
        <v>3</v>
      </c>
      <c r="B9" s="124" t="s">
        <v>115</v>
      </c>
      <c r="C9" s="108"/>
      <c r="D9" s="128"/>
      <c r="E9" s="128"/>
      <c r="F9" s="128"/>
      <c r="G9" s="128"/>
      <c r="H9" s="128"/>
      <c r="I9" s="128"/>
      <c r="J9" s="128"/>
      <c r="K9" s="108"/>
      <c r="L9" s="109" t="s">
        <v>334</v>
      </c>
      <c r="M9" s="108"/>
      <c r="N9" s="109" t="s">
        <v>335</v>
      </c>
      <c r="O9" s="107"/>
      <c r="P9" s="109" t="s">
        <v>92</v>
      </c>
      <c r="Q9" s="108"/>
      <c r="R9" s="109" t="s">
        <v>313</v>
      </c>
      <c r="S9" s="13"/>
    </row>
    <row r="10" spans="1:19" s="2" customFormat="1" ht="20.100000000000001" customHeight="1">
      <c r="A10" s="4"/>
      <c r="B10" s="101" t="s">
        <v>401</v>
      </c>
      <c r="C10" s="102" t="s">
        <v>1100</v>
      </c>
      <c r="D10" s="351"/>
      <c r="E10" s="351"/>
      <c r="F10" s="351"/>
      <c r="G10" s="351"/>
      <c r="H10" s="351"/>
      <c r="I10" s="351"/>
      <c r="J10" s="351"/>
      <c r="K10" s="3"/>
      <c r="L10" s="434"/>
      <c r="M10" s="3"/>
      <c r="N10" s="434"/>
      <c r="O10" s="102"/>
      <c r="P10" s="434"/>
      <c r="Q10" s="3"/>
      <c r="R10" s="434"/>
      <c r="S10" s="13"/>
    </row>
    <row r="11" spans="1:19" s="2" customFormat="1" ht="20.100000000000001" customHeight="1">
      <c r="A11" s="6"/>
      <c r="B11" s="12" t="s">
        <v>1101</v>
      </c>
      <c r="C11" s="3" t="s">
        <v>1102</v>
      </c>
      <c r="D11" s="12"/>
      <c r="E11" s="12"/>
      <c r="F11" s="12"/>
      <c r="G11" s="12"/>
      <c r="H11" s="12"/>
      <c r="I11" s="12"/>
      <c r="J11" s="12"/>
      <c r="K11" s="3"/>
      <c r="L11" s="113"/>
      <c r="M11" s="3"/>
      <c r="N11" s="113"/>
      <c r="O11" s="3"/>
      <c r="P11" s="301" t="str">
        <f>VLOOKUP(_Output!D251,_Guidance!B654:C659,2,FALSE)</f>
        <v xml:space="preserve"> </v>
      </c>
      <c r="Q11" s="3"/>
      <c r="R11" s="113" t="s">
        <v>1103</v>
      </c>
      <c r="S11" s="13"/>
    </row>
    <row r="12" spans="1:19" s="2" customFormat="1" ht="20.100000000000001" customHeight="1">
      <c r="A12" s="6"/>
      <c r="B12" s="12" t="s">
        <v>1104</v>
      </c>
      <c r="C12" s="3" t="s">
        <v>1105</v>
      </c>
      <c r="D12" s="12"/>
      <c r="E12" s="12"/>
      <c r="F12" s="12"/>
      <c r="G12" s="12"/>
      <c r="H12" s="12"/>
      <c r="I12" s="12"/>
      <c r="J12" s="12"/>
      <c r="K12" s="3"/>
      <c r="L12" s="113"/>
      <c r="M12" s="3"/>
      <c r="N12" s="113"/>
      <c r="O12" s="3"/>
      <c r="P12" s="301" t="str">
        <f>VLOOKUP(_Output!D252,_Guidance!B660:C665,2,FALSE)</f>
        <v xml:space="preserve"> </v>
      </c>
      <c r="Q12" s="3"/>
      <c r="R12" s="113" t="s">
        <v>1106</v>
      </c>
      <c r="S12" s="13"/>
    </row>
    <row r="13" spans="1:19" s="2" customFormat="1" ht="20.100000000000001" customHeight="1">
      <c r="A13" s="6"/>
      <c r="B13" s="12" t="s">
        <v>1107</v>
      </c>
      <c r="C13" s="3" t="s">
        <v>1108</v>
      </c>
      <c r="D13" s="12"/>
      <c r="E13" s="12"/>
      <c r="F13" s="12"/>
      <c r="G13" s="12"/>
      <c r="H13" s="12"/>
      <c r="I13" s="12"/>
      <c r="J13" s="12"/>
      <c r="K13" s="3"/>
      <c r="L13" s="113"/>
      <c r="M13" s="3"/>
      <c r="N13" s="113"/>
      <c r="O13" s="3"/>
      <c r="P13" s="301" t="str">
        <f>VLOOKUP(_Output!D253,_Guidance!B666:C671,2,FALSE)</f>
        <v xml:space="preserve"> </v>
      </c>
      <c r="Q13" s="3"/>
      <c r="R13" s="113" t="s">
        <v>1109</v>
      </c>
      <c r="S13" s="13"/>
    </row>
    <row r="14" spans="1:19" s="2" customFormat="1" ht="20.100000000000001" customHeight="1">
      <c r="A14" s="6"/>
      <c r="B14" s="12" t="s">
        <v>1110</v>
      </c>
      <c r="C14" s="3" t="s">
        <v>1111</v>
      </c>
      <c r="D14" s="12"/>
      <c r="E14" s="12"/>
      <c r="F14" s="12"/>
      <c r="G14" s="12"/>
      <c r="H14" s="12"/>
      <c r="I14" s="12"/>
      <c r="J14" s="12"/>
      <c r="K14" s="3"/>
      <c r="L14" s="113"/>
      <c r="M14" s="3"/>
      <c r="N14" s="113"/>
      <c r="O14" s="3"/>
      <c r="P14" s="301" t="str">
        <f>VLOOKUP(_Output!D254,_Guidance!B672:C677,2,FALSE)</f>
        <v xml:space="preserve"> </v>
      </c>
      <c r="Q14" s="3"/>
      <c r="R14" s="113" t="s">
        <v>1112</v>
      </c>
      <c r="S14" s="13"/>
    </row>
    <row r="15" spans="1:19" s="2" customFormat="1" ht="20.100000000000001" customHeight="1">
      <c r="A15" s="6"/>
      <c r="B15" s="12" t="s">
        <v>1113</v>
      </c>
      <c r="C15" s="3" t="s">
        <v>1114</v>
      </c>
      <c r="D15" s="12"/>
      <c r="E15" s="12"/>
      <c r="F15" s="12"/>
      <c r="G15" s="12"/>
      <c r="H15" s="12"/>
      <c r="I15" s="12"/>
      <c r="J15" s="12"/>
      <c r="K15" s="3"/>
      <c r="L15" s="113"/>
      <c r="M15" s="3"/>
      <c r="N15" s="113"/>
      <c r="O15" s="3"/>
      <c r="P15" s="301" t="str">
        <f>VLOOKUP(_Output!D255,_Guidance!B678:C683,2,FALSE)</f>
        <v xml:space="preserve"> </v>
      </c>
      <c r="Q15" s="3"/>
      <c r="R15" s="113" t="s">
        <v>1115</v>
      </c>
      <c r="S15" s="13"/>
    </row>
    <row r="16" spans="1:19" s="2" customFormat="1" ht="20.100000000000001" customHeight="1">
      <c r="A16" s="6"/>
      <c r="B16" s="12" t="s">
        <v>1116</v>
      </c>
      <c r="C16" s="3" t="s">
        <v>1117</v>
      </c>
      <c r="D16" s="12"/>
      <c r="E16" s="12"/>
      <c r="F16" s="12"/>
      <c r="G16" s="12"/>
      <c r="H16" s="12"/>
      <c r="I16" s="12"/>
      <c r="J16" s="12"/>
      <c r="K16" s="3"/>
      <c r="L16" s="113"/>
      <c r="M16" s="3"/>
      <c r="N16" s="113"/>
      <c r="O16" s="3"/>
      <c r="P16" s="301" t="str">
        <f>VLOOKUP(_Output!D256,_Guidance!B684:C689,2,FALSE)</f>
        <v xml:space="preserve"> </v>
      </c>
      <c r="Q16" s="3"/>
      <c r="R16" s="113" t="s">
        <v>1118</v>
      </c>
      <c r="S16" s="13"/>
    </row>
    <row r="17" spans="1:19" s="2" customFormat="1" ht="20.100000000000001" customHeight="1">
      <c r="A17" s="6"/>
      <c r="B17" s="12" t="s">
        <v>1119</v>
      </c>
      <c r="C17" s="3" t="s">
        <v>1120</v>
      </c>
      <c r="D17" s="12"/>
      <c r="E17" s="12"/>
      <c r="F17" s="12"/>
      <c r="G17" s="12"/>
      <c r="H17" s="12"/>
      <c r="I17" s="12"/>
      <c r="J17" s="12"/>
      <c r="K17" s="3"/>
      <c r="L17" s="113"/>
      <c r="M17" s="3"/>
      <c r="N17" s="113"/>
      <c r="O17" s="3"/>
      <c r="P17" s="301" t="str">
        <f>VLOOKUP(_Output!D1118,_Guidance!B690:C695,2,FALSE)</f>
        <v xml:space="preserve"> </v>
      </c>
      <c r="Q17" s="3"/>
      <c r="R17" s="113" t="s">
        <v>1121</v>
      </c>
      <c r="S17" s="13"/>
    </row>
    <row r="18" spans="1:19" s="2" customFormat="1" ht="20.100000000000001" customHeight="1">
      <c r="A18" s="96"/>
      <c r="B18" s="82" t="s">
        <v>1122</v>
      </c>
      <c r="C18" s="87" t="s">
        <v>1123</v>
      </c>
      <c r="D18" s="82"/>
      <c r="E18" s="82"/>
      <c r="F18" s="82"/>
      <c r="G18" s="82"/>
      <c r="H18" s="82"/>
      <c r="I18" s="82"/>
      <c r="J18" s="82"/>
      <c r="K18" s="87"/>
      <c r="L18" s="125"/>
      <c r="M18" s="82"/>
      <c r="N18" s="125"/>
      <c r="O18" s="82"/>
      <c r="P18" s="125"/>
      <c r="Q18" s="82"/>
      <c r="R18" s="118"/>
      <c r="S18" s="91"/>
    </row>
    <row r="19" spans="1:19" s="2" customFormat="1" ht="20.100000000000001" customHeight="1">
      <c r="A19" s="96"/>
      <c r="B19" s="83" t="s">
        <v>1124</v>
      </c>
      <c r="C19" s="82" t="s">
        <v>1125</v>
      </c>
      <c r="D19" s="82"/>
      <c r="E19" s="82"/>
      <c r="F19" s="82"/>
      <c r="G19" s="82"/>
      <c r="H19" s="82"/>
      <c r="I19" s="82"/>
      <c r="J19" s="82"/>
      <c r="K19" s="87"/>
      <c r="L19" s="125"/>
      <c r="M19" s="82"/>
      <c r="N19" s="125"/>
      <c r="O19" s="82"/>
      <c r="P19" s="125"/>
      <c r="Q19" s="82"/>
      <c r="R19" s="118" t="s">
        <v>1126</v>
      </c>
      <c r="S19" s="91"/>
    </row>
    <row r="20" spans="1:19" s="2" customFormat="1" ht="20.100000000000001" customHeight="1">
      <c r="A20" s="96"/>
      <c r="B20" s="83" t="s">
        <v>1127</v>
      </c>
      <c r="C20" s="82" t="s">
        <v>1128</v>
      </c>
      <c r="D20" s="82"/>
      <c r="E20" s="82"/>
      <c r="F20" s="82"/>
      <c r="G20" s="82"/>
      <c r="H20" s="82"/>
      <c r="I20" s="82"/>
      <c r="J20" s="82"/>
      <c r="K20" s="87"/>
      <c r="L20" s="125"/>
      <c r="M20" s="82"/>
      <c r="N20" s="125"/>
      <c r="O20" s="82"/>
      <c r="P20" s="125"/>
      <c r="Q20" s="82"/>
      <c r="R20" s="118" t="s">
        <v>1129</v>
      </c>
      <c r="S20" s="91"/>
    </row>
    <row r="21" spans="1:19" s="2" customFormat="1" ht="20.100000000000001" customHeight="1">
      <c r="A21" s="96"/>
      <c r="B21" s="83" t="s">
        <v>1130</v>
      </c>
      <c r="C21" s="82" t="s">
        <v>1131</v>
      </c>
      <c r="D21" s="82"/>
      <c r="E21" s="82"/>
      <c r="F21" s="82"/>
      <c r="G21" s="82"/>
      <c r="H21" s="82"/>
      <c r="I21" s="82"/>
      <c r="J21" s="82"/>
      <c r="K21" s="87"/>
      <c r="L21" s="125"/>
      <c r="M21" s="82"/>
      <c r="N21" s="125"/>
      <c r="O21" s="82"/>
      <c r="P21" s="125"/>
      <c r="Q21" s="82"/>
      <c r="R21" s="118" t="s">
        <v>1132</v>
      </c>
      <c r="S21" s="91"/>
    </row>
    <row r="22" spans="1:19" s="2" customFormat="1" ht="20.100000000000001" customHeight="1">
      <c r="A22" s="96"/>
      <c r="B22" s="83" t="s">
        <v>1133</v>
      </c>
      <c r="C22" s="82" t="s">
        <v>1134</v>
      </c>
      <c r="D22" s="82"/>
      <c r="E22" s="82"/>
      <c r="F22" s="82"/>
      <c r="G22" s="82"/>
      <c r="H22" s="82"/>
      <c r="I22" s="82"/>
      <c r="J22" s="82"/>
      <c r="K22" s="87"/>
      <c r="L22" s="125"/>
      <c r="M22" s="82"/>
      <c r="N22" s="125"/>
      <c r="O22" s="82"/>
      <c r="P22" s="125"/>
      <c r="Q22" s="82"/>
      <c r="R22" s="118" t="s">
        <v>1135</v>
      </c>
      <c r="S22" s="91"/>
    </row>
    <row r="23" spans="1:19" s="2" customFormat="1" ht="20.100000000000001" customHeight="1">
      <c r="A23" s="96"/>
      <c r="B23" s="83" t="s">
        <v>1136</v>
      </c>
      <c r="C23" s="82" t="s">
        <v>1137</v>
      </c>
      <c r="D23" s="82"/>
      <c r="E23" s="82"/>
      <c r="F23" s="82"/>
      <c r="G23" s="82"/>
      <c r="H23" s="82"/>
      <c r="I23" s="82"/>
      <c r="J23" s="82"/>
      <c r="K23" s="87"/>
      <c r="L23" s="125"/>
      <c r="M23" s="82"/>
      <c r="N23" s="125"/>
      <c r="O23" s="82"/>
      <c r="P23" s="125"/>
      <c r="Q23" s="82"/>
      <c r="R23" s="118" t="s">
        <v>1138</v>
      </c>
      <c r="S23" s="91"/>
    </row>
    <row r="24" spans="1:19" s="2" customFormat="1" ht="20.100000000000001" customHeight="1">
      <c r="A24" s="96"/>
      <c r="B24" s="83" t="s">
        <v>1139</v>
      </c>
      <c r="C24" s="82" t="s">
        <v>1140</v>
      </c>
      <c r="D24" s="82"/>
      <c r="E24" s="82"/>
      <c r="F24" s="82"/>
      <c r="G24" s="82"/>
      <c r="H24" s="82"/>
      <c r="I24" s="82"/>
      <c r="J24" s="82"/>
      <c r="K24" s="87"/>
      <c r="L24" s="125"/>
      <c r="M24" s="82"/>
      <c r="N24" s="125"/>
      <c r="O24" s="82"/>
      <c r="P24" s="125"/>
      <c r="Q24" s="82"/>
      <c r="R24" s="118" t="s">
        <v>1141</v>
      </c>
      <c r="S24" s="91"/>
    </row>
    <row r="25" spans="1:19" s="2" customFormat="1" ht="20.100000000000001" customHeight="1">
      <c r="A25" s="96"/>
      <c r="B25" s="83" t="s">
        <v>1142</v>
      </c>
      <c r="C25" s="82" t="s">
        <v>1143</v>
      </c>
      <c r="D25" s="82"/>
      <c r="E25" s="82"/>
      <c r="F25" s="82"/>
      <c r="G25" s="82"/>
      <c r="H25" s="82"/>
      <c r="I25" s="82"/>
      <c r="J25" s="82"/>
      <c r="K25" s="87"/>
      <c r="L25" s="125"/>
      <c r="M25" s="82"/>
      <c r="N25" s="125"/>
      <c r="O25" s="82"/>
      <c r="P25" s="125"/>
      <c r="Q25" s="82"/>
      <c r="R25" s="118" t="s">
        <v>1144</v>
      </c>
      <c r="S25" s="91"/>
    </row>
    <row r="26" spans="1:19" s="2" customFormat="1" ht="20.100000000000001" customHeight="1">
      <c r="A26" s="96"/>
      <c r="B26" s="83" t="s">
        <v>1145</v>
      </c>
      <c r="C26" s="82" t="s">
        <v>1146</v>
      </c>
      <c r="D26" s="82"/>
      <c r="E26" s="82"/>
      <c r="F26" s="82"/>
      <c r="G26" s="82"/>
      <c r="H26" s="82"/>
      <c r="I26" s="82"/>
      <c r="J26" s="82"/>
      <c r="K26" s="87"/>
      <c r="L26" s="125"/>
      <c r="M26" s="82"/>
      <c r="N26" s="125"/>
      <c r="O26" s="82"/>
      <c r="P26" s="125"/>
      <c r="Q26" s="82"/>
      <c r="R26" s="118" t="s">
        <v>1147</v>
      </c>
      <c r="S26" s="91"/>
    </row>
    <row r="27" spans="1:19" s="2" customFormat="1" ht="20.100000000000001" customHeight="1">
      <c r="A27" s="96"/>
      <c r="B27" s="82"/>
      <c r="C27" s="95" t="s">
        <v>439</v>
      </c>
      <c r="D27" s="94"/>
      <c r="E27" s="94"/>
      <c r="F27" s="94"/>
      <c r="G27" s="94"/>
      <c r="H27" s="94"/>
      <c r="I27" s="94"/>
      <c r="J27" s="94"/>
      <c r="K27" s="95"/>
      <c r="L27" s="129" t="str">
        <f>VLOOKUP(SUM(_Output!D1119:D1126),_SUM_Completeness!A175:B183,2,FALSE)</f>
        <v>Incomplete</v>
      </c>
      <c r="M27" s="94"/>
      <c r="N27" s="118"/>
      <c r="O27" s="94"/>
      <c r="P27" s="118"/>
      <c r="Q27" s="94"/>
      <c r="R27" s="117" t="s">
        <v>1148</v>
      </c>
      <c r="S27" s="85"/>
    </row>
    <row r="28" spans="1:19" s="2" customFormat="1" ht="20.100000000000001" customHeight="1">
      <c r="A28" s="4"/>
      <c r="B28" s="101" t="s">
        <v>404</v>
      </c>
      <c r="C28" s="102" t="s">
        <v>1149</v>
      </c>
      <c r="D28" s="351"/>
      <c r="E28" s="351"/>
      <c r="F28" s="351"/>
      <c r="G28" s="351"/>
      <c r="H28" s="351"/>
      <c r="I28" s="351"/>
      <c r="J28" s="351"/>
      <c r="K28" s="3"/>
      <c r="L28" s="434"/>
      <c r="M28" s="3"/>
      <c r="N28" s="434"/>
      <c r="O28" s="102"/>
      <c r="P28" s="434"/>
      <c r="Q28" s="3"/>
      <c r="R28" s="434"/>
      <c r="S28" s="85"/>
    </row>
    <row r="29" spans="1:19" s="2" customFormat="1" ht="20.100000000000001" customHeight="1">
      <c r="A29" s="6"/>
      <c r="B29" s="12" t="s">
        <v>406</v>
      </c>
      <c r="C29" s="3" t="s">
        <v>1150</v>
      </c>
      <c r="D29" s="8"/>
      <c r="E29" s="8"/>
      <c r="F29" s="8"/>
      <c r="G29" s="8"/>
      <c r="H29" s="8"/>
      <c r="I29" s="8"/>
      <c r="J29" s="8"/>
      <c r="K29" s="3"/>
      <c r="L29" s="113"/>
      <c r="M29" s="3"/>
      <c r="N29" s="113"/>
      <c r="O29" s="3"/>
      <c r="P29" s="301" t="str">
        <f>VLOOKUP(_Output!D1127,_Guidance!B696:C701,2,FALSE)</f>
        <v xml:space="preserve"> </v>
      </c>
      <c r="Q29" s="3"/>
      <c r="R29" s="113" t="s">
        <v>1151</v>
      </c>
      <c r="S29" s="13"/>
    </row>
    <row r="30" spans="1:19" s="2" customFormat="1" ht="20.100000000000001" customHeight="1">
      <c r="A30" s="96"/>
      <c r="B30" s="82" t="s">
        <v>409</v>
      </c>
      <c r="C30" s="87" t="s">
        <v>1152</v>
      </c>
      <c r="D30" s="82"/>
      <c r="E30" s="82"/>
      <c r="F30" s="82"/>
      <c r="G30" s="82"/>
      <c r="H30" s="82"/>
      <c r="I30" s="82"/>
      <c r="J30" s="82"/>
      <c r="K30" s="87"/>
      <c r="L30" s="125"/>
      <c r="M30" s="82"/>
      <c r="N30" s="125"/>
      <c r="O30" s="82"/>
      <c r="P30" s="125"/>
      <c r="Q30" s="82"/>
      <c r="R30" s="118"/>
      <c r="S30" s="91"/>
    </row>
    <row r="31" spans="1:19" s="2" customFormat="1" ht="20.100000000000001" customHeight="1">
      <c r="A31" s="96"/>
      <c r="B31" s="83" t="s">
        <v>1153</v>
      </c>
      <c r="C31" s="82" t="s">
        <v>1154</v>
      </c>
      <c r="D31" s="82"/>
      <c r="E31" s="82"/>
      <c r="F31" s="82"/>
      <c r="G31" s="82"/>
      <c r="H31" s="82"/>
      <c r="I31" s="82"/>
      <c r="J31" s="82"/>
      <c r="K31" s="87"/>
      <c r="L31" s="125"/>
      <c r="M31" s="82"/>
      <c r="N31" s="125"/>
      <c r="O31" s="82"/>
      <c r="P31" s="125"/>
      <c r="Q31" s="82"/>
      <c r="R31" s="118" t="s">
        <v>1155</v>
      </c>
      <c r="S31" s="91"/>
    </row>
    <row r="32" spans="1:19" s="2" customFormat="1" ht="20.100000000000001" customHeight="1">
      <c r="A32" s="96"/>
      <c r="B32" s="83" t="s">
        <v>1156</v>
      </c>
      <c r="C32" s="82" t="s">
        <v>1157</v>
      </c>
      <c r="D32" s="82"/>
      <c r="E32" s="82"/>
      <c r="F32" s="82"/>
      <c r="G32" s="82"/>
      <c r="H32" s="82"/>
      <c r="I32" s="82"/>
      <c r="J32" s="82"/>
      <c r="K32" s="87"/>
      <c r="L32" s="125"/>
      <c r="M32" s="82"/>
      <c r="N32" s="125"/>
      <c r="O32" s="82"/>
      <c r="P32" s="125"/>
      <c r="Q32" s="82"/>
      <c r="R32" s="118" t="s">
        <v>1158</v>
      </c>
      <c r="S32" s="91"/>
    </row>
    <row r="33" spans="1:19" s="2" customFormat="1" ht="20.100000000000001" customHeight="1">
      <c r="A33" s="96"/>
      <c r="B33" s="83" t="s">
        <v>1159</v>
      </c>
      <c r="C33" s="82" t="s">
        <v>1160</v>
      </c>
      <c r="D33" s="82"/>
      <c r="E33" s="82"/>
      <c r="F33" s="82"/>
      <c r="G33" s="82"/>
      <c r="H33" s="82"/>
      <c r="I33" s="82"/>
      <c r="J33" s="82"/>
      <c r="K33" s="87"/>
      <c r="L33" s="125"/>
      <c r="M33" s="82"/>
      <c r="N33" s="125"/>
      <c r="O33" s="82"/>
      <c r="P33" s="125"/>
      <c r="Q33" s="82"/>
      <c r="R33" s="118" t="s">
        <v>1161</v>
      </c>
      <c r="S33" s="91"/>
    </row>
    <row r="34" spans="1:19" s="2" customFormat="1" ht="20.100000000000001" customHeight="1">
      <c r="A34" s="96"/>
      <c r="B34" s="83" t="s">
        <v>1162</v>
      </c>
      <c r="C34" s="82" t="s">
        <v>1163</v>
      </c>
      <c r="D34" s="82"/>
      <c r="E34" s="82"/>
      <c r="F34" s="82"/>
      <c r="G34" s="82"/>
      <c r="H34" s="82"/>
      <c r="I34" s="82"/>
      <c r="J34" s="82"/>
      <c r="K34" s="87"/>
      <c r="L34" s="125"/>
      <c r="M34" s="82"/>
      <c r="N34" s="125"/>
      <c r="O34" s="82"/>
      <c r="P34" s="125"/>
      <c r="Q34" s="82"/>
      <c r="R34" s="118" t="s">
        <v>1164</v>
      </c>
      <c r="S34" s="91"/>
    </row>
    <row r="35" spans="1:19" s="2" customFormat="1" ht="20.100000000000001" customHeight="1">
      <c r="A35" s="96"/>
      <c r="B35" s="83" t="s">
        <v>1165</v>
      </c>
      <c r="C35" s="82" t="s">
        <v>1166</v>
      </c>
      <c r="D35" s="82"/>
      <c r="E35" s="82"/>
      <c r="F35" s="82"/>
      <c r="G35" s="82"/>
      <c r="H35" s="82"/>
      <c r="I35" s="82"/>
      <c r="J35" s="82"/>
      <c r="K35" s="87"/>
      <c r="L35" s="125"/>
      <c r="M35" s="82"/>
      <c r="N35" s="125"/>
      <c r="O35" s="82"/>
      <c r="P35" s="125"/>
      <c r="Q35" s="82"/>
      <c r="R35" s="118" t="s">
        <v>1167</v>
      </c>
      <c r="S35" s="91"/>
    </row>
    <row r="36" spans="1:19" s="2" customFormat="1" ht="20.100000000000001" customHeight="1">
      <c r="A36" s="96"/>
      <c r="B36" s="83" t="s">
        <v>1168</v>
      </c>
      <c r="C36" s="82" t="s">
        <v>1169</v>
      </c>
      <c r="D36" s="82"/>
      <c r="E36" s="82"/>
      <c r="F36" s="82"/>
      <c r="G36" s="82"/>
      <c r="H36" s="82"/>
      <c r="I36" s="82"/>
      <c r="J36" s="82"/>
      <c r="K36" s="87"/>
      <c r="L36" s="125"/>
      <c r="M36" s="82"/>
      <c r="N36" s="125"/>
      <c r="O36" s="82"/>
      <c r="P36" s="125"/>
      <c r="Q36" s="82"/>
      <c r="R36" s="118" t="s">
        <v>1170</v>
      </c>
      <c r="S36" s="91"/>
    </row>
    <row r="37" spans="1:19" s="2" customFormat="1" ht="20.100000000000001" customHeight="1">
      <c r="A37" s="96"/>
      <c r="B37" s="82"/>
      <c r="C37" s="95" t="s">
        <v>439</v>
      </c>
      <c r="D37" s="94"/>
      <c r="E37" s="94"/>
      <c r="F37" s="94"/>
      <c r="G37" s="94"/>
      <c r="H37" s="94"/>
      <c r="I37" s="94"/>
      <c r="J37" s="94"/>
      <c r="K37" s="95"/>
      <c r="L37" s="129" t="str">
        <f>VLOOKUP(SUM(_Output!D1128:D1133),_SUM_Completeness!A186:B192,2,FALSE)</f>
        <v>Incomplete</v>
      </c>
      <c r="M37" s="94"/>
      <c r="N37" s="118"/>
      <c r="O37" s="94"/>
      <c r="P37" s="118"/>
      <c r="Q37" s="94"/>
      <c r="R37" s="117" t="s">
        <v>1171</v>
      </c>
      <c r="S37" s="85"/>
    </row>
    <row r="38" spans="1:19" s="2" customFormat="1" ht="20.100000000000001" customHeight="1">
      <c r="A38" s="4"/>
      <c r="B38" s="101" t="s">
        <v>441</v>
      </c>
      <c r="C38" s="764" t="s">
        <v>1172</v>
      </c>
      <c r="D38" s="101"/>
      <c r="E38" s="101"/>
      <c r="F38" s="101"/>
      <c r="G38" s="101"/>
      <c r="H38" s="101"/>
      <c r="I38" s="101"/>
      <c r="J38" s="101"/>
      <c r="K38" s="764"/>
      <c r="L38" s="113"/>
      <c r="M38" s="3"/>
      <c r="N38" s="113"/>
      <c r="O38" s="3"/>
      <c r="P38" s="113"/>
      <c r="Q38" s="3"/>
      <c r="R38" s="113"/>
      <c r="S38" s="13"/>
    </row>
    <row r="39" spans="1:19" s="2" customFormat="1" ht="20.100000000000001" customHeight="1">
      <c r="A39" s="6"/>
      <c r="B39" s="8" t="s">
        <v>1173</v>
      </c>
      <c r="C39" s="3" t="s">
        <v>1174</v>
      </c>
      <c r="D39" s="8"/>
      <c r="E39" s="8"/>
      <c r="F39" s="8"/>
      <c r="G39" s="8"/>
      <c r="H39" s="8"/>
      <c r="I39" s="8"/>
      <c r="J39" s="8"/>
      <c r="K39" s="3"/>
      <c r="L39" s="113"/>
      <c r="M39" s="3"/>
      <c r="N39" s="113"/>
      <c r="O39" s="3"/>
      <c r="P39" s="301" t="str">
        <f>VLOOKUP(_Output!D273,_Guidance!B702:C707,2,FALSE)</f>
        <v xml:space="preserve"> </v>
      </c>
      <c r="Q39" s="3"/>
      <c r="R39" s="113" t="s">
        <v>1175</v>
      </c>
      <c r="S39" s="13"/>
    </row>
    <row r="40" spans="1:19" s="2" customFormat="1" ht="20.100000000000001" customHeight="1">
      <c r="A40" s="6"/>
      <c r="B40" s="8" t="s">
        <v>1176</v>
      </c>
      <c r="C40" s="3" t="s">
        <v>1177</v>
      </c>
      <c r="D40" s="8"/>
      <c r="E40" s="8"/>
      <c r="F40" s="8"/>
      <c r="G40" s="8"/>
      <c r="H40" s="8"/>
      <c r="I40" s="8"/>
      <c r="J40" s="8"/>
      <c r="K40" s="3"/>
      <c r="L40" s="113"/>
      <c r="M40" s="3"/>
      <c r="N40" s="113"/>
      <c r="O40" s="3"/>
      <c r="P40" s="301" t="str">
        <f>VLOOKUP(_Output!D274,_Guidance!B708:C713,2,FALSE)</f>
        <v xml:space="preserve"> </v>
      </c>
      <c r="Q40" s="3"/>
      <c r="R40" s="113" t="s">
        <v>1178</v>
      </c>
      <c r="S40" s="13"/>
    </row>
    <row r="41" spans="1:19" s="2" customFormat="1" ht="20.100000000000001" customHeight="1">
      <c r="A41" s="6"/>
      <c r="B41" s="8" t="s">
        <v>1179</v>
      </c>
      <c r="C41" s="3" t="s">
        <v>1180</v>
      </c>
      <c r="D41" s="8"/>
      <c r="E41" s="8"/>
      <c r="F41" s="8"/>
      <c r="G41" s="8"/>
      <c r="H41" s="8"/>
      <c r="I41" s="8"/>
      <c r="J41" s="8"/>
      <c r="K41" s="3"/>
      <c r="L41" s="113"/>
      <c r="M41" s="3"/>
      <c r="N41" s="113"/>
      <c r="O41" s="3"/>
      <c r="P41" s="301" t="str">
        <f>VLOOKUP(_Output!D275,_Guidance!B714:C719,2,FALSE)</f>
        <v xml:space="preserve"> </v>
      </c>
      <c r="Q41" s="3"/>
      <c r="R41" s="113" t="s">
        <v>1181</v>
      </c>
      <c r="S41" s="13"/>
    </row>
    <row r="42" spans="1:19" s="2" customFormat="1" ht="20.100000000000001" customHeight="1">
      <c r="A42" s="4"/>
      <c r="B42" s="101" t="s">
        <v>444</v>
      </c>
      <c r="C42" s="764" t="s">
        <v>1182</v>
      </c>
      <c r="D42" s="351"/>
      <c r="E42" s="351"/>
      <c r="F42" s="351"/>
      <c r="G42" s="351"/>
      <c r="H42" s="351"/>
      <c r="I42" s="351"/>
      <c r="J42" s="351"/>
      <c r="K42" s="102"/>
      <c r="L42" s="113"/>
      <c r="M42" s="3"/>
      <c r="N42" s="113"/>
      <c r="O42" s="3"/>
      <c r="P42" s="301"/>
      <c r="Q42" s="3"/>
      <c r="R42" s="113"/>
      <c r="S42" s="13"/>
    </row>
    <row r="43" spans="1:19" s="2" customFormat="1" ht="20.100000000000001" customHeight="1">
      <c r="A43" s="6"/>
      <c r="B43" s="8" t="s">
        <v>1183</v>
      </c>
      <c r="C43" s="3" t="s">
        <v>1184</v>
      </c>
      <c r="D43" s="8"/>
      <c r="E43" s="8"/>
      <c r="F43" s="8"/>
      <c r="G43" s="8"/>
      <c r="H43" s="8"/>
      <c r="I43" s="8"/>
      <c r="J43" s="8"/>
      <c r="K43" s="3"/>
      <c r="L43" s="113"/>
      <c r="M43" s="3"/>
      <c r="N43" s="113"/>
      <c r="O43" s="3"/>
      <c r="P43" s="301" t="str">
        <f>VLOOKUP(_Output!D1009,_Guidance!B720:C725,2,FALSE)</f>
        <v xml:space="preserve"> </v>
      </c>
      <c r="Q43" s="3"/>
      <c r="R43" s="113" t="s">
        <v>1185</v>
      </c>
      <c r="S43" s="13"/>
    </row>
    <row r="44" spans="1:19" s="2" customFormat="1" ht="20.100000000000001" customHeight="1">
      <c r="A44" s="6"/>
      <c r="B44" s="8" t="s">
        <v>1186</v>
      </c>
      <c r="C44" s="3" t="s">
        <v>1187</v>
      </c>
      <c r="D44" s="8"/>
      <c r="E44" s="8"/>
      <c r="F44" s="8"/>
      <c r="G44" s="8"/>
      <c r="H44" s="8"/>
      <c r="I44" s="8"/>
      <c r="J44" s="8"/>
      <c r="K44" s="3"/>
      <c r="L44" s="113"/>
      <c r="M44" s="3"/>
      <c r="N44" s="113"/>
      <c r="O44" s="3"/>
      <c r="P44" s="301" t="str">
        <f>VLOOKUP(_Output!D1010,_Guidance!B726:C731,2,FALSE)</f>
        <v xml:space="preserve"> </v>
      </c>
      <c r="Q44" s="3"/>
      <c r="R44" s="113" t="s">
        <v>1188</v>
      </c>
      <c r="S44" s="13"/>
    </row>
    <row r="45" spans="1:19" s="2" customFormat="1" ht="20.100000000000001" customHeight="1">
      <c r="A45" s="4"/>
      <c r="B45" s="101" t="s">
        <v>447</v>
      </c>
      <c r="C45" s="764" t="s">
        <v>1189</v>
      </c>
      <c r="D45" s="351"/>
      <c r="E45" s="351"/>
      <c r="F45" s="351"/>
      <c r="G45" s="351"/>
      <c r="H45" s="351"/>
      <c r="I45" s="351"/>
      <c r="J45" s="351"/>
      <c r="K45" s="102"/>
      <c r="L45" s="113"/>
      <c r="M45" s="3"/>
      <c r="N45" s="113"/>
      <c r="O45" s="3"/>
      <c r="P45" s="301"/>
      <c r="Q45" s="3"/>
      <c r="R45" s="113"/>
      <c r="S45" s="13"/>
    </row>
    <row r="46" spans="1:19" s="2" customFormat="1" ht="20.100000000000001" customHeight="1">
      <c r="A46" s="6"/>
      <c r="B46" s="8" t="s">
        <v>1190</v>
      </c>
      <c r="C46" s="3" t="s">
        <v>1191</v>
      </c>
      <c r="D46" s="8"/>
      <c r="E46" s="8"/>
      <c r="F46" s="8"/>
      <c r="G46" s="8"/>
      <c r="H46" s="8"/>
      <c r="I46" s="8"/>
      <c r="J46" s="8"/>
      <c r="K46" s="3"/>
      <c r="L46" s="113"/>
      <c r="M46" s="3"/>
      <c r="N46" s="113"/>
      <c r="O46" s="3"/>
      <c r="P46" s="301" t="str">
        <f>VLOOKUP(_Output!D1011,_Guidance!B732:C737,2,FALSE)</f>
        <v xml:space="preserve"> </v>
      </c>
      <c r="Q46" s="3"/>
      <c r="R46" s="113" t="s">
        <v>1192</v>
      </c>
      <c r="S46" s="13"/>
    </row>
    <row r="47" spans="1:19" s="2" customFormat="1" ht="20.100000000000001" customHeight="1">
      <c r="A47" s="6"/>
      <c r="B47" s="8" t="s">
        <v>1193</v>
      </c>
      <c r="C47" s="3" t="s">
        <v>1194</v>
      </c>
      <c r="D47" s="8"/>
      <c r="E47" s="8"/>
      <c r="F47" s="8"/>
      <c r="G47" s="8"/>
      <c r="H47" s="8"/>
      <c r="I47" s="8"/>
      <c r="J47" s="8"/>
      <c r="K47" s="3"/>
      <c r="L47" s="113"/>
      <c r="M47" s="3"/>
      <c r="N47" s="113"/>
      <c r="O47" s="3"/>
      <c r="P47" s="301" t="str">
        <f>VLOOKUP(_Output!D1012,_Guidance!B738:C743,2,FALSE)</f>
        <v xml:space="preserve"> </v>
      </c>
      <c r="Q47" s="3"/>
      <c r="R47" s="113" t="s">
        <v>1195</v>
      </c>
      <c r="S47" s="13"/>
    </row>
    <row r="48" spans="1:19" s="2" customFormat="1" ht="20.100000000000001" customHeight="1">
      <c r="A48" s="6"/>
      <c r="B48" s="8" t="s">
        <v>1196</v>
      </c>
      <c r="C48" s="3" t="s">
        <v>1197</v>
      </c>
      <c r="D48" s="8"/>
      <c r="E48" s="8"/>
      <c r="F48" s="8"/>
      <c r="G48" s="8"/>
      <c r="H48" s="8"/>
      <c r="I48" s="8"/>
      <c r="J48" s="8"/>
      <c r="K48" s="3"/>
      <c r="L48" s="113"/>
      <c r="M48" s="3"/>
      <c r="N48" s="113"/>
      <c r="O48" s="3"/>
      <c r="P48" s="301" t="str">
        <f>VLOOKUP(_Output!D1013,_Guidance!B744:C749,2,FALSE)</f>
        <v xml:space="preserve"> </v>
      </c>
      <c r="Q48" s="3"/>
      <c r="R48" s="113" t="s">
        <v>1198</v>
      </c>
      <c r="S48" s="13"/>
    </row>
    <row r="49" spans="1:19" s="2" customFormat="1" ht="20.100000000000001" customHeight="1">
      <c r="A49" s="6"/>
      <c r="B49" s="8" t="s">
        <v>1199</v>
      </c>
      <c r="C49" s="3" t="s">
        <v>1200</v>
      </c>
      <c r="D49" s="8"/>
      <c r="E49" s="8"/>
      <c r="F49" s="8"/>
      <c r="G49" s="8"/>
      <c r="H49" s="8"/>
      <c r="I49" s="8"/>
      <c r="J49" s="8"/>
      <c r="K49" s="3"/>
      <c r="L49" s="113"/>
      <c r="M49" s="3"/>
      <c r="N49" s="113"/>
      <c r="O49" s="3"/>
      <c r="P49" s="301" t="str">
        <f>VLOOKUP(_Output!D1014,_Guidance!B750:C755,2,FALSE)</f>
        <v xml:space="preserve"> </v>
      </c>
      <c r="Q49" s="3"/>
      <c r="R49" s="113" t="s">
        <v>1201</v>
      </c>
      <c r="S49" s="13"/>
    </row>
    <row r="50" spans="1:19" s="2" customFormat="1" ht="20.100000000000001" customHeight="1">
      <c r="A50" s="6"/>
      <c r="B50" s="8"/>
      <c r="C50" s="3"/>
      <c r="D50" s="8"/>
      <c r="E50" s="8"/>
      <c r="F50" s="8"/>
      <c r="G50" s="8"/>
      <c r="H50" s="8"/>
      <c r="I50" s="8"/>
      <c r="J50" s="8"/>
      <c r="K50" s="3"/>
      <c r="L50" s="113"/>
      <c r="M50" s="3"/>
      <c r="N50" s="113"/>
      <c r="O50" s="3"/>
      <c r="P50" s="113"/>
      <c r="Q50" s="3"/>
      <c r="R50" s="113"/>
      <c r="S50" s="13"/>
    </row>
    <row r="51" spans="1:19" ht="20.100000000000001" customHeight="1">
      <c r="A51" s="106"/>
      <c r="B51" s="107" t="s">
        <v>351</v>
      </c>
      <c r="C51" s="108"/>
      <c r="D51" s="107"/>
      <c r="E51" s="107"/>
      <c r="F51" s="107"/>
      <c r="G51" s="107"/>
      <c r="H51" s="107"/>
      <c r="I51" s="107"/>
      <c r="J51" s="107"/>
      <c r="K51" s="108"/>
      <c r="L51" s="110"/>
      <c r="M51" s="5"/>
      <c r="N51" s="110"/>
      <c r="O51" s="5"/>
      <c r="P51" s="110"/>
      <c r="Q51" s="5"/>
      <c r="R51" s="116"/>
      <c r="S51" s="14"/>
    </row>
    <row r="52" spans="1:19" ht="20.25" customHeight="1">
      <c r="A52" s="9"/>
      <c r="B52" s="21" t="s">
        <v>450</v>
      </c>
      <c r="C52" s="3" t="s">
        <v>353</v>
      </c>
      <c r="D52" s="21"/>
      <c r="E52" s="21"/>
      <c r="F52" s="21"/>
      <c r="G52" s="21"/>
      <c r="H52" s="21"/>
      <c r="I52" s="21"/>
      <c r="J52" s="21"/>
      <c r="K52" s="21"/>
      <c r="L52" s="773" t="s">
        <v>1101</v>
      </c>
      <c r="M52" s="617"/>
      <c r="N52" s="943"/>
      <c r="O52" s="943"/>
      <c r="P52" s="943"/>
      <c r="Q52" s="943"/>
      <c r="R52" s="944"/>
      <c r="S52" s="14"/>
    </row>
    <row r="53" spans="1:19" ht="20.25" customHeight="1">
      <c r="A53" s="9"/>
      <c r="B53" s="21"/>
      <c r="C53" s="21"/>
      <c r="D53" s="21"/>
      <c r="E53" s="21"/>
      <c r="F53" s="21"/>
      <c r="G53" s="21"/>
      <c r="H53" s="21"/>
      <c r="I53" s="21"/>
      <c r="J53" s="21"/>
      <c r="K53" s="21"/>
      <c r="L53" s="774" t="s">
        <v>1104</v>
      </c>
      <c r="M53" s="811"/>
      <c r="N53" s="939"/>
      <c r="O53" s="939"/>
      <c r="P53" s="939"/>
      <c r="Q53" s="939"/>
      <c r="R53" s="940"/>
      <c r="S53" s="14"/>
    </row>
    <row r="54" spans="1:19" ht="20.25" customHeight="1">
      <c r="A54" s="9"/>
      <c r="B54" s="947" t="s">
        <v>1202</v>
      </c>
      <c r="C54" s="947"/>
      <c r="D54" s="947"/>
      <c r="E54" s="947"/>
      <c r="F54" s="947"/>
      <c r="G54" s="947"/>
      <c r="H54" s="947"/>
      <c r="I54" s="947"/>
      <c r="J54" s="947"/>
      <c r="K54" s="21"/>
      <c r="L54" s="774" t="s">
        <v>1107</v>
      </c>
      <c r="M54" s="811"/>
      <c r="N54" s="939"/>
      <c r="O54" s="939"/>
      <c r="P54" s="939"/>
      <c r="Q54" s="939"/>
      <c r="R54" s="940"/>
      <c r="S54" s="14"/>
    </row>
    <row r="55" spans="1:19" ht="20.25" customHeight="1">
      <c r="A55" s="9"/>
      <c r="B55" s="948" t="s">
        <v>1203</v>
      </c>
      <c r="C55" s="949"/>
      <c r="D55" s="949"/>
      <c r="E55" s="949"/>
      <c r="F55" s="949"/>
      <c r="G55" s="949"/>
      <c r="H55" s="949"/>
      <c r="I55" s="949"/>
      <c r="J55" s="949"/>
      <c r="K55" s="21"/>
      <c r="L55" s="774" t="s">
        <v>1110</v>
      </c>
      <c r="M55" s="811"/>
      <c r="N55" s="939"/>
      <c r="O55" s="939"/>
      <c r="P55" s="939"/>
      <c r="Q55" s="939"/>
      <c r="R55" s="940"/>
      <c r="S55" s="14"/>
    </row>
    <row r="56" spans="1:19" ht="20.25" customHeight="1">
      <c r="A56" s="9"/>
      <c r="B56" s="482"/>
      <c r="C56" s="950"/>
      <c r="D56" s="950"/>
      <c r="E56" s="950"/>
      <c r="F56" s="950"/>
      <c r="G56" s="950"/>
      <c r="H56" s="950"/>
      <c r="I56" s="950"/>
      <c r="J56" s="950"/>
      <c r="K56" s="21"/>
      <c r="L56" s="774" t="s">
        <v>1113</v>
      </c>
      <c r="M56" s="811"/>
      <c r="N56" s="939"/>
      <c r="O56" s="939"/>
      <c r="P56" s="939"/>
      <c r="Q56" s="939"/>
      <c r="R56" s="940"/>
      <c r="S56" s="14"/>
    </row>
    <row r="57" spans="1:19" ht="20.25" customHeight="1">
      <c r="A57" s="9"/>
      <c r="B57" s="482"/>
      <c r="C57" s="950"/>
      <c r="D57" s="950"/>
      <c r="E57" s="950"/>
      <c r="F57" s="950"/>
      <c r="G57" s="950"/>
      <c r="H57" s="950"/>
      <c r="I57" s="950"/>
      <c r="J57" s="950"/>
      <c r="K57" s="21"/>
      <c r="L57" s="774" t="s">
        <v>1116</v>
      </c>
      <c r="M57" s="811"/>
      <c r="N57" s="941"/>
      <c r="O57" s="941"/>
      <c r="P57" s="941"/>
      <c r="Q57" s="941"/>
      <c r="R57" s="942"/>
      <c r="S57" s="14"/>
    </row>
    <row r="58" spans="1:19" ht="20.25" customHeight="1">
      <c r="A58" s="9"/>
      <c r="B58" s="951"/>
      <c r="C58" s="855"/>
      <c r="D58" s="855"/>
      <c r="E58" s="855"/>
      <c r="F58" s="855"/>
      <c r="G58" s="855"/>
      <c r="H58" s="855"/>
      <c r="I58" s="855"/>
      <c r="J58" s="855"/>
      <c r="K58" s="21"/>
      <c r="L58" s="774" t="s">
        <v>1119</v>
      </c>
      <c r="M58" s="811"/>
      <c r="N58" s="941"/>
      <c r="O58" s="941"/>
      <c r="P58" s="941"/>
      <c r="Q58" s="941"/>
      <c r="R58" s="942"/>
      <c r="S58" s="14"/>
    </row>
    <row r="59" spans="1:19" ht="20.25" customHeight="1">
      <c r="A59" s="9"/>
      <c r="B59" s="770"/>
      <c r="C59" s="604"/>
      <c r="D59" s="604"/>
      <c r="E59" s="604"/>
      <c r="F59" s="604"/>
      <c r="G59" s="604"/>
      <c r="H59" s="604"/>
      <c r="I59" s="604"/>
      <c r="J59" s="604"/>
      <c r="K59" s="21"/>
      <c r="L59" s="774" t="s">
        <v>1122</v>
      </c>
      <c r="M59" s="811"/>
      <c r="N59" s="811"/>
      <c r="O59" s="811"/>
      <c r="P59" s="811"/>
      <c r="Q59" s="811"/>
      <c r="R59" s="772"/>
      <c r="S59" s="14"/>
    </row>
    <row r="60" spans="1:19" ht="20.25" customHeight="1">
      <c r="A60" s="9"/>
      <c r="B60" s="604"/>
      <c r="C60" s="952"/>
      <c r="D60" s="952"/>
      <c r="E60" s="952"/>
      <c r="F60" s="952"/>
      <c r="G60" s="952"/>
      <c r="H60" s="952"/>
      <c r="I60" s="952"/>
      <c r="J60" s="952"/>
      <c r="K60" s="21"/>
      <c r="L60" s="774" t="s">
        <v>406</v>
      </c>
      <c r="M60" s="811"/>
      <c r="N60" s="941"/>
      <c r="O60" s="941"/>
      <c r="P60" s="941"/>
      <c r="Q60" s="941"/>
      <c r="R60" s="942"/>
      <c r="S60" s="14"/>
    </row>
    <row r="61" spans="1:19" ht="20.25" customHeight="1">
      <c r="A61" s="9"/>
      <c r="B61" s="604"/>
      <c r="C61" s="771"/>
      <c r="D61" s="771"/>
      <c r="E61" s="771"/>
      <c r="F61" s="771"/>
      <c r="G61" s="771"/>
      <c r="H61" s="771"/>
      <c r="I61" s="771"/>
      <c r="J61" s="771"/>
      <c r="K61" s="21"/>
      <c r="L61" s="774" t="s">
        <v>409</v>
      </c>
      <c r="M61" s="811"/>
      <c r="N61" s="941"/>
      <c r="O61" s="941"/>
      <c r="P61" s="941"/>
      <c r="Q61" s="941"/>
      <c r="R61" s="942"/>
      <c r="S61" s="14"/>
    </row>
    <row r="62" spans="1:19" ht="20.25" customHeight="1">
      <c r="A62" s="9"/>
      <c r="B62" s="12"/>
      <c r="C62" s="12"/>
      <c r="D62" s="12"/>
      <c r="E62" s="12"/>
      <c r="F62" s="12"/>
      <c r="G62" s="12"/>
      <c r="H62" s="12"/>
      <c r="I62" s="12"/>
      <c r="J62" s="12"/>
      <c r="K62" s="21"/>
      <c r="L62" s="774" t="s">
        <v>1173</v>
      </c>
      <c r="M62" s="811"/>
      <c r="N62" s="939"/>
      <c r="O62" s="939"/>
      <c r="P62" s="939"/>
      <c r="Q62" s="939"/>
      <c r="R62" s="940"/>
      <c r="S62" s="14"/>
    </row>
    <row r="63" spans="1:19" ht="20.25" customHeight="1">
      <c r="A63" s="9"/>
      <c r="B63" s="21"/>
      <c r="C63" s="21"/>
      <c r="D63" s="21"/>
      <c r="E63" s="21"/>
      <c r="F63" s="21"/>
      <c r="G63" s="21"/>
      <c r="H63" s="21"/>
      <c r="I63" s="21"/>
      <c r="J63" s="21"/>
      <c r="K63" s="21"/>
      <c r="L63" s="774" t="s">
        <v>1176</v>
      </c>
      <c r="M63" s="811"/>
      <c r="N63" s="939"/>
      <c r="O63" s="939"/>
      <c r="P63" s="939"/>
      <c r="Q63" s="939"/>
      <c r="R63" s="940"/>
      <c r="S63" s="14"/>
    </row>
    <row r="64" spans="1:19" ht="20.25" customHeight="1">
      <c r="A64" s="9"/>
      <c r="B64" s="21"/>
      <c r="C64" s="21"/>
      <c r="D64" s="21"/>
      <c r="E64" s="21"/>
      <c r="F64" s="21"/>
      <c r="G64" s="21"/>
      <c r="H64" s="21"/>
      <c r="I64" s="21"/>
      <c r="J64" s="21"/>
      <c r="K64" s="21"/>
      <c r="L64" s="774" t="s">
        <v>1179</v>
      </c>
      <c r="M64" s="811"/>
      <c r="N64" s="941"/>
      <c r="O64" s="941"/>
      <c r="P64" s="941"/>
      <c r="Q64" s="941"/>
      <c r="R64" s="942"/>
      <c r="S64" s="14"/>
    </row>
    <row r="65" spans="1:19" ht="20.25" customHeight="1">
      <c r="A65" s="9"/>
      <c r="B65" s="21"/>
      <c r="C65" s="21"/>
      <c r="D65" s="21"/>
      <c r="E65" s="21"/>
      <c r="F65" s="21"/>
      <c r="G65" s="21"/>
      <c r="H65" s="21"/>
      <c r="I65" s="21"/>
      <c r="J65" s="21"/>
      <c r="K65" s="21"/>
      <c r="L65" s="774" t="s">
        <v>1183</v>
      </c>
      <c r="M65" s="811"/>
      <c r="N65" s="953"/>
      <c r="O65" s="953"/>
      <c r="P65" s="953"/>
      <c r="Q65" s="953"/>
      <c r="R65" s="954"/>
      <c r="S65" s="14"/>
    </row>
    <row r="66" spans="1:19" ht="20.25" customHeight="1">
      <c r="A66" s="9"/>
      <c r="B66" s="21"/>
      <c r="C66" s="21"/>
      <c r="D66" s="21"/>
      <c r="E66" s="21"/>
      <c r="F66" s="21"/>
      <c r="G66" s="21"/>
      <c r="H66" s="21"/>
      <c r="I66" s="21"/>
      <c r="J66" s="21"/>
      <c r="K66" s="21"/>
      <c r="L66" s="774" t="s">
        <v>1186</v>
      </c>
      <c r="M66" s="811"/>
      <c r="N66" s="939"/>
      <c r="O66" s="939"/>
      <c r="P66" s="939"/>
      <c r="Q66" s="939"/>
      <c r="R66" s="940"/>
      <c r="S66" s="14"/>
    </row>
    <row r="67" spans="1:19" ht="20.25" customHeight="1">
      <c r="A67" s="9"/>
      <c r="B67" s="21"/>
      <c r="C67" s="21"/>
      <c r="D67" s="21"/>
      <c r="E67" s="21"/>
      <c r="F67" s="21"/>
      <c r="G67" s="21"/>
      <c r="H67" s="21"/>
      <c r="I67" s="21"/>
      <c r="J67" s="21"/>
      <c r="K67" s="21"/>
      <c r="L67" s="774" t="s">
        <v>1190</v>
      </c>
      <c r="M67" s="811"/>
      <c r="N67" s="941"/>
      <c r="O67" s="941"/>
      <c r="P67" s="941"/>
      <c r="Q67" s="941"/>
      <c r="R67" s="942"/>
      <c r="S67" s="14"/>
    </row>
    <row r="68" spans="1:19" ht="20.25" customHeight="1">
      <c r="A68" s="9"/>
      <c r="B68" s="21"/>
      <c r="C68" s="21"/>
      <c r="D68" s="21"/>
      <c r="E68" s="21"/>
      <c r="F68" s="21"/>
      <c r="G68" s="21"/>
      <c r="H68" s="21"/>
      <c r="I68" s="21"/>
      <c r="J68" s="21"/>
      <c r="K68" s="21"/>
      <c r="L68" s="774" t="s">
        <v>1193</v>
      </c>
      <c r="M68" s="811"/>
      <c r="N68" s="941"/>
      <c r="O68" s="941"/>
      <c r="P68" s="941"/>
      <c r="Q68" s="941"/>
      <c r="R68" s="942"/>
      <c r="S68" s="14"/>
    </row>
    <row r="69" spans="1:19" ht="20.25" customHeight="1">
      <c r="A69" s="9"/>
      <c r="B69" s="21"/>
      <c r="C69" s="21"/>
      <c r="D69" s="21"/>
      <c r="E69" s="21"/>
      <c r="F69" s="21"/>
      <c r="G69" s="21"/>
      <c r="H69" s="21"/>
      <c r="I69" s="21"/>
      <c r="J69" s="21"/>
      <c r="K69" s="21"/>
      <c r="L69" s="774" t="s">
        <v>1196</v>
      </c>
      <c r="M69" s="811"/>
      <c r="N69" s="941"/>
      <c r="O69" s="941"/>
      <c r="P69" s="941"/>
      <c r="Q69" s="941"/>
      <c r="R69" s="942"/>
      <c r="S69" s="14"/>
    </row>
    <row r="70" spans="1:19" ht="20.25" customHeight="1">
      <c r="A70" s="9"/>
      <c r="B70" s="21"/>
      <c r="C70" s="21"/>
      <c r="D70" s="21"/>
      <c r="E70" s="21"/>
      <c r="F70" s="21"/>
      <c r="G70" s="21"/>
      <c r="H70" s="21"/>
      <c r="I70" s="21"/>
      <c r="J70" s="21"/>
      <c r="K70" s="21"/>
      <c r="L70" s="812" t="s">
        <v>1199</v>
      </c>
      <c r="M70" s="618"/>
      <c r="N70" s="945"/>
      <c r="O70" s="945"/>
      <c r="P70" s="945"/>
      <c r="Q70" s="945"/>
      <c r="R70" s="946"/>
      <c r="S70" s="14"/>
    </row>
    <row r="71" spans="1:19" ht="20.25" customHeight="1" thickBot="1">
      <c r="A71" s="10"/>
      <c r="B71" s="31"/>
      <c r="C71" s="31"/>
      <c r="D71" s="31"/>
      <c r="E71" s="31"/>
      <c r="F71" s="31"/>
      <c r="G71" s="31"/>
      <c r="H71" s="31"/>
      <c r="I71" s="31"/>
      <c r="J71" s="31"/>
      <c r="K71" s="11"/>
      <c r="L71" s="11"/>
      <c r="M71" s="11"/>
      <c r="N71" s="11"/>
      <c r="O71" s="11"/>
      <c r="P71" s="11"/>
      <c r="Q71" s="11"/>
      <c r="R71" s="11"/>
      <c r="S71" s="15"/>
    </row>
    <row r="72" spans="1:19" ht="14.45" hidden="1"/>
    <row r="73" spans="1:19" ht="14.45" hidden="1"/>
    <row r="74" spans="1:19" ht="14.45" hidden="1"/>
    <row r="75" spans="1:19" ht="14.45" hidden="1"/>
    <row r="76" spans="1:19" ht="14.45" hidden="1"/>
    <row r="77" spans="1:19" ht="14.45" hidden="1"/>
    <row r="78" spans="1:19" ht="14.45" hidden="1"/>
  </sheetData>
  <mergeCells count="33">
    <mergeCell ref="N64:R64"/>
    <mergeCell ref="N57:R57"/>
    <mergeCell ref="N70:R70"/>
    <mergeCell ref="B54:J54"/>
    <mergeCell ref="B55:J55"/>
    <mergeCell ref="C56:J57"/>
    <mergeCell ref="B58:J58"/>
    <mergeCell ref="C60:J60"/>
    <mergeCell ref="N65:R65"/>
    <mergeCell ref="N66:R66"/>
    <mergeCell ref="N67:R67"/>
    <mergeCell ref="N68:R68"/>
    <mergeCell ref="N69:R69"/>
    <mergeCell ref="N58:R58"/>
    <mergeCell ref="N60:R60"/>
    <mergeCell ref="N62:R62"/>
    <mergeCell ref="B4:F4"/>
    <mergeCell ref="G4:K4"/>
    <mergeCell ref="B5:F5"/>
    <mergeCell ref="G5:K5"/>
    <mergeCell ref="N53:R53"/>
    <mergeCell ref="B1:K2"/>
    <mergeCell ref="L1:L2"/>
    <mergeCell ref="N1:N2"/>
    <mergeCell ref="B3:F3"/>
    <mergeCell ref="G3:K3"/>
    <mergeCell ref="N56:R56"/>
    <mergeCell ref="N63:R63"/>
    <mergeCell ref="N61:R61"/>
    <mergeCell ref="N52:R52"/>
    <mergeCell ref="B6:F6"/>
    <mergeCell ref="N54:R54"/>
    <mergeCell ref="N55:R55"/>
  </mergeCells>
  <phoneticPr fontId="24" type="noConversion"/>
  <hyperlinks>
    <hyperlink ref="B6:F6" location="'Process - UCM'!A1" tooltip="4. Use Case Management" display="4. Use Case Management" xr:uid="{00000000-0004-0000-1200-000000000000}"/>
    <hyperlink ref="B3:F3" location="'Process - MGT'!A1" tooltip="1. Management" display="1. Management" xr:uid="{00000000-0004-0000-1200-000001000000}"/>
    <hyperlink ref="G3:K3" location="'Process - DTE'!A1" tooltip="5. Detection Engineering &amp; Validation" display="5. Detection Engineering &amp; Validation" xr:uid="{75FFDB3D-C597-49A3-B402-5DA6D0232361}"/>
    <hyperlink ref="B4:F4" location="'Process - O&amp;F'!A1" tooltip="2. Operations &amp; Facilities" display="2. Operations &amp; Facilities" xr:uid="{9BF2DB6F-12A9-4E3C-AC57-8826C60304D6}"/>
    <hyperlink ref="B55" r:id="rId1" xr:uid="{0A2DED20-7287-46D0-B5C7-B604730E791F}"/>
    <hyperlink ref="G5:K5" location="'Process - LOG'!A1" tooltip="7. Log Management" display="7. Log Management" xr:uid="{F718FF2C-8DE7-48CC-A02A-B44C3A625264}"/>
    <hyperlink ref="G4:K4" location="'Process - ATE'!A1" tooltip="6. Automation Engineering" display="6. Automation Engineering" xr:uid="{670B8842-07B5-4693-8D2A-7BC95D89A3FD}"/>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72764" r:id="rId5" name="Drop Down 60">
              <controlPr defaultSize="0" autoLine="0" autoPict="0">
                <anchor moveWithCells="1">
                  <from>
                    <xdr:col>11</xdr:col>
                    <xdr:colOff>22860</xdr:colOff>
                    <xdr:row>10</xdr:row>
                    <xdr:rowOff>22860</xdr:rowOff>
                  </from>
                  <to>
                    <xdr:col>12</xdr:col>
                    <xdr:colOff>22860</xdr:colOff>
                    <xdr:row>10</xdr:row>
                    <xdr:rowOff>228600</xdr:rowOff>
                  </to>
                </anchor>
              </controlPr>
            </control>
          </mc:Choice>
        </mc:AlternateContent>
        <mc:AlternateContent xmlns:mc="http://schemas.openxmlformats.org/markup-compatibility/2006">
          <mc:Choice Requires="x14">
            <control shapeId="72765" r:id="rId6" name="Drop Down 61">
              <controlPr defaultSize="0" autoLine="0" autoPict="0">
                <anchor moveWithCells="1">
                  <from>
                    <xdr:col>11</xdr:col>
                    <xdr:colOff>22860</xdr:colOff>
                    <xdr:row>11</xdr:row>
                    <xdr:rowOff>22860</xdr:rowOff>
                  </from>
                  <to>
                    <xdr:col>12</xdr:col>
                    <xdr:colOff>22860</xdr:colOff>
                    <xdr:row>11</xdr:row>
                    <xdr:rowOff>228600</xdr:rowOff>
                  </to>
                </anchor>
              </controlPr>
            </control>
          </mc:Choice>
        </mc:AlternateContent>
        <mc:AlternateContent xmlns:mc="http://schemas.openxmlformats.org/markup-compatibility/2006">
          <mc:Choice Requires="x14">
            <control shapeId="72766" r:id="rId7" name="Drop Down 62">
              <controlPr defaultSize="0" autoLine="0" autoPict="0">
                <anchor moveWithCells="1">
                  <from>
                    <xdr:col>11</xdr:col>
                    <xdr:colOff>22860</xdr:colOff>
                    <xdr:row>12</xdr:row>
                    <xdr:rowOff>22860</xdr:rowOff>
                  </from>
                  <to>
                    <xdr:col>12</xdr:col>
                    <xdr:colOff>22860</xdr:colOff>
                    <xdr:row>12</xdr:row>
                    <xdr:rowOff>228600</xdr:rowOff>
                  </to>
                </anchor>
              </controlPr>
            </control>
          </mc:Choice>
        </mc:AlternateContent>
        <mc:AlternateContent xmlns:mc="http://schemas.openxmlformats.org/markup-compatibility/2006">
          <mc:Choice Requires="x14">
            <control shapeId="72767" r:id="rId8" name="Drop Down 63">
              <controlPr defaultSize="0" autoLine="0" autoPict="0">
                <anchor moveWithCells="1">
                  <from>
                    <xdr:col>11</xdr:col>
                    <xdr:colOff>22860</xdr:colOff>
                    <xdr:row>13</xdr:row>
                    <xdr:rowOff>22860</xdr:rowOff>
                  </from>
                  <to>
                    <xdr:col>12</xdr:col>
                    <xdr:colOff>22860</xdr:colOff>
                    <xdr:row>13</xdr:row>
                    <xdr:rowOff>228600</xdr:rowOff>
                  </to>
                </anchor>
              </controlPr>
            </control>
          </mc:Choice>
        </mc:AlternateContent>
        <mc:AlternateContent xmlns:mc="http://schemas.openxmlformats.org/markup-compatibility/2006">
          <mc:Choice Requires="x14">
            <control shapeId="72768" r:id="rId9" name="Drop Down 64">
              <controlPr defaultSize="0" autoLine="0" autoPict="0">
                <anchor moveWithCells="1">
                  <from>
                    <xdr:col>11</xdr:col>
                    <xdr:colOff>22860</xdr:colOff>
                    <xdr:row>14</xdr:row>
                    <xdr:rowOff>22860</xdr:rowOff>
                  </from>
                  <to>
                    <xdr:col>12</xdr:col>
                    <xdr:colOff>22860</xdr:colOff>
                    <xdr:row>14</xdr:row>
                    <xdr:rowOff>228600</xdr:rowOff>
                  </to>
                </anchor>
              </controlPr>
            </control>
          </mc:Choice>
        </mc:AlternateContent>
        <mc:AlternateContent xmlns:mc="http://schemas.openxmlformats.org/markup-compatibility/2006">
          <mc:Choice Requires="x14">
            <control shapeId="72798" r:id="rId10" name="Drop Down 94">
              <controlPr defaultSize="0" autoLine="0" autoPict="0">
                <anchor moveWithCells="1">
                  <from>
                    <xdr:col>11</xdr:col>
                    <xdr:colOff>22860</xdr:colOff>
                    <xdr:row>38</xdr:row>
                    <xdr:rowOff>22860</xdr:rowOff>
                  </from>
                  <to>
                    <xdr:col>12</xdr:col>
                    <xdr:colOff>22860</xdr:colOff>
                    <xdr:row>38</xdr:row>
                    <xdr:rowOff>228600</xdr:rowOff>
                  </to>
                </anchor>
              </controlPr>
            </control>
          </mc:Choice>
        </mc:AlternateContent>
        <mc:AlternateContent xmlns:mc="http://schemas.openxmlformats.org/markup-compatibility/2006">
          <mc:Choice Requires="x14">
            <control shapeId="72799" r:id="rId11" name="Drop Down 95">
              <controlPr defaultSize="0" autoLine="0" autoPict="0">
                <anchor moveWithCells="1">
                  <from>
                    <xdr:col>11</xdr:col>
                    <xdr:colOff>22860</xdr:colOff>
                    <xdr:row>39</xdr:row>
                    <xdr:rowOff>22860</xdr:rowOff>
                  </from>
                  <to>
                    <xdr:col>12</xdr:col>
                    <xdr:colOff>22860</xdr:colOff>
                    <xdr:row>39</xdr:row>
                    <xdr:rowOff>228600</xdr:rowOff>
                  </to>
                </anchor>
              </controlPr>
            </control>
          </mc:Choice>
        </mc:AlternateContent>
        <mc:AlternateContent xmlns:mc="http://schemas.openxmlformats.org/markup-compatibility/2006">
          <mc:Choice Requires="x14">
            <control shapeId="72800" r:id="rId12" name="Drop Down 96">
              <controlPr defaultSize="0" autoLine="0" autoPict="0">
                <anchor moveWithCells="1">
                  <from>
                    <xdr:col>11</xdr:col>
                    <xdr:colOff>22860</xdr:colOff>
                    <xdr:row>40</xdr:row>
                    <xdr:rowOff>22860</xdr:rowOff>
                  </from>
                  <to>
                    <xdr:col>12</xdr:col>
                    <xdr:colOff>22860</xdr:colOff>
                    <xdr:row>40</xdr:row>
                    <xdr:rowOff>228600</xdr:rowOff>
                  </to>
                </anchor>
              </controlPr>
            </control>
          </mc:Choice>
        </mc:AlternateContent>
        <mc:AlternateContent xmlns:mc="http://schemas.openxmlformats.org/markup-compatibility/2006">
          <mc:Choice Requires="x14">
            <control shapeId="72804" r:id="rId13" name="Drop Down 100">
              <controlPr defaultSize="0" autoLine="0" autoPict="0">
                <anchor moveWithCells="1">
                  <from>
                    <xdr:col>11</xdr:col>
                    <xdr:colOff>22860</xdr:colOff>
                    <xdr:row>15</xdr:row>
                    <xdr:rowOff>22860</xdr:rowOff>
                  </from>
                  <to>
                    <xdr:col>12</xdr:col>
                    <xdr:colOff>22860</xdr:colOff>
                    <xdr:row>15</xdr:row>
                    <xdr:rowOff>228600</xdr:rowOff>
                  </to>
                </anchor>
              </controlPr>
            </control>
          </mc:Choice>
        </mc:AlternateContent>
        <mc:AlternateContent xmlns:mc="http://schemas.openxmlformats.org/markup-compatibility/2006">
          <mc:Choice Requires="x14">
            <control shapeId="72837" r:id="rId14" name="Drop Down 133">
              <controlPr defaultSize="0" autoLine="0" autoPict="0">
                <anchor moveWithCells="1">
                  <from>
                    <xdr:col>11</xdr:col>
                    <xdr:colOff>22860</xdr:colOff>
                    <xdr:row>42</xdr:row>
                    <xdr:rowOff>22860</xdr:rowOff>
                  </from>
                  <to>
                    <xdr:col>12</xdr:col>
                    <xdr:colOff>22860</xdr:colOff>
                    <xdr:row>42</xdr:row>
                    <xdr:rowOff>228600</xdr:rowOff>
                  </to>
                </anchor>
              </controlPr>
            </control>
          </mc:Choice>
        </mc:AlternateContent>
        <mc:AlternateContent xmlns:mc="http://schemas.openxmlformats.org/markup-compatibility/2006">
          <mc:Choice Requires="x14">
            <control shapeId="72838" r:id="rId15" name="Drop Down 134">
              <controlPr defaultSize="0" autoLine="0" autoPict="0">
                <anchor moveWithCells="1">
                  <from>
                    <xdr:col>11</xdr:col>
                    <xdr:colOff>22860</xdr:colOff>
                    <xdr:row>43</xdr:row>
                    <xdr:rowOff>22860</xdr:rowOff>
                  </from>
                  <to>
                    <xdr:col>12</xdr:col>
                    <xdr:colOff>22860</xdr:colOff>
                    <xdr:row>43</xdr:row>
                    <xdr:rowOff>228600</xdr:rowOff>
                  </to>
                </anchor>
              </controlPr>
            </control>
          </mc:Choice>
        </mc:AlternateContent>
        <mc:AlternateContent xmlns:mc="http://schemas.openxmlformats.org/markup-compatibility/2006">
          <mc:Choice Requires="x14">
            <control shapeId="72841" r:id="rId16" name="Drop Down 137">
              <controlPr defaultSize="0" autoLine="0" autoPict="0">
                <anchor moveWithCells="1">
                  <from>
                    <xdr:col>11</xdr:col>
                    <xdr:colOff>22860</xdr:colOff>
                    <xdr:row>45</xdr:row>
                    <xdr:rowOff>22860</xdr:rowOff>
                  </from>
                  <to>
                    <xdr:col>12</xdr:col>
                    <xdr:colOff>22860</xdr:colOff>
                    <xdr:row>45</xdr:row>
                    <xdr:rowOff>228600</xdr:rowOff>
                  </to>
                </anchor>
              </controlPr>
            </control>
          </mc:Choice>
        </mc:AlternateContent>
        <mc:AlternateContent xmlns:mc="http://schemas.openxmlformats.org/markup-compatibility/2006">
          <mc:Choice Requires="x14">
            <control shapeId="72846" r:id="rId17" name="Drop Down 142">
              <controlPr defaultSize="0" autoLine="0" autoPict="0">
                <anchor moveWithCells="1">
                  <from>
                    <xdr:col>11</xdr:col>
                    <xdr:colOff>22860</xdr:colOff>
                    <xdr:row>46</xdr:row>
                    <xdr:rowOff>22860</xdr:rowOff>
                  </from>
                  <to>
                    <xdr:col>12</xdr:col>
                    <xdr:colOff>22860</xdr:colOff>
                    <xdr:row>46</xdr:row>
                    <xdr:rowOff>228600</xdr:rowOff>
                  </to>
                </anchor>
              </controlPr>
            </control>
          </mc:Choice>
        </mc:AlternateContent>
        <mc:AlternateContent xmlns:mc="http://schemas.openxmlformats.org/markup-compatibility/2006">
          <mc:Choice Requires="x14">
            <control shapeId="72847" r:id="rId18" name="Drop Down 143">
              <controlPr defaultSize="0" autoLine="0" autoPict="0">
                <anchor moveWithCells="1">
                  <from>
                    <xdr:col>11</xdr:col>
                    <xdr:colOff>22860</xdr:colOff>
                    <xdr:row>47</xdr:row>
                    <xdr:rowOff>22860</xdr:rowOff>
                  </from>
                  <to>
                    <xdr:col>12</xdr:col>
                    <xdr:colOff>22860</xdr:colOff>
                    <xdr:row>47</xdr:row>
                    <xdr:rowOff>228600</xdr:rowOff>
                  </to>
                </anchor>
              </controlPr>
            </control>
          </mc:Choice>
        </mc:AlternateContent>
        <mc:AlternateContent xmlns:mc="http://schemas.openxmlformats.org/markup-compatibility/2006">
          <mc:Choice Requires="x14">
            <control shapeId="72848" r:id="rId19" name="Drop Down 144">
              <controlPr defaultSize="0" autoLine="0" autoPict="0">
                <anchor moveWithCells="1">
                  <from>
                    <xdr:col>11</xdr:col>
                    <xdr:colOff>22860</xdr:colOff>
                    <xdr:row>48</xdr:row>
                    <xdr:rowOff>22860</xdr:rowOff>
                  </from>
                  <to>
                    <xdr:col>12</xdr:col>
                    <xdr:colOff>22860</xdr:colOff>
                    <xdr:row>48</xdr:row>
                    <xdr:rowOff>228600</xdr:rowOff>
                  </to>
                </anchor>
              </controlPr>
            </control>
          </mc:Choice>
        </mc:AlternateContent>
        <mc:AlternateContent xmlns:mc="http://schemas.openxmlformats.org/markup-compatibility/2006">
          <mc:Choice Requires="x14">
            <control shapeId="72849" r:id="rId20" name="Drop Down 145">
              <controlPr defaultSize="0" autoLine="0" autoPict="0">
                <anchor moveWithCells="1">
                  <from>
                    <xdr:col>11</xdr:col>
                    <xdr:colOff>22860</xdr:colOff>
                    <xdr:row>18</xdr:row>
                    <xdr:rowOff>22860</xdr:rowOff>
                  </from>
                  <to>
                    <xdr:col>12</xdr:col>
                    <xdr:colOff>22860</xdr:colOff>
                    <xdr:row>18</xdr:row>
                    <xdr:rowOff>228600</xdr:rowOff>
                  </to>
                </anchor>
              </controlPr>
            </control>
          </mc:Choice>
        </mc:AlternateContent>
        <mc:AlternateContent xmlns:mc="http://schemas.openxmlformats.org/markup-compatibility/2006">
          <mc:Choice Requires="x14">
            <control shapeId="72850" r:id="rId21" name="Drop Down 146">
              <controlPr defaultSize="0" autoLine="0" autoPict="0">
                <anchor moveWithCells="1">
                  <from>
                    <xdr:col>11</xdr:col>
                    <xdr:colOff>22860</xdr:colOff>
                    <xdr:row>19</xdr:row>
                    <xdr:rowOff>22860</xdr:rowOff>
                  </from>
                  <to>
                    <xdr:col>12</xdr:col>
                    <xdr:colOff>22860</xdr:colOff>
                    <xdr:row>19</xdr:row>
                    <xdr:rowOff>228600</xdr:rowOff>
                  </to>
                </anchor>
              </controlPr>
            </control>
          </mc:Choice>
        </mc:AlternateContent>
        <mc:AlternateContent xmlns:mc="http://schemas.openxmlformats.org/markup-compatibility/2006">
          <mc:Choice Requires="x14">
            <control shapeId="72851" r:id="rId22" name="Drop Down 147">
              <controlPr defaultSize="0" autoLine="0" autoPict="0">
                <anchor moveWithCells="1">
                  <from>
                    <xdr:col>11</xdr:col>
                    <xdr:colOff>22860</xdr:colOff>
                    <xdr:row>20</xdr:row>
                    <xdr:rowOff>22860</xdr:rowOff>
                  </from>
                  <to>
                    <xdr:col>12</xdr:col>
                    <xdr:colOff>22860</xdr:colOff>
                    <xdr:row>20</xdr:row>
                    <xdr:rowOff>228600</xdr:rowOff>
                  </to>
                </anchor>
              </controlPr>
            </control>
          </mc:Choice>
        </mc:AlternateContent>
        <mc:AlternateContent xmlns:mc="http://schemas.openxmlformats.org/markup-compatibility/2006">
          <mc:Choice Requires="x14">
            <control shapeId="72852" r:id="rId23" name="Drop Down 148">
              <controlPr defaultSize="0" autoLine="0" autoPict="0">
                <anchor moveWithCells="1">
                  <from>
                    <xdr:col>11</xdr:col>
                    <xdr:colOff>22860</xdr:colOff>
                    <xdr:row>21</xdr:row>
                    <xdr:rowOff>22860</xdr:rowOff>
                  </from>
                  <to>
                    <xdr:col>12</xdr:col>
                    <xdr:colOff>22860</xdr:colOff>
                    <xdr:row>21</xdr:row>
                    <xdr:rowOff>228600</xdr:rowOff>
                  </to>
                </anchor>
              </controlPr>
            </control>
          </mc:Choice>
        </mc:AlternateContent>
        <mc:AlternateContent xmlns:mc="http://schemas.openxmlformats.org/markup-compatibility/2006">
          <mc:Choice Requires="x14">
            <control shapeId="72853" r:id="rId24" name="Drop Down 149">
              <controlPr defaultSize="0" autoLine="0" autoPict="0">
                <anchor moveWithCells="1">
                  <from>
                    <xdr:col>11</xdr:col>
                    <xdr:colOff>22860</xdr:colOff>
                    <xdr:row>22</xdr:row>
                    <xdr:rowOff>22860</xdr:rowOff>
                  </from>
                  <to>
                    <xdr:col>12</xdr:col>
                    <xdr:colOff>22860</xdr:colOff>
                    <xdr:row>22</xdr:row>
                    <xdr:rowOff>228600</xdr:rowOff>
                  </to>
                </anchor>
              </controlPr>
            </control>
          </mc:Choice>
        </mc:AlternateContent>
        <mc:AlternateContent xmlns:mc="http://schemas.openxmlformats.org/markup-compatibility/2006">
          <mc:Choice Requires="x14">
            <control shapeId="72854" r:id="rId25" name="Drop Down 150">
              <controlPr defaultSize="0" autoLine="0" autoPict="0">
                <anchor moveWithCells="1">
                  <from>
                    <xdr:col>11</xdr:col>
                    <xdr:colOff>22860</xdr:colOff>
                    <xdr:row>23</xdr:row>
                    <xdr:rowOff>22860</xdr:rowOff>
                  </from>
                  <to>
                    <xdr:col>12</xdr:col>
                    <xdr:colOff>22860</xdr:colOff>
                    <xdr:row>23</xdr:row>
                    <xdr:rowOff>228600</xdr:rowOff>
                  </to>
                </anchor>
              </controlPr>
            </control>
          </mc:Choice>
        </mc:AlternateContent>
        <mc:AlternateContent xmlns:mc="http://schemas.openxmlformats.org/markup-compatibility/2006">
          <mc:Choice Requires="x14">
            <control shapeId="72855" r:id="rId26" name="Drop Down 151">
              <controlPr defaultSize="0" autoLine="0" autoPict="0">
                <anchor moveWithCells="1">
                  <from>
                    <xdr:col>11</xdr:col>
                    <xdr:colOff>22860</xdr:colOff>
                    <xdr:row>24</xdr:row>
                    <xdr:rowOff>22860</xdr:rowOff>
                  </from>
                  <to>
                    <xdr:col>12</xdr:col>
                    <xdr:colOff>22860</xdr:colOff>
                    <xdr:row>24</xdr:row>
                    <xdr:rowOff>228600</xdr:rowOff>
                  </to>
                </anchor>
              </controlPr>
            </control>
          </mc:Choice>
        </mc:AlternateContent>
        <mc:AlternateContent xmlns:mc="http://schemas.openxmlformats.org/markup-compatibility/2006">
          <mc:Choice Requires="x14">
            <control shapeId="72856" r:id="rId27" name="Drop Down 152">
              <controlPr defaultSize="0" autoLine="0" autoPict="0">
                <anchor moveWithCells="1">
                  <from>
                    <xdr:col>11</xdr:col>
                    <xdr:colOff>22860</xdr:colOff>
                    <xdr:row>25</xdr:row>
                    <xdr:rowOff>22860</xdr:rowOff>
                  </from>
                  <to>
                    <xdr:col>12</xdr:col>
                    <xdr:colOff>22860</xdr:colOff>
                    <xdr:row>25</xdr:row>
                    <xdr:rowOff>228600</xdr:rowOff>
                  </to>
                </anchor>
              </controlPr>
            </control>
          </mc:Choice>
        </mc:AlternateContent>
        <mc:AlternateContent xmlns:mc="http://schemas.openxmlformats.org/markup-compatibility/2006">
          <mc:Choice Requires="x14">
            <control shapeId="72857" r:id="rId28" name="Drop Down 153">
              <controlPr defaultSize="0" autoLine="0" autoPict="0">
                <anchor moveWithCells="1">
                  <from>
                    <xdr:col>11</xdr:col>
                    <xdr:colOff>22860</xdr:colOff>
                    <xdr:row>16</xdr:row>
                    <xdr:rowOff>22860</xdr:rowOff>
                  </from>
                  <to>
                    <xdr:col>12</xdr:col>
                    <xdr:colOff>22860</xdr:colOff>
                    <xdr:row>16</xdr:row>
                    <xdr:rowOff>228600</xdr:rowOff>
                  </to>
                </anchor>
              </controlPr>
            </control>
          </mc:Choice>
        </mc:AlternateContent>
        <mc:AlternateContent xmlns:mc="http://schemas.openxmlformats.org/markup-compatibility/2006">
          <mc:Choice Requires="x14">
            <control shapeId="72859" r:id="rId29" name="Drop Down 155">
              <controlPr defaultSize="0" autoLine="0" autoPict="0">
                <anchor moveWithCells="1">
                  <from>
                    <xdr:col>11</xdr:col>
                    <xdr:colOff>22860</xdr:colOff>
                    <xdr:row>30</xdr:row>
                    <xdr:rowOff>22860</xdr:rowOff>
                  </from>
                  <to>
                    <xdr:col>12</xdr:col>
                    <xdr:colOff>22860</xdr:colOff>
                    <xdr:row>30</xdr:row>
                    <xdr:rowOff>228600</xdr:rowOff>
                  </to>
                </anchor>
              </controlPr>
            </control>
          </mc:Choice>
        </mc:AlternateContent>
        <mc:AlternateContent xmlns:mc="http://schemas.openxmlformats.org/markup-compatibility/2006">
          <mc:Choice Requires="x14">
            <control shapeId="72860" r:id="rId30" name="Drop Down 156">
              <controlPr defaultSize="0" autoLine="0" autoPict="0">
                <anchor moveWithCells="1">
                  <from>
                    <xdr:col>11</xdr:col>
                    <xdr:colOff>22860</xdr:colOff>
                    <xdr:row>31</xdr:row>
                    <xdr:rowOff>22860</xdr:rowOff>
                  </from>
                  <to>
                    <xdr:col>12</xdr:col>
                    <xdr:colOff>22860</xdr:colOff>
                    <xdr:row>31</xdr:row>
                    <xdr:rowOff>228600</xdr:rowOff>
                  </to>
                </anchor>
              </controlPr>
            </control>
          </mc:Choice>
        </mc:AlternateContent>
        <mc:AlternateContent xmlns:mc="http://schemas.openxmlformats.org/markup-compatibility/2006">
          <mc:Choice Requires="x14">
            <control shapeId="72861" r:id="rId31" name="Drop Down 157">
              <controlPr defaultSize="0" autoLine="0" autoPict="0">
                <anchor moveWithCells="1">
                  <from>
                    <xdr:col>11</xdr:col>
                    <xdr:colOff>22860</xdr:colOff>
                    <xdr:row>32</xdr:row>
                    <xdr:rowOff>22860</xdr:rowOff>
                  </from>
                  <to>
                    <xdr:col>12</xdr:col>
                    <xdr:colOff>22860</xdr:colOff>
                    <xdr:row>32</xdr:row>
                    <xdr:rowOff>228600</xdr:rowOff>
                  </to>
                </anchor>
              </controlPr>
            </control>
          </mc:Choice>
        </mc:AlternateContent>
        <mc:AlternateContent xmlns:mc="http://schemas.openxmlformats.org/markup-compatibility/2006">
          <mc:Choice Requires="x14">
            <control shapeId="72862" r:id="rId32" name="Drop Down 158">
              <controlPr defaultSize="0" autoLine="0" autoPict="0">
                <anchor moveWithCells="1">
                  <from>
                    <xdr:col>11</xdr:col>
                    <xdr:colOff>22860</xdr:colOff>
                    <xdr:row>33</xdr:row>
                    <xdr:rowOff>22860</xdr:rowOff>
                  </from>
                  <to>
                    <xdr:col>12</xdr:col>
                    <xdr:colOff>22860</xdr:colOff>
                    <xdr:row>33</xdr:row>
                    <xdr:rowOff>228600</xdr:rowOff>
                  </to>
                </anchor>
              </controlPr>
            </control>
          </mc:Choice>
        </mc:AlternateContent>
        <mc:AlternateContent xmlns:mc="http://schemas.openxmlformats.org/markup-compatibility/2006">
          <mc:Choice Requires="x14">
            <control shapeId="72863" r:id="rId33" name="Drop Down 159">
              <controlPr defaultSize="0" autoLine="0" autoPict="0">
                <anchor moveWithCells="1">
                  <from>
                    <xdr:col>11</xdr:col>
                    <xdr:colOff>22860</xdr:colOff>
                    <xdr:row>34</xdr:row>
                    <xdr:rowOff>22860</xdr:rowOff>
                  </from>
                  <to>
                    <xdr:col>12</xdr:col>
                    <xdr:colOff>22860</xdr:colOff>
                    <xdr:row>34</xdr:row>
                    <xdr:rowOff>228600</xdr:rowOff>
                  </to>
                </anchor>
              </controlPr>
            </control>
          </mc:Choice>
        </mc:AlternateContent>
        <mc:AlternateContent xmlns:mc="http://schemas.openxmlformats.org/markup-compatibility/2006">
          <mc:Choice Requires="x14">
            <control shapeId="72864" r:id="rId34" name="Drop Down 160">
              <controlPr defaultSize="0" autoLine="0" autoPict="0">
                <anchor moveWithCells="1">
                  <from>
                    <xdr:col>11</xdr:col>
                    <xdr:colOff>22860</xdr:colOff>
                    <xdr:row>35</xdr:row>
                    <xdr:rowOff>22860</xdr:rowOff>
                  </from>
                  <to>
                    <xdr:col>12</xdr:col>
                    <xdr:colOff>22860</xdr:colOff>
                    <xdr:row>35</xdr:row>
                    <xdr:rowOff>228600</xdr:rowOff>
                  </to>
                </anchor>
              </controlPr>
            </control>
          </mc:Choice>
        </mc:AlternateContent>
        <mc:AlternateContent xmlns:mc="http://schemas.openxmlformats.org/markup-compatibility/2006">
          <mc:Choice Requires="x14">
            <control shapeId="72865" r:id="rId35" name="Drop Down 161">
              <controlPr defaultSize="0" autoLine="0" autoPict="0">
                <anchor moveWithCells="1">
                  <from>
                    <xdr:col>11</xdr:col>
                    <xdr:colOff>22860</xdr:colOff>
                    <xdr:row>28</xdr:row>
                    <xdr:rowOff>22860</xdr:rowOff>
                  </from>
                  <to>
                    <xdr:col>12</xdr:col>
                    <xdr:colOff>22860</xdr:colOff>
                    <xdr:row>28</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rgb="FF0070C0"/>
  </sheetPr>
  <dimension ref="A1:T118"/>
  <sheetViews>
    <sheetView showRowColHeaders="0" zoomScale="70" zoomScaleNormal="70" workbookViewId="0">
      <pane ySplit="7" topLeftCell="A47" activePane="bottomLeft" state="frozen"/>
      <selection pane="bottomLeft"/>
    </sheetView>
  </sheetViews>
  <sheetFormatPr defaultColWidth="0" defaultRowHeight="20.25" customHeight="1" zeroHeight="1"/>
  <cols>
    <col min="1" max="1" width="5.7109375" customWidth="1"/>
    <col min="2" max="11" width="9.28515625" customWidth="1"/>
    <col min="12" max="12" width="20" customWidth="1"/>
    <col min="13" max="13" width="2.28515625" customWidth="1"/>
    <col min="14" max="14" width="20" customWidth="1"/>
    <col min="15" max="15" width="2.28515625" customWidth="1"/>
    <col min="16" max="16" width="57.28515625" customWidth="1"/>
    <col min="17" max="17" width="2.28515625" customWidth="1"/>
    <col min="18" max="18" width="110.7109375" customWidth="1"/>
    <col min="19" max="19" width="2.28515625" customWidth="1"/>
    <col min="20" max="20" width="0" hidden="1" customWidth="1"/>
    <col min="21" max="16384" width="9.28515625" hidden="1"/>
  </cols>
  <sheetData>
    <row r="1" spans="1:19" ht="20.25" customHeight="1">
      <c r="A1" s="328"/>
      <c r="B1" s="846" t="s">
        <v>5</v>
      </c>
      <c r="C1" s="847"/>
      <c r="D1" s="847"/>
      <c r="E1" s="847"/>
      <c r="F1" s="847"/>
      <c r="G1" s="847"/>
      <c r="H1" s="847"/>
      <c r="I1" s="847"/>
      <c r="J1" s="847"/>
      <c r="K1" s="847"/>
      <c r="L1" s="839"/>
      <c r="M1" s="340"/>
      <c r="N1" s="877"/>
      <c r="O1" s="329"/>
      <c r="P1" s="329"/>
      <c r="Q1" s="329"/>
      <c r="R1" s="329"/>
      <c r="S1" s="330"/>
    </row>
    <row r="2" spans="1:19" ht="20.25" customHeight="1">
      <c r="A2" s="331"/>
      <c r="B2" s="848"/>
      <c r="C2" s="849"/>
      <c r="D2" s="849"/>
      <c r="E2" s="849"/>
      <c r="F2" s="849"/>
      <c r="G2" s="849"/>
      <c r="H2" s="849"/>
      <c r="I2" s="849"/>
      <c r="J2" s="849"/>
      <c r="K2" s="849"/>
      <c r="L2" s="840"/>
      <c r="M2" s="325"/>
      <c r="N2" s="840"/>
      <c r="O2" s="337"/>
      <c r="P2" s="337"/>
      <c r="Q2" s="337"/>
      <c r="R2" s="337"/>
      <c r="S2" s="338"/>
    </row>
    <row r="3" spans="1:19" ht="20.25" customHeight="1">
      <c r="A3" s="331"/>
      <c r="B3" s="841" t="s">
        <v>6</v>
      </c>
      <c r="C3" s="842"/>
      <c r="D3" s="842"/>
      <c r="E3" s="842"/>
      <c r="F3" s="843"/>
      <c r="G3" s="844"/>
      <c r="H3" s="845"/>
      <c r="I3" s="845"/>
      <c r="J3" s="845"/>
      <c r="K3" s="845"/>
      <c r="L3" s="317"/>
      <c r="M3" s="317"/>
      <c r="N3" s="317"/>
      <c r="O3" s="332"/>
      <c r="P3" s="332"/>
      <c r="Q3" s="332"/>
      <c r="R3" s="332"/>
      <c r="S3" s="333"/>
    </row>
    <row r="4" spans="1:19" ht="20.25" customHeight="1">
      <c r="A4" s="331"/>
      <c r="B4" s="836" t="s">
        <v>8</v>
      </c>
      <c r="C4" s="837"/>
      <c r="D4" s="837"/>
      <c r="E4" s="837"/>
      <c r="F4" s="837"/>
      <c r="G4" s="844"/>
      <c r="H4" s="845"/>
      <c r="I4" s="845"/>
      <c r="J4" s="845"/>
      <c r="K4" s="845"/>
      <c r="L4" s="317"/>
      <c r="M4" s="317"/>
      <c r="N4" s="317"/>
      <c r="O4" s="332"/>
      <c r="P4" s="332"/>
      <c r="Q4" s="332"/>
      <c r="R4" s="332"/>
      <c r="S4" s="333"/>
    </row>
    <row r="5" spans="1:19" ht="20.25" customHeight="1">
      <c r="A5" s="331"/>
      <c r="B5" s="836" t="s">
        <v>9</v>
      </c>
      <c r="C5" s="837"/>
      <c r="D5" s="837"/>
      <c r="E5" s="837"/>
      <c r="F5" s="837"/>
      <c r="G5" s="844"/>
      <c r="H5" s="845"/>
      <c r="I5" s="845"/>
      <c r="J5" s="845"/>
      <c r="K5" s="845"/>
      <c r="L5" s="317"/>
      <c r="M5" s="317"/>
      <c r="N5" s="317"/>
      <c r="O5" s="332"/>
      <c r="P5" s="332"/>
      <c r="Q5" s="332"/>
      <c r="R5" s="332"/>
      <c r="S5" s="333"/>
    </row>
    <row r="6" spans="1:19" ht="20.25" customHeight="1">
      <c r="A6" s="331"/>
      <c r="B6" s="836"/>
      <c r="C6" s="837"/>
      <c r="D6" s="837"/>
      <c r="E6" s="837"/>
      <c r="F6" s="837"/>
      <c r="G6" s="339"/>
      <c r="H6" s="317"/>
      <c r="I6" s="317"/>
      <c r="J6" s="317"/>
      <c r="K6" s="317"/>
      <c r="L6" s="317"/>
      <c r="M6" s="317"/>
      <c r="N6" s="317"/>
      <c r="O6" s="332"/>
      <c r="P6" s="332"/>
      <c r="Q6" s="332"/>
      <c r="R6" s="332"/>
      <c r="S6" s="333"/>
    </row>
    <row r="7" spans="1:19" ht="20.25" customHeight="1" thickBot="1">
      <c r="A7" s="334"/>
      <c r="B7" s="335"/>
      <c r="C7" s="335"/>
      <c r="D7" s="335"/>
      <c r="E7" s="335"/>
      <c r="F7" s="335"/>
      <c r="G7" s="335"/>
      <c r="H7" s="335"/>
      <c r="I7" s="335"/>
      <c r="J7" s="335"/>
      <c r="K7" s="335"/>
      <c r="L7" s="335"/>
      <c r="M7" s="335"/>
      <c r="N7" s="335"/>
      <c r="O7" s="335"/>
      <c r="P7" s="335"/>
      <c r="Q7" s="335"/>
      <c r="R7" s="335"/>
      <c r="S7" s="336"/>
    </row>
    <row r="8" spans="1:19" s="446" customFormat="1" ht="20.25" customHeight="1">
      <c r="S8" s="447"/>
    </row>
    <row r="9" spans="1:19" s="446" customFormat="1" ht="20.25" customHeight="1">
      <c r="S9" s="447"/>
    </row>
    <row r="10" spans="1:19" s="446" customFormat="1" ht="20.25" customHeight="1">
      <c r="S10" s="447"/>
    </row>
    <row r="11" spans="1:19" s="446" customFormat="1" ht="20.25" customHeight="1">
      <c r="S11" s="447"/>
    </row>
    <row r="12" spans="1:19" s="446" customFormat="1" ht="20.25" customHeight="1">
      <c r="S12" s="447"/>
    </row>
    <row r="13" spans="1:19" s="446" customFormat="1" ht="20.25" customHeight="1">
      <c r="S13" s="447"/>
    </row>
    <row r="14" spans="1:19" s="446" customFormat="1" ht="20.25" customHeight="1">
      <c r="S14" s="447"/>
    </row>
    <row r="15" spans="1:19" s="446" customFormat="1" ht="20.25" customHeight="1">
      <c r="S15" s="447"/>
    </row>
    <row r="16" spans="1:19" s="446" customFormat="1" ht="20.25" customHeight="1">
      <c r="S16" s="447"/>
    </row>
    <row r="17" spans="1:19" s="446" customFormat="1" ht="20.25" customHeight="1">
      <c r="S17" s="447"/>
    </row>
    <row r="18" spans="1:19" s="446" customFormat="1" ht="20.25" customHeight="1">
      <c r="S18" s="447"/>
    </row>
    <row r="19" spans="1:19" s="2" customFormat="1" ht="20.25" customHeight="1">
      <c r="A19" s="107"/>
      <c r="B19" s="107" t="s">
        <v>51</v>
      </c>
      <c r="C19" s="353"/>
      <c r="D19" s="354"/>
      <c r="E19" s="354"/>
      <c r="F19" s="368"/>
      <c r="G19" s="354"/>
      <c r="H19" s="354"/>
      <c r="I19" s="354"/>
      <c r="J19" s="354"/>
      <c r="K19" s="354"/>
      <c r="L19" s="354"/>
      <c r="M19" s="108"/>
      <c r="N19" s="107"/>
      <c r="O19" s="107"/>
      <c r="P19" s="107"/>
      <c r="Q19" s="107"/>
      <c r="R19" s="124"/>
      <c r="S19" s="123"/>
    </row>
    <row r="20" spans="1:19" s="2" customFormat="1" ht="20.25" customHeight="1">
      <c r="A20" s="3"/>
      <c r="B20" s="7" t="s">
        <v>52</v>
      </c>
      <c r="C20" s="7"/>
      <c r="D20" s="7"/>
      <c r="E20" s="7"/>
      <c r="F20" s="296"/>
      <c r="G20" s="864" t="s">
        <v>53</v>
      </c>
      <c r="H20" s="864"/>
      <c r="I20" s="864"/>
      <c r="J20" s="864"/>
      <c r="K20" s="7"/>
      <c r="L20" s="7"/>
      <c r="M20" s="7"/>
      <c r="N20" s="7"/>
      <c r="O20" s="3"/>
      <c r="P20" s="202"/>
      <c r="Q20" s="3"/>
      <c r="R20" s="3"/>
      <c r="S20" s="13"/>
    </row>
    <row r="21" spans="1:19" s="2" customFormat="1" ht="20.25" customHeight="1">
      <c r="A21" s="3"/>
      <c r="B21" s="7" t="s">
        <v>54</v>
      </c>
      <c r="C21" s="3"/>
      <c r="D21" s="3"/>
      <c r="E21" s="99"/>
      <c r="F21" s="369"/>
      <c r="G21" s="875" t="s">
        <v>55</v>
      </c>
      <c r="H21" s="876"/>
      <c r="I21" s="876"/>
      <c r="J21" s="876"/>
      <c r="K21" s="3"/>
      <c r="L21" s="3"/>
      <c r="M21" s="3"/>
      <c r="N21" s="3"/>
      <c r="O21" s="3"/>
      <c r="P21" s="202"/>
      <c r="Q21" s="3"/>
      <c r="R21" s="3"/>
      <c r="S21" s="13"/>
    </row>
    <row r="22" spans="1:19" s="2" customFormat="1" ht="20.25" customHeight="1">
      <c r="A22" s="3"/>
      <c r="B22" s="7" t="s">
        <v>56</v>
      </c>
      <c r="C22" s="3"/>
      <c r="D22" s="3"/>
      <c r="E22" s="99"/>
      <c r="F22" s="369"/>
      <c r="G22" s="865" t="s">
        <v>57</v>
      </c>
      <c r="H22" s="864"/>
      <c r="I22" s="864"/>
      <c r="J22" s="864"/>
      <c r="K22" s="3"/>
      <c r="L22" s="3"/>
      <c r="M22" s="3"/>
      <c r="N22" s="3"/>
      <c r="O22" s="3"/>
      <c r="P22" s="202"/>
      <c r="Q22" s="3"/>
      <c r="R22" s="3"/>
      <c r="S22" s="13"/>
    </row>
    <row r="23" spans="1:19" s="2" customFormat="1" ht="20.25" customHeight="1">
      <c r="A23" s="3"/>
      <c r="B23" s="7" t="s">
        <v>58</v>
      </c>
      <c r="C23" s="3"/>
      <c r="D23" s="3"/>
      <c r="E23" s="99"/>
      <c r="F23" s="369"/>
      <c r="G23" s="864" t="s">
        <v>59</v>
      </c>
      <c r="H23" s="864"/>
      <c r="I23" s="864"/>
      <c r="J23" s="864"/>
      <c r="K23" s="3"/>
      <c r="L23" s="3"/>
      <c r="M23" s="3"/>
      <c r="N23" s="3"/>
      <c r="O23" s="3"/>
      <c r="P23" s="202"/>
      <c r="Q23" s="3"/>
      <c r="R23" s="3"/>
      <c r="S23" s="13"/>
    </row>
    <row r="24" spans="1:19" s="2" customFormat="1" ht="20.25" customHeight="1">
      <c r="A24" s="3"/>
      <c r="B24" s="7" t="s">
        <v>60</v>
      </c>
      <c r="C24" s="3"/>
      <c r="D24" s="3"/>
      <c r="E24" s="99"/>
      <c r="F24" s="369"/>
      <c r="G24" s="866" t="s">
        <v>61</v>
      </c>
      <c r="H24" s="866"/>
      <c r="I24" s="866"/>
      <c r="J24" s="866"/>
      <c r="K24" s="3"/>
      <c r="L24" s="3"/>
      <c r="M24" s="3"/>
      <c r="N24" s="3"/>
      <c r="O24" s="3"/>
      <c r="P24" s="202"/>
      <c r="Q24" s="3"/>
      <c r="R24" s="3"/>
      <c r="S24" s="13"/>
    </row>
    <row r="25" spans="1:19" s="2" customFormat="1" ht="20.25" customHeight="1">
      <c r="A25" s="3"/>
      <c r="B25" s="7" t="s">
        <v>62</v>
      </c>
      <c r="C25" s="3"/>
      <c r="D25" s="3"/>
      <c r="E25" s="99"/>
      <c r="F25" s="369"/>
      <c r="G25" s="761" t="s">
        <v>63</v>
      </c>
      <c r="H25" s="760"/>
      <c r="I25" s="760"/>
      <c r="J25" s="760"/>
      <c r="K25" s="3"/>
      <c r="L25" s="3"/>
      <c r="M25" s="3"/>
      <c r="N25" s="3"/>
      <c r="O25" s="3"/>
      <c r="P25" s="202"/>
      <c r="Q25" s="3"/>
      <c r="R25" s="3"/>
      <c r="S25" s="13"/>
    </row>
    <row r="26" spans="1:19" s="2" customFormat="1" ht="20.25" customHeight="1">
      <c r="A26" s="3"/>
      <c r="B26" s="7" t="s">
        <v>64</v>
      </c>
      <c r="C26" s="3"/>
      <c r="D26" s="3"/>
      <c r="E26" s="99"/>
      <c r="F26" s="369"/>
      <c r="G26" s="761" t="s">
        <v>65</v>
      </c>
      <c r="H26" s="760"/>
      <c r="I26" s="760"/>
      <c r="J26" s="760"/>
      <c r="K26" s="3"/>
      <c r="L26" s="3"/>
      <c r="M26" s="3"/>
      <c r="N26" s="3"/>
      <c r="O26" s="3"/>
      <c r="P26" s="202"/>
      <c r="Q26" s="3"/>
      <c r="R26" s="3"/>
      <c r="S26" s="13"/>
    </row>
    <row r="27" spans="1:19" s="2" customFormat="1" ht="20.25" customHeight="1">
      <c r="A27" s="108"/>
      <c r="B27" s="359"/>
      <c r="C27" s="108"/>
      <c r="D27" s="108"/>
      <c r="E27" s="355"/>
      <c r="F27" s="370"/>
      <c r="G27" s="108"/>
      <c r="H27" s="108"/>
      <c r="I27" s="108"/>
      <c r="J27" s="108"/>
      <c r="K27" s="108"/>
      <c r="L27" s="108"/>
      <c r="M27" s="108"/>
      <c r="N27" s="108"/>
      <c r="O27" s="108"/>
      <c r="P27" s="203"/>
      <c r="Q27" s="108"/>
      <c r="R27" s="108"/>
      <c r="S27" s="13"/>
    </row>
    <row r="28" spans="1:19" s="2" customFormat="1" ht="20.25" customHeight="1">
      <c r="A28" s="108"/>
      <c r="B28" s="124" t="s">
        <v>66</v>
      </c>
      <c r="C28" s="108"/>
      <c r="D28" s="108"/>
      <c r="E28" s="355"/>
      <c r="F28" s="355"/>
      <c r="G28" s="108"/>
      <c r="H28" s="108"/>
      <c r="I28" s="108"/>
      <c r="J28" s="108"/>
      <c r="K28" s="108"/>
      <c r="L28" s="108"/>
      <c r="M28" s="108"/>
      <c r="N28" s="108"/>
      <c r="O28" s="108"/>
      <c r="P28" s="203"/>
      <c r="Q28" s="108"/>
      <c r="R28" s="108"/>
      <c r="S28" s="13"/>
    </row>
    <row r="29" spans="1:19" s="2" customFormat="1" ht="20.25" customHeight="1">
      <c r="A29" s="3"/>
      <c r="B29" s="867" t="s">
        <v>67</v>
      </c>
      <c r="C29" s="868"/>
      <c r="D29" s="868"/>
      <c r="E29" s="869"/>
      <c r="F29" s="869"/>
      <c r="G29" s="869"/>
      <c r="H29" s="869"/>
      <c r="I29" s="868"/>
      <c r="J29" s="868"/>
      <c r="K29" s="868"/>
      <c r="L29" s="868"/>
      <c r="M29" s="868"/>
      <c r="N29" s="868"/>
      <c r="O29" s="3"/>
      <c r="P29" s="202"/>
      <c r="Q29" s="3"/>
      <c r="R29" s="3"/>
      <c r="S29" s="13"/>
    </row>
    <row r="30" spans="1:19" s="2" customFormat="1" ht="20.25" customHeight="1">
      <c r="A30" s="3"/>
      <c r="B30" s="869"/>
      <c r="C30" s="869"/>
      <c r="D30" s="869"/>
      <c r="E30" s="869"/>
      <c r="F30" s="869"/>
      <c r="G30" s="869"/>
      <c r="H30" s="869"/>
      <c r="I30" s="869"/>
      <c r="J30" s="869"/>
      <c r="K30" s="869"/>
      <c r="L30" s="869"/>
      <c r="M30" s="869"/>
      <c r="N30" s="869"/>
      <c r="O30" s="3"/>
      <c r="P30" s="202"/>
      <c r="Q30" s="3"/>
      <c r="R30" s="3"/>
      <c r="S30" s="13"/>
    </row>
    <row r="31" spans="1:19" s="2" customFormat="1" ht="20.25" customHeight="1">
      <c r="A31" s="3"/>
      <c r="B31" s="869"/>
      <c r="C31" s="869"/>
      <c r="D31" s="869"/>
      <c r="E31" s="869"/>
      <c r="F31" s="869"/>
      <c r="G31" s="869"/>
      <c r="H31" s="869"/>
      <c r="I31" s="869"/>
      <c r="J31" s="869"/>
      <c r="K31" s="869"/>
      <c r="L31" s="869"/>
      <c r="M31" s="869"/>
      <c r="N31" s="869"/>
      <c r="O31" s="3"/>
      <c r="P31" s="202"/>
      <c r="Q31" s="3"/>
      <c r="R31" s="3"/>
      <c r="S31" s="13"/>
    </row>
    <row r="32" spans="1:19" s="2" customFormat="1" ht="20.25" customHeight="1">
      <c r="A32" s="3"/>
      <c r="B32" s="869"/>
      <c r="C32" s="869"/>
      <c r="D32" s="869"/>
      <c r="E32" s="869"/>
      <c r="F32" s="869"/>
      <c r="G32" s="869"/>
      <c r="H32" s="869"/>
      <c r="I32" s="869"/>
      <c r="J32" s="869"/>
      <c r="K32" s="869"/>
      <c r="L32" s="869"/>
      <c r="M32" s="869"/>
      <c r="N32" s="869"/>
      <c r="O32" s="3"/>
      <c r="P32" s="202"/>
      <c r="Q32" s="3"/>
      <c r="R32" s="3"/>
      <c r="S32" s="13"/>
    </row>
    <row r="33" spans="1:19" s="2" customFormat="1" ht="20.25" customHeight="1">
      <c r="A33" s="3"/>
      <c r="B33" s="869"/>
      <c r="C33" s="869"/>
      <c r="D33" s="869"/>
      <c r="E33" s="869"/>
      <c r="F33" s="869"/>
      <c r="G33" s="869"/>
      <c r="H33" s="869"/>
      <c r="I33" s="869"/>
      <c r="J33" s="869"/>
      <c r="K33" s="869"/>
      <c r="L33" s="869"/>
      <c r="M33" s="869"/>
      <c r="N33" s="869"/>
      <c r="O33" s="3"/>
      <c r="P33" s="202"/>
      <c r="Q33" s="3"/>
      <c r="R33" s="3"/>
      <c r="S33" s="13"/>
    </row>
    <row r="34" spans="1:19" s="2" customFormat="1" ht="20.25" customHeight="1">
      <c r="A34" s="3"/>
      <c r="B34" s="869"/>
      <c r="C34" s="869"/>
      <c r="D34" s="869"/>
      <c r="E34" s="869"/>
      <c r="F34" s="869"/>
      <c r="G34" s="869"/>
      <c r="H34" s="869"/>
      <c r="I34" s="869"/>
      <c r="J34" s="869"/>
      <c r="K34" s="869"/>
      <c r="L34" s="869"/>
      <c r="M34" s="869"/>
      <c r="N34" s="869"/>
      <c r="O34" s="3"/>
      <c r="P34" s="202"/>
      <c r="Q34" s="3"/>
      <c r="R34" s="3"/>
      <c r="S34" s="13"/>
    </row>
    <row r="35" spans="1:19" s="2" customFormat="1" ht="20.25" customHeight="1">
      <c r="A35" s="3"/>
      <c r="B35" s="869"/>
      <c r="C35" s="869"/>
      <c r="D35" s="869"/>
      <c r="E35" s="869"/>
      <c r="F35" s="869"/>
      <c r="G35" s="869"/>
      <c r="H35" s="869"/>
      <c r="I35" s="869"/>
      <c r="J35" s="869"/>
      <c r="K35" s="869"/>
      <c r="L35" s="869"/>
      <c r="M35" s="869"/>
      <c r="N35" s="869"/>
      <c r="O35" s="3"/>
      <c r="P35" s="202"/>
      <c r="Q35" s="3"/>
      <c r="R35" s="3"/>
      <c r="S35" s="13"/>
    </row>
    <row r="36" spans="1:19" s="2" customFormat="1" ht="20.25" customHeight="1">
      <c r="A36" s="3"/>
      <c r="B36" s="869"/>
      <c r="C36" s="869"/>
      <c r="D36" s="869"/>
      <c r="E36" s="869"/>
      <c r="F36" s="869"/>
      <c r="G36" s="869"/>
      <c r="H36" s="869"/>
      <c r="I36" s="869"/>
      <c r="J36" s="869"/>
      <c r="K36" s="869"/>
      <c r="L36" s="869"/>
      <c r="M36" s="869"/>
      <c r="N36" s="869"/>
      <c r="O36" s="3"/>
      <c r="P36" s="202"/>
      <c r="Q36" s="3"/>
      <c r="R36" s="3"/>
      <c r="S36" s="13"/>
    </row>
    <row r="37" spans="1:19" s="2" customFormat="1" ht="20.25" customHeight="1">
      <c r="A37" s="108"/>
      <c r="B37" s="870"/>
      <c r="C37" s="870"/>
      <c r="D37" s="870"/>
      <c r="E37" s="870"/>
      <c r="F37" s="870"/>
      <c r="G37" s="870"/>
      <c r="H37" s="870"/>
      <c r="I37" s="870"/>
      <c r="J37" s="870"/>
      <c r="K37" s="870"/>
      <c r="L37" s="870"/>
      <c r="M37" s="870"/>
      <c r="N37" s="870"/>
      <c r="O37" s="108"/>
      <c r="P37" s="203"/>
      <c r="Q37" s="108"/>
      <c r="R37" s="108"/>
      <c r="S37" s="13"/>
    </row>
    <row r="38" spans="1:19" s="2" customFormat="1" ht="20.25" customHeight="1">
      <c r="A38" s="108"/>
      <c r="B38" s="107" t="s">
        <v>68</v>
      </c>
      <c r="C38" s="108"/>
      <c r="D38" s="108"/>
      <c r="E38" s="355"/>
      <c r="F38" s="355"/>
      <c r="G38" s="355"/>
      <c r="H38" s="355"/>
      <c r="I38" s="355"/>
      <c r="J38" s="355"/>
      <c r="K38" s="355"/>
      <c r="L38" s="355"/>
      <c r="M38" s="108"/>
      <c r="N38" s="108"/>
      <c r="O38" s="108"/>
      <c r="P38" s="203"/>
      <c r="Q38" s="108"/>
      <c r="R38" s="108"/>
      <c r="S38" s="3"/>
    </row>
    <row r="39" spans="1:19" s="2" customFormat="1" ht="20.25" customHeight="1">
      <c r="A39" s="3"/>
      <c r="B39" s="871" t="s">
        <v>69</v>
      </c>
      <c r="C39" s="872"/>
      <c r="D39" s="872"/>
      <c r="E39" s="872"/>
      <c r="F39" s="872"/>
      <c r="G39" s="872"/>
      <c r="H39" s="872"/>
      <c r="I39" s="872"/>
      <c r="J39" s="872"/>
      <c r="K39" s="872"/>
      <c r="L39" s="872"/>
      <c r="M39" s="872"/>
      <c r="N39" s="872"/>
      <c r="O39" s="342"/>
      <c r="P39" s="374"/>
      <c r="Q39" s="342"/>
      <c r="R39" s="342"/>
      <c r="S39" s="13"/>
    </row>
    <row r="40" spans="1:19" s="2" customFormat="1" ht="20.25" customHeight="1">
      <c r="A40" s="3"/>
      <c r="B40" s="873"/>
      <c r="C40" s="873"/>
      <c r="D40" s="873"/>
      <c r="E40" s="873"/>
      <c r="F40" s="873"/>
      <c r="G40" s="873"/>
      <c r="H40" s="873"/>
      <c r="I40" s="873"/>
      <c r="J40" s="873"/>
      <c r="K40" s="873"/>
      <c r="L40" s="873"/>
      <c r="M40" s="873"/>
      <c r="N40" s="873"/>
      <c r="O40" s="3"/>
      <c r="P40" s="202"/>
      <c r="Q40" s="3"/>
      <c r="R40" s="3"/>
      <c r="S40" s="13"/>
    </row>
    <row r="41" spans="1:19" s="2" customFormat="1" ht="20.25" customHeight="1">
      <c r="A41" s="3"/>
      <c r="B41" s="873"/>
      <c r="C41" s="873"/>
      <c r="D41" s="873"/>
      <c r="E41" s="873"/>
      <c r="F41" s="873"/>
      <c r="G41" s="873"/>
      <c r="H41" s="873"/>
      <c r="I41" s="873"/>
      <c r="J41" s="873"/>
      <c r="K41" s="873"/>
      <c r="L41" s="873"/>
      <c r="M41" s="873"/>
      <c r="N41" s="873"/>
      <c r="O41" s="3"/>
      <c r="P41" s="202"/>
      <c r="Q41" s="3"/>
      <c r="R41" s="3"/>
      <c r="S41" s="13"/>
    </row>
    <row r="42" spans="1:19" s="2" customFormat="1" ht="20.25" customHeight="1">
      <c r="A42" s="3"/>
      <c r="B42" s="873"/>
      <c r="C42" s="873"/>
      <c r="D42" s="873"/>
      <c r="E42" s="873"/>
      <c r="F42" s="873"/>
      <c r="G42" s="873"/>
      <c r="H42" s="873"/>
      <c r="I42" s="873"/>
      <c r="J42" s="873"/>
      <c r="K42" s="873"/>
      <c r="L42" s="873"/>
      <c r="M42" s="873"/>
      <c r="N42" s="873"/>
      <c r="O42" s="3"/>
      <c r="P42" s="202"/>
      <c r="Q42" s="3"/>
      <c r="R42" s="3"/>
      <c r="S42" s="13"/>
    </row>
    <row r="43" spans="1:19" s="2" customFormat="1" ht="20.25" customHeight="1">
      <c r="A43" s="3"/>
      <c r="B43" s="873"/>
      <c r="C43" s="873"/>
      <c r="D43" s="873"/>
      <c r="E43" s="873"/>
      <c r="F43" s="873"/>
      <c r="G43" s="873"/>
      <c r="H43" s="873"/>
      <c r="I43" s="873"/>
      <c r="J43" s="873"/>
      <c r="K43" s="873"/>
      <c r="L43" s="873"/>
      <c r="M43" s="873"/>
      <c r="N43" s="873"/>
      <c r="O43" s="3"/>
      <c r="P43" s="3"/>
      <c r="Q43" s="3"/>
      <c r="R43" s="3"/>
      <c r="S43" s="13"/>
    </row>
    <row r="44" spans="1:19" s="2" customFormat="1" ht="20.25" customHeight="1">
      <c r="A44" s="3"/>
      <c r="B44" s="873"/>
      <c r="C44" s="873"/>
      <c r="D44" s="873"/>
      <c r="E44" s="873"/>
      <c r="F44" s="873"/>
      <c r="G44" s="873"/>
      <c r="H44" s="873"/>
      <c r="I44" s="873"/>
      <c r="J44" s="873"/>
      <c r="K44" s="873"/>
      <c r="L44" s="873"/>
      <c r="M44" s="873"/>
      <c r="N44" s="873"/>
      <c r="O44" s="3"/>
      <c r="P44" s="202"/>
      <c r="Q44" s="3"/>
      <c r="R44" s="3"/>
      <c r="S44" s="13"/>
    </row>
    <row r="45" spans="1:19" s="2" customFormat="1" ht="20.25" customHeight="1">
      <c r="A45" s="108"/>
      <c r="B45" s="874"/>
      <c r="C45" s="874"/>
      <c r="D45" s="874"/>
      <c r="E45" s="874"/>
      <c r="F45" s="874"/>
      <c r="G45" s="874"/>
      <c r="H45" s="874"/>
      <c r="I45" s="874"/>
      <c r="J45" s="874"/>
      <c r="K45" s="874"/>
      <c r="L45" s="874"/>
      <c r="M45" s="874"/>
      <c r="N45" s="874"/>
      <c r="O45" s="108"/>
      <c r="P45" s="203"/>
      <c r="Q45" s="108"/>
      <c r="R45" s="108"/>
      <c r="S45" s="13"/>
    </row>
    <row r="46" spans="1:19" s="2" customFormat="1" ht="20.25" customHeight="1">
      <c r="A46" s="108"/>
      <c r="B46" s="376" t="s">
        <v>70</v>
      </c>
      <c r="C46" s="366"/>
      <c r="D46" s="366"/>
      <c r="E46" s="375"/>
      <c r="F46" s="375"/>
      <c r="G46" s="373"/>
      <c r="H46" s="373"/>
      <c r="I46" s="373"/>
      <c r="J46" s="373"/>
      <c r="K46" s="373"/>
      <c r="L46" s="373"/>
      <c r="M46" s="366"/>
      <c r="N46" s="366"/>
      <c r="O46" s="366"/>
      <c r="P46" s="367"/>
      <c r="Q46" s="366"/>
      <c r="R46" s="366"/>
      <c r="S46" s="13"/>
    </row>
    <row r="47" spans="1:19" s="2" customFormat="1" ht="20.25" customHeight="1">
      <c r="A47" s="3"/>
      <c r="B47" s="863" t="s">
        <v>71</v>
      </c>
      <c r="C47" s="863"/>
      <c r="D47" s="863"/>
      <c r="E47" s="863"/>
      <c r="F47" s="863"/>
      <c r="G47" s="863"/>
      <c r="H47" s="863"/>
      <c r="I47" s="863"/>
      <c r="J47" s="863"/>
      <c r="K47" s="863"/>
      <c r="L47" s="863"/>
      <c r="M47" s="863"/>
      <c r="N47" s="863"/>
      <c r="O47" s="3"/>
      <c r="P47" s="3"/>
      <c r="Q47" s="3"/>
      <c r="R47" s="3"/>
      <c r="S47" s="13"/>
    </row>
    <row r="48" spans="1:19" s="2" customFormat="1" ht="20.25" customHeight="1">
      <c r="A48" s="3"/>
      <c r="B48" s="863"/>
      <c r="C48" s="863"/>
      <c r="D48" s="863"/>
      <c r="E48" s="863"/>
      <c r="F48" s="863"/>
      <c r="G48" s="863"/>
      <c r="H48" s="863"/>
      <c r="I48" s="863"/>
      <c r="J48" s="863"/>
      <c r="K48" s="863"/>
      <c r="L48" s="863"/>
      <c r="M48" s="863"/>
      <c r="N48" s="863"/>
      <c r="O48" s="3"/>
      <c r="P48" s="202"/>
      <c r="Q48" s="3"/>
      <c r="R48" s="3"/>
      <c r="S48" s="13"/>
    </row>
    <row r="49" spans="1:19" s="2" customFormat="1" ht="20.25" customHeight="1">
      <c r="A49" s="3"/>
      <c r="B49" s="371"/>
      <c r="C49" s="352" t="s">
        <v>72</v>
      </c>
      <c r="D49" s="371"/>
      <c r="E49" s="371"/>
      <c r="F49" s="371"/>
      <c r="G49" s="371"/>
      <c r="H49" s="352" t="s">
        <v>73</v>
      </c>
      <c r="I49" s="371"/>
      <c r="J49" s="371"/>
      <c r="K49" s="371"/>
      <c r="L49" s="371"/>
      <c r="M49" s="371"/>
      <c r="N49" s="371"/>
      <c r="O49" s="3"/>
      <c r="P49" s="202"/>
      <c r="Q49" s="3"/>
      <c r="R49" s="3"/>
      <c r="S49" s="13"/>
    </row>
    <row r="50" spans="1:19" s="2" customFormat="1" ht="20.25" customHeight="1">
      <c r="A50" s="3"/>
      <c r="B50" s="371"/>
      <c r="C50" s="371"/>
      <c r="D50" s="371"/>
      <c r="E50" s="371"/>
      <c r="F50" s="371"/>
      <c r="G50" s="371"/>
      <c r="H50" s="371"/>
      <c r="I50" s="371"/>
      <c r="J50" s="371"/>
      <c r="K50" s="371"/>
      <c r="L50" s="371"/>
      <c r="M50" s="371"/>
      <c r="N50" s="371"/>
      <c r="O50" s="3"/>
      <c r="P50" s="202"/>
      <c r="Q50" s="3"/>
      <c r="R50" s="3"/>
      <c r="S50" s="13"/>
    </row>
    <row r="51" spans="1:19" s="2" customFormat="1" ht="20.25" customHeight="1">
      <c r="A51" s="3"/>
      <c r="B51" s="371"/>
      <c r="C51" s="352" t="s">
        <v>74</v>
      </c>
      <c r="D51" s="371"/>
      <c r="E51" s="371"/>
      <c r="F51" s="371"/>
      <c r="G51" s="371"/>
      <c r="H51" s="352" t="s">
        <v>75</v>
      </c>
      <c r="I51" s="371"/>
      <c r="J51" s="371"/>
      <c r="K51" s="371"/>
      <c r="L51" s="371"/>
      <c r="M51" s="371"/>
      <c r="N51" s="371"/>
      <c r="O51" s="3"/>
      <c r="P51" s="202"/>
      <c r="Q51" s="3"/>
      <c r="R51" s="3"/>
      <c r="S51" s="13"/>
    </row>
    <row r="52" spans="1:19" s="2" customFormat="1" ht="20.25" customHeight="1">
      <c r="A52" s="3"/>
      <c r="B52" s="371"/>
      <c r="C52" s="371"/>
      <c r="D52" s="371"/>
      <c r="E52" s="371"/>
      <c r="F52" s="371"/>
      <c r="G52" s="371"/>
      <c r="H52" s="371"/>
      <c r="I52" s="371"/>
      <c r="J52" s="371"/>
      <c r="K52" s="371"/>
      <c r="L52" s="371"/>
      <c r="M52" s="371"/>
      <c r="N52" s="371"/>
      <c r="O52" s="3"/>
      <c r="P52" s="202"/>
      <c r="Q52" s="3"/>
      <c r="R52" s="3"/>
      <c r="S52" s="13"/>
    </row>
    <row r="53" spans="1:19" s="2" customFormat="1" ht="20.25" customHeight="1">
      <c r="A53" s="3"/>
      <c r="B53" s="371"/>
      <c r="C53" s="352" t="s">
        <v>76</v>
      </c>
      <c r="D53" s="371"/>
      <c r="E53" s="371"/>
      <c r="F53" s="371"/>
      <c r="G53" s="371"/>
      <c r="H53" s="352" t="s">
        <v>77</v>
      </c>
      <c r="I53" s="371"/>
      <c r="J53" s="371"/>
      <c r="K53" s="371"/>
      <c r="L53" s="371"/>
      <c r="M53" s="371"/>
      <c r="N53" s="371"/>
      <c r="O53" s="3"/>
      <c r="P53" s="202"/>
      <c r="Q53" s="3"/>
      <c r="R53" s="3"/>
      <c r="S53" s="13"/>
    </row>
    <row r="54" spans="1:19" s="2" customFormat="1" ht="20.25" customHeight="1">
      <c r="A54" s="108"/>
      <c r="B54" s="372"/>
      <c r="C54" s="372"/>
      <c r="D54" s="372"/>
      <c r="E54" s="372"/>
      <c r="F54" s="372"/>
      <c r="G54" s="372"/>
      <c r="H54" s="372"/>
      <c r="I54" s="372"/>
      <c r="J54" s="372"/>
      <c r="K54" s="372"/>
      <c r="L54" s="372"/>
      <c r="M54" s="372"/>
      <c r="N54" s="372"/>
      <c r="O54" s="108"/>
      <c r="P54" s="203"/>
      <c r="Q54" s="108"/>
      <c r="R54" s="108"/>
      <c r="S54" s="13"/>
    </row>
    <row r="55" spans="1:19" s="2" customFormat="1" ht="20.25" customHeight="1">
      <c r="A55" s="108"/>
      <c r="B55" s="376" t="s">
        <v>78</v>
      </c>
      <c r="C55" s="366"/>
      <c r="D55" s="373"/>
      <c r="E55" s="366"/>
      <c r="F55" s="366"/>
      <c r="G55" s="373"/>
      <c r="H55" s="373"/>
      <c r="I55" s="373"/>
      <c r="J55" s="373"/>
      <c r="K55" s="373"/>
      <c r="L55" s="373"/>
      <c r="M55" s="366"/>
      <c r="N55" s="366"/>
      <c r="O55" s="366"/>
      <c r="P55" s="367"/>
      <c r="Q55" s="366"/>
      <c r="R55" s="366"/>
      <c r="S55" s="13"/>
    </row>
    <row r="56" spans="1:19" s="2" customFormat="1" ht="20.25" customHeight="1">
      <c r="A56" s="3"/>
      <c r="B56" s="854" t="s">
        <v>79</v>
      </c>
      <c r="C56" s="854"/>
      <c r="D56" s="854"/>
      <c r="E56" s="854"/>
      <c r="F56" s="854"/>
      <c r="G56" s="854"/>
      <c r="H56" s="854"/>
      <c r="I56" s="854"/>
      <c r="J56" s="854"/>
      <c r="K56" s="854"/>
      <c r="L56" s="854"/>
      <c r="M56" s="854"/>
      <c r="N56" s="854"/>
      <c r="O56" s="342"/>
      <c r="P56" s="374"/>
      <c r="Q56" s="342"/>
      <c r="R56" s="342"/>
      <c r="S56" s="13"/>
    </row>
    <row r="57" spans="1:19" s="2" customFormat="1" ht="20.25" customHeight="1">
      <c r="A57" s="3"/>
      <c r="B57" s="855"/>
      <c r="C57" s="855"/>
      <c r="D57" s="855"/>
      <c r="E57" s="855"/>
      <c r="F57" s="855"/>
      <c r="G57" s="855"/>
      <c r="H57" s="855"/>
      <c r="I57" s="855"/>
      <c r="J57" s="855"/>
      <c r="K57" s="855"/>
      <c r="L57" s="855"/>
      <c r="M57" s="855"/>
      <c r="N57" s="855"/>
      <c r="O57" s="3"/>
      <c r="P57" s="202"/>
      <c r="Q57" s="3"/>
      <c r="R57" s="3"/>
      <c r="S57" s="13"/>
    </row>
    <row r="58" spans="1:19" s="2" customFormat="1" ht="20.25" customHeight="1">
      <c r="A58" s="3"/>
      <c r="B58" s="855"/>
      <c r="C58" s="855"/>
      <c r="D58" s="855"/>
      <c r="E58" s="855"/>
      <c r="F58" s="855"/>
      <c r="G58" s="855"/>
      <c r="H58" s="855"/>
      <c r="I58" s="855"/>
      <c r="J58" s="855"/>
      <c r="K58" s="855"/>
      <c r="L58" s="855"/>
      <c r="M58" s="855"/>
      <c r="N58" s="855"/>
      <c r="O58" s="3"/>
      <c r="P58" s="3"/>
      <c r="Q58" s="3"/>
      <c r="R58" s="3"/>
      <c r="S58" s="13"/>
    </row>
    <row r="59" spans="1:19" s="2" customFormat="1" ht="20.25" customHeight="1">
      <c r="A59" s="3"/>
      <c r="B59" s="855"/>
      <c r="C59" s="855"/>
      <c r="D59" s="855"/>
      <c r="E59" s="855"/>
      <c r="F59" s="855"/>
      <c r="G59" s="855"/>
      <c r="H59" s="855"/>
      <c r="I59" s="855"/>
      <c r="J59" s="855"/>
      <c r="K59" s="855"/>
      <c r="L59" s="855"/>
      <c r="M59" s="855"/>
      <c r="N59" s="855"/>
      <c r="O59" s="3"/>
      <c r="P59" s="202"/>
      <c r="Q59" s="3"/>
      <c r="R59" s="3"/>
      <c r="S59" s="13"/>
    </row>
    <row r="60" spans="1:19" s="2" customFormat="1" ht="20.25" customHeight="1">
      <c r="A60" s="3"/>
      <c r="B60" s="855"/>
      <c r="C60" s="855"/>
      <c r="D60" s="855"/>
      <c r="E60" s="855"/>
      <c r="F60" s="855"/>
      <c r="G60" s="855"/>
      <c r="H60" s="855"/>
      <c r="I60" s="855"/>
      <c r="J60" s="855"/>
      <c r="K60" s="855"/>
      <c r="L60" s="855"/>
      <c r="M60" s="855"/>
      <c r="N60" s="855"/>
      <c r="O60" s="3"/>
      <c r="P60" s="3"/>
      <c r="Q60" s="3"/>
      <c r="R60" s="3"/>
      <c r="S60" s="13"/>
    </row>
    <row r="61" spans="1:19" s="2" customFormat="1" ht="20.25" customHeight="1">
      <c r="A61" s="3"/>
      <c r="B61" s="855"/>
      <c r="C61" s="855"/>
      <c r="D61" s="855"/>
      <c r="E61" s="855"/>
      <c r="F61" s="855"/>
      <c r="G61" s="855"/>
      <c r="H61" s="855"/>
      <c r="I61" s="855"/>
      <c r="J61" s="855"/>
      <c r="K61" s="855"/>
      <c r="L61" s="855"/>
      <c r="M61" s="855"/>
      <c r="N61" s="855"/>
      <c r="O61" s="3"/>
      <c r="P61" s="3"/>
      <c r="Q61" s="3"/>
      <c r="R61" s="12"/>
      <c r="S61" s="13"/>
    </row>
    <row r="62" spans="1:19" s="2" customFormat="1" ht="20.25" customHeight="1">
      <c r="A62" s="3"/>
      <c r="B62" s="855"/>
      <c r="C62" s="855"/>
      <c r="D62" s="855"/>
      <c r="E62" s="855"/>
      <c r="F62" s="855"/>
      <c r="G62" s="855"/>
      <c r="H62" s="855"/>
      <c r="I62" s="855"/>
      <c r="J62" s="855"/>
      <c r="K62" s="855"/>
      <c r="L62" s="855"/>
      <c r="M62" s="855"/>
      <c r="N62" s="855"/>
      <c r="O62" s="3"/>
      <c r="P62" s="3"/>
      <c r="Q62" s="3"/>
      <c r="R62" s="12"/>
      <c r="S62" s="13"/>
    </row>
    <row r="63" spans="1:19" s="2" customFormat="1" ht="20.25" customHeight="1">
      <c r="A63" s="3"/>
      <c r="B63" s="855"/>
      <c r="C63" s="855"/>
      <c r="D63" s="855"/>
      <c r="E63" s="855"/>
      <c r="F63" s="855"/>
      <c r="G63" s="855"/>
      <c r="H63" s="855"/>
      <c r="I63" s="855"/>
      <c r="J63" s="855"/>
      <c r="K63" s="855"/>
      <c r="L63" s="855"/>
      <c r="M63" s="855"/>
      <c r="N63" s="855"/>
      <c r="O63" s="3"/>
      <c r="P63" s="3"/>
      <c r="Q63" s="3"/>
      <c r="R63" s="12"/>
      <c r="S63" s="13"/>
    </row>
    <row r="64" spans="1:19" s="2" customFormat="1" ht="20.25" customHeight="1">
      <c r="A64" s="3"/>
      <c r="B64" s="855"/>
      <c r="C64" s="855"/>
      <c r="D64" s="855"/>
      <c r="E64" s="855"/>
      <c r="F64" s="855"/>
      <c r="G64" s="855"/>
      <c r="H64" s="855"/>
      <c r="I64" s="855"/>
      <c r="J64" s="855"/>
      <c r="K64" s="855"/>
      <c r="L64" s="855"/>
      <c r="M64" s="855"/>
      <c r="N64" s="855"/>
      <c r="O64" s="3"/>
      <c r="P64" s="3"/>
      <c r="Q64" s="3"/>
      <c r="R64" s="12"/>
      <c r="S64" s="13"/>
    </row>
    <row r="65" spans="1:19" s="2" customFormat="1" ht="20.25" customHeight="1">
      <c r="A65" s="3"/>
      <c r="B65" s="855"/>
      <c r="C65" s="855"/>
      <c r="D65" s="855"/>
      <c r="E65" s="855"/>
      <c r="F65" s="855"/>
      <c r="G65" s="855"/>
      <c r="H65" s="855"/>
      <c r="I65" s="855"/>
      <c r="J65" s="855"/>
      <c r="K65" s="855"/>
      <c r="L65" s="855"/>
      <c r="M65" s="855"/>
      <c r="N65" s="855"/>
      <c r="O65" s="3"/>
      <c r="P65" s="3"/>
      <c r="Q65" s="3"/>
      <c r="R65" s="12"/>
      <c r="S65" s="13"/>
    </row>
    <row r="66" spans="1:19" ht="20.25" customHeight="1">
      <c r="A66" s="102"/>
      <c r="B66" s="855"/>
      <c r="C66" s="855"/>
      <c r="D66" s="855"/>
      <c r="E66" s="855"/>
      <c r="F66" s="855"/>
      <c r="G66" s="855"/>
      <c r="H66" s="855"/>
      <c r="I66" s="855"/>
      <c r="J66" s="855"/>
      <c r="K66" s="855"/>
      <c r="L66" s="855"/>
      <c r="M66" s="855"/>
      <c r="N66" s="855"/>
      <c r="O66" s="5"/>
      <c r="P66" s="5"/>
      <c r="Q66" s="5"/>
      <c r="R66" s="12"/>
      <c r="S66" s="14"/>
    </row>
    <row r="67" spans="1:19" ht="20.25" customHeight="1">
      <c r="A67" s="102"/>
      <c r="B67" s="855"/>
      <c r="C67" s="855"/>
      <c r="D67" s="855"/>
      <c r="E67" s="855"/>
      <c r="F67" s="855"/>
      <c r="G67" s="855"/>
      <c r="H67" s="855"/>
      <c r="I67" s="855"/>
      <c r="J67" s="855"/>
      <c r="K67" s="855"/>
      <c r="L67" s="855"/>
      <c r="M67" s="855"/>
      <c r="N67" s="855"/>
      <c r="O67" s="5"/>
      <c r="P67" s="5"/>
      <c r="Q67" s="5"/>
      <c r="R67" s="12"/>
      <c r="S67" s="14"/>
    </row>
    <row r="68" spans="1:19" ht="20.25" customHeight="1">
      <c r="A68" s="102"/>
      <c r="B68" s="855"/>
      <c r="C68" s="855"/>
      <c r="D68" s="855"/>
      <c r="E68" s="855"/>
      <c r="F68" s="855"/>
      <c r="G68" s="855"/>
      <c r="H68" s="855"/>
      <c r="I68" s="855"/>
      <c r="J68" s="855"/>
      <c r="K68" s="855"/>
      <c r="L68" s="855"/>
      <c r="M68" s="855"/>
      <c r="N68" s="855"/>
      <c r="O68" s="5"/>
      <c r="P68" s="5"/>
      <c r="Q68" s="5"/>
      <c r="R68" s="12"/>
      <c r="S68" s="14"/>
    </row>
    <row r="69" spans="1:19" ht="20.25" customHeight="1">
      <c r="A69" s="102"/>
      <c r="B69" s="855"/>
      <c r="C69" s="855"/>
      <c r="D69" s="855"/>
      <c r="E69" s="855"/>
      <c r="F69" s="855"/>
      <c r="G69" s="855"/>
      <c r="H69" s="855"/>
      <c r="I69" s="855"/>
      <c r="J69" s="855"/>
      <c r="K69" s="855"/>
      <c r="L69" s="855"/>
      <c r="M69" s="855"/>
      <c r="N69" s="855"/>
      <c r="O69" s="5"/>
      <c r="P69" s="5"/>
      <c r="Q69" s="5"/>
      <c r="R69" s="12"/>
      <c r="S69" s="14"/>
    </row>
    <row r="70" spans="1:19" ht="20.25" customHeight="1">
      <c r="A70" s="102"/>
      <c r="B70" s="855"/>
      <c r="C70" s="855"/>
      <c r="D70" s="855"/>
      <c r="E70" s="855"/>
      <c r="F70" s="855"/>
      <c r="G70" s="855"/>
      <c r="H70" s="855"/>
      <c r="I70" s="855"/>
      <c r="J70" s="855"/>
      <c r="K70" s="855"/>
      <c r="L70" s="855"/>
      <c r="M70" s="855"/>
      <c r="N70" s="855"/>
      <c r="O70" s="5"/>
      <c r="P70" s="5"/>
      <c r="Q70" s="5"/>
      <c r="R70" s="12"/>
      <c r="S70" s="14"/>
    </row>
    <row r="71" spans="1:19" ht="20.25" customHeight="1">
      <c r="A71" s="102"/>
      <c r="B71" s="855"/>
      <c r="C71" s="855"/>
      <c r="D71" s="855"/>
      <c r="E71" s="855"/>
      <c r="F71" s="855"/>
      <c r="G71" s="855"/>
      <c r="H71" s="855"/>
      <c r="I71" s="855"/>
      <c r="J71" s="855"/>
      <c r="K71" s="855"/>
      <c r="L71" s="855"/>
      <c r="M71" s="855"/>
      <c r="N71" s="855"/>
      <c r="O71" s="5"/>
      <c r="P71" s="5"/>
      <c r="Q71" s="5"/>
      <c r="R71" s="12"/>
      <c r="S71" s="14"/>
    </row>
    <row r="72" spans="1:19" ht="20.25" customHeight="1">
      <c r="A72" s="102"/>
      <c r="B72" s="855"/>
      <c r="C72" s="855"/>
      <c r="D72" s="855"/>
      <c r="E72" s="855"/>
      <c r="F72" s="855"/>
      <c r="G72" s="855"/>
      <c r="H72" s="855"/>
      <c r="I72" s="855"/>
      <c r="J72" s="855"/>
      <c r="K72" s="855"/>
      <c r="L72" s="855"/>
      <c r="M72" s="855"/>
      <c r="N72" s="855"/>
      <c r="O72" s="5"/>
      <c r="P72" s="5"/>
      <c r="Q72" s="5"/>
      <c r="R72" s="12"/>
      <c r="S72" s="14"/>
    </row>
    <row r="73" spans="1:19" ht="20.25" customHeight="1">
      <c r="A73" s="102"/>
      <c r="B73" s="855"/>
      <c r="C73" s="855"/>
      <c r="D73" s="855"/>
      <c r="E73" s="855"/>
      <c r="F73" s="855"/>
      <c r="G73" s="855"/>
      <c r="H73" s="855"/>
      <c r="I73" s="855"/>
      <c r="J73" s="855"/>
      <c r="K73" s="855"/>
      <c r="L73" s="855"/>
      <c r="M73" s="855"/>
      <c r="N73" s="855"/>
      <c r="O73" s="5"/>
      <c r="P73" s="5"/>
      <c r="Q73" s="5"/>
      <c r="R73" s="12"/>
      <c r="S73" s="14"/>
    </row>
    <row r="74" spans="1:19" ht="20.25" customHeight="1">
      <c r="A74" s="102"/>
      <c r="B74" s="855"/>
      <c r="C74" s="855"/>
      <c r="D74" s="855"/>
      <c r="E74" s="855"/>
      <c r="F74" s="855"/>
      <c r="G74" s="855"/>
      <c r="H74" s="855"/>
      <c r="I74" s="855"/>
      <c r="J74" s="855"/>
      <c r="K74" s="855"/>
      <c r="L74" s="855"/>
      <c r="M74" s="855"/>
      <c r="N74" s="855"/>
      <c r="O74" s="5"/>
      <c r="P74" s="5"/>
      <c r="Q74" s="5"/>
      <c r="R74" s="12"/>
      <c r="S74" s="14"/>
    </row>
    <row r="75" spans="1:19" ht="20.25" customHeight="1">
      <c r="A75" s="102"/>
      <c r="B75" s="855"/>
      <c r="C75" s="855"/>
      <c r="D75" s="855"/>
      <c r="E75" s="855"/>
      <c r="F75" s="855"/>
      <c r="G75" s="855"/>
      <c r="H75" s="855"/>
      <c r="I75" s="855"/>
      <c r="J75" s="855"/>
      <c r="K75" s="855"/>
      <c r="L75" s="855"/>
      <c r="M75" s="855"/>
      <c r="N75" s="855"/>
      <c r="O75" s="5"/>
      <c r="P75" s="5"/>
      <c r="Q75" s="5"/>
      <c r="R75" s="12"/>
      <c r="S75" s="14"/>
    </row>
    <row r="76" spans="1:19" ht="20.25" customHeight="1">
      <c r="A76" s="102"/>
      <c r="B76" s="855"/>
      <c r="C76" s="855"/>
      <c r="D76" s="855"/>
      <c r="E76" s="855"/>
      <c r="F76" s="855"/>
      <c r="G76" s="855"/>
      <c r="H76" s="855"/>
      <c r="I76" s="855"/>
      <c r="J76" s="855"/>
      <c r="K76" s="855"/>
      <c r="L76" s="855"/>
      <c r="M76" s="855"/>
      <c r="N76" s="855"/>
      <c r="O76" s="5"/>
      <c r="P76" s="5"/>
      <c r="Q76" s="5"/>
      <c r="R76" s="12"/>
      <c r="S76" s="14"/>
    </row>
    <row r="77" spans="1:19" ht="20.25" customHeight="1">
      <c r="A77" s="107"/>
      <c r="B77" s="856"/>
      <c r="C77" s="856"/>
      <c r="D77" s="856"/>
      <c r="E77" s="856"/>
      <c r="F77" s="856"/>
      <c r="G77" s="856"/>
      <c r="H77" s="856"/>
      <c r="I77" s="856"/>
      <c r="J77" s="856"/>
      <c r="K77" s="856"/>
      <c r="L77" s="856"/>
      <c r="M77" s="856"/>
      <c r="N77" s="856"/>
      <c r="O77" s="350"/>
      <c r="P77" s="350"/>
      <c r="Q77" s="350"/>
      <c r="R77" s="364"/>
      <c r="S77" s="14"/>
    </row>
    <row r="78" spans="1:19" ht="20.25" customHeight="1">
      <c r="A78" s="107"/>
      <c r="B78" s="376" t="s">
        <v>80</v>
      </c>
      <c r="C78" s="366"/>
      <c r="D78" s="366"/>
      <c r="E78" s="376"/>
      <c r="F78" s="376"/>
      <c r="G78" s="376"/>
      <c r="H78" s="376"/>
      <c r="I78" s="376"/>
      <c r="J78" s="376"/>
      <c r="K78" s="366"/>
      <c r="L78" s="211"/>
      <c r="M78" s="211"/>
      <c r="N78" s="211"/>
      <c r="O78" s="211"/>
      <c r="P78" s="211"/>
      <c r="Q78" s="211"/>
      <c r="R78" s="377"/>
      <c r="S78" s="14"/>
    </row>
    <row r="79" spans="1:19" ht="20.25" customHeight="1">
      <c r="A79" s="102"/>
      <c r="B79" s="857" t="s">
        <v>81</v>
      </c>
      <c r="C79" s="857"/>
      <c r="D79" s="857"/>
      <c r="E79" s="857"/>
      <c r="F79" s="857"/>
      <c r="G79" s="857"/>
      <c r="H79" s="857"/>
      <c r="I79" s="857"/>
      <c r="J79" s="857"/>
      <c r="K79" s="857"/>
      <c r="L79" s="857"/>
      <c r="M79" s="857"/>
      <c r="N79" s="857"/>
      <c r="O79" s="348"/>
      <c r="P79" s="348"/>
      <c r="Q79" s="348"/>
      <c r="R79" s="378"/>
      <c r="S79" s="14"/>
    </row>
    <row r="80" spans="1:19" ht="20.25" customHeight="1">
      <c r="A80" s="102"/>
      <c r="B80" s="858"/>
      <c r="C80" s="858"/>
      <c r="D80" s="858"/>
      <c r="E80" s="858"/>
      <c r="F80" s="858"/>
      <c r="G80" s="858"/>
      <c r="H80" s="858"/>
      <c r="I80" s="858"/>
      <c r="J80" s="858"/>
      <c r="K80" s="858"/>
      <c r="L80" s="858"/>
      <c r="M80" s="858"/>
      <c r="N80" s="858"/>
      <c r="O80" s="5"/>
      <c r="P80" s="5"/>
      <c r="Q80" s="5"/>
      <c r="R80" s="12"/>
      <c r="S80" s="14"/>
    </row>
    <row r="81" spans="1:19" ht="20.25" customHeight="1">
      <c r="A81" s="102"/>
      <c r="B81" s="858"/>
      <c r="C81" s="858"/>
      <c r="D81" s="858"/>
      <c r="E81" s="858"/>
      <c r="F81" s="858"/>
      <c r="G81" s="858"/>
      <c r="H81" s="858"/>
      <c r="I81" s="858"/>
      <c r="J81" s="858"/>
      <c r="K81" s="858"/>
      <c r="L81" s="858"/>
      <c r="M81" s="858"/>
      <c r="N81" s="858"/>
      <c r="O81" s="5"/>
      <c r="P81" s="5"/>
      <c r="Q81" s="5"/>
      <c r="R81" s="12"/>
      <c r="S81" s="14"/>
    </row>
    <row r="82" spans="1:19" ht="20.25" customHeight="1">
      <c r="A82" s="102"/>
      <c r="B82" s="858"/>
      <c r="C82" s="858"/>
      <c r="D82" s="858"/>
      <c r="E82" s="858"/>
      <c r="F82" s="858"/>
      <c r="G82" s="858"/>
      <c r="H82" s="858"/>
      <c r="I82" s="858"/>
      <c r="J82" s="858"/>
      <c r="K82" s="858"/>
      <c r="L82" s="858"/>
      <c r="M82" s="858"/>
      <c r="N82" s="858"/>
      <c r="O82" s="5"/>
      <c r="P82" s="5"/>
      <c r="Q82" s="5"/>
      <c r="R82" s="12"/>
      <c r="S82" s="14"/>
    </row>
    <row r="83" spans="1:19" ht="20.25" customHeight="1">
      <c r="A83" s="102"/>
      <c r="B83" s="858"/>
      <c r="C83" s="858"/>
      <c r="D83" s="858"/>
      <c r="E83" s="858"/>
      <c r="F83" s="858"/>
      <c r="G83" s="858"/>
      <c r="H83" s="858"/>
      <c r="I83" s="858"/>
      <c r="J83" s="858"/>
      <c r="K83" s="858"/>
      <c r="L83" s="858"/>
      <c r="M83" s="858"/>
      <c r="N83" s="858"/>
      <c r="O83" s="5"/>
      <c r="P83" s="5"/>
      <c r="Q83" s="5"/>
      <c r="R83" s="12"/>
      <c r="S83" s="14"/>
    </row>
    <row r="84" spans="1:19" ht="20.25" customHeight="1">
      <c r="A84" s="102"/>
      <c r="B84" s="858"/>
      <c r="C84" s="858"/>
      <c r="D84" s="858"/>
      <c r="E84" s="858"/>
      <c r="F84" s="858"/>
      <c r="G84" s="858"/>
      <c r="H84" s="858"/>
      <c r="I84" s="858"/>
      <c r="J84" s="858"/>
      <c r="K84" s="858"/>
      <c r="L84" s="858"/>
      <c r="M84" s="858"/>
      <c r="N84" s="858"/>
      <c r="O84" s="5"/>
      <c r="P84" s="5"/>
      <c r="Q84" s="5"/>
      <c r="R84" s="12"/>
      <c r="S84" s="14"/>
    </row>
    <row r="85" spans="1:19" ht="20.25" customHeight="1">
      <c r="A85" s="102"/>
      <c r="B85" s="858"/>
      <c r="C85" s="858"/>
      <c r="D85" s="858"/>
      <c r="E85" s="858"/>
      <c r="F85" s="858"/>
      <c r="G85" s="858"/>
      <c r="H85" s="858"/>
      <c r="I85" s="858"/>
      <c r="J85" s="858"/>
      <c r="K85" s="858"/>
      <c r="L85" s="858"/>
      <c r="M85" s="858"/>
      <c r="N85" s="858"/>
      <c r="O85" s="5"/>
      <c r="P85" s="5"/>
      <c r="Q85" s="5"/>
      <c r="R85" s="12"/>
      <c r="S85" s="14"/>
    </row>
    <row r="86" spans="1:19" ht="20.25" customHeight="1">
      <c r="A86" s="102"/>
      <c r="B86" s="858"/>
      <c r="C86" s="858"/>
      <c r="D86" s="858"/>
      <c r="E86" s="858"/>
      <c r="F86" s="858"/>
      <c r="G86" s="858"/>
      <c r="H86" s="858"/>
      <c r="I86" s="858"/>
      <c r="J86" s="858"/>
      <c r="K86" s="858"/>
      <c r="L86" s="858"/>
      <c r="M86" s="858"/>
      <c r="N86" s="858"/>
      <c r="O86" s="5"/>
      <c r="P86" s="5"/>
      <c r="Q86" s="5"/>
      <c r="R86" s="12"/>
      <c r="S86" s="14"/>
    </row>
    <row r="87" spans="1:19" ht="20.25" customHeight="1">
      <c r="A87" s="107"/>
      <c r="B87" s="859"/>
      <c r="C87" s="859"/>
      <c r="D87" s="859"/>
      <c r="E87" s="859"/>
      <c r="F87" s="859"/>
      <c r="G87" s="859"/>
      <c r="H87" s="859"/>
      <c r="I87" s="859"/>
      <c r="J87" s="859"/>
      <c r="K87" s="859"/>
      <c r="L87" s="859"/>
      <c r="M87" s="859"/>
      <c r="N87" s="859"/>
      <c r="O87" s="350"/>
      <c r="P87" s="350"/>
      <c r="Q87" s="350"/>
      <c r="R87" s="364"/>
      <c r="S87" s="14"/>
    </row>
    <row r="88" spans="1:19" ht="20.25" customHeight="1">
      <c r="A88" s="107"/>
      <c r="B88" s="376" t="s">
        <v>82</v>
      </c>
      <c r="C88" s="366"/>
      <c r="D88" s="366"/>
      <c r="E88" s="376"/>
      <c r="F88" s="376"/>
      <c r="G88" s="376"/>
      <c r="H88" s="376"/>
      <c r="I88" s="376"/>
      <c r="J88" s="376"/>
      <c r="K88" s="366"/>
      <c r="L88" s="211"/>
      <c r="M88" s="211"/>
      <c r="N88" s="211"/>
      <c r="O88" s="211"/>
      <c r="P88" s="211"/>
      <c r="Q88" s="211"/>
      <c r="R88" s="377"/>
      <c r="S88" s="14"/>
    </row>
    <row r="89" spans="1:19" ht="20.25" customHeight="1">
      <c r="A89" s="102"/>
      <c r="B89" s="857" t="s">
        <v>83</v>
      </c>
      <c r="C89" s="860"/>
      <c r="D89" s="860"/>
      <c r="E89" s="860"/>
      <c r="F89" s="860"/>
      <c r="G89" s="860"/>
      <c r="H89" s="860"/>
      <c r="I89" s="860"/>
      <c r="J89" s="860"/>
      <c r="K89" s="860"/>
      <c r="L89" s="860"/>
      <c r="M89" s="860"/>
      <c r="N89" s="860"/>
      <c r="O89" s="348"/>
      <c r="P89" s="348"/>
      <c r="Q89" s="348"/>
      <c r="R89" s="378"/>
      <c r="S89" s="14"/>
    </row>
    <row r="90" spans="1:19" ht="20.25" customHeight="1">
      <c r="A90" s="102"/>
      <c r="B90" s="861"/>
      <c r="C90" s="861"/>
      <c r="D90" s="861"/>
      <c r="E90" s="861"/>
      <c r="F90" s="861"/>
      <c r="G90" s="861"/>
      <c r="H90" s="861"/>
      <c r="I90" s="861"/>
      <c r="J90" s="861"/>
      <c r="K90" s="861"/>
      <c r="L90" s="861"/>
      <c r="M90" s="861"/>
      <c r="N90" s="861"/>
      <c r="O90" s="5"/>
      <c r="P90" s="5"/>
      <c r="Q90" s="5"/>
      <c r="R90" s="12"/>
      <c r="S90" s="14"/>
    </row>
    <row r="91" spans="1:19" ht="20.25" customHeight="1">
      <c r="A91" s="102"/>
      <c r="B91" s="861"/>
      <c r="C91" s="861"/>
      <c r="D91" s="861"/>
      <c r="E91" s="861"/>
      <c r="F91" s="861"/>
      <c r="G91" s="861"/>
      <c r="H91" s="861"/>
      <c r="I91" s="861"/>
      <c r="J91" s="861"/>
      <c r="K91" s="861"/>
      <c r="L91" s="861"/>
      <c r="M91" s="861"/>
      <c r="N91" s="861"/>
      <c r="O91" s="5"/>
      <c r="P91" s="5"/>
      <c r="Q91" s="5"/>
      <c r="R91" s="12"/>
      <c r="S91" s="14"/>
    </row>
    <row r="92" spans="1:19" ht="20.25" customHeight="1">
      <c r="A92" s="102"/>
      <c r="B92" s="861"/>
      <c r="C92" s="861"/>
      <c r="D92" s="861"/>
      <c r="E92" s="861"/>
      <c r="F92" s="861"/>
      <c r="G92" s="861"/>
      <c r="H92" s="861"/>
      <c r="I92" s="861"/>
      <c r="J92" s="861"/>
      <c r="K92" s="861"/>
      <c r="L92" s="861"/>
      <c r="M92" s="861"/>
      <c r="N92" s="861"/>
      <c r="O92" s="5"/>
      <c r="P92" s="5"/>
      <c r="Q92" s="5"/>
      <c r="R92" s="12"/>
      <c r="S92" s="14"/>
    </row>
    <row r="93" spans="1:19" ht="20.25" customHeight="1">
      <c r="A93" s="102"/>
      <c r="B93" s="861"/>
      <c r="C93" s="861"/>
      <c r="D93" s="861"/>
      <c r="E93" s="861"/>
      <c r="F93" s="861"/>
      <c r="G93" s="861"/>
      <c r="H93" s="861"/>
      <c r="I93" s="861"/>
      <c r="J93" s="861"/>
      <c r="K93" s="861"/>
      <c r="L93" s="861"/>
      <c r="M93" s="861"/>
      <c r="N93" s="861"/>
      <c r="O93" s="5"/>
      <c r="P93" s="5"/>
      <c r="Q93" s="5"/>
      <c r="R93" s="12"/>
      <c r="S93" s="14"/>
    </row>
    <row r="94" spans="1:19" ht="20.25" customHeight="1">
      <c r="A94" s="102"/>
      <c r="B94" s="861"/>
      <c r="C94" s="861"/>
      <c r="D94" s="861"/>
      <c r="E94" s="861"/>
      <c r="F94" s="861"/>
      <c r="G94" s="861"/>
      <c r="H94" s="861"/>
      <c r="I94" s="861"/>
      <c r="J94" s="861"/>
      <c r="K94" s="861"/>
      <c r="L94" s="861"/>
      <c r="M94" s="861"/>
      <c r="N94" s="861"/>
      <c r="O94" s="5"/>
      <c r="P94" s="5"/>
      <c r="Q94" s="5"/>
      <c r="R94" s="12"/>
      <c r="S94" s="14"/>
    </row>
    <row r="95" spans="1:19" ht="20.25" customHeight="1">
      <c r="A95" s="102"/>
      <c r="B95" s="861"/>
      <c r="C95" s="861"/>
      <c r="D95" s="861"/>
      <c r="E95" s="861"/>
      <c r="F95" s="861"/>
      <c r="G95" s="861"/>
      <c r="H95" s="861"/>
      <c r="I95" s="861"/>
      <c r="J95" s="861"/>
      <c r="K95" s="861"/>
      <c r="L95" s="861"/>
      <c r="M95" s="861"/>
      <c r="N95" s="861"/>
      <c r="O95" s="5"/>
      <c r="P95" s="5"/>
      <c r="Q95" s="5"/>
      <c r="R95" s="12"/>
      <c r="S95" s="14"/>
    </row>
    <row r="96" spans="1:19" ht="20.25" customHeight="1">
      <c r="A96" s="107"/>
      <c r="B96" s="862"/>
      <c r="C96" s="862"/>
      <c r="D96" s="862"/>
      <c r="E96" s="862"/>
      <c r="F96" s="862"/>
      <c r="G96" s="862"/>
      <c r="H96" s="862"/>
      <c r="I96" s="862"/>
      <c r="J96" s="862"/>
      <c r="K96" s="862"/>
      <c r="L96" s="862"/>
      <c r="M96" s="862"/>
      <c r="N96" s="862"/>
      <c r="O96" s="350"/>
      <c r="P96" s="350"/>
      <c r="Q96" s="350"/>
      <c r="R96" s="364"/>
      <c r="S96" s="14"/>
    </row>
    <row r="97" spans="1:19" ht="20.25" customHeight="1">
      <c r="A97" s="107"/>
      <c r="B97" s="376" t="s">
        <v>84</v>
      </c>
      <c r="C97" s="366"/>
      <c r="D97" s="366"/>
      <c r="E97" s="376"/>
      <c r="F97" s="376"/>
      <c r="G97" s="376"/>
      <c r="H97" s="376"/>
      <c r="I97" s="376"/>
      <c r="J97" s="376"/>
      <c r="K97" s="366"/>
      <c r="L97" s="211"/>
      <c r="M97" s="211"/>
      <c r="N97" s="211"/>
      <c r="O97" s="211"/>
      <c r="P97" s="211"/>
      <c r="Q97" s="211"/>
      <c r="R97" s="377"/>
      <c r="S97" s="14"/>
    </row>
    <row r="98" spans="1:19" ht="20.25" customHeight="1">
      <c r="A98" s="102"/>
      <c r="B98" s="858" t="s">
        <v>85</v>
      </c>
      <c r="C98" s="858"/>
      <c r="D98" s="858"/>
      <c r="E98" s="858"/>
      <c r="F98" s="858"/>
      <c r="G98" s="858"/>
      <c r="H98" s="858"/>
      <c r="I98" s="858"/>
      <c r="J98" s="858"/>
      <c r="K98" s="858"/>
      <c r="L98" s="858"/>
      <c r="M98" s="858"/>
      <c r="N98" s="858"/>
      <c r="O98" s="5"/>
      <c r="P98" s="5"/>
      <c r="Q98" s="5"/>
      <c r="R98" s="12"/>
      <c r="S98" s="14"/>
    </row>
    <row r="99" spans="1:19" ht="20.25" customHeight="1">
      <c r="A99" s="102"/>
      <c r="B99" s="858"/>
      <c r="C99" s="858"/>
      <c r="D99" s="858"/>
      <c r="E99" s="858"/>
      <c r="F99" s="858"/>
      <c r="G99" s="858"/>
      <c r="H99" s="858"/>
      <c r="I99" s="858"/>
      <c r="J99" s="858"/>
      <c r="K99" s="858"/>
      <c r="L99" s="858"/>
      <c r="M99" s="858"/>
      <c r="N99" s="858"/>
      <c r="O99" s="5"/>
      <c r="P99" s="5"/>
      <c r="Q99" s="5"/>
      <c r="R99" s="12"/>
      <c r="S99" s="14"/>
    </row>
    <row r="100" spans="1:19" ht="20.25" customHeight="1">
      <c r="A100" s="107"/>
      <c r="B100" s="859"/>
      <c r="C100" s="859"/>
      <c r="D100" s="859"/>
      <c r="E100" s="859"/>
      <c r="F100" s="859"/>
      <c r="G100" s="859"/>
      <c r="H100" s="859"/>
      <c r="I100" s="859"/>
      <c r="J100" s="859"/>
      <c r="K100" s="859"/>
      <c r="L100" s="859"/>
      <c r="M100" s="859"/>
      <c r="N100" s="859"/>
      <c r="O100" s="350"/>
      <c r="P100" s="350"/>
      <c r="Q100" s="350"/>
      <c r="R100" s="364"/>
      <c r="S100" s="14"/>
    </row>
    <row r="101" spans="1:19" ht="20.25" customHeight="1">
      <c r="A101" s="107"/>
      <c r="B101" s="376" t="s">
        <v>86</v>
      </c>
      <c r="C101" s="366"/>
      <c r="D101" s="366"/>
      <c r="E101" s="376"/>
      <c r="F101" s="376"/>
      <c r="G101" s="376"/>
      <c r="H101" s="376"/>
      <c r="I101" s="376"/>
      <c r="J101" s="376"/>
      <c r="K101" s="366"/>
      <c r="L101" s="211"/>
      <c r="M101" s="211"/>
      <c r="N101" s="211"/>
      <c r="O101" s="211"/>
      <c r="P101" s="211"/>
      <c r="Q101" s="211"/>
      <c r="R101" s="377"/>
      <c r="S101" s="14"/>
    </row>
    <row r="102" spans="1:19" ht="20.25" customHeight="1">
      <c r="A102" s="102"/>
      <c r="B102" s="857" t="s">
        <v>87</v>
      </c>
      <c r="C102" s="857"/>
      <c r="D102" s="857"/>
      <c r="E102" s="857"/>
      <c r="F102" s="857"/>
      <c r="G102" s="857"/>
      <c r="H102" s="857"/>
      <c r="I102" s="857"/>
      <c r="J102" s="857"/>
      <c r="K102" s="857"/>
      <c r="L102" s="857"/>
      <c r="M102" s="857"/>
      <c r="N102" s="857"/>
      <c r="O102" s="348"/>
      <c r="P102" s="348"/>
      <c r="Q102" s="348"/>
      <c r="R102" s="378"/>
      <c r="S102" s="14"/>
    </row>
    <row r="103" spans="1:19" ht="20.25" customHeight="1">
      <c r="A103" s="102"/>
      <c r="B103" s="858"/>
      <c r="C103" s="858"/>
      <c r="D103" s="858"/>
      <c r="E103" s="858"/>
      <c r="F103" s="858"/>
      <c r="G103" s="858"/>
      <c r="H103" s="858"/>
      <c r="I103" s="858"/>
      <c r="J103" s="858"/>
      <c r="K103" s="858"/>
      <c r="L103" s="858"/>
      <c r="M103" s="858"/>
      <c r="N103" s="858"/>
      <c r="O103" s="5"/>
      <c r="P103" s="5"/>
      <c r="Q103" s="5"/>
      <c r="R103" s="12"/>
      <c r="S103" s="14"/>
    </row>
    <row r="104" spans="1:19" ht="20.25" customHeight="1">
      <c r="A104" s="102"/>
      <c r="B104" s="858"/>
      <c r="C104" s="858"/>
      <c r="D104" s="858"/>
      <c r="E104" s="858"/>
      <c r="F104" s="858"/>
      <c r="G104" s="858"/>
      <c r="H104" s="858"/>
      <c r="I104" s="858"/>
      <c r="J104" s="858"/>
      <c r="K104" s="858"/>
      <c r="L104" s="858"/>
      <c r="M104" s="858"/>
      <c r="N104" s="858"/>
      <c r="O104" s="5"/>
      <c r="P104" s="5"/>
      <c r="Q104" s="5"/>
      <c r="R104" s="12"/>
      <c r="S104" s="14"/>
    </row>
    <row r="105" spans="1:19" ht="20.25" customHeight="1">
      <c r="A105" s="102"/>
      <c r="B105" s="858"/>
      <c r="C105" s="858"/>
      <c r="D105" s="858"/>
      <c r="E105" s="858"/>
      <c r="F105" s="858"/>
      <c r="G105" s="858"/>
      <c r="H105" s="858"/>
      <c r="I105" s="858"/>
      <c r="J105" s="858"/>
      <c r="K105" s="858"/>
      <c r="L105" s="858"/>
      <c r="M105" s="858"/>
      <c r="N105" s="858"/>
      <c r="O105" s="5"/>
      <c r="P105" s="5"/>
      <c r="Q105" s="5"/>
      <c r="R105" s="12"/>
      <c r="S105" s="14"/>
    </row>
    <row r="106" spans="1:19" ht="20.25" customHeight="1">
      <c r="A106" s="102"/>
      <c r="B106" s="858"/>
      <c r="C106" s="858"/>
      <c r="D106" s="858"/>
      <c r="E106" s="858"/>
      <c r="F106" s="858"/>
      <c r="G106" s="858"/>
      <c r="H106" s="858"/>
      <c r="I106" s="858"/>
      <c r="J106" s="858"/>
      <c r="K106" s="858"/>
      <c r="L106" s="858"/>
      <c r="M106" s="858"/>
      <c r="N106" s="858"/>
      <c r="O106" s="5"/>
      <c r="P106" s="5"/>
      <c r="Q106" s="5"/>
      <c r="R106" s="12"/>
      <c r="S106" s="14"/>
    </row>
    <row r="107" spans="1:19" ht="20.25" customHeight="1">
      <c r="A107" s="102"/>
      <c r="B107" s="858"/>
      <c r="C107" s="858"/>
      <c r="D107" s="858"/>
      <c r="E107" s="858"/>
      <c r="F107" s="858"/>
      <c r="G107" s="858"/>
      <c r="H107" s="858"/>
      <c r="I107" s="858"/>
      <c r="J107" s="858"/>
      <c r="K107" s="858"/>
      <c r="L107" s="858"/>
      <c r="M107" s="858"/>
      <c r="N107" s="858"/>
      <c r="O107" s="5"/>
      <c r="P107" s="5"/>
      <c r="Q107" s="5"/>
      <c r="R107" s="12"/>
      <c r="S107" s="14"/>
    </row>
    <row r="108" spans="1:19" ht="20.25" customHeight="1">
      <c r="A108" s="102"/>
      <c r="B108" s="858"/>
      <c r="C108" s="858"/>
      <c r="D108" s="858"/>
      <c r="E108" s="858"/>
      <c r="F108" s="858"/>
      <c r="G108" s="858"/>
      <c r="H108" s="858"/>
      <c r="I108" s="858"/>
      <c r="J108" s="858"/>
      <c r="K108" s="858"/>
      <c r="L108" s="858"/>
      <c r="M108" s="858"/>
      <c r="N108" s="858"/>
      <c r="O108" s="5"/>
      <c r="P108" s="5"/>
      <c r="Q108" s="5"/>
      <c r="R108" s="12"/>
      <c r="S108" s="14"/>
    </row>
    <row r="109" spans="1:19" ht="20.25" customHeight="1">
      <c r="A109" s="102"/>
      <c r="B109" s="858"/>
      <c r="C109" s="858"/>
      <c r="D109" s="858"/>
      <c r="E109" s="858"/>
      <c r="F109" s="858"/>
      <c r="G109" s="858"/>
      <c r="H109" s="858"/>
      <c r="I109" s="858"/>
      <c r="J109" s="858"/>
      <c r="K109" s="858"/>
      <c r="L109" s="858"/>
      <c r="M109" s="858"/>
      <c r="N109" s="858"/>
      <c r="O109" s="5"/>
      <c r="P109" s="5"/>
      <c r="Q109" s="5"/>
      <c r="R109" s="12"/>
      <c r="S109" s="14"/>
    </row>
    <row r="110" spans="1:19" ht="20.25" customHeight="1">
      <c r="A110" s="102"/>
      <c r="B110" s="858"/>
      <c r="C110" s="858"/>
      <c r="D110" s="858"/>
      <c r="E110" s="858"/>
      <c r="F110" s="858"/>
      <c r="G110" s="858"/>
      <c r="H110" s="858"/>
      <c r="I110" s="858"/>
      <c r="J110" s="858"/>
      <c r="K110" s="858"/>
      <c r="L110" s="858"/>
      <c r="M110" s="858"/>
      <c r="N110" s="858"/>
      <c r="O110" s="5"/>
      <c r="P110" s="5"/>
      <c r="Q110" s="5"/>
      <c r="R110" s="12"/>
      <c r="S110" s="14"/>
    </row>
    <row r="111" spans="1:19" ht="20.25" customHeight="1">
      <c r="A111" s="102"/>
      <c r="B111" s="858"/>
      <c r="C111" s="858"/>
      <c r="D111" s="858"/>
      <c r="E111" s="858"/>
      <c r="F111" s="858"/>
      <c r="G111" s="858"/>
      <c r="H111" s="858"/>
      <c r="I111" s="858"/>
      <c r="J111" s="858"/>
      <c r="K111" s="858"/>
      <c r="L111" s="858"/>
      <c r="M111" s="858"/>
      <c r="N111" s="858"/>
      <c r="O111" s="5"/>
      <c r="P111" s="5"/>
      <c r="Q111" s="5"/>
      <c r="R111" s="12"/>
      <c r="S111" s="14"/>
    </row>
    <row r="112" spans="1:19" ht="20.25" customHeight="1">
      <c r="A112" s="102"/>
      <c r="B112" s="858"/>
      <c r="C112" s="858"/>
      <c r="D112" s="858"/>
      <c r="E112" s="858"/>
      <c r="F112" s="858"/>
      <c r="G112" s="858"/>
      <c r="H112" s="858"/>
      <c r="I112" s="858"/>
      <c r="J112" s="858"/>
      <c r="K112" s="858"/>
      <c r="L112" s="858"/>
      <c r="M112" s="858"/>
      <c r="N112" s="858"/>
      <c r="O112" s="5"/>
      <c r="P112" s="5"/>
      <c r="Q112" s="5"/>
      <c r="R112" s="12"/>
      <c r="S112" s="14"/>
    </row>
    <row r="113" spans="1:19" ht="20.25" customHeight="1">
      <c r="A113" s="102"/>
      <c r="B113" s="858"/>
      <c r="C113" s="858"/>
      <c r="D113" s="858"/>
      <c r="E113" s="858"/>
      <c r="F113" s="858"/>
      <c r="G113" s="858"/>
      <c r="H113" s="858"/>
      <c r="I113" s="858"/>
      <c r="J113" s="858"/>
      <c r="K113" s="858"/>
      <c r="L113" s="858"/>
      <c r="M113" s="858"/>
      <c r="N113" s="858"/>
      <c r="O113" s="5"/>
      <c r="P113" s="5"/>
      <c r="Q113" s="5"/>
      <c r="R113" s="12"/>
      <c r="S113" s="14"/>
    </row>
    <row r="114" spans="1:19" ht="20.25" customHeight="1">
      <c r="A114" s="102"/>
      <c r="B114" s="858"/>
      <c r="C114" s="858"/>
      <c r="D114" s="858"/>
      <c r="E114" s="858"/>
      <c r="F114" s="858"/>
      <c r="G114" s="858"/>
      <c r="H114" s="858"/>
      <c r="I114" s="858"/>
      <c r="J114" s="858"/>
      <c r="K114" s="858"/>
      <c r="L114" s="858"/>
      <c r="M114" s="858"/>
      <c r="N114" s="858"/>
      <c r="O114" s="5"/>
      <c r="P114" s="5"/>
      <c r="Q114" s="5"/>
      <c r="R114" s="12"/>
      <c r="S114" s="14"/>
    </row>
    <row r="115" spans="1:19" ht="20.25" customHeight="1">
      <c r="A115" s="102"/>
      <c r="B115" s="858"/>
      <c r="C115" s="858"/>
      <c r="D115" s="858"/>
      <c r="E115" s="858"/>
      <c r="F115" s="858"/>
      <c r="G115" s="858"/>
      <c r="H115" s="858"/>
      <c r="I115" s="858"/>
      <c r="J115" s="858"/>
      <c r="K115" s="858"/>
      <c r="L115" s="858"/>
      <c r="M115" s="858"/>
      <c r="N115" s="858"/>
      <c r="O115" s="5"/>
      <c r="P115" s="5"/>
      <c r="Q115" s="5"/>
      <c r="R115" s="12"/>
      <c r="S115" s="14"/>
    </row>
    <row r="116" spans="1:19" ht="20.25" customHeight="1">
      <c r="A116" s="102"/>
      <c r="B116" s="858"/>
      <c r="C116" s="858"/>
      <c r="D116" s="858"/>
      <c r="E116" s="858"/>
      <c r="F116" s="858"/>
      <c r="G116" s="858"/>
      <c r="H116" s="858"/>
      <c r="I116" s="858"/>
      <c r="J116" s="858"/>
      <c r="K116" s="858"/>
      <c r="L116" s="858"/>
      <c r="M116" s="858"/>
      <c r="N116" s="858"/>
      <c r="O116" s="5"/>
      <c r="P116" s="5"/>
      <c r="Q116" s="5"/>
      <c r="R116" s="12"/>
      <c r="S116" s="14"/>
    </row>
    <row r="117" spans="1:19" ht="20.25" customHeight="1">
      <c r="A117" s="350"/>
      <c r="B117" s="859"/>
      <c r="C117" s="859"/>
      <c r="D117" s="859"/>
      <c r="E117" s="859"/>
      <c r="F117" s="859"/>
      <c r="G117" s="859"/>
      <c r="H117" s="859"/>
      <c r="I117" s="859"/>
      <c r="J117" s="859"/>
      <c r="K117" s="859"/>
      <c r="L117" s="859"/>
      <c r="M117" s="859"/>
      <c r="N117" s="859"/>
      <c r="O117" s="108"/>
      <c r="P117" s="108"/>
      <c r="Q117" s="108"/>
      <c r="R117" s="108"/>
      <c r="S117" s="14"/>
    </row>
    <row r="118" spans="1:19" ht="20.25" customHeight="1" thickBot="1">
      <c r="A118" s="10"/>
      <c r="B118" s="31"/>
      <c r="C118" s="31"/>
      <c r="D118" s="31"/>
      <c r="E118" s="31"/>
      <c r="F118" s="31"/>
      <c r="G118" s="31"/>
      <c r="H118" s="31"/>
      <c r="I118" s="31"/>
      <c r="J118" s="31"/>
      <c r="K118" s="11"/>
      <c r="L118" s="11"/>
      <c r="M118" s="11"/>
      <c r="N118" s="11"/>
      <c r="O118" s="11"/>
      <c r="P118" s="11"/>
      <c r="Q118" s="11"/>
      <c r="R118" s="11"/>
      <c r="S118" s="15"/>
    </row>
  </sheetData>
  <mergeCells count="23">
    <mergeCell ref="B4:F4"/>
    <mergeCell ref="G4:K4"/>
    <mergeCell ref="B1:K2"/>
    <mergeCell ref="L1:L2"/>
    <mergeCell ref="N1:N2"/>
    <mergeCell ref="B3:F3"/>
    <mergeCell ref="G3:K3"/>
    <mergeCell ref="B47:N48"/>
    <mergeCell ref="B5:F5"/>
    <mergeCell ref="G5:K5"/>
    <mergeCell ref="B6:F6"/>
    <mergeCell ref="G20:J20"/>
    <mergeCell ref="G22:J22"/>
    <mergeCell ref="G23:J23"/>
    <mergeCell ref="G24:J24"/>
    <mergeCell ref="B29:N37"/>
    <mergeCell ref="B39:N45"/>
    <mergeCell ref="G21:J21"/>
    <mergeCell ref="B56:N77"/>
    <mergeCell ref="B79:N87"/>
    <mergeCell ref="B89:N96"/>
    <mergeCell ref="B98:N100"/>
    <mergeCell ref="B102:N117"/>
  </mergeCells>
  <hyperlinks>
    <hyperlink ref="B4:F4" location="'Introduction - USG'!A1" tooltip="2. Usage" display="2. Usage" xr:uid="{00000000-0004-0000-0200-000000000000}"/>
    <hyperlink ref="G21" r:id="rId1" xr:uid="{00000000-0004-0000-0200-000001000000}"/>
    <hyperlink ref="G22" r:id="rId2" xr:uid="{A3B134B9-3936-4979-8E6C-D6C3B8A32E90}"/>
    <hyperlink ref="B5:F5" location="'Introduction - CHG'!A1" tooltip="3. Change notes" display="3. Change notes" xr:uid="{F6669240-51DF-4CEB-B41F-1895ADC61F28}"/>
    <hyperlink ref="G25" r:id="rId3" xr:uid="{E69254EA-7384-4533-8B8B-32D181486CEA}"/>
    <hyperlink ref="G26" r:id="rId4" xr:uid="{C0469576-0617-45EC-9254-E8BE2CF1DF7F}"/>
  </hyperlinks>
  <pageMargins left="0.7" right="0.7" top="0.75" bottom="0.75" header="0.3" footer="0.3"/>
  <pageSetup paperSize="9" orientation="portrait" r:id="rId5"/>
  <drawing r:id="rId6"/>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7">
    <tabColor rgb="FF0070C0"/>
  </sheetPr>
  <dimension ref="A1:T64"/>
  <sheetViews>
    <sheetView showRowColHeaders="0" zoomScaleNormal="100" workbookViewId="0">
      <pane ySplit="7" topLeftCell="A8" activePane="bottomLeft" state="frozen"/>
      <selection pane="bottomLeft"/>
    </sheetView>
  </sheetViews>
  <sheetFormatPr defaultColWidth="0" defaultRowHeight="15" customHeight="1"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customWidth="1"/>
    <col min="17" max="17" width="2.28515625" customWidth="1"/>
    <col min="18" max="18" width="110.7109375" customWidth="1"/>
    <col min="19" max="19" width="2.28515625" customWidth="1"/>
    <col min="20" max="20" width="0" hidden="1" customWidth="1"/>
    <col min="21" max="16384" width="9.28515625" hidden="1"/>
  </cols>
  <sheetData>
    <row r="1" spans="1:19" ht="20.100000000000001" customHeight="1">
      <c r="A1" s="328"/>
      <c r="B1" s="846" t="s">
        <v>25</v>
      </c>
      <c r="C1" s="847"/>
      <c r="D1" s="847"/>
      <c r="E1" s="847"/>
      <c r="F1" s="847"/>
      <c r="G1" s="847"/>
      <c r="H1" s="847"/>
      <c r="I1" s="847"/>
      <c r="J1" s="847"/>
      <c r="K1" s="847"/>
      <c r="L1" s="839"/>
      <c r="M1" s="340"/>
      <c r="N1" s="877"/>
      <c r="O1" s="329"/>
      <c r="P1" s="329"/>
      <c r="Q1" s="329"/>
      <c r="R1" s="329"/>
      <c r="S1" s="330"/>
    </row>
    <row r="2" spans="1:19" ht="20.100000000000001" customHeight="1">
      <c r="A2" s="331"/>
      <c r="B2" s="848"/>
      <c r="C2" s="849"/>
      <c r="D2" s="849"/>
      <c r="E2" s="849"/>
      <c r="F2" s="849"/>
      <c r="G2" s="849"/>
      <c r="H2" s="849"/>
      <c r="I2" s="849"/>
      <c r="J2" s="849"/>
      <c r="K2" s="849"/>
      <c r="L2" s="840"/>
      <c r="M2" s="325"/>
      <c r="N2" s="840"/>
      <c r="O2" s="337"/>
      <c r="P2" s="337"/>
      <c r="Q2" s="337"/>
      <c r="R2" s="337"/>
      <c r="S2" s="338"/>
    </row>
    <row r="3" spans="1:19" ht="20.100000000000001" customHeight="1">
      <c r="A3" s="331"/>
      <c r="B3" s="836" t="s">
        <v>26</v>
      </c>
      <c r="C3" s="837"/>
      <c r="D3" s="837"/>
      <c r="E3" s="837"/>
      <c r="F3" s="837"/>
      <c r="G3" s="836" t="s">
        <v>30</v>
      </c>
      <c r="H3" s="837"/>
      <c r="I3" s="837"/>
      <c r="J3" s="837"/>
      <c r="K3" s="837"/>
      <c r="L3" s="317"/>
      <c r="M3" s="317"/>
      <c r="N3" s="317"/>
      <c r="O3" s="332"/>
      <c r="P3" s="332"/>
      <c r="Q3" s="332"/>
      <c r="R3" s="332"/>
      <c r="S3" s="333"/>
    </row>
    <row r="4" spans="1:19" ht="20.100000000000001" customHeight="1">
      <c r="A4" s="331"/>
      <c r="B4" s="836" t="s">
        <v>840</v>
      </c>
      <c r="C4" s="837"/>
      <c r="D4" s="837"/>
      <c r="E4" s="837"/>
      <c r="F4" s="837"/>
      <c r="G4" s="836" t="s">
        <v>31</v>
      </c>
      <c r="H4" s="837"/>
      <c r="I4" s="837"/>
      <c r="J4" s="837"/>
      <c r="K4" s="837"/>
      <c r="L4" s="317"/>
      <c r="M4" s="317"/>
      <c r="N4" s="317"/>
      <c r="O4" s="332"/>
      <c r="P4" s="332"/>
      <c r="Q4" s="332"/>
      <c r="R4" s="332"/>
      <c r="S4" s="333"/>
    </row>
    <row r="5" spans="1:19" ht="20.100000000000001" customHeight="1">
      <c r="A5" s="331"/>
      <c r="B5" s="836" t="s">
        <v>28</v>
      </c>
      <c r="C5" s="837"/>
      <c r="D5" s="837"/>
      <c r="E5" s="837"/>
      <c r="F5" s="837"/>
      <c r="G5" s="836" t="s">
        <v>32</v>
      </c>
      <c r="H5" s="837"/>
      <c r="I5" s="837"/>
      <c r="J5" s="837"/>
      <c r="K5" s="837"/>
      <c r="L5" s="317"/>
      <c r="M5" s="317"/>
      <c r="N5" s="317"/>
      <c r="O5" s="332"/>
      <c r="P5" s="332"/>
      <c r="Q5" s="332"/>
      <c r="R5" s="332"/>
      <c r="S5" s="333"/>
    </row>
    <row r="6" spans="1:19" ht="20.100000000000001" customHeight="1">
      <c r="A6" s="331"/>
      <c r="B6" s="841" t="s">
        <v>29</v>
      </c>
      <c r="C6" s="842"/>
      <c r="D6" s="842"/>
      <c r="E6" s="842"/>
      <c r="F6" s="843"/>
      <c r="G6" s="339"/>
      <c r="H6" s="317"/>
      <c r="I6" s="317"/>
      <c r="J6" s="317"/>
      <c r="K6" s="317"/>
      <c r="L6" s="317"/>
      <c r="M6" s="317"/>
      <c r="N6" s="317"/>
      <c r="O6" s="332"/>
      <c r="P6" s="332"/>
      <c r="Q6" s="332"/>
      <c r="R6" s="332"/>
      <c r="S6" s="333"/>
    </row>
    <row r="7" spans="1:19" ht="20.100000000000001" customHeight="1" thickBot="1">
      <c r="A7" s="334"/>
      <c r="B7" s="335"/>
      <c r="C7" s="335"/>
      <c r="D7" s="335"/>
      <c r="E7" s="335"/>
      <c r="F7" s="335"/>
      <c r="G7" s="335"/>
      <c r="H7" s="335"/>
      <c r="I7" s="335"/>
      <c r="J7" s="335"/>
      <c r="K7" s="335"/>
      <c r="L7" s="335"/>
      <c r="M7" s="335"/>
      <c r="N7" s="335"/>
      <c r="O7" s="335"/>
      <c r="P7" s="335"/>
      <c r="Q7" s="335"/>
      <c r="R7" s="335"/>
      <c r="S7" s="336"/>
    </row>
    <row r="8" spans="1:19" ht="20.100000000000001" customHeight="1">
      <c r="A8" s="28"/>
      <c r="B8" s="29"/>
      <c r="C8" s="29"/>
      <c r="D8" s="29"/>
      <c r="E8" s="29"/>
      <c r="F8" s="29"/>
      <c r="G8" s="29"/>
      <c r="H8" s="29"/>
      <c r="I8" s="29"/>
      <c r="J8" s="29"/>
      <c r="K8" s="29"/>
      <c r="L8" s="29"/>
      <c r="M8" s="29"/>
      <c r="N8" s="29"/>
      <c r="O8" s="29"/>
      <c r="P8" s="29"/>
      <c r="Q8" s="29"/>
      <c r="R8" s="29"/>
      <c r="S8" s="30"/>
    </row>
    <row r="9" spans="1:19" s="2" customFormat="1" ht="20.100000000000001" customHeight="1">
      <c r="A9" s="106">
        <v>4</v>
      </c>
      <c r="B9" s="107" t="s">
        <v>1204</v>
      </c>
      <c r="C9" s="108"/>
      <c r="D9" s="107"/>
      <c r="E9" s="107"/>
      <c r="F9" s="107"/>
      <c r="G9" s="107"/>
      <c r="H9" s="107"/>
      <c r="I9" s="107"/>
      <c r="J9" s="107"/>
      <c r="K9" s="108"/>
      <c r="L9" s="109" t="s">
        <v>334</v>
      </c>
      <c r="M9" s="108"/>
      <c r="N9" s="109" t="s">
        <v>335</v>
      </c>
      <c r="O9" s="107"/>
      <c r="P9" s="109" t="s">
        <v>92</v>
      </c>
      <c r="Q9" s="108"/>
      <c r="R9" s="115" t="s">
        <v>313</v>
      </c>
      <c r="S9" s="13"/>
    </row>
    <row r="10" spans="1:19" s="2" customFormat="1" ht="20.100000000000001" customHeight="1">
      <c r="A10" s="4"/>
      <c r="B10" s="102" t="s">
        <v>1205</v>
      </c>
      <c r="C10" s="3"/>
      <c r="D10" s="102"/>
      <c r="E10" s="102"/>
      <c r="F10" s="102"/>
      <c r="G10" s="102"/>
      <c r="H10" s="102"/>
      <c r="I10" s="102"/>
      <c r="J10" s="102"/>
      <c r="K10" s="3"/>
      <c r="L10" s="434"/>
      <c r="M10" s="3"/>
      <c r="N10" s="434"/>
      <c r="O10" s="102"/>
      <c r="P10" s="434"/>
      <c r="Q10" s="3"/>
      <c r="R10" s="484"/>
      <c r="S10" s="13"/>
    </row>
    <row r="11" spans="1:19" s="2" customFormat="1" ht="20.100000000000001" customHeight="1">
      <c r="A11" s="6"/>
      <c r="B11" s="8" t="s">
        <v>1206</v>
      </c>
      <c r="C11" s="3" t="s">
        <v>1207</v>
      </c>
      <c r="D11" s="3"/>
      <c r="E11" s="3"/>
      <c r="F11" s="3"/>
      <c r="G11" s="3"/>
      <c r="H11" s="3"/>
      <c r="I11" s="3"/>
      <c r="J11" s="3"/>
      <c r="K11" s="3"/>
      <c r="L11" s="113"/>
      <c r="M11" s="3"/>
      <c r="N11" s="113"/>
      <c r="O11" s="3"/>
      <c r="P11" s="301" t="str">
        <f>VLOOKUP(_Output!D279,_Guidance!B758:C763,2,FALSE)</f>
        <v xml:space="preserve"> </v>
      </c>
      <c r="Q11" s="3"/>
      <c r="R11" s="113" t="s">
        <v>1208</v>
      </c>
      <c r="S11" s="13"/>
    </row>
    <row r="12" spans="1:19" s="2" customFormat="1" ht="20.100000000000001" customHeight="1">
      <c r="A12" s="6"/>
      <c r="B12" s="8" t="s">
        <v>1209</v>
      </c>
      <c r="C12" s="3" t="s">
        <v>1210</v>
      </c>
      <c r="D12" s="3"/>
      <c r="E12" s="3"/>
      <c r="F12" s="3"/>
      <c r="G12" s="3"/>
      <c r="H12" s="3"/>
      <c r="I12" s="3"/>
      <c r="J12" s="3"/>
      <c r="K12" s="3"/>
      <c r="L12" s="113"/>
      <c r="M12" s="3"/>
      <c r="N12" s="113"/>
      <c r="O12" s="3"/>
      <c r="P12" s="301" t="str">
        <f>VLOOKUP(_Output!D282,_Guidance!B764:C769,2,FALSE)</f>
        <v xml:space="preserve"> </v>
      </c>
      <c r="Q12" s="3"/>
      <c r="R12" s="113" t="s">
        <v>1211</v>
      </c>
      <c r="S12" s="13"/>
    </row>
    <row r="13" spans="1:19" s="2" customFormat="1" ht="20.100000000000001" customHeight="1">
      <c r="A13" s="6"/>
      <c r="B13" s="8" t="s">
        <v>1212</v>
      </c>
      <c r="C13" s="3" t="s">
        <v>1213</v>
      </c>
      <c r="D13" s="3"/>
      <c r="E13" s="3"/>
      <c r="F13" s="3"/>
      <c r="G13" s="3"/>
      <c r="H13" s="3"/>
      <c r="I13" s="3"/>
      <c r="J13" s="3"/>
      <c r="K13" s="3"/>
      <c r="L13" s="113"/>
      <c r="M13" s="3"/>
      <c r="N13" s="113"/>
      <c r="O13" s="3"/>
      <c r="P13" s="301" t="str">
        <f>VLOOKUP(_Output!D285,_Guidance!B770:C775,2,FALSE)</f>
        <v xml:space="preserve"> </v>
      </c>
      <c r="Q13" s="3"/>
      <c r="R13" s="113" t="s">
        <v>1214</v>
      </c>
      <c r="S13" s="13"/>
    </row>
    <row r="14" spans="1:19" s="2" customFormat="1" ht="20.100000000000001" customHeight="1">
      <c r="A14" s="6"/>
      <c r="B14" s="8" t="s">
        <v>1215</v>
      </c>
      <c r="C14" s="3" t="s">
        <v>1216</v>
      </c>
      <c r="D14" s="3"/>
      <c r="E14" s="3"/>
      <c r="F14" s="3"/>
      <c r="G14" s="3"/>
      <c r="H14" s="3"/>
      <c r="I14" s="3"/>
      <c r="J14" s="3"/>
      <c r="K14" s="3"/>
      <c r="L14" s="113"/>
      <c r="M14" s="3"/>
      <c r="N14" s="113"/>
      <c r="O14" s="3"/>
      <c r="P14" s="301" t="str">
        <f>VLOOKUP(_Output!D288,_Guidance!B776:C781,2,FALSE)</f>
        <v xml:space="preserve"> </v>
      </c>
      <c r="Q14" s="3"/>
      <c r="R14" s="113" t="s">
        <v>1217</v>
      </c>
      <c r="S14" s="13"/>
    </row>
    <row r="15" spans="1:19" s="2" customFormat="1" ht="20.100000000000001" customHeight="1">
      <c r="A15" s="6"/>
      <c r="B15" s="8" t="s">
        <v>1218</v>
      </c>
      <c r="C15" s="3" t="s">
        <v>1219</v>
      </c>
      <c r="D15" s="3"/>
      <c r="E15" s="3"/>
      <c r="F15" s="3"/>
      <c r="G15" s="3"/>
      <c r="H15" s="3"/>
      <c r="I15" s="3"/>
      <c r="J15" s="3"/>
      <c r="K15" s="3"/>
      <c r="L15" s="113"/>
      <c r="M15" s="3"/>
      <c r="N15" s="113"/>
      <c r="O15" s="3"/>
      <c r="P15" s="301" t="str">
        <f>VLOOKUP(_Output!D292,_Guidance!B782:C787,2,FALSE)</f>
        <v xml:space="preserve"> </v>
      </c>
      <c r="Q15" s="3"/>
      <c r="R15" s="113" t="s">
        <v>1220</v>
      </c>
      <c r="S15" s="13"/>
    </row>
    <row r="16" spans="1:19" s="2" customFormat="1" ht="20.100000000000001" customHeight="1">
      <c r="A16" s="6"/>
      <c r="B16" s="8" t="s">
        <v>1221</v>
      </c>
      <c r="C16" s="3" t="s">
        <v>1222</v>
      </c>
      <c r="D16" s="3"/>
      <c r="E16" s="3"/>
      <c r="F16" s="3"/>
      <c r="G16" s="3"/>
      <c r="H16" s="3"/>
      <c r="I16" s="3"/>
      <c r="J16" s="3"/>
      <c r="K16" s="3"/>
      <c r="L16" s="113"/>
      <c r="M16" s="3"/>
      <c r="N16" s="113"/>
      <c r="O16" s="3"/>
      <c r="P16" s="301" t="str">
        <f>VLOOKUP(_Output!D295,_Guidance!B788:C793,2,FALSE)</f>
        <v xml:space="preserve"> </v>
      </c>
      <c r="Q16" s="3"/>
      <c r="R16" s="113" t="s">
        <v>1223</v>
      </c>
      <c r="S16" s="13"/>
    </row>
    <row r="17" spans="1:19" s="2" customFormat="1" ht="20.100000000000001" customHeight="1">
      <c r="A17" s="6"/>
      <c r="B17" s="8" t="s">
        <v>1224</v>
      </c>
      <c r="C17" s="3" t="s">
        <v>1225</v>
      </c>
      <c r="D17" s="3"/>
      <c r="E17" s="3"/>
      <c r="F17" s="3"/>
      <c r="G17" s="3"/>
      <c r="H17" s="3"/>
      <c r="I17" s="3"/>
      <c r="J17" s="3"/>
      <c r="K17" s="3"/>
      <c r="L17" s="113"/>
      <c r="M17" s="3"/>
      <c r="N17" s="113"/>
      <c r="O17" s="3"/>
      <c r="P17" s="301" t="str">
        <f>VLOOKUP(_Output!D298,_Guidance!B794:C799,2,FALSE)</f>
        <v xml:space="preserve"> </v>
      </c>
      <c r="Q17" s="3"/>
      <c r="R17" s="113" t="s">
        <v>1226</v>
      </c>
      <c r="S17" s="13"/>
    </row>
    <row r="18" spans="1:19" s="2" customFormat="1" ht="20.100000000000001" customHeight="1">
      <c r="A18" s="6"/>
      <c r="B18" s="8" t="s">
        <v>1227</v>
      </c>
      <c r="C18" s="3" t="s">
        <v>1228</v>
      </c>
      <c r="D18" s="3"/>
      <c r="E18" s="3"/>
      <c r="F18" s="3"/>
      <c r="G18" s="3"/>
      <c r="H18" s="3"/>
      <c r="I18" s="3"/>
      <c r="J18" s="3"/>
      <c r="K18" s="3"/>
      <c r="L18" s="113"/>
      <c r="M18" s="3"/>
      <c r="N18" s="113"/>
      <c r="O18" s="3"/>
      <c r="P18" s="301" t="str">
        <f>VLOOKUP(_Output!D301,_Guidance!B800:C805,2,FALSE)</f>
        <v xml:space="preserve"> </v>
      </c>
      <c r="Q18" s="3"/>
      <c r="R18" s="113" t="s">
        <v>1229</v>
      </c>
      <c r="S18" s="13"/>
    </row>
    <row r="19" spans="1:19" s="2" customFormat="1" ht="20.100000000000001" customHeight="1">
      <c r="A19" s="6"/>
      <c r="B19" s="8" t="s">
        <v>1230</v>
      </c>
      <c r="C19" s="3" t="s">
        <v>1231</v>
      </c>
      <c r="D19" s="3"/>
      <c r="E19" s="3"/>
      <c r="F19" s="3"/>
      <c r="G19" s="3"/>
      <c r="H19" s="3"/>
      <c r="I19" s="3"/>
      <c r="J19" s="3"/>
      <c r="K19" s="3"/>
      <c r="L19" s="113"/>
      <c r="M19" s="3"/>
      <c r="N19" s="113"/>
      <c r="O19" s="3"/>
      <c r="P19" s="301" t="str">
        <f>VLOOKUP(_Output!D307,_Guidance!B806:C811,2,FALSE)</f>
        <v xml:space="preserve"> </v>
      </c>
      <c r="Q19" s="3"/>
      <c r="R19" s="113" t="s">
        <v>1232</v>
      </c>
      <c r="S19" s="13"/>
    </row>
    <row r="20" spans="1:19" s="2" customFormat="1" ht="20.100000000000001" customHeight="1">
      <c r="A20" s="6"/>
      <c r="B20" s="8" t="s">
        <v>1233</v>
      </c>
      <c r="C20" s="3" t="s">
        <v>1234</v>
      </c>
      <c r="D20" s="3"/>
      <c r="E20" s="3"/>
      <c r="F20" s="3"/>
      <c r="G20" s="3"/>
      <c r="H20" s="3"/>
      <c r="I20" s="3"/>
      <c r="J20" s="3"/>
      <c r="K20" s="3"/>
      <c r="L20" s="113"/>
      <c r="M20" s="3"/>
      <c r="N20" s="113"/>
      <c r="O20" s="3"/>
      <c r="P20" s="301" t="str">
        <f>VLOOKUP(_Output!D310,_Guidance!B812:C817,2,FALSE)</f>
        <v xml:space="preserve"> </v>
      </c>
      <c r="Q20" s="3"/>
      <c r="R20" s="113" t="s">
        <v>1235</v>
      </c>
      <c r="S20" s="13"/>
    </row>
    <row r="21" spans="1:19" s="2" customFormat="1" ht="20.100000000000001" customHeight="1">
      <c r="A21" s="6"/>
      <c r="B21" s="8" t="s">
        <v>1236</v>
      </c>
      <c r="C21" s="3" t="s">
        <v>1237</v>
      </c>
      <c r="D21" s="3"/>
      <c r="E21" s="3"/>
      <c r="F21" s="3"/>
      <c r="G21" s="3"/>
      <c r="H21" s="3"/>
      <c r="I21" s="3"/>
      <c r="J21" s="3"/>
      <c r="K21" s="3"/>
      <c r="L21" s="113"/>
      <c r="M21" s="3"/>
      <c r="N21" s="113"/>
      <c r="O21" s="3"/>
      <c r="P21" s="301" t="str">
        <f>VLOOKUP(_Output!D313,_Guidance!B818:C823,2,FALSE)</f>
        <v xml:space="preserve"> </v>
      </c>
      <c r="Q21" s="3"/>
      <c r="R21" s="113" t="s">
        <v>1238</v>
      </c>
      <c r="S21" s="13"/>
    </row>
    <row r="22" spans="1:19" s="2" customFormat="1" ht="20.100000000000001" customHeight="1">
      <c r="A22" s="6"/>
      <c r="B22" s="99"/>
      <c r="C22" s="3"/>
      <c r="D22" s="3"/>
      <c r="E22" s="3"/>
      <c r="F22" s="3"/>
      <c r="G22" s="3"/>
      <c r="H22" s="3"/>
      <c r="I22" s="3"/>
      <c r="J22" s="3"/>
      <c r="K22" s="3"/>
      <c r="L22" s="113"/>
      <c r="M22" s="3"/>
      <c r="N22" s="113"/>
      <c r="O22" s="3"/>
      <c r="P22" s="301"/>
      <c r="Q22" s="3"/>
      <c r="R22" s="113"/>
      <c r="S22" s="13"/>
    </row>
    <row r="23" spans="1:19" s="2" customFormat="1" ht="20.100000000000001" customHeight="1">
      <c r="A23" s="6"/>
      <c r="B23" s="101" t="s">
        <v>1239</v>
      </c>
      <c r="C23" s="3"/>
      <c r="D23" s="3"/>
      <c r="E23" s="3"/>
      <c r="F23" s="3"/>
      <c r="G23" s="3"/>
      <c r="H23" s="3"/>
      <c r="I23" s="3"/>
      <c r="J23" s="3"/>
      <c r="K23" s="3"/>
      <c r="L23" s="113"/>
      <c r="M23" s="3"/>
      <c r="N23" s="113"/>
      <c r="O23" s="3"/>
      <c r="P23" s="301"/>
      <c r="Q23" s="3"/>
      <c r="R23" s="113"/>
      <c r="S23" s="13"/>
    </row>
    <row r="24" spans="1:19" s="2" customFormat="1" ht="20.100000000000001" customHeight="1">
      <c r="A24" s="6"/>
      <c r="B24" s="8" t="s">
        <v>1240</v>
      </c>
      <c r="C24" s="3" t="s">
        <v>1241</v>
      </c>
      <c r="D24" s="3"/>
      <c r="E24" s="3"/>
      <c r="F24" s="3"/>
      <c r="G24" s="3"/>
      <c r="H24" s="3"/>
      <c r="I24" s="3"/>
      <c r="J24" s="3"/>
      <c r="K24" s="3"/>
      <c r="L24" s="113"/>
      <c r="M24" s="3"/>
      <c r="N24" s="113"/>
      <c r="O24" s="3"/>
      <c r="P24" s="301" t="str">
        <f>VLOOKUP(_Output!D1015,_Guidance!B824:C829,2,FALSE)</f>
        <v xml:space="preserve"> </v>
      </c>
      <c r="Q24" s="3"/>
      <c r="R24" s="113" t="s">
        <v>1242</v>
      </c>
      <c r="S24" s="13"/>
    </row>
    <row r="25" spans="1:19" s="2" customFormat="1" ht="20.100000000000001" customHeight="1">
      <c r="A25" s="6"/>
      <c r="B25" s="8" t="s">
        <v>1243</v>
      </c>
      <c r="C25" s="3" t="s">
        <v>1244</v>
      </c>
      <c r="D25" s="3"/>
      <c r="E25" s="3"/>
      <c r="F25" s="3"/>
      <c r="G25" s="3"/>
      <c r="H25" s="3"/>
      <c r="I25" s="3"/>
      <c r="J25" s="3"/>
      <c r="K25" s="3"/>
      <c r="L25" s="113"/>
      <c r="M25" s="3"/>
      <c r="N25" s="113"/>
      <c r="O25" s="3"/>
      <c r="P25" s="301" t="str">
        <f>VLOOKUP(_Output!D1016,_Guidance!B830:C835,2,FALSE)</f>
        <v xml:space="preserve"> </v>
      </c>
      <c r="Q25" s="3"/>
      <c r="R25" s="113" t="s">
        <v>1245</v>
      </c>
      <c r="S25" s="13"/>
    </row>
    <row r="26" spans="1:19" s="2" customFormat="1" ht="20.100000000000001" customHeight="1">
      <c r="A26" s="6"/>
      <c r="B26" s="8" t="s">
        <v>1246</v>
      </c>
      <c r="C26" s="3" t="s">
        <v>1247</v>
      </c>
      <c r="D26" s="3"/>
      <c r="E26" s="3"/>
      <c r="F26" s="3"/>
      <c r="G26" s="3"/>
      <c r="H26" s="3"/>
      <c r="I26" s="3"/>
      <c r="J26" s="3"/>
      <c r="K26" s="3"/>
      <c r="L26" s="113"/>
      <c r="M26" s="3"/>
      <c r="N26" s="113"/>
      <c r="O26" s="3"/>
      <c r="P26" s="301" t="str">
        <f>VLOOKUP(_Output!D1017,_Guidance!B836:C841,2,FALSE)</f>
        <v xml:space="preserve"> </v>
      </c>
      <c r="Q26" s="3"/>
      <c r="R26" s="113" t="s">
        <v>1248</v>
      </c>
      <c r="S26" s="13"/>
    </row>
    <row r="27" spans="1:19" s="2" customFormat="1" ht="20.100000000000001" customHeight="1">
      <c r="A27" s="6"/>
      <c r="B27" s="8" t="s">
        <v>1249</v>
      </c>
      <c r="C27" s="3" t="s">
        <v>1250</v>
      </c>
      <c r="D27" s="3"/>
      <c r="E27" s="3"/>
      <c r="F27" s="3"/>
      <c r="G27" s="3"/>
      <c r="H27" s="3"/>
      <c r="I27" s="3"/>
      <c r="J27" s="3"/>
      <c r="K27" s="3"/>
      <c r="L27" s="113"/>
      <c r="M27" s="3"/>
      <c r="N27" s="113"/>
      <c r="O27" s="3"/>
      <c r="P27" s="301" t="str">
        <f>VLOOKUP(_Output!D1018,_Guidance!B842:C847,2,FALSE)</f>
        <v xml:space="preserve"> </v>
      </c>
      <c r="Q27" s="3"/>
      <c r="R27" s="113" t="s">
        <v>1251</v>
      </c>
      <c r="S27" s="13"/>
    </row>
    <row r="28" spans="1:19" s="2" customFormat="1" ht="20.100000000000001" customHeight="1">
      <c r="A28" s="6"/>
      <c r="B28" s="8" t="s">
        <v>1252</v>
      </c>
      <c r="C28" s="3" t="s">
        <v>1253</v>
      </c>
      <c r="D28" s="3"/>
      <c r="E28" s="3"/>
      <c r="F28" s="3"/>
      <c r="G28" s="3"/>
      <c r="H28" s="3"/>
      <c r="I28" s="3"/>
      <c r="J28" s="3"/>
      <c r="K28" s="3"/>
      <c r="L28" s="113"/>
      <c r="M28" s="3"/>
      <c r="N28" s="113"/>
      <c r="O28" s="3"/>
      <c r="P28" s="301" t="str">
        <f>VLOOKUP(_Output!D1019,_Guidance!B848:C853,2,FALSE)</f>
        <v xml:space="preserve"> </v>
      </c>
      <c r="Q28" s="3"/>
      <c r="R28" s="113" t="s">
        <v>1254</v>
      </c>
      <c r="S28" s="13"/>
    </row>
    <row r="29" spans="1:19" s="2" customFormat="1" ht="20.100000000000001" customHeight="1">
      <c r="A29" s="6"/>
      <c r="B29" s="8" t="s">
        <v>1255</v>
      </c>
      <c r="C29" s="3" t="s">
        <v>1256</v>
      </c>
      <c r="D29" s="3"/>
      <c r="E29" s="3"/>
      <c r="F29" s="3"/>
      <c r="G29" s="3"/>
      <c r="H29" s="3"/>
      <c r="I29" s="3"/>
      <c r="J29" s="3"/>
      <c r="K29" s="3"/>
      <c r="L29" s="113"/>
      <c r="M29" s="3"/>
      <c r="N29" s="113"/>
      <c r="O29" s="3"/>
      <c r="P29" s="301" t="str">
        <f>VLOOKUP(_Output!D1020,_Guidance!B854:C859,2,FALSE)</f>
        <v xml:space="preserve"> </v>
      </c>
      <c r="Q29" s="3"/>
      <c r="R29" s="113" t="s">
        <v>1257</v>
      </c>
      <c r="S29" s="13"/>
    </row>
    <row r="30" spans="1:19" s="2" customFormat="1" ht="20.100000000000001" customHeight="1">
      <c r="A30" s="6"/>
      <c r="B30" s="3"/>
      <c r="C30" s="3"/>
      <c r="D30" s="3"/>
      <c r="E30" s="3"/>
      <c r="F30" s="3"/>
      <c r="G30" s="3"/>
      <c r="H30" s="3"/>
      <c r="I30" s="3"/>
      <c r="J30" s="3"/>
      <c r="K30" s="3"/>
      <c r="L30" s="113"/>
      <c r="M30" s="3"/>
      <c r="N30" s="113"/>
      <c r="O30" s="3"/>
      <c r="P30" s="301"/>
      <c r="Q30" s="3"/>
      <c r="R30" s="113"/>
      <c r="S30" s="13"/>
    </row>
    <row r="31" spans="1:19" s="2" customFormat="1" ht="20.100000000000001" customHeight="1">
      <c r="A31" s="6"/>
      <c r="B31" s="102" t="s">
        <v>1258</v>
      </c>
      <c r="C31" s="3"/>
      <c r="D31" s="3"/>
      <c r="E31" s="3"/>
      <c r="F31" s="3"/>
      <c r="G31" s="3"/>
      <c r="H31" s="3"/>
      <c r="I31" s="3"/>
      <c r="J31" s="3"/>
      <c r="K31" s="3"/>
      <c r="L31" s="113"/>
      <c r="M31" s="3"/>
      <c r="N31" s="113"/>
      <c r="O31" s="3"/>
      <c r="P31" s="301"/>
      <c r="Q31" s="3"/>
      <c r="R31" s="113"/>
      <c r="S31" s="13"/>
    </row>
    <row r="32" spans="1:19" s="2" customFormat="1" ht="20.100000000000001" customHeight="1">
      <c r="A32" s="6"/>
      <c r="B32" s="8" t="s">
        <v>459</v>
      </c>
      <c r="C32" s="3" t="s">
        <v>1259</v>
      </c>
      <c r="D32" s="3"/>
      <c r="E32" s="3"/>
      <c r="F32" s="3"/>
      <c r="G32" s="3"/>
      <c r="H32" s="3"/>
      <c r="I32" s="3"/>
      <c r="J32" s="3"/>
      <c r="K32" s="3"/>
      <c r="L32" s="113"/>
      <c r="M32" s="3"/>
      <c r="N32" s="113"/>
      <c r="O32" s="3"/>
      <c r="P32" s="301" t="str">
        <f>VLOOKUP(_Output!D1021,_Guidance!B860:C865,2,FALSE)</f>
        <v xml:space="preserve"> </v>
      </c>
      <c r="Q32" s="3"/>
      <c r="R32" s="113" t="s">
        <v>1260</v>
      </c>
      <c r="S32" s="13"/>
    </row>
    <row r="33" spans="1:19" s="2" customFormat="1" ht="20.100000000000001" customHeight="1">
      <c r="A33" s="6"/>
      <c r="B33" s="8" t="s">
        <v>462</v>
      </c>
      <c r="C33" s="3" t="s">
        <v>1261</v>
      </c>
      <c r="D33" s="3"/>
      <c r="E33" s="3"/>
      <c r="F33" s="3"/>
      <c r="G33" s="3"/>
      <c r="H33" s="3"/>
      <c r="I33" s="3"/>
      <c r="J33" s="3"/>
      <c r="K33" s="3"/>
      <c r="L33" s="113"/>
      <c r="M33" s="3"/>
      <c r="N33" s="113"/>
      <c r="O33" s="3"/>
      <c r="P33" s="301" t="str">
        <f>VLOOKUP(_Output!D1022,_Guidance!B866:C871,2,FALSE)</f>
        <v xml:space="preserve"> </v>
      </c>
      <c r="Q33" s="3"/>
      <c r="R33" s="113" t="s">
        <v>1262</v>
      </c>
      <c r="S33" s="13"/>
    </row>
    <row r="34" spans="1:19" s="2" customFormat="1" ht="20.100000000000001" customHeight="1">
      <c r="A34" s="6"/>
      <c r="B34" s="8" t="s">
        <v>464</v>
      </c>
      <c r="C34" s="3" t="s">
        <v>1263</v>
      </c>
      <c r="D34" s="3"/>
      <c r="E34" s="3"/>
      <c r="F34" s="3"/>
      <c r="G34" s="3"/>
      <c r="H34" s="3"/>
      <c r="I34" s="3"/>
      <c r="J34" s="3"/>
      <c r="K34" s="3"/>
      <c r="L34" s="113"/>
      <c r="M34" s="3"/>
      <c r="N34" s="113"/>
      <c r="O34" s="3"/>
      <c r="P34" s="301" t="str">
        <f>VLOOKUP(_Output!D1023,_Guidance!B872:C877,2,FALSE)</f>
        <v xml:space="preserve"> </v>
      </c>
      <c r="Q34" s="3"/>
      <c r="R34" s="113" t="s">
        <v>1264</v>
      </c>
      <c r="S34" s="13"/>
    </row>
    <row r="35" spans="1:19" ht="20.100000000000001" customHeight="1">
      <c r="A35" s="9"/>
      <c r="B35" s="5"/>
      <c r="C35" s="5"/>
      <c r="D35" s="5"/>
      <c r="E35" s="5"/>
      <c r="F35" s="5"/>
      <c r="G35" s="5"/>
      <c r="H35" s="5"/>
      <c r="I35" s="5"/>
      <c r="J35" s="5"/>
      <c r="K35" s="5"/>
      <c r="L35" s="110"/>
      <c r="M35" s="5"/>
      <c r="N35" s="110"/>
      <c r="O35" s="5"/>
      <c r="P35" s="110"/>
      <c r="Q35" s="5"/>
      <c r="R35" s="110"/>
      <c r="S35" s="14"/>
    </row>
    <row r="36" spans="1:19" ht="20.100000000000001" customHeight="1">
      <c r="A36" s="106"/>
      <c r="B36" s="107" t="s">
        <v>351</v>
      </c>
      <c r="C36" s="108"/>
      <c r="D36" s="107"/>
      <c r="E36" s="107"/>
      <c r="F36" s="107"/>
      <c r="G36" s="107"/>
      <c r="H36" s="107"/>
      <c r="I36" s="107"/>
      <c r="J36" s="107"/>
      <c r="K36" s="108"/>
      <c r="L36" s="110"/>
      <c r="M36" s="5"/>
      <c r="N36" s="110"/>
      <c r="O36" s="5"/>
      <c r="P36" s="110"/>
      <c r="Q36" s="5"/>
      <c r="R36" s="116"/>
      <c r="S36" s="14"/>
    </row>
    <row r="37" spans="1:19" ht="20.25" customHeight="1">
      <c r="A37" s="9"/>
      <c r="B37" s="21" t="s">
        <v>501</v>
      </c>
      <c r="C37" s="3" t="s">
        <v>353</v>
      </c>
      <c r="D37" s="21"/>
      <c r="E37" s="21"/>
      <c r="F37" s="21"/>
      <c r="G37" s="21"/>
      <c r="H37" s="21"/>
      <c r="I37" s="21"/>
      <c r="J37" s="21"/>
      <c r="K37" s="21"/>
      <c r="L37" s="607" t="s">
        <v>1206</v>
      </c>
      <c r="M37" s="608"/>
      <c r="N37" s="920"/>
      <c r="O37" s="920"/>
      <c r="P37" s="920"/>
      <c r="Q37" s="920"/>
      <c r="R37" s="921"/>
      <c r="S37" s="14"/>
    </row>
    <row r="38" spans="1:19" ht="20.25" customHeight="1">
      <c r="A38" s="9"/>
      <c r="B38" s="21"/>
      <c r="C38" s="21"/>
      <c r="D38" s="21"/>
      <c r="E38" s="21"/>
      <c r="F38" s="21"/>
      <c r="G38" s="21"/>
      <c r="H38" s="21"/>
      <c r="I38" s="21"/>
      <c r="J38" s="21"/>
      <c r="K38" s="21"/>
      <c r="L38" s="609" t="s">
        <v>1209</v>
      </c>
      <c r="M38" s="610"/>
      <c r="N38" s="922"/>
      <c r="O38" s="922"/>
      <c r="P38" s="922"/>
      <c r="Q38" s="922"/>
      <c r="R38" s="923"/>
      <c r="S38" s="14"/>
    </row>
    <row r="39" spans="1:19" ht="20.25" customHeight="1">
      <c r="A39" s="9"/>
      <c r="B39" s="955" t="s">
        <v>1265</v>
      </c>
      <c r="C39" s="955"/>
      <c r="D39" s="955"/>
      <c r="E39" s="955"/>
      <c r="F39" s="955"/>
      <c r="G39" s="955"/>
      <c r="H39" s="955"/>
      <c r="I39" s="955"/>
      <c r="J39" s="955"/>
      <c r="K39" s="955"/>
      <c r="L39" s="609" t="s">
        <v>1212</v>
      </c>
      <c r="M39" s="610"/>
      <c r="N39" s="924"/>
      <c r="O39" s="924"/>
      <c r="P39" s="924"/>
      <c r="Q39" s="924"/>
      <c r="R39" s="925"/>
      <c r="S39" s="14"/>
    </row>
    <row r="40" spans="1:19" ht="20.25" customHeight="1">
      <c r="A40" s="9"/>
      <c r="B40" s="955"/>
      <c r="C40" s="955"/>
      <c r="D40" s="955"/>
      <c r="E40" s="955"/>
      <c r="F40" s="955"/>
      <c r="G40" s="955"/>
      <c r="H40" s="955"/>
      <c r="I40" s="955"/>
      <c r="J40" s="955"/>
      <c r="K40" s="955"/>
      <c r="L40" s="609" t="s">
        <v>1215</v>
      </c>
      <c r="M40" s="610"/>
      <c r="N40" s="928"/>
      <c r="O40" s="928"/>
      <c r="P40" s="928"/>
      <c r="Q40" s="928"/>
      <c r="R40" s="929"/>
      <c r="S40" s="14"/>
    </row>
    <row r="41" spans="1:19" ht="20.25" customHeight="1">
      <c r="A41" s="9"/>
      <c r="B41" s="458" t="s">
        <v>1266</v>
      </c>
      <c r="C41" s="459"/>
      <c r="D41" s="459"/>
      <c r="E41" s="459"/>
      <c r="F41" s="459"/>
      <c r="G41" s="459"/>
      <c r="H41" s="459"/>
      <c r="I41" s="459"/>
      <c r="J41" s="459"/>
      <c r="K41" s="459"/>
      <c r="L41" s="609" t="s">
        <v>1218</v>
      </c>
      <c r="M41" s="610"/>
      <c r="N41" s="922"/>
      <c r="O41" s="922"/>
      <c r="P41" s="922"/>
      <c r="Q41" s="922"/>
      <c r="R41" s="923"/>
      <c r="S41" s="14"/>
    </row>
    <row r="42" spans="1:19" ht="20.25" customHeight="1">
      <c r="A42" s="9"/>
      <c r="B42" s="955" t="s">
        <v>1267</v>
      </c>
      <c r="C42" s="955"/>
      <c r="D42" s="955"/>
      <c r="E42" s="955"/>
      <c r="F42" s="955"/>
      <c r="G42" s="955"/>
      <c r="H42" s="955"/>
      <c r="I42" s="955"/>
      <c r="J42" s="955"/>
      <c r="K42" s="955"/>
      <c r="L42" s="609" t="s">
        <v>1221</v>
      </c>
      <c r="M42" s="610"/>
      <c r="N42" s="922"/>
      <c r="O42" s="922"/>
      <c r="P42" s="922"/>
      <c r="Q42" s="922"/>
      <c r="R42" s="923"/>
      <c r="S42" s="14"/>
    </row>
    <row r="43" spans="1:19" ht="20.25" customHeight="1">
      <c r="A43" s="9"/>
      <c r="B43" s="952" t="s">
        <v>1268</v>
      </c>
      <c r="C43" s="955"/>
      <c r="D43" s="955"/>
      <c r="E43" s="955"/>
      <c r="F43" s="955"/>
      <c r="G43" s="955"/>
      <c r="H43" s="955"/>
      <c r="I43" s="955"/>
      <c r="J43" s="955"/>
      <c r="K43" s="955"/>
      <c r="L43" s="609" t="s">
        <v>1224</v>
      </c>
      <c r="M43" s="610"/>
      <c r="N43" s="922"/>
      <c r="O43" s="922"/>
      <c r="P43" s="922"/>
      <c r="Q43" s="922"/>
      <c r="R43" s="923"/>
      <c r="S43" s="14"/>
    </row>
    <row r="44" spans="1:19" ht="20.25" customHeight="1">
      <c r="A44" s="9"/>
      <c r="B44" s="955" t="s">
        <v>1269</v>
      </c>
      <c r="C44" s="955"/>
      <c r="D44" s="955"/>
      <c r="E44" s="955"/>
      <c r="F44" s="955"/>
      <c r="G44" s="955"/>
      <c r="H44" s="955"/>
      <c r="I44" s="955"/>
      <c r="J44" s="955"/>
      <c r="K44" s="955"/>
      <c r="L44" s="609" t="s">
        <v>1227</v>
      </c>
      <c r="M44" s="610"/>
      <c r="N44" s="924"/>
      <c r="O44" s="924"/>
      <c r="P44" s="924"/>
      <c r="Q44" s="924"/>
      <c r="R44" s="925"/>
      <c r="S44" s="14"/>
    </row>
    <row r="45" spans="1:19" ht="20.25" customHeight="1">
      <c r="A45" s="9"/>
      <c r="B45" s="952" t="s">
        <v>1270</v>
      </c>
      <c r="C45" s="955"/>
      <c r="D45" s="955"/>
      <c r="E45" s="955"/>
      <c r="F45" s="955"/>
      <c r="G45" s="955"/>
      <c r="H45" s="955"/>
      <c r="I45" s="955"/>
      <c r="J45" s="955"/>
      <c r="K45" s="955"/>
      <c r="L45" s="609" t="s">
        <v>1230</v>
      </c>
      <c r="M45" s="610"/>
      <c r="N45" s="928"/>
      <c r="O45" s="928"/>
      <c r="P45" s="928"/>
      <c r="Q45" s="928"/>
      <c r="R45" s="929"/>
      <c r="S45" s="14"/>
    </row>
    <row r="46" spans="1:19" ht="20.25" customHeight="1">
      <c r="A46" s="9"/>
      <c r="B46" s="955" t="s">
        <v>1271</v>
      </c>
      <c r="C46" s="955"/>
      <c r="D46" s="955"/>
      <c r="E46" s="955"/>
      <c r="F46" s="955"/>
      <c r="G46" s="955"/>
      <c r="H46" s="955"/>
      <c r="I46" s="955"/>
      <c r="J46" s="955"/>
      <c r="K46" s="955"/>
      <c r="L46" s="609" t="s">
        <v>1233</v>
      </c>
      <c r="M46" s="610"/>
      <c r="N46" s="924"/>
      <c r="O46" s="924"/>
      <c r="P46" s="924"/>
      <c r="Q46" s="924"/>
      <c r="R46" s="925"/>
      <c r="S46" s="14"/>
    </row>
    <row r="47" spans="1:19" ht="20.25" customHeight="1">
      <c r="A47" s="9"/>
      <c r="B47" s="952" t="s">
        <v>1272</v>
      </c>
      <c r="C47" s="955"/>
      <c r="D47" s="955"/>
      <c r="E47" s="955"/>
      <c r="F47" s="955"/>
      <c r="G47" s="955"/>
      <c r="H47" s="955"/>
      <c r="I47" s="955"/>
      <c r="J47" s="955"/>
      <c r="K47" s="955"/>
      <c r="L47" s="609" t="s">
        <v>1236</v>
      </c>
      <c r="M47" s="610"/>
      <c r="N47" s="924"/>
      <c r="O47" s="924"/>
      <c r="P47" s="924"/>
      <c r="Q47" s="924"/>
      <c r="R47" s="925"/>
      <c r="S47" s="14"/>
    </row>
    <row r="48" spans="1:19" ht="20.25" customHeight="1">
      <c r="A48" s="9"/>
      <c r="B48" s="21"/>
      <c r="C48" s="21"/>
      <c r="D48" s="21"/>
      <c r="E48" s="21"/>
      <c r="F48" s="21"/>
      <c r="G48" s="21"/>
      <c r="H48" s="21"/>
      <c r="I48" s="21"/>
      <c r="J48" s="21"/>
      <c r="K48" s="21"/>
      <c r="L48" s="609" t="s">
        <v>1240</v>
      </c>
      <c r="M48" s="610"/>
      <c r="N48" s="928"/>
      <c r="O48" s="928"/>
      <c r="P48" s="928"/>
      <c r="Q48" s="928"/>
      <c r="R48" s="929"/>
      <c r="S48" s="14"/>
    </row>
    <row r="49" spans="1:19" ht="20.25" customHeight="1">
      <c r="A49" s="9"/>
      <c r="B49" s="21"/>
      <c r="C49" s="21"/>
      <c r="D49" s="21"/>
      <c r="E49" s="21"/>
      <c r="F49" s="21"/>
      <c r="G49" s="21"/>
      <c r="H49" s="21"/>
      <c r="I49" s="21"/>
      <c r="J49" s="21"/>
      <c r="K49" s="21"/>
      <c r="L49" s="609" t="s">
        <v>1243</v>
      </c>
      <c r="M49" s="610"/>
      <c r="N49" s="924"/>
      <c r="O49" s="924"/>
      <c r="P49" s="924"/>
      <c r="Q49" s="924"/>
      <c r="R49" s="925"/>
      <c r="S49" s="14"/>
    </row>
    <row r="50" spans="1:19" ht="20.25" customHeight="1">
      <c r="A50" s="9"/>
      <c r="B50" s="570"/>
      <c r="C50" s="21"/>
      <c r="D50" s="21"/>
      <c r="E50" s="21"/>
      <c r="F50" s="21"/>
      <c r="G50" s="21"/>
      <c r="H50" s="21"/>
      <c r="I50" s="21"/>
      <c r="J50" s="21"/>
      <c r="K50" s="21"/>
      <c r="L50" s="609" t="s">
        <v>1246</v>
      </c>
      <c r="M50" s="610"/>
      <c r="N50" s="924"/>
      <c r="O50" s="924"/>
      <c r="P50" s="924"/>
      <c r="Q50" s="924"/>
      <c r="R50" s="925"/>
      <c r="S50" s="14"/>
    </row>
    <row r="51" spans="1:19" ht="20.25" customHeight="1">
      <c r="A51" s="9"/>
      <c r="B51" s="21"/>
      <c r="C51" s="21"/>
      <c r="D51" s="21"/>
      <c r="E51" s="21"/>
      <c r="F51" s="21"/>
      <c r="G51" s="21"/>
      <c r="H51" s="21"/>
      <c r="I51" s="21"/>
      <c r="J51" s="21"/>
      <c r="K51" s="21"/>
      <c r="L51" s="609" t="s">
        <v>1249</v>
      </c>
      <c r="M51" s="610"/>
      <c r="N51" s="924"/>
      <c r="O51" s="924"/>
      <c r="P51" s="924"/>
      <c r="Q51" s="924"/>
      <c r="R51" s="925"/>
      <c r="S51" s="14"/>
    </row>
    <row r="52" spans="1:19" ht="20.25" customHeight="1">
      <c r="A52" s="9"/>
      <c r="B52" s="21"/>
      <c r="C52" s="21"/>
      <c r="D52" s="21"/>
      <c r="E52" s="21"/>
      <c r="F52" s="21"/>
      <c r="G52" s="21"/>
      <c r="H52" s="21"/>
      <c r="I52" s="21"/>
      <c r="J52" s="21"/>
      <c r="K52" s="21"/>
      <c r="L52" s="609" t="s">
        <v>1252</v>
      </c>
      <c r="M52" s="610"/>
      <c r="N52" s="924"/>
      <c r="O52" s="924"/>
      <c r="P52" s="924"/>
      <c r="Q52" s="924"/>
      <c r="R52" s="925"/>
      <c r="S52" s="14"/>
    </row>
    <row r="53" spans="1:19" ht="20.25" customHeight="1">
      <c r="A53" s="9"/>
      <c r="B53" s="21"/>
      <c r="C53" s="21"/>
      <c r="D53" s="21"/>
      <c r="E53" s="21"/>
      <c r="F53" s="21"/>
      <c r="G53" s="21"/>
      <c r="H53" s="21"/>
      <c r="I53" s="21"/>
      <c r="J53" s="21"/>
      <c r="K53" s="21"/>
      <c r="L53" s="609" t="s">
        <v>1255</v>
      </c>
      <c r="M53" s="610"/>
      <c r="N53" s="928"/>
      <c r="O53" s="928"/>
      <c r="P53" s="928"/>
      <c r="Q53" s="928"/>
      <c r="R53" s="929"/>
      <c r="S53" s="14"/>
    </row>
    <row r="54" spans="1:19" ht="20.25" customHeight="1">
      <c r="A54" s="9"/>
      <c r="B54" s="21"/>
      <c r="C54" s="21"/>
      <c r="D54" s="21"/>
      <c r="E54" s="21"/>
      <c r="F54" s="21"/>
      <c r="G54" s="21"/>
      <c r="H54" s="21"/>
      <c r="I54" s="21"/>
      <c r="J54" s="21"/>
      <c r="K54" s="21"/>
      <c r="L54" s="609" t="s">
        <v>459</v>
      </c>
      <c r="M54" s="610"/>
      <c r="N54" s="922"/>
      <c r="O54" s="922"/>
      <c r="P54" s="922"/>
      <c r="Q54" s="922"/>
      <c r="R54" s="923"/>
      <c r="S54" s="14"/>
    </row>
    <row r="55" spans="1:19" ht="20.25" customHeight="1">
      <c r="A55" s="9"/>
      <c r="B55" s="21"/>
      <c r="C55" s="21"/>
      <c r="D55" s="21"/>
      <c r="E55" s="21"/>
      <c r="F55" s="21"/>
      <c r="G55" s="21"/>
      <c r="H55" s="21"/>
      <c r="I55" s="21"/>
      <c r="J55" s="21"/>
      <c r="K55" s="21"/>
      <c r="L55" s="609" t="s">
        <v>462</v>
      </c>
      <c r="M55" s="610"/>
      <c r="N55" s="924"/>
      <c r="O55" s="924"/>
      <c r="P55" s="924"/>
      <c r="Q55" s="924"/>
      <c r="R55" s="925"/>
      <c r="S55" s="14"/>
    </row>
    <row r="56" spans="1:19" ht="20.25" customHeight="1">
      <c r="A56" s="9"/>
      <c r="B56" s="21"/>
      <c r="C56" s="21"/>
      <c r="D56" s="21"/>
      <c r="E56" s="21"/>
      <c r="F56" s="21"/>
      <c r="G56" s="21"/>
      <c r="H56" s="21"/>
      <c r="I56" s="21"/>
      <c r="J56" s="21"/>
      <c r="K56" s="21"/>
      <c r="L56" s="611" t="s">
        <v>464</v>
      </c>
      <c r="M56" s="612"/>
      <c r="N56" s="926"/>
      <c r="O56" s="926"/>
      <c r="P56" s="926"/>
      <c r="Q56" s="926"/>
      <c r="R56" s="927"/>
      <c r="S56" s="14"/>
    </row>
    <row r="57" spans="1:19" ht="20.25" customHeight="1" thickBot="1">
      <c r="A57" s="10"/>
      <c r="B57" s="31"/>
      <c r="C57" s="31"/>
      <c r="D57" s="31"/>
      <c r="E57" s="31"/>
      <c r="F57" s="31"/>
      <c r="G57" s="31"/>
      <c r="H57" s="31"/>
      <c r="I57" s="31"/>
      <c r="J57" s="31"/>
      <c r="K57" s="11"/>
      <c r="L57" s="11"/>
      <c r="M57" s="11"/>
      <c r="N57" s="11"/>
      <c r="O57" s="11"/>
      <c r="P57" s="11"/>
      <c r="Q57" s="11"/>
      <c r="R57" s="11"/>
      <c r="S57" s="15"/>
    </row>
    <row r="58" spans="1:19" ht="14.45" hidden="1"/>
    <row r="59" spans="1:19" ht="14.45" hidden="1"/>
    <row r="60" spans="1:19" ht="14.45" hidden="1"/>
    <row r="61" spans="1:19" ht="14.45" hidden="1"/>
    <row r="62" spans="1:19" ht="14.45" hidden="1"/>
    <row r="63" spans="1:19" ht="14.45" hidden="1"/>
    <row r="64" spans="1:19" ht="14.45" hidden="1"/>
  </sheetData>
  <mergeCells count="37">
    <mergeCell ref="N54:R54"/>
    <mergeCell ref="N55:R55"/>
    <mergeCell ref="N56:R56"/>
    <mergeCell ref="B39:K40"/>
    <mergeCell ref="B42:K42"/>
    <mergeCell ref="B43:K43"/>
    <mergeCell ref="N49:R49"/>
    <mergeCell ref="N50:R50"/>
    <mergeCell ref="N51:R51"/>
    <mergeCell ref="N52:R52"/>
    <mergeCell ref="N53:R53"/>
    <mergeCell ref="N44:R44"/>
    <mergeCell ref="N45:R45"/>
    <mergeCell ref="N46:R46"/>
    <mergeCell ref="N47:R47"/>
    <mergeCell ref="N48:R48"/>
    <mergeCell ref="B6:F6"/>
    <mergeCell ref="L1:L2"/>
    <mergeCell ref="N1:N2"/>
    <mergeCell ref="B3:F3"/>
    <mergeCell ref="G3:K3"/>
    <mergeCell ref="B4:F4"/>
    <mergeCell ref="G4:K4"/>
    <mergeCell ref="B5:F5"/>
    <mergeCell ref="G5:K5"/>
    <mergeCell ref="B1:K2"/>
    <mergeCell ref="B44:K44"/>
    <mergeCell ref="B45:K45"/>
    <mergeCell ref="B46:K46"/>
    <mergeCell ref="B47:K47"/>
    <mergeCell ref="N37:R37"/>
    <mergeCell ref="N38:R38"/>
    <mergeCell ref="N39:R39"/>
    <mergeCell ref="N40:R40"/>
    <mergeCell ref="N41:R41"/>
    <mergeCell ref="N42:R42"/>
    <mergeCell ref="N43:R43"/>
  </mergeCells>
  <hyperlinks>
    <hyperlink ref="B3:F3" location="'Process - MGT'!A1" tooltip="1. Management" display="1. Management" xr:uid="{00000000-0004-0000-1300-000000000000}"/>
    <hyperlink ref="G3:K3" location="'Process - DTE'!A1" tooltip="5. Detection Engineering &amp; Validation" display="5. Detection Engineering &amp; Validation" xr:uid="{8487D934-F270-4C48-B36D-76DE7AB47F3A}"/>
    <hyperlink ref="B5:F5" location="'Process - RPT'!A1" tooltip="3. Reporting &amp; Communication" display="3. Reporting &amp; Communication" xr:uid="{E4B18454-2CE1-414F-B433-6541FFC6FA33}"/>
    <hyperlink ref="B4:F4" location="'Process - O&amp;F'!A1" tooltip="2. Operations &amp; Facilities" display="2. Operations &amp; Facilities" xr:uid="{44F2FB7D-35D1-47D5-B940-355FC9EF3958}"/>
    <hyperlink ref="B41" r:id="rId1" xr:uid="{268EAEF9-DA53-4E75-8392-3E1CA3918F7B}"/>
    <hyperlink ref="B43" r:id="rId2" xr:uid="{E455CB30-7CED-4203-BFFA-901FB00E4CBA}"/>
    <hyperlink ref="B45" r:id="rId3" xr:uid="{E69EDD5A-6F7C-405D-BECF-9C2137A48956}"/>
    <hyperlink ref="B47" r:id="rId4" xr:uid="{07BEB96C-958F-4923-AD16-1CEC25720ED5}"/>
    <hyperlink ref="G5:K5" location="'Process - LOG'!A1" tooltip="7. Log Management" display="7. Log Management" xr:uid="{6A656686-0522-4BD8-9B7F-3D1204C884A0}"/>
    <hyperlink ref="G4:K4" location="'Process - ATE'!A1" tooltip="6. Automation Engineering" display="6. Automation Engineering" xr:uid="{70B807EC-0A57-4363-B799-2DB83BCFE7E7}"/>
  </hyperlinks>
  <pageMargins left="0.7" right="0.7" top="0.75" bottom="0.75" header="0.3" footer="0.3"/>
  <pageSetup paperSize="9"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73830" r:id="rId8" name="Drop Down 102">
              <controlPr defaultSize="0" autoLine="0" autoPict="0">
                <anchor moveWithCells="1">
                  <from>
                    <xdr:col>11</xdr:col>
                    <xdr:colOff>22860</xdr:colOff>
                    <xdr:row>10</xdr:row>
                    <xdr:rowOff>22860</xdr:rowOff>
                  </from>
                  <to>
                    <xdr:col>12</xdr:col>
                    <xdr:colOff>22860</xdr:colOff>
                    <xdr:row>10</xdr:row>
                    <xdr:rowOff>228600</xdr:rowOff>
                  </to>
                </anchor>
              </controlPr>
            </control>
          </mc:Choice>
        </mc:AlternateContent>
        <mc:AlternateContent xmlns:mc="http://schemas.openxmlformats.org/markup-compatibility/2006">
          <mc:Choice Requires="x14">
            <control shapeId="73831" r:id="rId9" name="Drop Down 103">
              <controlPr defaultSize="0" autoLine="0" autoPict="0">
                <anchor moveWithCells="1">
                  <from>
                    <xdr:col>11</xdr:col>
                    <xdr:colOff>22860</xdr:colOff>
                    <xdr:row>11</xdr:row>
                    <xdr:rowOff>22860</xdr:rowOff>
                  </from>
                  <to>
                    <xdr:col>12</xdr:col>
                    <xdr:colOff>22860</xdr:colOff>
                    <xdr:row>11</xdr:row>
                    <xdr:rowOff>228600</xdr:rowOff>
                  </to>
                </anchor>
              </controlPr>
            </control>
          </mc:Choice>
        </mc:AlternateContent>
        <mc:AlternateContent xmlns:mc="http://schemas.openxmlformats.org/markup-compatibility/2006">
          <mc:Choice Requires="x14">
            <control shapeId="73832" r:id="rId10" name="Drop Down 104">
              <controlPr defaultSize="0" autoLine="0" autoPict="0">
                <anchor moveWithCells="1">
                  <from>
                    <xdr:col>11</xdr:col>
                    <xdr:colOff>22860</xdr:colOff>
                    <xdr:row>12</xdr:row>
                    <xdr:rowOff>22860</xdr:rowOff>
                  </from>
                  <to>
                    <xdr:col>12</xdr:col>
                    <xdr:colOff>22860</xdr:colOff>
                    <xdr:row>12</xdr:row>
                    <xdr:rowOff>228600</xdr:rowOff>
                  </to>
                </anchor>
              </controlPr>
            </control>
          </mc:Choice>
        </mc:AlternateContent>
        <mc:AlternateContent xmlns:mc="http://schemas.openxmlformats.org/markup-compatibility/2006">
          <mc:Choice Requires="x14">
            <control shapeId="73833" r:id="rId11" name="Drop Down 105">
              <controlPr defaultSize="0" autoLine="0" autoPict="0">
                <anchor moveWithCells="1">
                  <from>
                    <xdr:col>11</xdr:col>
                    <xdr:colOff>22860</xdr:colOff>
                    <xdr:row>13</xdr:row>
                    <xdr:rowOff>22860</xdr:rowOff>
                  </from>
                  <to>
                    <xdr:col>12</xdr:col>
                    <xdr:colOff>22860</xdr:colOff>
                    <xdr:row>13</xdr:row>
                    <xdr:rowOff>228600</xdr:rowOff>
                  </to>
                </anchor>
              </controlPr>
            </control>
          </mc:Choice>
        </mc:AlternateContent>
        <mc:AlternateContent xmlns:mc="http://schemas.openxmlformats.org/markup-compatibility/2006">
          <mc:Choice Requires="x14">
            <control shapeId="73834" r:id="rId12" name="Drop Down 106">
              <controlPr defaultSize="0" autoLine="0" autoPict="0">
                <anchor moveWithCells="1">
                  <from>
                    <xdr:col>11</xdr:col>
                    <xdr:colOff>22860</xdr:colOff>
                    <xdr:row>14</xdr:row>
                    <xdr:rowOff>22860</xdr:rowOff>
                  </from>
                  <to>
                    <xdr:col>12</xdr:col>
                    <xdr:colOff>22860</xdr:colOff>
                    <xdr:row>14</xdr:row>
                    <xdr:rowOff>228600</xdr:rowOff>
                  </to>
                </anchor>
              </controlPr>
            </control>
          </mc:Choice>
        </mc:AlternateContent>
        <mc:AlternateContent xmlns:mc="http://schemas.openxmlformats.org/markup-compatibility/2006">
          <mc:Choice Requires="x14">
            <control shapeId="73835" r:id="rId13" name="Drop Down 107">
              <controlPr defaultSize="0" autoLine="0" autoPict="0">
                <anchor moveWithCells="1">
                  <from>
                    <xdr:col>11</xdr:col>
                    <xdr:colOff>22860</xdr:colOff>
                    <xdr:row>15</xdr:row>
                    <xdr:rowOff>22860</xdr:rowOff>
                  </from>
                  <to>
                    <xdr:col>12</xdr:col>
                    <xdr:colOff>22860</xdr:colOff>
                    <xdr:row>15</xdr:row>
                    <xdr:rowOff>228600</xdr:rowOff>
                  </to>
                </anchor>
              </controlPr>
            </control>
          </mc:Choice>
        </mc:AlternateContent>
        <mc:AlternateContent xmlns:mc="http://schemas.openxmlformats.org/markup-compatibility/2006">
          <mc:Choice Requires="x14">
            <control shapeId="73836" r:id="rId14" name="Drop Down 108">
              <controlPr defaultSize="0" autoLine="0" autoPict="0">
                <anchor moveWithCells="1">
                  <from>
                    <xdr:col>11</xdr:col>
                    <xdr:colOff>22860</xdr:colOff>
                    <xdr:row>16</xdr:row>
                    <xdr:rowOff>22860</xdr:rowOff>
                  </from>
                  <to>
                    <xdr:col>12</xdr:col>
                    <xdr:colOff>22860</xdr:colOff>
                    <xdr:row>16</xdr:row>
                    <xdr:rowOff>228600</xdr:rowOff>
                  </to>
                </anchor>
              </controlPr>
            </control>
          </mc:Choice>
        </mc:AlternateContent>
        <mc:AlternateContent xmlns:mc="http://schemas.openxmlformats.org/markup-compatibility/2006">
          <mc:Choice Requires="x14">
            <control shapeId="73837" r:id="rId15" name="Drop Down 109">
              <controlPr defaultSize="0" autoLine="0" autoPict="0">
                <anchor moveWithCells="1">
                  <from>
                    <xdr:col>11</xdr:col>
                    <xdr:colOff>22860</xdr:colOff>
                    <xdr:row>17</xdr:row>
                    <xdr:rowOff>22860</xdr:rowOff>
                  </from>
                  <to>
                    <xdr:col>12</xdr:col>
                    <xdr:colOff>22860</xdr:colOff>
                    <xdr:row>17</xdr:row>
                    <xdr:rowOff>228600</xdr:rowOff>
                  </to>
                </anchor>
              </controlPr>
            </control>
          </mc:Choice>
        </mc:AlternateContent>
        <mc:AlternateContent xmlns:mc="http://schemas.openxmlformats.org/markup-compatibility/2006">
          <mc:Choice Requires="x14">
            <control shapeId="73839" r:id="rId16" name="Drop Down 111">
              <controlPr defaultSize="0" autoLine="0" autoPict="0">
                <anchor moveWithCells="1">
                  <from>
                    <xdr:col>11</xdr:col>
                    <xdr:colOff>22860</xdr:colOff>
                    <xdr:row>18</xdr:row>
                    <xdr:rowOff>22860</xdr:rowOff>
                  </from>
                  <to>
                    <xdr:col>12</xdr:col>
                    <xdr:colOff>22860</xdr:colOff>
                    <xdr:row>18</xdr:row>
                    <xdr:rowOff>228600</xdr:rowOff>
                  </to>
                </anchor>
              </controlPr>
            </control>
          </mc:Choice>
        </mc:AlternateContent>
        <mc:AlternateContent xmlns:mc="http://schemas.openxmlformats.org/markup-compatibility/2006">
          <mc:Choice Requires="x14">
            <control shapeId="73840" r:id="rId17" name="Drop Down 112">
              <controlPr defaultSize="0" autoLine="0" autoPict="0">
                <anchor moveWithCells="1">
                  <from>
                    <xdr:col>11</xdr:col>
                    <xdr:colOff>22860</xdr:colOff>
                    <xdr:row>19</xdr:row>
                    <xdr:rowOff>22860</xdr:rowOff>
                  </from>
                  <to>
                    <xdr:col>12</xdr:col>
                    <xdr:colOff>22860</xdr:colOff>
                    <xdr:row>19</xdr:row>
                    <xdr:rowOff>228600</xdr:rowOff>
                  </to>
                </anchor>
              </controlPr>
            </control>
          </mc:Choice>
        </mc:AlternateContent>
        <mc:AlternateContent xmlns:mc="http://schemas.openxmlformats.org/markup-compatibility/2006">
          <mc:Choice Requires="x14">
            <control shapeId="73841" r:id="rId18" name="Drop Down 113">
              <controlPr defaultSize="0" autoLine="0" autoPict="0">
                <anchor moveWithCells="1">
                  <from>
                    <xdr:col>11</xdr:col>
                    <xdr:colOff>22860</xdr:colOff>
                    <xdr:row>20</xdr:row>
                    <xdr:rowOff>22860</xdr:rowOff>
                  </from>
                  <to>
                    <xdr:col>12</xdr:col>
                    <xdr:colOff>22860</xdr:colOff>
                    <xdr:row>20</xdr:row>
                    <xdr:rowOff>228600</xdr:rowOff>
                  </to>
                </anchor>
              </controlPr>
            </control>
          </mc:Choice>
        </mc:AlternateContent>
        <mc:AlternateContent xmlns:mc="http://schemas.openxmlformats.org/markup-compatibility/2006">
          <mc:Choice Requires="x14">
            <control shapeId="73862" r:id="rId19" name="Drop Down 134">
              <controlPr defaultSize="0" autoLine="0" autoPict="0">
                <anchor moveWithCells="1">
                  <from>
                    <xdr:col>11</xdr:col>
                    <xdr:colOff>22860</xdr:colOff>
                    <xdr:row>23</xdr:row>
                    <xdr:rowOff>22860</xdr:rowOff>
                  </from>
                  <to>
                    <xdr:col>12</xdr:col>
                    <xdr:colOff>22860</xdr:colOff>
                    <xdr:row>23</xdr:row>
                    <xdr:rowOff>228600</xdr:rowOff>
                  </to>
                </anchor>
              </controlPr>
            </control>
          </mc:Choice>
        </mc:AlternateContent>
        <mc:AlternateContent xmlns:mc="http://schemas.openxmlformats.org/markup-compatibility/2006">
          <mc:Choice Requires="x14">
            <control shapeId="73863" r:id="rId20" name="Drop Down 135">
              <controlPr defaultSize="0" autoLine="0" autoPict="0">
                <anchor moveWithCells="1">
                  <from>
                    <xdr:col>11</xdr:col>
                    <xdr:colOff>22860</xdr:colOff>
                    <xdr:row>24</xdr:row>
                    <xdr:rowOff>22860</xdr:rowOff>
                  </from>
                  <to>
                    <xdr:col>12</xdr:col>
                    <xdr:colOff>22860</xdr:colOff>
                    <xdr:row>24</xdr:row>
                    <xdr:rowOff>228600</xdr:rowOff>
                  </to>
                </anchor>
              </controlPr>
            </control>
          </mc:Choice>
        </mc:AlternateContent>
        <mc:AlternateContent xmlns:mc="http://schemas.openxmlformats.org/markup-compatibility/2006">
          <mc:Choice Requires="x14">
            <control shapeId="73864" r:id="rId21" name="Drop Down 136">
              <controlPr defaultSize="0" autoLine="0" autoPict="0">
                <anchor moveWithCells="1">
                  <from>
                    <xdr:col>11</xdr:col>
                    <xdr:colOff>22860</xdr:colOff>
                    <xdr:row>25</xdr:row>
                    <xdr:rowOff>22860</xdr:rowOff>
                  </from>
                  <to>
                    <xdr:col>12</xdr:col>
                    <xdr:colOff>22860</xdr:colOff>
                    <xdr:row>25</xdr:row>
                    <xdr:rowOff>228600</xdr:rowOff>
                  </to>
                </anchor>
              </controlPr>
            </control>
          </mc:Choice>
        </mc:AlternateContent>
        <mc:AlternateContent xmlns:mc="http://schemas.openxmlformats.org/markup-compatibility/2006">
          <mc:Choice Requires="x14">
            <control shapeId="73865" r:id="rId22" name="Drop Down 137">
              <controlPr defaultSize="0" autoLine="0" autoPict="0">
                <anchor moveWithCells="1">
                  <from>
                    <xdr:col>11</xdr:col>
                    <xdr:colOff>22860</xdr:colOff>
                    <xdr:row>26</xdr:row>
                    <xdr:rowOff>22860</xdr:rowOff>
                  </from>
                  <to>
                    <xdr:col>12</xdr:col>
                    <xdr:colOff>22860</xdr:colOff>
                    <xdr:row>26</xdr:row>
                    <xdr:rowOff>228600</xdr:rowOff>
                  </to>
                </anchor>
              </controlPr>
            </control>
          </mc:Choice>
        </mc:AlternateContent>
        <mc:AlternateContent xmlns:mc="http://schemas.openxmlformats.org/markup-compatibility/2006">
          <mc:Choice Requires="x14">
            <control shapeId="73866" r:id="rId23" name="Drop Down 138">
              <controlPr defaultSize="0" autoLine="0" autoPict="0">
                <anchor moveWithCells="1">
                  <from>
                    <xdr:col>11</xdr:col>
                    <xdr:colOff>22860</xdr:colOff>
                    <xdr:row>31</xdr:row>
                    <xdr:rowOff>22860</xdr:rowOff>
                  </from>
                  <to>
                    <xdr:col>12</xdr:col>
                    <xdr:colOff>22860</xdr:colOff>
                    <xdr:row>31</xdr:row>
                    <xdr:rowOff>228600</xdr:rowOff>
                  </to>
                </anchor>
              </controlPr>
            </control>
          </mc:Choice>
        </mc:AlternateContent>
        <mc:AlternateContent xmlns:mc="http://schemas.openxmlformats.org/markup-compatibility/2006">
          <mc:Choice Requires="x14">
            <control shapeId="73867" r:id="rId24" name="Drop Down 139">
              <controlPr defaultSize="0" autoLine="0" autoPict="0">
                <anchor moveWithCells="1">
                  <from>
                    <xdr:col>11</xdr:col>
                    <xdr:colOff>22860</xdr:colOff>
                    <xdr:row>32</xdr:row>
                    <xdr:rowOff>22860</xdr:rowOff>
                  </from>
                  <to>
                    <xdr:col>12</xdr:col>
                    <xdr:colOff>22860</xdr:colOff>
                    <xdr:row>32</xdr:row>
                    <xdr:rowOff>228600</xdr:rowOff>
                  </to>
                </anchor>
              </controlPr>
            </control>
          </mc:Choice>
        </mc:AlternateContent>
        <mc:AlternateContent xmlns:mc="http://schemas.openxmlformats.org/markup-compatibility/2006">
          <mc:Choice Requires="x14">
            <control shapeId="73868" r:id="rId25" name="Drop Down 140">
              <controlPr defaultSize="0" autoLine="0" autoPict="0">
                <anchor moveWithCells="1">
                  <from>
                    <xdr:col>11</xdr:col>
                    <xdr:colOff>22860</xdr:colOff>
                    <xdr:row>33</xdr:row>
                    <xdr:rowOff>22860</xdr:rowOff>
                  </from>
                  <to>
                    <xdr:col>12</xdr:col>
                    <xdr:colOff>22860</xdr:colOff>
                    <xdr:row>33</xdr:row>
                    <xdr:rowOff>228600</xdr:rowOff>
                  </to>
                </anchor>
              </controlPr>
            </control>
          </mc:Choice>
        </mc:AlternateContent>
        <mc:AlternateContent xmlns:mc="http://schemas.openxmlformats.org/markup-compatibility/2006">
          <mc:Choice Requires="x14">
            <control shapeId="73869" r:id="rId26" name="Drop Down 141">
              <controlPr defaultSize="0" autoLine="0" autoPict="0">
                <anchor moveWithCells="1">
                  <from>
                    <xdr:col>11</xdr:col>
                    <xdr:colOff>22860</xdr:colOff>
                    <xdr:row>27</xdr:row>
                    <xdr:rowOff>22860</xdr:rowOff>
                  </from>
                  <to>
                    <xdr:col>12</xdr:col>
                    <xdr:colOff>22860</xdr:colOff>
                    <xdr:row>27</xdr:row>
                    <xdr:rowOff>228600</xdr:rowOff>
                  </to>
                </anchor>
              </controlPr>
            </control>
          </mc:Choice>
        </mc:AlternateContent>
        <mc:AlternateContent xmlns:mc="http://schemas.openxmlformats.org/markup-compatibility/2006">
          <mc:Choice Requires="x14">
            <control shapeId="73871" r:id="rId27" name="Drop Down 143">
              <controlPr defaultSize="0" autoLine="0" autoPict="0">
                <anchor moveWithCells="1">
                  <from>
                    <xdr:col>11</xdr:col>
                    <xdr:colOff>22860</xdr:colOff>
                    <xdr:row>28</xdr:row>
                    <xdr:rowOff>22860</xdr:rowOff>
                  </from>
                  <to>
                    <xdr:col>12</xdr:col>
                    <xdr:colOff>22860</xdr:colOff>
                    <xdr:row>28</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7E86F-709F-4CDB-98CE-5C63D65117AD}">
  <sheetPr>
    <tabColor rgb="FF0070C0"/>
  </sheetPr>
  <dimension ref="A1:T51"/>
  <sheetViews>
    <sheetView showRowColHeaders="0" workbookViewId="0">
      <pane ySplit="7" topLeftCell="A8" activePane="bottomLeft" state="frozen"/>
      <selection pane="bottomLeft"/>
    </sheetView>
  </sheetViews>
  <sheetFormatPr defaultColWidth="0" defaultRowHeight="20.25" customHeight="1"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customWidth="1"/>
    <col min="17" max="17" width="2.28515625" customWidth="1"/>
    <col min="18" max="18" width="110.7109375" customWidth="1"/>
    <col min="19" max="19" width="2.28515625" customWidth="1"/>
    <col min="20" max="20" width="0" hidden="1" customWidth="1"/>
    <col min="21" max="16384" width="9.28515625" hidden="1"/>
  </cols>
  <sheetData>
    <row r="1" spans="1:19" ht="20.25" customHeight="1">
      <c r="A1" s="328"/>
      <c r="B1" s="846" t="s">
        <v>25</v>
      </c>
      <c r="C1" s="847"/>
      <c r="D1" s="847"/>
      <c r="E1" s="847"/>
      <c r="F1" s="847"/>
      <c r="G1" s="847"/>
      <c r="H1" s="847"/>
      <c r="I1" s="847"/>
      <c r="J1" s="847"/>
      <c r="K1" s="847"/>
      <c r="L1" s="839"/>
      <c r="M1" s="340"/>
      <c r="N1" s="877"/>
      <c r="O1" s="329"/>
      <c r="P1" s="329"/>
      <c r="Q1" s="329"/>
      <c r="R1" s="329"/>
      <c r="S1" s="330"/>
    </row>
    <row r="2" spans="1:19" ht="20.25" customHeight="1">
      <c r="A2" s="331"/>
      <c r="B2" s="848"/>
      <c r="C2" s="849"/>
      <c r="D2" s="849"/>
      <c r="E2" s="849"/>
      <c r="F2" s="849"/>
      <c r="G2" s="849"/>
      <c r="H2" s="849"/>
      <c r="I2" s="849"/>
      <c r="J2" s="849"/>
      <c r="K2" s="849"/>
      <c r="L2" s="840"/>
      <c r="M2" s="325"/>
      <c r="N2" s="840"/>
      <c r="O2" s="337"/>
      <c r="P2" s="337"/>
      <c r="Q2" s="337"/>
      <c r="R2" s="337"/>
      <c r="S2" s="338"/>
    </row>
    <row r="3" spans="1:19" ht="20.25" customHeight="1">
      <c r="A3" s="331"/>
      <c r="B3" s="836" t="s">
        <v>26</v>
      </c>
      <c r="C3" s="837"/>
      <c r="D3" s="837"/>
      <c r="E3" s="837"/>
      <c r="F3" s="837"/>
      <c r="G3" s="841" t="s">
        <v>30</v>
      </c>
      <c r="H3" s="842"/>
      <c r="I3" s="842"/>
      <c r="J3" s="842"/>
      <c r="K3" s="843"/>
      <c r="L3" s="317"/>
      <c r="M3" s="317"/>
      <c r="N3" s="317"/>
      <c r="O3" s="332"/>
      <c r="P3" s="332"/>
      <c r="Q3" s="332"/>
      <c r="R3" s="332"/>
      <c r="S3" s="333"/>
    </row>
    <row r="4" spans="1:19" ht="20.25" customHeight="1">
      <c r="A4" s="331"/>
      <c r="B4" s="836" t="s">
        <v>840</v>
      </c>
      <c r="C4" s="837"/>
      <c r="D4" s="837"/>
      <c r="E4" s="837"/>
      <c r="F4" s="837"/>
      <c r="G4" s="836" t="s">
        <v>31</v>
      </c>
      <c r="H4" s="837"/>
      <c r="I4" s="837"/>
      <c r="J4" s="837"/>
      <c r="K4" s="837"/>
      <c r="L4" s="317"/>
      <c r="M4" s="317"/>
      <c r="N4" s="317"/>
      <c r="O4" s="332"/>
      <c r="P4" s="332"/>
      <c r="Q4" s="332"/>
      <c r="R4" s="332"/>
      <c r="S4" s="333"/>
    </row>
    <row r="5" spans="1:19" ht="20.25" customHeight="1">
      <c r="A5" s="331"/>
      <c r="B5" s="836" t="s">
        <v>28</v>
      </c>
      <c r="C5" s="837"/>
      <c r="D5" s="837"/>
      <c r="E5" s="837"/>
      <c r="F5" s="837"/>
      <c r="G5" s="836" t="s">
        <v>32</v>
      </c>
      <c r="H5" s="837"/>
      <c r="I5" s="837"/>
      <c r="J5" s="837"/>
      <c r="K5" s="837"/>
      <c r="L5" s="317"/>
      <c r="M5" s="317"/>
      <c r="N5" s="317"/>
      <c r="O5" s="332"/>
      <c r="P5" s="332"/>
      <c r="Q5" s="332"/>
      <c r="R5" s="332"/>
      <c r="S5" s="333"/>
    </row>
    <row r="6" spans="1:19" ht="20.25" customHeight="1">
      <c r="A6" s="331"/>
      <c r="B6" s="836" t="s">
        <v>29</v>
      </c>
      <c r="C6" s="837"/>
      <c r="D6" s="837"/>
      <c r="E6" s="837"/>
      <c r="F6" s="837"/>
      <c r="G6" s="339"/>
      <c r="H6" s="317"/>
      <c r="I6" s="317"/>
      <c r="J6" s="317"/>
      <c r="K6" s="317"/>
      <c r="L6" s="317"/>
      <c r="M6" s="317"/>
      <c r="N6" s="317"/>
      <c r="O6" s="332"/>
      <c r="P6" s="332"/>
      <c r="Q6" s="332"/>
      <c r="R6" s="332"/>
      <c r="S6" s="333"/>
    </row>
    <row r="7" spans="1:19" ht="20.25" customHeight="1" thickBot="1">
      <c r="A7" s="334"/>
      <c r="B7" s="335"/>
      <c r="C7" s="335"/>
      <c r="D7" s="335"/>
      <c r="E7" s="335"/>
      <c r="F7" s="335"/>
      <c r="G7" s="335"/>
      <c r="H7" s="335"/>
      <c r="I7" s="335"/>
      <c r="J7" s="335"/>
      <c r="K7" s="335"/>
      <c r="L7" s="335"/>
      <c r="M7" s="335"/>
      <c r="N7" s="335"/>
      <c r="O7" s="335"/>
      <c r="P7" s="335"/>
      <c r="Q7" s="335"/>
      <c r="R7" s="335"/>
      <c r="S7" s="336"/>
    </row>
    <row r="8" spans="1:19" ht="20.25" customHeight="1">
      <c r="A8" s="28"/>
      <c r="B8" s="29"/>
      <c r="C8" s="29"/>
      <c r="D8" s="29"/>
      <c r="E8" s="29"/>
      <c r="F8" s="29"/>
      <c r="G8" s="29"/>
      <c r="H8" s="29"/>
      <c r="I8" s="29"/>
      <c r="J8" s="29"/>
      <c r="K8" s="29"/>
      <c r="L8" s="29"/>
      <c r="M8" s="29"/>
      <c r="N8" s="29"/>
      <c r="O8" s="29"/>
      <c r="P8" s="29"/>
      <c r="Q8" s="29"/>
      <c r="R8" s="29"/>
      <c r="S8" s="30"/>
    </row>
    <row r="9" spans="1:19" s="2" customFormat="1" ht="20.25" customHeight="1">
      <c r="A9" s="106">
        <v>5</v>
      </c>
      <c r="B9" s="107" t="s">
        <v>1273</v>
      </c>
      <c r="C9" s="108"/>
      <c r="D9" s="107"/>
      <c r="E9" s="107"/>
      <c r="F9" s="107"/>
      <c r="G9" s="107"/>
      <c r="H9" s="107"/>
      <c r="I9" s="107"/>
      <c r="J9" s="107"/>
      <c r="K9" s="108"/>
      <c r="L9" s="109" t="s">
        <v>334</v>
      </c>
      <c r="M9" s="108"/>
      <c r="N9" s="109" t="s">
        <v>335</v>
      </c>
      <c r="O9" s="107"/>
      <c r="P9" s="109" t="s">
        <v>92</v>
      </c>
      <c r="Q9" s="108"/>
      <c r="R9" s="115" t="s">
        <v>313</v>
      </c>
      <c r="S9" s="13"/>
    </row>
    <row r="10" spans="1:19" s="2" customFormat="1" ht="20.25" customHeight="1">
      <c r="A10" s="4"/>
      <c r="B10" s="102" t="s">
        <v>1274</v>
      </c>
      <c r="C10" s="3"/>
      <c r="D10" s="102"/>
      <c r="E10" s="102"/>
      <c r="F10" s="102"/>
      <c r="G10" s="102"/>
      <c r="H10" s="102"/>
      <c r="I10" s="102"/>
      <c r="J10" s="102"/>
      <c r="K10" s="3"/>
      <c r="L10" s="434"/>
      <c r="M10" s="3"/>
      <c r="N10" s="434"/>
      <c r="O10" s="102"/>
      <c r="P10" s="434"/>
      <c r="Q10" s="3"/>
      <c r="R10" s="484"/>
      <c r="S10" s="13"/>
    </row>
    <row r="11" spans="1:19" s="2" customFormat="1" ht="20.25" customHeight="1">
      <c r="A11" s="6"/>
      <c r="B11" s="8" t="s">
        <v>1275</v>
      </c>
      <c r="C11" s="3" t="s">
        <v>1276</v>
      </c>
      <c r="D11" s="3"/>
      <c r="E11" s="3"/>
      <c r="F11" s="3"/>
      <c r="G11" s="3"/>
      <c r="H11" s="3"/>
      <c r="I11" s="3"/>
      <c r="J11" s="3"/>
      <c r="K11" s="3"/>
      <c r="L11" s="113"/>
      <c r="M11" s="3"/>
      <c r="N11" s="113"/>
      <c r="O11" s="3"/>
      <c r="P11" s="301" t="str">
        <f>VLOOKUP(_Output!D1026,_Guidance!B880:C885,2,FALSE)</f>
        <v xml:space="preserve"> </v>
      </c>
      <c r="Q11" s="3"/>
      <c r="R11" s="113" t="s">
        <v>1277</v>
      </c>
      <c r="S11" s="13"/>
    </row>
    <row r="12" spans="1:19" s="2" customFormat="1" ht="20.25" customHeight="1">
      <c r="A12" s="6"/>
      <c r="B12" s="8" t="s">
        <v>1278</v>
      </c>
      <c r="C12" s="3" t="s">
        <v>1279</v>
      </c>
      <c r="D12" s="3"/>
      <c r="E12" s="3"/>
      <c r="F12" s="3"/>
      <c r="G12" s="3"/>
      <c r="H12" s="3"/>
      <c r="I12" s="3"/>
      <c r="J12" s="3"/>
      <c r="K12" s="3"/>
      <c r="L12" s="113"/>
      <c r="M12" s="3"/>
      <c r="N12" s="113"/>
      <c r="O12" s="3"/>
      <c r="P12" s="301" t="str">
        <f>VLOOKUP(_Output!D1027,_Guidance!B886:C891,2,FALSE)</f>
        <v xml:space="preserve"> </v>
      </c>
      <c r="Q12" s="3"/>
      <c r="R12" s="113" t="s">
        <v>1280</v>
      </c>
      <c r="S12" s="13"/>
    </row>
    <row r="13" spans="1:19" s="2" customFormat="1" ht="20.25" customHeight="1">
      <c r="A13" s="6"/>
      <c r="B13" s="8" t="s">
        <v>1281</v>
      </c>
      <c r="C13" s="3" t="s">
        <v>1282</v>
      </c>
      <c r="D13" s="3"/>
      <c r="E13" s="3"/>
      <c r="F13" s="3"/>
      <c r="G13" s="3"/>
      <c r="H13" s="3"/>
      <c r="I13" s="3"/>
      <c r="J13" s="3"/>
      <c r="K13" s="3"/>
      <c r="L13" s="113"/>
      <c r="M13" s="3"/>
      <c r="N13" s="113"/>
      <c r="O13" s="3"/>
      <c r="P13" s="301" t="str">
        <f>VLOOKUP(_Output!D1028,_Guidance!B892:C10069,2,FALSE)</f>
        <v xml:space="preserve"> </v>
      </c>
      <c r="Q13" s="3"/>
      <c r="R13" s="113" t="s">
        <v>1283</v>
      </c>
      <c r="S13" s="13"/>
    </row>
    <row r="14" spans="1:19" s="2" customFormat="1" ht="20.25" customHeight="1">
      <c r="A14" s="6"/>
      <c r="B14" s="8" t="s">
        <v>1284</v>
      </c>
      <c r="C14" s="3" t="s">
        <v>1285</v>
      </c>
      <c r="D14" s="3"/>
      <c r="E14" s="3"/>
      <c r="F14" s="3"/>
      <c r="G14" s="3"/>
      <c r="H14" s="3"/>
      <c r="I14" s="3"/>
      <c r="J14" s="3"/>
      <c r="K14" s="3"/>
      <c r="L14" s="113"/>
      <c r="M14" s="3"/>
      <c r="N14" s="113"/>
      <c r="O14" s="3"/>
      <c r="P14" s="301" t="str">
        <f>VLOOKUP(_Output!D1029,_Guidance!B898:C10075,2,FALSE)</f>
        <v xml:space="preserve"> </v>
      </c>
      <c r="Q14" s="3"/>
      <c r="R14" s="113" t="s">
        <v>1286</v>
      </c>
      <c r="S14" s="13"/>
    </row>
    <row r="15" spans="1:19" s="2" customFormat="1" ht="20.25" customHeight="1">
      <c r="A15" s="6"/>
      <c r="B15" s="8" t="s">
        <v>1287</v>
      </c>
      <c r="C15" s="3" t="s">
        <v>1288</v>
      </c>
      <c r="D15" s="3"/>
      <c r="E15" s="3"/>
      <c r="F15" s="3"/>
      <c r="G15" s="3"/>
      <c r="H15" s="3"/>
      <c r="I15" s="3"/>
      <c r="J15" s="3"/>
      <c r="K15" s="3"/>
      <c r="L15" s="113"/>
      <c r="M15" s="3"/>
      <c r="N15" s="113"/>
      <c r="O15" s="3"/>
      <c r="P15" s="301" t="str">
        <f>VLOOKUP(_Output!D1030,_Guidance!B904:C909,2,FALSE)</f>
        <v xml:space="preserve"> </v>
      </c>
      <c r="Q15" s="3"/>
      <c r="R15" s="113" t="s">
        <v>1289</v>
      </c>
      <c r="S15" s="13"/>
    </row>
    <row r="16" spans="1:19" s="2" customFormat="1" ht="20.25" customHeight="1">
      <c r="A16" s="6"/>
      <c r="B16" s="8" t="s">
        <v>1290</v>
      </c>
      <c r="C16" s="3" t="s">
        <v>1291</v>
      </c>
      <c r="D16" s="3"/>
      <c r="E16" s="3"/>
      <c r="F16" s="3"/>
      <c r="G16" s="3"/>
      <c r="H16" s="3"/>
      <c r="I16" s="3"/>
      <c r="J16" s="3"/>
      <c r="K16" s="3"/>
      <c r="L16" s="113"/>
      <c r="M16" s="3"/>
      <c r="N16" s="113"/>
      <c r="O16" s="3"/>
      <c r="P16" s="301" t="str">
        <f>VLOOKUP(_Output!D1031,_Guidance!B910:C915,2,FALSE)</f>
        <v xml:space="preserve"> </v>
      </c>
      <c r="Q16" s="3"/>
      <c r="R16" s="113" t="s">
        <v>1292</v>
      </c>
      <c r="S16" s="13"/>
    </row>
    <row r="17" spans="1:19" s="2" customFormat="1" ht="20.25" customHeight="1">
      <c r="A17" s="6"/>
      <c r="B17" s="8" t="s">
        <v>1293</v>
      </c>
      <c r="C17" s="3" t="s">
        <v>1294</v>
      </c>
      <c r="D17" s="3"/>
      <c r="E17" s="3"/>
      <c r="F17" s="3"/>
      <c r="G17" s="3"/>
      <c r="H17" s="3"/>
      <c r="I17" s="3"/>
      <c r="J17" s="3"/>
      <c r="K17" s="3"/>
      <c r="L17" s="113"/>
      <c r="M17" s="3"/>
      <c r="N17" s="113"/>
      <c r="O17" s="3"/>
      <c r="P17" s="301" t="str">
        <f>VLOOKUP(_Output!D1032,_Guidance!B916:C921,2,FALSE)</f>
        <v xml:space="preserve"> </v>
      </c>
      <c r="Q17" s="3"/>
      <c r="R17" s="113" t="s">
        <v>1295</v>
      </c>
      <c r="S17" s="13"/>
    </row>
    <row r="18" spans="1:19" s="2" customFormat="1" ht="20.25" customHeight="1">
      <c r="A18" s="6"/>
      <c r="B18" s="8" t="s">
        <v>1296</v>
      </c>
      <c r="C18" s="3" t="s">
        <v>1297</v>
      </c>
      <c r="D18" s="3"/>
      <c r="E18" s="3"/>
      <c r="F18" s="3"/>
      <c r="G18" s="3"/>
      <c r="H18" s="3"/>
      <c r="I18" s="3"/>
      <c r="J18" s="3"/>
      <c r="K18" s="3"/>
      <c r="L18" s="113"/>
      <c r="M18" s="3"/>
      <c r="N18" s="113"/>
      <c r="O18" s="3"/>
      <c r="P18" s="301" t="str">
        <f>VLOOKUP(_Output!D1033,_Guidance!B922:C927,2,FALSE)</f>
        <v xml:space="preserve"> </v>
      </c>
      <c r="Q18" s="3"/>
      <c r="R18" s="113" t="s">
        <v>1298</v>
      </c>
      <c r="S18" s="13"/>
    </row>
    <row r="19" spans="1:19" s="2" customFormat="1" ht="20.25" customHeight="1">
      <c r="A19" s="6"/>
      <c r="B19" s="8" t="s">
        <v>1299</v>
      </c>
      <c r="C19" s="3" t="s">
        <v>1300</v>
      </c>
      <c r="D19" s="3"/>
      <c r="E19" s="3"/>
      <c r="F19" s="3"/>
      <c r="G19" s="3"/>
      <c r="H19" s="3"/>
      <c r="I19" s="3"/>
      <c r="J19" s="3"/>
      <c r="K19" s="3"/>
      <c r="L19" s="113"/>
      <c r="M19" s="3"/>
      <c r="N19" s="113"/>
      <c r="O19" s="3"/>
      <c r="P19" s="301" t="str">
        <f>VLOOKUP(_Output!D1034,_Guidance!B928:C933,2,FALSE)</f>
        <v xml:space="preserve"> </v>
      </c>
      <c r="Q19" s="3"/>
      <c r="R19" s="113" t="s">
        <v>1301</v>
      </c>
      <c r="S19" s="13"/>
    </row>
    <row r="20" spans="1:19" s="2" customFormat="1" ht="20.25" customHeight="1">
      <c r="A20" s="6"/>
      <c r="B20" s="8" t="s">
        <v>1302</v>
      </c>
      <c r="C20" s="3" t="s">
        <v>1303</v>
      </c>
      <c r="D20" s="3"/>
      <c r="E20" s="3"/>
      <c r="F20" s="3"/>
      <c r="G20" s="3"/>
      <c r="H20" s="3"/>
      <c r="I20" s="3"/>
      <c r="J20" s="3"/>
      <c r="K20" s="3"/>
      <c r="L20" s="113"/>
      <c r="M20" s="3"/>
      <c r="N20" s="113"/>
      <c r="O20" s="3"/>
      <c r="P20" s="301" t="str">
        <f>VLOOKUP(_Output!D1035,_Guidance!B934:C939,2,FALSE)</f>
        <v xml:space="preserve"> </v>
      </c>
      <c r="Q20" s="3"/>
      <c r="R20" s="113" t="s">
        <v>1304</v>
      </c>
      <c r="S20" s="13"/>
    </row>
    <row r="21" spans="1:19" s="2" customFormat="1" ht="20.25" customHeight="1">
      <c r="A21" s="6"/>
      <c r="B21" s="99"/>
      <c r="C21" s="3"/>
      <c r="D21" s="3"/>
      <c r="E21" s="3"/>
      <c r="F21" s="3"/>
      <c r="G21" s="3"/>
      <c r="H21" s="3"/>
      <c r="I21" s="3"/>
      <c r="J21" s="3"/>
      <c r="K21" s="3"/>
      <c r="L21" s="113"/>
      <c r="M21" s="3"/>
      <c r="N21" s="113"/>
      <c r="O21" s="3"/>
      <c r="P21" s="301"/>
      <c r="Q21" s="3"/>
      <c r="R21" s="113"/>
      <c r="S21" s="13"/>
    </row>
    <row r="22" spans="1:19" s="2" customFormat="1" ht="20.25" customHeight="1">
      <c r="A22" s="6"/>
      <c r="B22" s="102" t="s">
        <v>1305</v>
      </c>
      <c r="C22" s="3"/>
      <c r="D22" s="3"/>
      <c r="E22" s="3"/>
      <c r="F22" s="3"/>
      <c r="G22" s="3"/>
      <c r="H22" s="3"/>
      <c r="I22" s="3"/>
      <c r="J22" s="3"/>
      <c r="K22" s="3"/>
      <c r="L22" s="113"/>
      <c r="M22" s="3"/>
      <c r="N22" s="113"/>
      <c r="O22" s="3"/>
      <c r="P22" s="301"/>
      <c r="Q22" s="3"/>
      <c r="R22" s="113"/>
      <c r="S22" s="13"/>
    </row>
    <row r="23" spans="1:19" s="2" customFormat="1" ht="20.25" customHeight="1">
      <c r="A23" s="6"/>
      <c r="B23" s="8" t="s">
        <v>798</v>
      </c>
      <c r="C23" s="3" t="s">
        <v>1306</v>
      </c>
      <c r="D23" s="3"/>
      <c r="E23" s="3"/>
      <c r="F23" s="3"/>
      <c r="G23" s="3"/>
      <c r="H23" s="3"/>
      <c r="I23" s="3"/>
      <c r="J23" s="3"/>
      <c r="K23" s="3"/>
      <c r="L23" s="113"/>
      <c r="M23" s="3"/>
      <c r="N23" s="113"/>
      <c r="O23" s="3"/>
      <c r="P23" s="301" t="str">
        <f>VLOOKUP(_Output!D1036,_Guidance!B940:C945,2,FALSE)</f>
        <v xml:space="preserve"> </v>
      </c>
      <c r="Q23" s="3"/>
      <c r="R23" s="113" t="s">
        <v>1307</v>
      </c>
      <c r="S23" s="13"/>
    </row>
    <row r="24" spans="1:19" s="2" customFormat="1" ht="20.25" customHeight="1">
      <c r="A24" s="6"/>
      <c r="B24" s="8" t="s">
        <v>801</v>
      </c>
      <c r="C24" s="3" t="s">
        <v>1308</v>
      </c>
      <c r="D24" s="3"/>
      <c r="E24" s="3"/>
      <c r="F24" s="3"/>
      <c r="G24" s="3"/>
      <c r="H24" s="3"/>
      <c r="I24" s="3"/>
      <c r="J24" s="3"/>
      <c r="K24" s="3"/>
      <c r="L24" s="113"/>
      <c r="M24" s="3"/>
      <c r="N24" s="113"/>
      <c r="O24" s="3"/>
      <c r="P24" s="301" t="str">
        <f>VLOOKUP(_Output!D1037,_Guidance!B946:C951,2,FALSE)</f>
        <v xml:space="preserve"> </v>
      </c>
      <c r="Q24" s="3"/>
      <c r="R24" s="113" t="s">
        <v>1309</v>
      </c>
      <c r="S24" s="13"/>
    </row>
    <row r="25" spans="1:19" s="2" customFormat="1" ht="20.25" customHeight="1">
      <c r="A25" s="6"/>
      <c r="B25" s="8" t="s">
        <v>804</v>
      </c>
      <c r="C25" s="3" t="s">
        <v>1310</v>
      </c>
      <c r="D25" s="3"/>
      <c r="E25" s="3"/>
      <c r="F25" s="3"/>
      <c r="G25" s="3"/>
      <c r="H25" s="3"/>
      <c r="I25" s="3"/>
      <c r="J25" s="3"/>
      <c r="K25" s="3"/>
      <c r="L25" s="113"/>
      <c r="M25" s="3"/>
      <c r="N25" s="113"/>
      <c r="O25" s="3"/>
      <c r="P25" s="301" t="str">
        <f>VLOOKUP(_Output!D1038,_Guidance!B952:C957,2,FALSE)</f>
        <v xml:space="preserve"> </v>
      </c>
      <c r="Q25" s="3"/>
      <c r="R25" s="113" t="s">
        <v>1311</v>
      </c>
      <c r="S25" s="13"/>
    </row>
    <row r="26" spans="1:19" s="2" customFormat="1" ht="20.25" customHeight="1">
      <c r="A26" s="6"/>
      <c r="B26" s="8" t="s">
        <v>807</v>
      </c>
      <c r="C26" s="3" t="s">
        <v>1312</v>
      </c>
      <c r="D26" s="3"/>
      <c r="E26" s="3"/>
      <c r="F26" s="3"/>
      <c r="G26" s="3"/>
      <c r="H26" s="3"/>
      <c r="I26" s="3"/>
      <c r="J26" s="3"/>
      <c r="K26" s="3"/>
      <c r="L26" s="113"/>
      <c r="M26" s="3"/>
      <c r="N26" s="113"/>
      <c r="O26" s="3"/>
      <c r="P26" s="301" t="str">
        <f>VLOOKUP(_Output!D1039,_Guidance!B958:C963,2,FALSE)</f>
        <v xml:space="preserve"> </v>
      </c>
      <c r="Q26" s="3"/>
      <c r="R26" s="113" t="s">
        <v>1313</v>
      </c>
      <c r="S26" s="13"/>
    </row>
    <row r="27" spans="1:19" s="2" customFormat="1" ht="20.25" customHeight="1">
      <c r="A27" s="6"/>
      <c r="B27" s="8" t="s">
        <v>810</v>
      </c>
      <c r="C27" s="3" t="s">
        <v>1314</v>
      </c>
      <c r="D27" s="3"/>
      <c r="E27" s="3"/>
      <c r="F27" s="3"/>
      <c r="G27" s="3"/>
      <c r="H27" s="3"/>
      <c r="I27" s="3"/>
      <c r="J27" s="3"/>
      <c r="K27" s="3"/>
      <c r="L27" s="113"/>
      <c r="M27" s="3"/>
      <c r="N27" s="113"/>
      <c r="O27" s="3"/>
      <c r="P27" s="301" t="str">
        <f>VLOOKUP(_Output!D1040,_Guidance!B964:C969,2,FALSE)</f>
        <v xml:space="preserve"> </v>
      </c>
      <c r="Q27" s="3"/>
      <c r="R27" s="113" t="s">
        <v>1315</v>
      </c>
      <c r="S27" s="13"/>
    </row>
    <row r="28" spans="1:19" s="2" customFormat="1" ht="20.25" customHeight="1">
      <c r="A28" s="6"/>
      <c r="B28" s="8" t="s">
        <v>813</v>
      </c>
      <c r="C28" s="3" t="s">
        <v>1316</v>
      </c>
      <c r="D28" s="3"/>
      <c r="E28" s="3"/>
      <c r="F28" s="3"/>
      <c r="G28" s="3"/>
      <c r="H28" s="3"/>
      <c r="I28" s="3"/>
      <c r="J28" s="3"/>
      <c r="K28" s="3"/>
      <c r="L28" s="113"/>
      <c r="M28" s="3"/>
      <c r="N28" s="113"/>
      <c r="O28" s="3"/>
      <c r="P28" s="301" t="str">
        <f>VLOOKUP(_Output!D1041,_Guidance!B970:C975,2,FALSE)</f>
        <v xml:space="preserve"> </v>
      </c>
      <c r="Q28" s="3"/>
      <c r="R28" s="113" t="s">
        <v>1317</v>
      </c>
      <c r="S28" s="13"/>
    </row>
    <row r="29" spans="1:19" s="2" customFormat="1" ht="20.25" customHeight="1">
      <c r="A29" s="6"/>
      <c r="B29" s="8" t="s">
        <v>1318</v>
      </c>
      <c r="C29" s="3" t="s">
        <v>1319</v>
      </c>
      <c r="D29" s="3"/>
      <c r="E29" s="3"/>
      <c r="F29" s="3"/>
      <c r="G29" s="3"/>
      <c r="H29" s="3"/>
      <c r="I29" s="3"/>
      <c r="J29" s="3"/>
      <c r="K29" s="3"/>
      <c r="L29" s="113"/>
      <c r="M29" s="3"/>
      <c r="N29" s="113"/>
      <c r="O29" s="3"/>
      <c r="P29" s="301" t="str">
        <f>VLOOKUP(_Output!D1134,_Guidance!B976:C981,2,FALSE)</f>
        <v xml:space="preserve"> </v>
      </c>
      <c r="Q29" s="3"/>
      <c r="R29" s="113" t="s">
        <v>1320</v>
      </c>
      <c r="S29" s="13"/>
    </row>
    <row r="30" spans="1:19" s="2" customFormat="1" ht="20.25" customHeight="1">
      <c r="A30" s="6"/>
      <c r="B30" s="8" t="s">
        <v>1321</v>
      </c>
      <c r="C30" s="3" t="s">
        <v>1322</v>
      </c>
      <c r="D30" s="3"/>
      <c r="E30" s="3"/>
      <c r="F30" s="3"/>
      <c r="G30" s="3"/>
      <c r="H30" s="3"/>
      <c r="I30" s="3"/>
      <c r="J30" s="3"/>
      <c r="K30" s="3"/>
      <c r="L30" s="113"/>
      <c r="M30" s="3"/>
      <c r="N30" s="113"/>
      <c r="O30" s="3"/>
      <c r="P30" s="301" t="str">
        <f>VLOOKUP(_Output!D1136,_Guidance!B982:C987,2,FALSE)</f>
        <v xml:space="preserve"> </v>
      </c>
      <c r="Q30" s="3"/>
      <c r="R30" s="113" t="s">
        <v>1323</v>
      </c>
      <c r="S30" s="13"/>
    </row>
    <row r="31" spans="1:19" ht="20.25" customHeight="1">
      <c r="A31" s="9"/>
      <c r="B31" s="5"/>
      <c r="C31" s="5"/>
      <c r="D31" s="5"/>
      <c r="E31" s="5"/>
      <c r="F31" s="5"/>
      <c r="G31" s="5"/>
      <c r="H31" s="5"/>
      <c r="I31" s="5"/>
      <c r="J31" s="5"/>
      <c r="K31" s="5"/>
      <c r="L31" s="110"/>
      <c r="M31" s="5"/>
      <c r="N31" s="110"/>
      <c r="O31" s="5"/>
      <c r="P31" s="110"/>
      <c r="Q31" s="5"/>
      <c r="R31" s="110"/>
      <c r="S31" s="14"/>
    </row>
    <row r="32" spans="1:19" ht="20.25" customHeight="1">
      <c r="A32" s="106"/>
      <c r="B32" s="107" t="s">
        <v>351</v>
      </c>
      <c r="C32" s="108"/>
      <c r="D32" s="107"/>
      <c r="E32" s="107"/>
      <c r="F32" s="107"/>
      <c r="G32" s="107"/>
      <c r="H32" s="107"/>
      <c r="I32" s="107"/>
      <c r="J32" s="107"/>
      <c r="K32" s="108"/>
      <c r="L32" s="110"/>
      <c r="M32" s="5"/>
      <c r="N32" s="110"/>
      <c r="O32" s="5"/>
      <c r="P32" s="110"/>
      <c r="Q32" s="5"/>
      <c r="R32" s="116"/>
      <c r="S32" s="14"/>
    </row>
    <row r="33" spans="1:19" ht="20.25" customHeight="1">
      <c r="A33" s="9"/>
      <c r="B33" s="21" t="s">
        <v>557</v>
      </c>
      <c r="C33" s="3" t="s">
        <v>353</v>
      </c>
      <c r="D33" s="21"/>
      <c r="E33" s="21"/>
      <c r="F33" s="21"/>
      <c r="G33" s="21"/>
      <c r="H33" s="21"/>
      <c r="I33" s="21"/>
      <c r="J33" s="21"/>
      <c r="K33" s="21"/>
      <c r="L33" s="607" t="s">
        <v>1275</v>
      </c>
      <c r="M33" s="608"/>
      <c r="N33" s="920"/>
      <c r="O33" s="920"/>
      <c r="P33" s="920"/>
      <c r="Q33" s="920"/>
      <c r="R33" s="921"/>
      <c r="S33" s="14"/>
    </row>
    <row r="34" spans="1:19" ht="20.25" customHeight="1">
      <c r="A34" s="9"/>
      <c r="B34" s="21"/>
      <c r="C34" s="21"/>
      <c r="D34" s="21"/>
      <c r="E34" s="21"/>
      <c r="F34" s="21"/>
      <c r="G34" s="21"/>
      <c r="H34" s="21"/>
      <c r="I34" s="21"/>
      <c r="J34" s="21"/>
      <c r="K34" s="21"/>
      <c r="L34" s="609" t="s">
        <v>1278</v>
      </c>
      <c r="M34" s="610"/>
      <c r="N34" s="922"/>
      <c r="O34" s="922"/>
      <c r="P34" s="922"/>
      <c r="Q34" s="922"/>
      <c r="R34" s="923"/>
      <c r="S34" s="14"/>
    </row>
    <row r="35" spans="1:19" ht="20.25" customHeight="1">
      <c r="A35" s="9"/>
      <c r="B35" s="21"/>
      <c r="C35" s="855" t="s">
        <v>1324</v>
      </c>
      <c r="D35" s="855"/>
      <c r="E35" s="855"/>
      <c r="F35" s="855"/>
      <c r="G35" s="855"/>
      <c r="H35" s="855"/>
      <c r="I35" s="855"/>
      <c r="J35" s="855"/>
      <c r="K35" s="855"/>
      <c r="L35" s="609" t="s">
        <v>1281</v>
      </c>
      <c r="M35" s="610"/>
      <c r="N35" s="922"/>
      <c r="O35" s="922"/>
      <c r="P35" s="922"/>
      <c r="Q35" s="922"/>
      <c r="R35" s="923"/>
      <c r="S35" s="14"/>
    </row>
    <row r="36" spans="1:19" ht="20.25" customHeight="1">
      <c r="A36" s="9"/>
      <c r="B36" s="21"/>
      <c r="C36" s="951" t="s">
        <v>1325</v>
      </c>
      <c r="D36" s="951"/>
      <c r="E36" s="951"/>
      <c r="F36" s="951"/>
      <c r="G36" s="951"/>
      <c r="H36" s="21"/>
      <c r="I36" s="21"/>
      <c r="J36" s="21"/>
      <c r="K36" s="21"/>
      <c r="L36" s="609" t="s">
        <v>1284</v>
      </c>
      <c r="M36" s="610"/>
      <c r="N36" s="922"/>
      <c r="O36" s="922"/>
      <c r="P36" s="922"/>
      <c r="Q36" s="922"/>
      <c r="R36" s="923"/>
      <c r="S36" s="14"/>
    </row>
    <row r="37" spans="1:19" ht="20.25" customHeight="1">
      <c r="A37" s="9"/>
      <c r="B37" s="21"/>
      <c r="C37" s="956" t="s">
        <v>1326</v>
      </c>
      <c r="D37" s="956"/>
      <c r="E37" s="956"/>
      <c r="F37" s="956"/>
      <c r="G37" s="956"/>
      <c r="H37" s="21"/>
      <c r="I37" s="21"/>
      <c r="J37" s="21"/>
      <c r="K37" s="21"/>
      <c r="L37" s="609" t="s">
        <v>1287</v>
      </c>
      <c r="M37" s="610"/>
      <c r="N37" s="924"/>
      <c r="O37" s="924"/>
      <c r="P37" s="924"/>
      <c r="Q37" s="924"/>
      <c r="R37" s="925"/>
      <c r="S37" s="14"/>
    </row>
    <row r="38" spans="1:19" ht="20.25" customHeight="1">
      <c r="A38" s="9"/>
      <c r="B38" s="21"/>
      <c r="C38" s="951" t="s">
        <v>1327</v>
      </c>
      <c r="D38" s="951"/>
      <c r="E38" s="951"/>
      <c r="F38" s="951"/>
      <c r="G38" s="951"/>
      <c r="H38" s="21"/>
      <c r="I38" s="21"/>
      <c r="J38" s="21"/>
      <c r="K38" s="21"/>
      <c r="L38" s="609" t="s">
        <v>1290</v>
      </c>
      <c r="M38" s="610"/>
      <c r="N38" s="924"/>
      <c r="O38" s="924"/>
      <c r="P38" s="924"/>
      <c r="Q38" s="924"/>
      <c r="R38" s="925"/>
      <c r="S38" s="14"/>
    </row>
    <row r="39" spans="1:19" ht="20.25" customHeight="1">
      <c r="A39" s="9"/>
      <c r="B39" s="21"/>
      <c r="C39" s="956" t="s">
        <v>1328</v>
      </c>
      <c r="D39" s="956"/>
      <c r="E39" s="956"/>
      <c r="F39" s="956"/>
      <c r="G39" s="956"/>
      <c r="H39" s="21"/>
      <c r="I39" s="21"/>
      <c r="J39" s="21"/>
      <c r="K39" s="21"/>
      <c r="L39" s="609" t="s">
        <v>1293</v>
      </c>
      <c r="M39" s="610"/>
      <c r="N39" s="928"/>
      <c r="O39" s="928"/>
      <c r="P39" s="928"/>
      <c r="Q39" s="928"/>
      <c r="R39" s="929"/>
      <c r="S39" s="14"/>
    </row>
    <row r="40" spans="1:19" ht="20.25" customHeight="1">
      <c r="A40" s="9"/>
      <c r="B40" s="21"/>
      <c r="C40" s="956" t="s">
        <v>1329</v>
      </c>
      <c r="D40" s="956"/>
      <c r="E40" s="956"/>
      <c r="F40" s="956"/>
      <c r="G40" s="956"/>
      <c r="H40" s="21"/>
      <c r="I40" s="21"/>
      <c r="J40" s="21"/>
      <c r="K40" s="21"/>
      <c r="L40" s="609" t="s">
        <v>1296</v>
      </c>
      <c r="M40" s="610"/>
      <c r="N40" s="922"/>
      <c r="O40" s="922"/>
      <c r="P40" s="922"/>
      <c r="Q40" s="922"/>
      <c r="R40" s="923"/>
      <c r="S40" s="14"/>
    </row>
    <row r="41" spans="1:19" ht="20.25" customHeight="1">
      <c r="A41" s="9"/>
      <c r="B41" s="21"/>
      <c r="C41" s="21"/>
      <c r="D41" s="21"/>
      <c r="E41" s="21"/>
      <c r="F41" s="21"/>
      <c r="G41" s="21"/>
      <c r="H41" s="21"/>
      <c r="I41" s="21"/>
      <c r="J41" s="21"/>
      <c r="K41" s="21"/>
      <c r="L41" s="609" t="s">
        <v>1299</v>
      </c>
      <c r="M41" s="610"/>
      <c r="N41" s="924"/>
      <c r="O41" s="924"/>
      <c r="P41" s="924"/>
      <c r="Q41" s="924"/>
      <c r="R41" s="925"/>
      <c r="S41" s="14"/>
    </row>
    <row r="42" spans="1:19" ht="20.25" customHeight="1">
      <c r="A42" s="9"/>
      <c r="B42" s="21"/>
      <c r="C42" s="21"/>
      <c r="D42" s="21"/>
      <c r="E42" s="21"/>
      <c r="F42" s="21"/>
      <c r="G42" s="21"/>
      <c r="H42" s="21"/>
      <c r="I42" s="21"/>
      <c r="J42" s="21"/>
      <c r="K42" s="21"/>
      <c r="L42" s="609" t="s">
        <v>1302</v>
      </c>
      <c r="M42" s="610"/>
      <c r="N42" s="928"/>
      <c r="O42" s="928"/>
      <c r="P42" s="928"/>
      <c r="Q42" s="928"/>
      <c r="R42" s="929"/>
      <c r="S42" s="14"/>
    </row>
    <row r="43" spans="1:19" ht="20.25" customHeight="1">
      <c r="A43" s="9"/>
      <c r="B43" s="21"/>
      <c r="C43" s="21"/>
      <c r="D43" s="21"/>
      <c r="E43" s="21"/>
      <c r="F43" s="21"/>
      <c r="G43" s="21"/>
      <c r="H43" s="21"/>
      <c r="I43" s="21"/>
      <c r="J43" s="21"/>
      <c r="K43" s="21"/>
      <c r="L43" s="609" t="s">
        <v>798</v>
      </c>
      <c r="M43" s="610"/>
      <c r="N43" s="922"/>
      <c r="O43" s="922"/>
      <c r="P43" s="922"/>
      <c r="Q43" s="922"/>
      <c r="R43" s="923"/>
      <c r="S43" s="14"/>
    </row>
    <row r="44" spans="1:19" ht="20.25" customHeight="1">
      <c r="A44" s="9"/>
      <c r="B44" s="21"/>
      <c r="C44" s="21"/>
      <c r="D44" s="21"/>
      <c r="E44" s="21"/>
      <c r="F44" s="21"/>
      <c r="G44" s="21"/>
      <c r="H44" s="21"/>
      <c r="I44" s="21"/>
      <c r="J44" s="21"/>
      <c r="K44" s="21"/>
      <c r="L44" s="609" t="s">
        <v>801</v>
      </c>
      <c r="M44" s="610"/>
      <c r="N44" s="922"/>
      <c r="O44" s="922"/>
      <c r="P44" s="922"/>
      <c r="Q44" s="922"/>
      <c r="R44" s="923"/>
      <c r="S44" s="14"/>
    </row>
    <row r="45" spans="1:19" ht="20.25" customHeight="1">
      <c r="A45" s="9"/>
      <c r="B45" s="21"/>
      <c r="C45" s="21"/>
      <c r="D45" s="21"/>
      <c r="E45" s="21"/>
      <c r="F45" s="21"/>
      <c r="G45" s="21"/>
      <c r="H45" s="21"/>
      <c r="I45" s="21"/>
      <c r="J45" s="21"/>
      <c r="K45" s="21"/>
      <c r="L45" s="609" t="s">
        <v>804</v>
      </c>
      <c r="M45" s="610"/>
      <c r="N45" s="924"/>
      <c r="O45" s="924"/>
      <c r="P45" s="924"/>
      <c r="Q45" s="924"/>
      <c r="R45" s="925"/>
      <c r="S45" s="14"/>
    </row>
    <row r="46" spans="1:19" ht="20.25" customHeight="1">
      <c r="A46" s="9"/>
      <c r="B46" s="21"/>
      <c r="C46" s="21"/>
      <c r="D46" s="21"/>
      <c r="E46" s="21"/>
      <c r="F46" s="21"/>
      <c r="G46" s="21"/>
      <c r="H46" s="21"/>
      <c r="I46" s="21"/>
      <c r="J46" s="21"/>
      <c r="K46" s="21"/>
      <c r="L46" s="609" t="s">
        <v>807</v>
      </c>
      <c r="M46" s="610"/>
      <c r="N46" s="924"/>
      <c r="O46" s="924"/>
      <c r="P46" s="924"/>
      <c r="Q46" s="924"/>
      <c r="R46" s="925"/>
      <c r="S46" s="14"/>
    </row>
    <row r="47" spans="1:19" ht="20.25" customHeight="1">
      <c r="A47" s="9"/>
      <c r="B47" s="21"/>
      <c r="C47" s="21"/>
      <c r="D47" s="21"/>
      <c r="E47" s="21"/>
      <c r="F47" s="21"/>
      <c r="G47" s="21"/>
      <c r="H47" s="21"/>
      <c r="I47" s="21"/>
      <c r="J47" s="21"/>
      <c r="K47" s="21"/>
      <c r="L47" s="609" t="s">
        <v>810</v>
      </c>
      <c r="M47" s="610"/>
      <c r="N47" s="924"/>
      <c r="O47" s="924"/>
      <c r="P47" s="924"/>
      <c r="Q47" s="924"/>
      <c r="R47" s="925"/>
      <c r="S47" s="14"/>
    </row>
    <row r="48" spans="1:19" ht="20.25" customHeight="1">
      <c r="A48" s="9"/>
      <c r="B48" s="21"/>
      <c r="C48" s="21"/>
      <c r="D48" s="21"/>
      <c r="E48" s="21"/>
      <c r="F48" s="21"/>
      <c r="G48" s="21"/>
      <c r="H48" s="21"/>
      <c r="I48" s="21"/>
      <c r="J48" s="21"/>
      <c r="K48" s="21"/>
      <c r="L48" s="609" t="s">
        <v>813</v>
      </c>
      <c r="M48" s="610"/>
      <c r="N48" s="924"/>
      <c r="O48" s="924"/>
      <c r="P48" s="924"/>
      <c r="Q48" s="924"/>
      <c r="R48" s="925"/>
      <c r="S48" s="14"/>
    </row>
    <row r="49" spans="1:19" ht="20.25" customHeight="1">
      <c r="A49" s="9"/>
      <c r="B49" s="21"/>
      <c r="C49" s="21"/>
      <c r="D49" s="21"/>
      <c r="E49" s="21"/>
      <c r="F49" s="21"/>
      <c r="G49" s="21"/>
      <c r="H49" s="21"/>
      <c r="I49" s="21"/>
      <c r="J49" s="21"/>
      <c r="K49" s="21"/>
      <c r="L49" s="609" t="s">
        <v>1318</v>
      </c>
      <c r="M49" s="610"/>
      <c r="N49" s="928"/>
      <c r="O49" s="928"/>
      <c r="P49" s="928"/>
      <c r="Q49" s="928"/>
      <c r="R49" s="929"/>
      <c r="S49" s="14"/>
    </row>
    <row r="50" spans="1:19" ht="20.25" customHeight="1">
      <c r="A50" s="9"/>
      <c r="B50" s="21"/>
      <c r="C50" s="21"/>
      <c r="D50" s="21"/>
      <c r="E50" s="21"/>
      <c r="F50" s="21"/>
      <c r="G50" s="21"/>
      <c r="H50" s="21"/>
      <c r="I50" s="21"/>
      <c r="J50" s="21"/>
      <c r="K50" s="21"/>
      <c r="L50" s="611" t="s">
        <v>1321</v>
      </c>
      <c r="M50" s="612"/>
      <c r="N50" s="930"/>
      <c r="O50" s="930"/>
      <c r="P50" s="930"/>
      <c r="Q50" s="930"/>
      <c r="R50" s="931"/>
      <c r="S50" s="14"/>
    </row>
    <row r="51" spans="1:19" ht="20.25" customHeight="1" thickBot="1">
      <c r="A51" s="10"/>
      <c r="B51" s="31"/>
      <c r="C51" s="31"/>
      <c r="D51" s="31"/>
      <c r="E51" s="31"/>
      <c r="F51" s="31"/>
      <c r="G51" s="31"/>
      <c r="H51" s="31"/>
      <c r="I51" s="31"/>
      <c r="J51" s="31"/>
      <c r="K51" s="11"/>
      <c r="L51" s="11"/>
      <c r="M51" s="11"/>
      <c r="N51" s="11"/>
      <c r="O51" s="11"/>
      <c r="P51" s="11"/>
      <c r="Q51" s="11"/>
      <c r="R51" s="11"/>
      <c r="S51" s="15"/>
    </row>
  </sheetData>
  <mergeCells count="34">
    <mergeCell ref="N50:R50"/>
    <mergeCell ref="C35:K35"/>
    <mergeCell ref="C36:G36"/>
    <mergeCell ref="C37:G37"/>
    <mergeCell ref="C38:G38"/>
    <mergeCell ref="C39:G39"/>
    <mergeCell ref="C40:G40"/>
    <mergeCell ref="N42:R42"/>
    <mergeCell ref="N43:R43"/>
    <mergeCell ref="N44:R44"/>
    <mergeCell ref="N45:R45"/>
    <mergeCell ref="N46:R46"/>
    <mergeCell ref="N37:R37"/>
    <mergeCell ref="N36:R36"/>
    <mergeCell ref="N38:R38"/>
    <mergeCell ref="N47:R47"/>
    <mergeCell ref="N48:R48"/>
    <mergeCell ref="N49:R49"/>
    <mergeCell ref="N39:R39"/>
    <mergeCell ref="N40:R40"/>
    <mergeCell ref="N41:R41"/>
    <mergeCell ref="B4:F4"/>
    <mergeCell ref="G4:K4"/>
    <mergeCell ref="B1:K2"/>
    <mergeCell ref="L1:L2"/>
    <mergeCell ref="N1:N2"/>
    <mergeCell ref="B3:F3"/>
    <mergeCell ref="G3:K3"/>
    <mergeCell ref="N33:R33"/>
    <mergeCell ref="N34:R34"/>
    <mergeCell ref="N35:R35"/>
    <mergeCell ref="B5:F5"/>
    <mergeCell ref="G5:K5"/>
    <mergeCell ref="B6:F6"/>
  </mergeCells>
  <phoneticPr fontId="24" type="noConversion"/>
  <hyperlinks>
    <hyperlink ref="B3:F3" location="'Process - MGT'!A1" tooltip="1. Management" display="1. Management" xr:uid="{6EC0C2E1-F6F6-4F64-B0EB-3A4A41B61AA4}"/>
    <hyperlink ref="B6:F6" location="'Process - UCM'!A1" tooltip="4. Use Case Management" display="4. Use Case Management" xr:uid="{9DB9E320-E87B-4DEB-9821-F1EFA2E66CDD}"/>
    <hyperlink ref="B5:F5" location="'Process - RPT'!A1" tooltip="3. Reporting &amp; Communication" display="3. Reporting &amp; Communication" xr:uid="{5082E4B2-259A-4DA3-B3CF-CA57C55A4A98}"/>
    <hyperlink ref="B4:F4" location="'Process - O&amp;F'!A1" tooltip="2. Operations &amp; Facilities" display="2. Operations &amp; Facilities" xr:uid="{BBB1FDAF-68B7-4920-8CAD-7A5B0C7A768C}"/>
    <hyperlink ref="G4:K4" location="'Process - ATE'!A1" tooltip="6. Automation Engineering" display="6. Automation Engineering" xr:uid="{FF5F9DB8-A970-4B2D-BD55-9BC9E11F9837}"/>
    <hyperlink ref="G5:K5" location="'Process - LOG'!A1" tooltip="7. Log Management" display="7. Log Management" xr:uid="{F524E0E1-268A-4509-9412-4654D7AEBEE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1009" r:id="rId4" name="Drop Down 1">
              <controlPr defaultSize="0" autoLine="0" autoPict="0">
                <anchor moveWithCells="1">
                  <from>
                    <xdr:col>11</xdr:col>
                    <xdr:colOff>22860</xdr:colOff>
                    <xdr:row>10</xdr:row>
                    <xdr:rowOff>22860</xdr:rowOff>
                  </from>
                  <to>
                    <xdr:col>12</xdr:col>
                    <xdr:colOff>22860</xdr:colOff>
                    <xdr:row>10</xdr:row>
                    <xdr:rowOff>228600</xdr:rowOff>
                  </to>
                </anchor>
              </controlPr>
            </control>
          </mc:Choice>
        </mc:AlternateContent>
        <mc:AlternateContent xmlns:mc="http://schemas.openxmlformats.org/markup-compatibility/2006">
          <mc:Choice Requires="x14">
            <control shapeId="171010" r:id="rId5" name="Drop Down 2">
              <controlPr defaultSize="0" autoLine="0" autoPict="0">
                <anchor moveWithCells="1">
                  <from>
                    <xdr:col>11</xdr:col>
                    <xdr:colOff>22860</xdr:colOff>
                    <xdr:row>11</xdr:row>
                    <xdr:rowOff>22860</xdr:rowOff>
                  </from>
                  <to>
                    <xdr:col>12</xdr:col>
                    <xdr:colOff>22860</xdr:colOff>
                    <xdr:row>11</xdr:row>
                    <xdr:rowOff>228600</xdr:rowOff>
                  </to>
                </anchor>
              </controlPr>
            </control>
          </mc:Choice>
        </mc:AlternateContent>
        <mc:AlternateContent xmlns:mc="http://schemas.openxmlformats.org/markup-compatibility/2006">
          <mc:Choice Requires="x14">
            <control shapeId="171011" r:id="rId6" name="Drop Down 3">
              <controlPr defaultSize="0" autoLine="0" autoPict="0">
                <anchor moveWithCells="1">
                  <from>
                    <xdr:col>11</xdr:col>
                    <xdr:colOff>22860</xdr:colOff>
                    <xdr:row>12</xdr:row>
                    <xdr:rowOff>22860</xdr:rowOff>
                  </from>
                  <to>
                    <xdr:col>12</xdr:col>
                    <xdr:colOff>22860</xdr:colOff>
                    <xdr:row>12</xdr:row>
                    <xdr:rowOff>228600</xdr:rowOff>
                  </to>
                </anchor>
              </controlPr>
            </control>
          </mc:Choice>
        </mc:AlternateContent>
        <mc:AlternateContent xmlns:mc="http://schemas.openxmlformats.org/markup-compatibility/2006">
          <mc:Choice Requires="x14">
            <control shapeId="171012" r:id="rId7" name="Drop Down 4">
              <controlPr defaultSize="0" autoLine="0" autoPict="0">
                <anchor moveWithCells="1">
                  <from>
                    <xdr:col>11</xdr:col>
                    <xdr:colOff>22860</xdr:colOff>
                    <xdr:row>13</xdr:row>
                    <xdr:rowOff>22860</xdr:rowOff>
                  </from>
                  <to>
                    <xdr:col>12</xdr:col>
                    <xdr:colOff>22860</xdr:colOff>
                    <xdr:row>13</xdr:row>
                    <xdr:rowOff>228600</xdr:rowOff>
                  </to>
                </anchor>
              </controlPr>
            </control>
          </mc:Choice>
        </mc:AlternateContent>
        <mc:AlternateContent xmlns:mc="http://schemas.openxmlformats.org/markup-compatibility/2006">
          <mc:Choice Requires="x14">
            <control shapeId="171013" r:id="rId8" name="Drop Down 5">
              <controlPr defaultSize="0" autoLine="0" autoPict="0">
                <anchor moveWithCells="1">
                  <from>
                    <xdr:col>11</xdr:col>
                    <xdr:colOff>22860</xdr:colOff>
                    <xdr:row>14</xdr:row>
                    <xdr:rowOff>22860</xdr:rowOff>
                  </from>
                  <to>
                    <xdr:col>12</xdr:col>
                    <xdr:colOff>22860</xdr:colOff>
                    <xdr:row>14</xdr:row>
                    <xdr:rowOff>228600</xdr:rowOff>
                  </to>
                </anchor>
              </controlPr>
            </control>
          </mc:Choice>
        </mc:AlternateContent>
        <mc:AlternateContent xmlns:mc="http://schemas.openxmlformats.org/markup-compatibility/2006">
          <mc:Choice Requires="x14">
            <control shapeId="171014" r:id="rId9" name="Drop Down 6">
              <controlPr defaultSize="0" autoLine="0" autoPict="0">
                <anchor moveWithCells="1">
                  <from>
                    <xdr:col>11</xdr:col>
                    <xdr:colOff>22860</xdr:colOff>
                    <xdr:row>15</xdr:row>
                    <xdr:rowOff>22860</xdr:rowOff>
                  </from>
                  <to>
                    <xdr:col>12</xdr:col>
                    <xdr:colOff>22860</xdr:colOff>
                    <xdr:row>15</xdr:row>
                    <xdr:rowOff>228600</xdr:rowOff>
                  </to>
                </anchor>
              </controlPr>
            </control>
          </mc:Choice>
        </mc:AlternateContent>
        <mc:AlternateContent xmlns:mc="http://schemas.openxmlformats.org/markup-compatibility/2006">
          <mc:Choice Requires="x14">
            <control shapeId="171015" r:id="rId10" name="Drop Down 7">
              <controlPr defaultSize="0" autoLine="0" autoPict="0">
                <anchor moveWithCells="1">
                  <from>
                    <xdr:col>11</xdr:col>
                    <xdr:colOff>22860</xdr:colOff>
                    <xdr:row>16</xdr:row>
                    <xdr:rowOff>22860</xdr:rowOff>
                  </from>
                  <to>
                    <xdr:col>12</xdr:col>
                    <xdr:colOff>22860</xdr:colOff>
                    <xdr:row>16</xdr:row>
                    <xdr:rowOff>228600</xdr:rowOff>
                  </to>
                </anchor>
              </controlPr>
            </control>
          </mc:Choice>
        </mc:AlternateContent>
        <mc:AlternateContent xmlns:mc="http://schemas.openxmlformats.org/markup-compatibility/2006">
          <mc:Choice Requires="x14">
            <control shapeId="171016" r:id="rId11" name="Drop Down 8">
              <controlPr defaultSize="0" autoLine="0" autoPict="0">
                <anchor moveWithCells="1">
                  <from>
                    <xdr:col>11</xdr:col>
                    <xdr:colOff>22860</xdr:colOff>
                    <xdr:row>17</xdr:row>
                    <xdr:rowOff>22860</xdr:rowOff>
                  </from>
                  <to>
                    <xdr:col>12</xdr:col>
                    <xdr:colOff>22860</xdr:colOff>
                    <xdr:row>17</xdr:row>
                    <xdr:rowOff>228600</xdr:rowOff>
                  </to>
                </anchor>
              </controlPr>
            </control>
          </mc:Choice>
        </mc:AlternateContent>
        <mc:AlternateContent xmlns:mc="http://schemas.openxmlformats.org/markup-compatibility/2006">
          <mc:Choice Requires="x14">
            <control shapeId="171017" r:id="rId12" name="Drop Down 9">
              <controlPr defaultSize="0" autoLine="0" autoPict="0">
                <anchor moveWithCells="1">
                  <from>
                    <xdr:col>11</xdr:col>
                    <xdr:colOff>22860</xdr:colOff>
                    <xdr:row>18</xdr:row>
                    <xdr:rowOff>22860</xdr:rowOff>
                  </from>
                  <to>
                    <xdr:col>12</xdr:col>
                    <xdr:colOff>22860</xdr:colOff>
                    <xdr:row>18</xdr:row>
                    <xdr:rowOff>228600</xdr:rowOff>
                  </to>
                </anchor>
              </controlPr>
            </control>
          </mc:Choice>
        </mc:AlternateContent>
        <mc:AlternateContent xmlns:mc="http://schemas.openxmlformats.org/markup-compatibility/2006">
          <mc:Choice Requires="x14">
            <control shapeId="171018" r:id="rId13" name="Drop Down 10">
              <controlPr defaultSize="0" autoLine="0" autoPict="0">
                <anchor moveWithCells="1">
                  <from>
                    <xdr:col>11</xdr:col>
                    <xdr:colOff>22860</xdr:colOff>
                    <xdr:row>19</xdr:row>
                    <xdr:rowOff>22860</xdr:rowOff>
                  </from>
                  <to>
                    <xdr:col>12</xdr:col>
                    <xdr:colOff>22860</xdr:colOff>
                    <xdr:row>19</xdr:row>
                    <xdr:rowOff>228600</xdr:rowOff>
                  </to>
                </anchor>
              </controlPr>
            </control>
          </mc:Choice>
        </mc:AlternateContent>
        <mc:AlternateContent xmlns:mc="http://schemas.openxmlformats.org/markup-compatibility/2006">
          <mc:Choice Requires="x14">
            <control shapeId="171040" r:id="rId14" name="Drop Down 32">
              <controlPr defaultSize="0" autoLine="0" autoPict="0">
                <anchor moveWithCells="1">
                  <from>
                    <xdr:col>11</xdr:col>
                    <xdr:colOff>22860</xdr:colOff>
                    <xdr:row>22</xdr:row>
                    <xdr:rowOff>22860</xdr:rowOff>
                  </from>
                  <to>
                    <xdr:col>12</xdr:col>
                    <xdr:colOff>22860</xdr:colOff>
                    <xdr:row>22</xdr:row>
                    <xdr:rowOff>228600</xdr:rowOff>
                  </to>
                </anchor>
              </controlPr>
            </control>
          </mc:Choice>
        </mc:AlternateContent>
        <mc:AlternateContent xmlns:mc="http://schemas.openxmlformats.org/markup-compatibility/2006">
          <mc:Choice Requires="x14">
            <control shapeId="171041" r:id="rId15" name="Drop Down 33">
              <controlPr defaultSize="0" autoLine="0" autoPict="0">
                <anchor moveWithCells="1">
                  <from>
                    <xdr:col>11</xdr:col>
                    <xdr:colOff>22860</xdr:colOff>
                    <xdr:row>23</xdr:row>
                    <xdr:rowOff>22860</xdr:rowOff>
                  </from>
                  <to>
                    <xdr:col>12</xdr:col>
                    <xdr:colOff>22860</xdr:colOff>
                    <xdr:row>23</xdr:row>
                    <xdr:rowOff>228600</xdr:rowOff>
                  </to>
                </anchor>
              </controlPr>
            </control>
          </mc:Choice>
        </mc:AlternateContent>
        <mc:AlternateContent xmlns:mc="http://schemas.openxmlformats.org/markup-compatibility/2006">
          <mc:Choice Requires="x14">
            <control shapeId="171042" r:id="rId16" name="Drop Down 34">
              <controlPr defaultSize="0" autoLine="0" autoPict="0">
                <anchor moveWithCells="1">
                  <from>
                    <xdr:col>11</xdr:col>
                    <xdr:colOff>22860</xdr:colOff>
                    <xdr:row>24</xdr:row>
                    <xdr:rowOff>22860</xdr:rowOff>
                  </from>
                  <to>
                    <xdr:col>12</xdr:col>
                    <xdr:colOff>22860</xdr:colOff>
                    <xdr:row>24</xdr:row>
                    <xdr:rowOff>228600</xdr:rowOff>
                  </to>
                </anchor>
              </controlPr>
            </control>
          </mc:Choice>
        </mc:AlternateContent>
        <mc:AlternateContent xmlns:mc="http://schemas.openxmlformats.org/markup-compatibility/2006">
          <mc:Choice Requires="x14">
            <control shapeId="171045" r:id="rId17" name="Drop Down 37">
              <controlPr defaultSize="0" autoLine="0" autoPict="0">
                <anchor moveWithCells="1">
                  <from>
                    <xdr:col>11</xdr:col>
                    <xdr:colOff>22860</xdr:colOff>
                    <xdr:row>26</xdr:row>
                    <xdr:rowOff>22860</xdr:rowOff>
                  </from>
                  <to>
                    <xdr:col>12</xdr:col>
                    <xdr:colOff>22860</xdr:colOff>
                    <xdr:row>26</xdr:row>
                    <xdr:rowOff>228600</xdr:rowOff>
                  </to>
                </anchor>
              </controlPr>
            </control>
          </mc:Choice>
        </mc:AlternateContent>
        <mc:AlternateContent xmlns:mc="http://schemas.openxmlformats.org/markup-compatibility/2006">
          <mc:Choice Requires="x14">
            <control shapeId="171046" r:id="rId18" name="Drop Down 38">
              <controlPr defaultSize="0" autoLine="0" autoPict="0">
                <anchor moveWithCells="1">
                  <from>
                    <xdr:col>11</xdr:col>
                    <xdr:colOff>22860</xdr:colOff>
                    <xdr:row>27</xdr:row>
                    <xdr:rowOff>22860</xdr:rowOff>
                  </from>
                  <to>
                    <xdr:col>12</xdr:col>
                    <xdr:colOff>22860</xdr:colOff>
                    <xdr:row>27</xdr:row>
                    <xdr:rowOff>228600</xdr:rowOff>
                  </to>
                </anchor>
              </controlPr>
            </control>
          </mc:Choice>
        </mc:AlternateContent>
        <mc:AlternateContent xmlns:mc="http://schemas.openxmlformats.org/markup-compatibility/2006">
          <mc:Choice Requires="x14">
            <control shapeId="171047" r:id="rId19" name="Drop Down 39">
              <controlPr defaultSize="0" autoLine="0" autoPict="0">
                <anchor moveWithCells="1">
                  <from>
                    <xdr:col>11</xdr:col>
                    <xdr:colOff>22860</xdr:colOff>
                    <xdr:row>28</xdr:row>
                    <xdr:rowOff>22860</xdr:rowOff>
                  </from>
                  <to>
                    <xdr:col>12</xdr:col>
                    <xdr:colOff>22860</xdr:colOff>
                    <xdr:row>28</xdr:row>
                    <xdr:rowOff>228600</xdr:rowOff>
                  </to>
                </anchor>
              </controlPr>
            </control>
          </mc:Choice>
        </mc:AlternateContent>
        <mc:AlternateContent xmlns:mc="http://schemas.openxmlformats.org/markup-compatibility/2006">
          <mc:Choice Requires="x14">
            <control shapeId="171049" r:id="rId20" name="Drop Down 41">
              <controlPr defaultSize="0" autoLine="0" autoPict="0">
                <anchor moveWithCells="1">
                  <from>
                    <xdr:col>11</xdr:col>
                    <xdr:colOff>22860</xdr:colOff>
                    <xdr:row>29</xdr:row>
                    <xdr:rowOff>22860</xdr:rowOff>
                  </from>
                  <to>
                    <xdr:col>12</xdr:col>
                    <xdr:colOff>22860</xdr:colOff>
                    <xdr:row>29</xdr:row>
                    <xdr:rowOff>228600</xdr:rowOff>
                  </to>
                </anchor>
              </controlPr>
            </control>
          </mc:Choice>
        </mc:AlternateContent>
        <mc:AlternateContent xmlns:mc="http://schemas.openxmlformats.org/markup-compatibility/2006">
          <mc:Choice Requires="x14">
            <control shapeId="171052" r:id="rId21" name="Drop Down 44">
              <controlPr defaultSize="0" autoLine="0" autoPict="0">
                <anchor moveWithCells="1">
                  <from>
                    <xdr:col>11</xdr:col>
                    <xdr:colOff>22860</xdr:colOff>
                    <xdr:row>25</xdr:row>
                    <xdr:rowOff>22860</xdr:rowOff>
                  </from>
                  <to>
                    <xdr:col>12</xdr:col>
                    <xdr:colOff>22860</xdr:colOff>
                    <xdr:row>25</xdr:row>
                    <xdr:rowOff>228600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7A9E6-E658-41A2-A2BD-D5FE587B5D96}">
  <sheetPr>
    <tabColor rgb="FF0070C0"/>
  </sheetPr>
  <dimension ref="A1:XFA58"/>
  <sheetViews>
    <sheetView showRowColHeaders="0" zoomScaleNormal="100" workbookViewId="0">
      <pane ySplit="7" topLeftCell="A8" activePane="bottomLeft" state="frozen"/>
      <selection pane="bottomLeft"/>
    </sheetView>
  </sheetViews>
  <sheetFormatPr defaultColWidth="0" defaultRowHeight="20.25" customHeight="1"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customWidth="1"/>
    <col min="17" max="17" width="2.28515625" customWidth="1"/>
    <col min="18" max="18" width="110.7109375" customWidth="1"/>
    <col min="19" max="19" width="2.28515625" customWidth="1"/>
    <col min="20" max="20" width="0" hidden="1" customWidth="1"/>
    <col min="21" max="16384" width="9.28515625" hidden="1"/>
  </cols>
  <sheetData>
    <row r="1" spans="1:2048 2050:3072 3074:4096 4098:5114 5122:6140 6148:7166 7174:8192 8200:9214 9217:10240 10243:11263 11265:12287 12289:13311 13313:14329 14337:15355 15363:16381" ht="20.25" customHeight="1">
      <c r="A1" s="328"/>
      <c r="B1" s="846" t="s">
        <v>25</v>
      </c>
      <c r="C1" s="847"/>
      <c r="D1" s="847"/>
      <c r="E1" s="847"/>
      <c r="F1" s="847"/>
      <c r="G1" s="847"/>
      <c r="H1" s="847"/>
      <c r="I1" s="847"/>
      <c r="J1" s="847"/>
      <c r="K1" s="847"/>
      <c r="L1" s="839"/>
      <c r="M1" s="340"/>
      <c r="N1" s="877"/>
      <c r="O1" s="329"/>
      <c r="P1" s="329"/>
      <c r="Q1" s="329"/>
      <c r="R1" s="329"/>
      <c r="S1" s="330"/>
    </row>
    <row r="2" spans="1:2048 2050:3072 3074:4096 4098:5114 5122:6140 6148:7166 7174:8192 8200:9214 9217:10240 10243:11263 11265:12287 12289:13311 13313:14329 14337:15355 15363:16381" ht="20.25" customHeight="1">
      <c r="A2" s="331"/>
      <c r="B2" s="848"/>
      <c r="C2" s="849"/>
      <c r="D2" s="849"/>
      <c r="E2" s="849"/>
      <c r="F2" s="849"/>
      <c r="G2" s="849"/>
      <c r="H2" s="849"/>
      <c r="I2" s="849"/>
      <c r="J2" s="849"/>
      <c r="K2" s="849"/>
      <c r="L2" s="840"/>
      <c r="M2" s="325"/>
      <c r="N2" s="840"/>
      <c r="O2" s="337"/>
      <c r="P2" s="337"/>
      <c r="Q2" s="337"/>
      <c r="R2" s="337"/>
      <c r="S2" s="338"/>
    </row>
    <row r="3" spans="1:2048 2050:3072 3074:4096 4098:5114 5122:6140 6148:7166 7174:8192 8200:9214 9217:10240 10243:11263 11265:12287 12289:13311 13313:14329 14337:15355 15363:16381" ht="20.25" customHeight="1">
      <c r="A3" s="331"/>
      <c r="B3" s="836" t="s">
        <v>26</v>
      </c>
      <c r="C3" s="837"/>
      <c r="D3" s="837"/>
      <c r="E3" s="837"/>
      <c r="F3" s="837"/>
      <c r="G3" s="958" t="s">
        <v>30</v>
      </c>
      <c r="H3" s="959"/>
      <c r="I3" s="959"/>
      <c r="J3" s="959"/>
      <c r="K3" s="959"/>
      <c r="L3" s="317"/>
      <c r="M3" s="317"/>
      <c r="N3" s="317"/>
      <c r="O3" s="332"/>
      <c r="P3" s="332"/>
      <c r="Q3" s="332"/>
      <c r="R3" s="332"/>
      <c r="S3" s="333"/>
    </row>
    <row r="4" spans="1:2048 2050:3072 3074:4096 4098:5114 5122:6140 6148:7166 7174:8192 8200:9214 9217:10240 10243:11263 11265:12287 12289:13311 13313:14329 14337:15355 15363:16381" ht="20.25" customHeight="1">
      <c r="A4" s="331"/>
      <c r="B4" s="836" t="s">
        <v>840</v>
      </c>
      <c r="C4" s="837"/>
      <c r="D4" s="837"/>
      <c r="E4" s="837"/>
      <c r="F4" s="837"/>
      <c r="G4" s="841" t="s">
        <v>31</v>
      </c>
      <c r="H4" s="842"/>
      <c r="I4" s="842"/>
      <c r="J4" s="842"/>
      <c r="K4" s="843"/>
      <c r="L4" s="317"/>
      <c r="M4" s="317"/>
      <c r="N4" s="317"/>
      <c r="O4" s="332"/>
      <c r="P4" s="332"/>
      <c r="Q4" s="332"/>
      <c r="R4" s="332"/>
      <c r="S4" s="333"/>
    </row>
    <row r="5" spans="1:2048 2050:3072 3074:4096 4098:5114 5122:6140 6148:7166 7174:8192 8200:9214 9217:10240 10243:11263 11265:12287 12289:13311 13313:14329 14337:15355 15363:16381" ht="20.25" customHeight="1">
      <c r="A5" s="331"/>
      <c r="B5" s="836" t="s">
        <v>28</v>
      </c>
      <c r="C5" s="837"/>
      <c r="D5" s="837"/>
      <c r="E5" s="837"/>
      <c r="F5" s="837"/>
      <c r="G5" s="836" t="s">
        <v>32</v>
      </c>
      <c r="H5" s="837"/>
      <c r="I5" s="837"/>
      <c r="J5" s="837"/>
      <c r="K5" s="837"/>
      <c r="L5" s="317"/>
      <c r="M5" s="317"/>
      <c r="N5" s="317"/>
      <c r="O5" s="332"/>
      <c r="P5" s="332"/>
      <c r="Q5" s="332"/>
      <c r="R5" s="332"/>
      <c r="S5" s="333"/>
    </row>
    <row r="6" spans="1:2048 2050:3072 3074:4096 4098:5114 5122:6140 6148:7166 7174:8192 8200:9214 9217:10240 10243:11263 11265:12287 12289:13311 13313:14329 14337:15355 15363:16381" ht="20.25" customHeight="1">
      <c r="A6" s="331"/>
      <c r="B6" s="836" t="s">
        <v>29</v>
      </c>
      <c r="C6" s="837"/>
      <c r="D6" s="837"/>
      <c r="E6" s="837"/>
      <c r="F6" s="837"/>
      <c r="G6" s="339"/>
      <c r="H6" s="317"/>
      <c r="I6" s="317"/>
      <c r="J6" s="317"/>
      <c r="K6" s="317"/>
      <c r="L6" s="317"/>
      <c r="M6" s="317"/>
      <c r="N6" s="317"/>
      <c r="O6" s="332"/>
      <c r="P6" s="332"/>
      <c r="Q6" s="332"/>
      <c r="R6" s="332"/>
      <c r="S6" s="333"/>
    </row>
    <row r="7" spans="1:2048 2050:3072 3074:4096 4098:5114 5122:6140 6148:7166 7174:8192 8200:9214 9217:10240 10243:11263 11265:12287 12289:13311 13313:14329 14337:15355 15363:16381" ht="20.25" customHeight="1" thickBot="1">
      <c r="A7" s="334"/>
      <c r="B7" s="335"/>
      <c r="C7" s="335"/>
      <c r="D7" s="335"/>
      <c r="E7" s="335"/>
      <c r="F7" s="335"/>
      <c r="G7" s="335"/>
      <c r="H7" s="335"/>
      <c r="I7" s="335"/>
      <c r="J7" s="335"/>
      <c r="K7" s="335"/>
      <c r="L7" s="335"/>
      <c r="M7" s="335"/>
      <c r="N7" s="335"/>
      <c r="O7" s="335"/>
      <c r="P7" s="335"/>
      <c r="Q7" s="335"/>
      <c r="R7" s="335"/>
      <c r="S7" s="336"/>
    </row>
    <row r="8" spans="1:2048 2050:3072 3074:4096 4098:5114 5122:6140 6148:7166 7174:8192 8200:9214 9217:10240 10243:11263 11265:12287 12289:13311 13313:14329 14337:15355 15363:16381" ht="20.25" customHeight="1">
      <c r="A8" s="28"/>
      <c r="B8" s="29"/>
      <c r="C8" s="29"/>
      <c r="D8" s="29"/>
      <c r="E8" s="29"/>
      <c r="F8" s="29"/>
      <c r="G8" s="29"/>
      <c r="H8" s="29"/>
      <c r="I8" s="29"/>
      <c r="J8" s="29"/>
      <c r="K8" s="29"/>
      <c r="L8" s="29"/>
      <c r="M8" s="29"/>
      <c r="N8" s="29"/>
      <c r="O8" s="29"/>
      <c r="P8" s="29"/>
      <c r="Q8" s="29"/>
      <c r="R8" s="29"/>
      <c r="S8" s="30"/>
    </row>
    <row r="9" spans="1:2048 2050:3072 3074:4096 4098:5114 5122:6140 6148:7166 7174:8192 8200:9214 9217:10240 10243:11263 11265:12287 12289:13311 13313:14329 14337:15355 15363:16381" s="2" customFormat="1" ht="20.25" customHeight="1">
      <c r="A9" s="106">
        <v>6</v>
      </c>
      <c r="B9" s="107" t="s">
        <v>1330</v>
      </c>
      <c r="C9" s="108"/>
      <c r="D9" s="107"/>
      <c r="E9" s="107"/>
      <c r="F9" s="107"/>
      <c r="G9" s="107"/>
      <c r="H9" s="107"/>
      <c r="I9" s="107"/>
      <c r="J9" s="107"/>
      <c r="K9" s="108"/>
      <c r="L9" s="109" t="s">
        <v>334</v>
      </c>
      <c r="M9" s="108"/>
      <c r="N9" s="109" t="s">
        <v>335</v>
      </c>
      <c r="O9" s="107"/>
      <c r="P9" s="109" t="s">
        <v>92</v>
      </c>
      <c r="Q9" s="108"/>
      <c r="R9" s="115" t="s">
        <v>313</v>
      </c>
      <c r="S9" s="13"/>
    </row>
    <row r="10" spans="1:2048 2050:3072 3074:4096 4098:5114 5122:6140 6148:7166 7174:8192 8200:9214 9217:10240 10243:11263 11265:12287 12289:13311 13313:14329 14337:15355 15363:16381" s="2" customFormat="1" ht="20.25" customHeight="1">
      <c r="A10" s="4"/>
      <c r="B10" s="102" t="s">
        <v>1331</v>
      </c>
      <c r="C10" s="3"/>
      <c r="D10" s="102"/>
      <c r="E10" s="102"/>
      <c r="F10" s="102"/>
      <c r="G10" s="102"/>
      <c r="H10" s="102"/>
      <c r="I10" s="102"/>
      <c r="J10" s="102"/>
      <c r="K10" s="3"/>
      <c r="L10" s="434"/>
      <c r="M10" s="3"/>
      <c r="N10" s="434"/>
      <c r="O10" s="102"/>
      <c r="P10" s="434"/>
      <c r="Q10" s="3"/>
      <c r="R10" s="484"/>
      <c r="S10" s="13"/>
    </row>
    <row r="11" spans="1:2048 2050:3072 3074:4096 4098:5114 5122:6140 6148:7166 7174:8192 8200:9214 9217:10240 10243:11263 11265:12287 12289:13311 13313:14329 14337:15355 15363:16381" s="2" customFormat="1" ht="20.25" customHeight="1">
      <c r="A11" s="6"/>
      <c r="B11" s="8" t="s">
        <v>1332</v>
      </c>
      <c r="C11" s="3" t="s">
        <v>1333</v>
      </c>
      <c r="D11" s="3"/>
      <c r="E11" s="3"/>
      <c r="F11" s="3"/>
      <c r="G11" s="3"/>
      <c r="H11" s="3"/>
      <c r="I11" s="3"/>
      <c r="J11" s="3"/>
      <c r="K11" s="3"/>
      <c r="L11" s="113"/>
      <c r="M11" s="3"/>
      <c r="N11" s="113"/>
      <c r="O11" s="3"/>
      <c r="P11" s="301" t="str">
        <f>VLOOKUP(_Output!D1405,_Guidance!B989:C994,2,FALSE)</f>
        <v xml:space="preserve"> </v>
      </c>
      <c r="Q11" s="3"/>
      <c r="R11" s="113" t="s">
        <v>1334</v>
      </c>
      <c r="S11" s="13"/>
    </row>
    <row r="12" spans="1:2048 2050:3072 3074:4096 4098:5114 5122:6140 6148:7166 7174:8192 8200:9214 9217:10240 10243:11263 11265:12287 12289:13311 13313:14329 14337:15355 15363:16381" s="2" customFormat="1" ht="20.25" customHeight="1">
      <c r="A12" s="3"/>
      <c r="B12" s="8" t="s">
        <v>1335</v>
      </c>
      <c r="C12" s="3" t="s">
        <v>1336</v>
      </c>
      <c r="D12" s="3"/>
      <c r="E12" s="3"/>
      <c r="F12" s="3"/>
      <c r="G12" s="3"/>
      <c r="H12" s="3"/>
      <c r="I12" s="3"/>
      <c r="J12" s="3"/>
      <c r="K12" s="3"/>
      <c r="L12" s="113"/>
      <c r="M12" s="3"/>
      <c r="N12" s="113"/>
      <c r="O12" s="3"/>
      <c r="P12" s="301" t="str">
        <f>VLOOKUP(_Output!D1406,_Guidance!B995:C1000,2,FALSE)</f>
        <v xml:space="preserve"> </v>
      </c>
      <c r="Q12" s="3"/>
      <c r="R12" s="113" t="s">
        <v>1280</v>
      </c>
      <c r="S12" s="3"/>
    </row>
    <row r="13" spans="1:2048 2050:3072 3074:4096 4098:5114 5122:6140 6148:7166 7174:8192 8200:9214 9217:10240 10243:11263 11265:12287 12289:13311 13313:14329 14337:15355 15363:16381" s="2" customFormat="1" ht="20.25" customHeight="1">
      <c r="A13" s="83"/>
      <c r="B13" s="83" t="s">
        <v>1337</v>
      </c>
      <c r="C13" s="548" t="s">
        <v>1338</v>
      </c>
      <c r="D13" s="83"/>
      <c r="E13" s="83"/>
      <c r="F13" s="83"/>
      <c r="G13" s="83"/>
      <c r="H13" s="83"/>
      <c r="I13" s="83"/>
      <c r="J13" s="83"/>
      <c r="K13" s="762"/>
      <c r="L13" s="83"/>
      <c r="M13" s="762"/>
      <c r="N13" s="83"/>
      <c r="O13" s="762"/>
      <c r="P13" s="83"/>
      <c r="Q13" s="762"/>
      <c r="R13" s="83"/>
      <c r="S13" s="83"/>
    </row>
    <row r="14" spans="1:2048 2050:3072 3074:4096 4098:5114 5122:6140 6148:7166 7174:8192 8200:9214 9217:10240 10243:11263 11265:12287 12289:13311 13313:14329 14337:15355 15363:16381" s="2" customFormat="1" ht="20.25" customHeight="1">
      <c r="A14" s="83"/>
      <c r="B14" s="549" t="s">
        <v>1339</v>
      </c>
      <c r="C14" s="94" t="s">
        <v>1340</v>
      </c>
      <c r="D14" s="83"/>
      <c r="E14" s="83"/>
      <c r="F14" s="83"/>
      <c r="G14" s="83"/>
      <c r="H14" s="83"/>
      <c r="I14" s="83"/>
      <c r="J14" s="83"/>
      <c r="K14" s="762"/>
      <c r="L14" s="83"/>
      <c r="M14" s="762"/>
      <c r="N14" s="83"/>
      <c r="O14" s="762"/>
      <c r="P14" s="83"/>
      <c r="Q14" s="762"/>
      <c r="R14" s="94" t="s">
        <v>1341</v>
      </c>
      <c r="S14" s="83"/>
    </row>
    <row r="15" spans="1:2048 2050:3072 3074:4096 4098:5114 5122:6140 6148:7166 7174:8192 8200:9214 9217:10240 10243:11263 11265:12287 12289:13311 13313:14329 14337:15355 15363:16381" s="83" customFormat="1" ht="20.25" customHeight="1">
      <c r="B15" s="549" t="s">
        <v>1342</v>
      </c>
      <c r="C15" s="94" t="s">
        <v>1343</v>
      </c>
      <c r="K15" s="762"/>
      <c r="M15" s="762"/>
      <c r="O15" s="762"/>
      <c r="Q15" s="762"/>
      <c r="R15" s="94" t="s">
        <v>1344</v>
      </c>
      <c r="U15" s="549"/>
      <c r="V15" s="548"/>
      <c r="AD15" s="762"/>
      <c r="AF15" s="762"/>
      <c r="AH15" s="762"/>
      <c r="AJ15" s="762"/>
      <c r="AK15" s="94"/>
      <c r="AN15" s="549"/>
      <c r="AO15" s="548"/>
      <c r="AW15" s="762"/>
      <c r="AY15" s="762"/>
      <c r="BA15" s="762"/>
      <c r="BC15" s="762"/>
      <c r="BD15" s="94"/>
      <c r="BG15" s="549"/>
      <c r="BH15" s="548"/>
      <c r="BP15" s="762"/>
      <c r="BR15" s="762"/>
      <c r="BT15" s="762"/>
      <c r="BV15" s="762"/>
      <c r="BW15" s="94"/>
      <c r="BZ15" s="549"/>
      <c r="CA15" s="548"/>
      <c r="CI15" s="762"/>
      <c r="CK15" s="762"/>
      <c r="CM15" s="762"/>
      <c r="CO15" s="762"/>
      <c r="CP15" s="94"/>
      <c r="CS15" s="549"/>
      <c r="CT15" s="548"/>
      <c r="DB15" s="762"/>
      <c r="DD15" s="762"/>
      <c r="DF15" s="762"/>
      <c r="DH15" s="762"/>
      <c r="DI15" s="94"/>
      <c r="DL15" s="549"/>
      <c r="DM15" s="548"/>
      <c r="DU15" s="762"/>
      <c r="DW15" s="762"/>
      <c r="DY15" s="762"/>
      <c r="EA15" s="762"/>
      <c r="EB15" s="94"/>
      <c r="EE15" s="549"/>
      <c r="EF15" s="548"/>
      <c r="EN15" s="762"/>
      <c r="EP15" s="762"/>
      <c r="ER15" s="762"/>
      <c r="ET15" s="762"/>
      <c r="EU15" s="94"/>
      <c r="EX15" s="549"/>
      <c r="EY15" s="548"/>
      <c r="FG15" s="762"/>
      <c r="FI15" s="762"/>
      <c r="FK15" s="762"/>
      <c r="FM15" s="762"/>
      <c r="FN15" s="94"/>
      <c r="FQ15" s="549"/>
      <c r="FR15" s="548"/>
      <c r="FZ15" s="762"/>
      <c r="GB15" s="762"/>
      <c r="GD15" s="762"/>
      <c r="GF15" s="762"/>
      <c r="GG15" s="94"/>
      <c r="GJ15" s="549"/>
      <c r="GK15" s="548"/>
      <c r="GS15" s="762"/>
      <c r="GU15" s="762"/>
      <c r="GW15" s="762"/>
      <c r="GY15" s="762"/>
      <c r="GZ15" s="94"/>
      <c r="HC15" s="549"/>
      <c r="HD15" s="548"/>
      <c r="HL15" s="762"/>
      <c r="HN15" s="762"/>
      <c r="HP15" s="762"/>
      <c r="HR15" s="762"/>
      <c r="HS15" s="94"/>
      <c r="HV15" s="549"/>
      <c r="HW15" s="548"/>
      <c r="IE15" s="762"/>
      <c r="IG15" s="762"/>
      <c r="II15" s="762"/>
      <c r="IK15" s="762"/>
      <c r="IL15" s="94"/>
      <c r="IO15" s="549"/>
      <c r="IP15" s="548"/>
      <c r="IX15" s="762"/>
      <c r="IZ15" s="762"/>
      <c r="JB15" s="762"/>
      <c r="JD15" s="762"/>
      <c r="JE15" s="94"/>
      <c r="JH15" s="549"/>
      <c r="JI15" s="548"/>
      <c r="JQ15" s="762"/>
      <c r="JS15" s="762"/>
      <c r="JU15" s="762"/>
      <c r="JW15" s="762"/>
      <c r="JX15" s="94"/>
      <c r="KA15" s="549"/>
      <c r="KB15" s="548"/>
      <c r="KJ15" s="762"/>
      <c r="KL15" s="762"/>
      <c r="KN15" s="762"/>
      <c r="KP15" s="762"/>
      <c r="KQ15" s="94"/>
      <c r="KT15" s="549"/>
      <c r="KU15" s="548"/>
      <c r="LC15" s="762"/>
      <c r="LE15" s="762"/>
      <c r="LG15" s="762"/>
      <c r="LI15" s="762"/>
      <c r="LJ15" s="94"/>
      <c r="LM15" s="549"/>
      <c r="LN15" s="548"/>
      <c r="LV15" s="762"/>
      <c r="LX15" s="762"/>
      <c r="LZ15" s="762"/>
      <c r="MB15" s="762"/>
      <c r="MC15" s="94"/>
      <c r="MF15" s="549"/>
      <c r="MG15" s="548"/>
      <c r="MO15" s="762"/>
      <c r="MQ15" s="762"/>
      <c r="MS15" s="762"/>
      <c r="MU15" s="762"/>
      <c r="MV15" s="94"/>
      <c r="MY15" s="549"/>
      <c r="MZ15" s="548"/>
      <c r="NH15" s="762"/>
      <c r="NJ15" s="762"/>
      <c r="NL15" s="762"/>
      <c r="NN15" s="762"/>
      <c r="NO15" s="94"/>
      <c r="NR15" s="549"/>
      <c r="NS15" s="548"/>
      <c r="OA15" s="762"/>
      <c r="OC15" s="762"/>
      <c r="OE15" s="762"/>
      <c r="OG15" s="762"/>
      <c r="OH15" s="94"/>
      <c r="OK15" s="549"/>
      <c r="OL15" s="548"/>
      <c r="OT15" s="762"/>
      <c r="OV15" s="762"/>
      <c r="OX15" s="762"/>
      <c r="OZ15" s="762"/>
      <c r="PA15" s="94"/>
      <c r="PD15" s="549"/>
      <c r="PE15" s="548"/>
      <c r="PM15" s="762"/>
      <c r="PO15" s="762"/>
      <c r="PQ15" s="762"/>
      <c r="PS15" s="762"/>
      <c r="PT15" s="94"/>
      <c r="PW15" s="549"/>
      <c r="PX15" s="548"/>
      <c r="QF15" s="762"/>
      <c r="QH15" s="762"/>
      <c r="QJ15" s="762"/>
      <c r="QL15" s="762"/>
      <c r="QM15" s="94"/>
      <c r="QP15" s="549"/>
      <c r="QQ15" s="548"/>
      <c r="QY15" s="762"/>
      <c r="RA15" s="762"/>
      <c r="RC15" s="762"/>
      <c r="RE15" s="762"/>
      <c r="RF15" s="94"/>
      <c r="RI15" s="549"/>
      <c r="RJ15" s="548"/>
      <c r="RR15" s="762"/>
      <c r="RT15" s="762"/>
      <c r="RV15" s="762"/>
      <c r="RX15" s="762"/>
      <c r="RY15" s="94"/>
      <c r="SB15" s="549"/>
      <c r="SC15" s="548"/>
      <c r="SK15" s="762"/>
      <c r="SM15" s="762"/>
      <c r="SO15" s="762"/>
      <c r="SQ15" s="762"/>
      <c r="SR15" s="94"/>
      <c r="SU15" s="549"/>
      <c r="SV15" s="548"/>
      <c r="TD15" s="762"/>
      <c r="TF15" s="762"/>
      <c r="TH15" s="762"/>
      <c r="TJ15" s="762"/>
      <c r="TK15" s="94"/>
      <c r="TN15" s="549"/>
      <c r="TO15" s="548"/>
      <c r="TW15" s="762"/>
      <c r="TY15" s="762"/>
      <c r="UA15" s="762"/>
      <c r="UC15" s="762"/>
      <c r="UD15" s="94"/>
      <c r="UG15" s="549"/>
      <c r="UH15" s="548"/>
      <c r="UP15" s="762"/>
      <c r="UR15" s="762"/>
      <c r="UT15" s="762"/>
      <c r="UV15" s="762"/>
      <c r="UW15" s="94"/>
      <c r="UZ15" s="549"/>
      <c r="VA15" s="548"/>
      <c r="VI15" s="762"/>
      <c r="VK15" s="762"/>
      <c r="VM15" s="762"/>
      <c r="VO15" s="762"/>
      <c r="VP15" s="94"/>
      <c r="VS15" s="549"/>
      <c r="VT15" s="548"/>
      <c r="WB15" s="762"/>
      <c r="WD15" s="762"/>
      <c r="WF15" s="762"/>
      <c r="WH15" s="762"/>
      <c r="WI15" s="94"/>
      <c r="WL15" s="549"/>
      <c r="WM15" s="548"/>
      <c r="WU15" s="762"/>
      <c r="WW15" s="762"/>
      <c r="WY15" s="762"/>
      <c r="XA15" s="762"/>
      <c r="XB15" s="94"/>
      <c r="XE15" s="549"/>
      <c r="XF15" s="548"/>
      <c r="XN15" s="762"/>
      <c r="XP15" s="762"/>
      <c r="XR15" s="762"/>
      <c r="XT15" s="762"/>
      <c r="XU15" s="94"/>
      <c r="XX15" s="549"/>
      <c r="XY15" s="548"/>
      <c r="YG15" s="762"/>
      <c r="YI15" s="762"/>
      <c r="YK15" s="762"/>
      <c r="YM15" s="762"/>
      <c r="YN15" s="94"/>
      <c r="YQ15" s="549"/>
      <c r="YR15" s="548"/>
      <c r="YZ15" s="762"/>
      <c r="ZB15" s="762"/>
      <c r="ZD15" s="762"/>
      <c r="ZF15" s="762"/>
      <c r="ZG15" s="94"/>
      <c r="ZJ15" s="549"/>
      <c r="ZK15" s="548"/>
      <c r="ZS15" s="762"/>
      <c r="ZU15" s="762"/>
      <c r="ZW15" s="762"/>
      <c r="ZY15" s="762"/>
      <c r="ZZ15" s="94"/>
      <c r="AAC15" s="549"/>
      <c r="AAD15" s="548"/>
      <c r="AAL15" s="762"/>
      <c r="AAN15" s="762"/>
      <c r="AAP15" s="762"/>
      <c r="AAR15" s="762"/>
      <c r="AAS15" s="94"/>
      <c r="AAV15" s="549"/>
      <c r="AAW15" s="548"/>
      <c r="ABE15" s="762"/>
      <c r="ABG15" s="762"/>
      <c r="ABI15" s="762"/>
      <c r="ABK15" s="762"/>
      <c r="ABL15" s="94"/>
      <c r="ABO15" s="549"/>
      <c r="ABP15" s="548"/>
      <c r="ABX15" s="762"/>
      <c r="ABZ15" s="762"/>
      <c r="ACB15" s="762"/>
      <c r="ACD15" s="762"/>
      <c r="ACE15" s="94"/>
      <c r="ACH15" s="549"/>
      <c r="ACI15" s="548"/>
      <c r="ACQ15" s="762"/>
      <c r="ACS15" s="762"/>
      <c r="ACU15" s="762"/>
      <c r="ACW15" s="762"/>
      <c r="ACX15" s="94"/>
      <c r="ADA15" s="549"/>
      <c r="ADB15" s="548"/>
      <c r="ADJ15" s="762"/>
      <c r="ADL15" s="762"/>
      <c r="ADN15" s="762"/>
      <c r="ADP15" s="762"/>
      <c r="ADQ15" s="94"/>
      <c r="ADT15" s="549"/>
      <c r="ADU15" s="548"/>
      <c r="AEC15" s="762"/>
      <c r="AEE15" s="762"/>
      <c r="AEG15" s="762"/>
      <c r="AEI15" s="762"/>
      <c r="AEJ15" s="94"/>
      <c r="AEM15" s="549"/>
      <c r="AEN15" s="548"/>
      <c r="AEV15" s="762"/>
      <c r="AEX15" s="762"/>
      <c r="AEZ15" s="762"/>
      <c r="AFB15" s="762"/>
      <c r="AFC15" s="94"/>
      <c r="AFF15" s="549"/>
      <c r="AFG15" s="548"/>
      <c r="AFO15" s="762"/>
      <c r="AFQ15" s="762"/>
      <c r="AFS15" s="762"/>
      <c r="AFU15" s="762"/>
      <c r="AFV15" s="94"/>
      <c r="AFY15" s="549"/>
      <c r="AFZ15" s="548"/>
      <c r="AGH15" s="762"/>
      <c r="AGJ15" s="762"/>
      <c r="AGL15" s="762"/>
      <c r="AGN15" s="762"/>
      <c r="AGO15" s="94"/>
      <c r="AGR15" s="549"/>
      <c r="AGS15" s="548"/>
      <c r="AHA15" s="762"/>
      <c r="AHC15" s="762"/>
      <c r="AHE15" s="762"/>
      <c r="AHG15" s="762"/>
      <c r="AHH15" s="94"/>
      <c r="AHK15" s="549"/>
      <c r="AHL15" s="548"/>
      <c r="AHT15" s="762"/>
      <c r="AHV15" s="762"/>
      <c r="AHX15" s="762"/>
      <c r="AHZ15" s="762"/>
      <c r="AIA15" s="94"/>
      <c r="AID15" s="549"/>
      <c r="AIE15" s="548"/>
      <c r="AIM15" s="762"/>
      <c r="AIO15" s="762"/>
      <c r="AIQ15" s="762"/>
      <c r="AIS15" s="762"/>
      <c r="AIT15" s="94"/>
      <c r="AIW15" s="549"/>
      <c r="AIX15" s="548"/>
      <c r="AJF15" s="762"/>
      <c r="AJH15" s="762"/>
      <c r="AJJ15" s="762"/>
      <c r="AJL15" s="762"/>
      <c r="AJM15" s="94"/>
      <c r="AJP15" s="549"/>
      <c r="AJQ15" s="548"/>
      <c r="AJY15" s="762"/>
      <c r="AKA15" s="762"/>
      <c r="AKC15" s="762"/>
      <c r="AKE15" s="762"/>
      <c r="AKF15" s="94"/>
      <c r="AKI15" s="549"/>
      <c r="AKJ15" s="548"/>
      <c r="AKR15" s="762"/>
      <c r="AKT15" s="762"/>
      <c r="AKV15" s="762"/>
      <c r="AKX15" s="762"/>
      <c r="AKY15" s="94"/>
      <c r="ALB15" s="549"/>
      <c r="ALC15" s="548"/>
      <c r="ALK15" s="762"/>
      <c r="ALM15" s="762"/>
      <c r="ALO15" s="762"/>
      <c r="ALQ15" s="762"/>
      <c r="ALR15" s="94"/>
      <c r="ALU15" s="549"/>
      <c r="ALV15" s="548"/>
      <c r="AMD15" s="762"/>
      <c r="AMF15" s="762"/>
      <c r="AMH15" s="762"/>
      <c r="AMJ15" s="762"/>
      <c r="AMK15" s="94"/>
      <c r="AMN15" s="549"/>
      <c r="AMO15" s="548"/>
      <c r="AMW15" s="762"/>
      <c r="AMY15" s="762"/>
      <c r="ANA15" s="762"/>
      <c r="ANC15" s="762"/>
      <c r="AND15" s="94"/>
      <c r="ANG15" s="549"/>
      <c r="ANH15" s="548"/>
      <c r="ANP15" s="762"/>
      <c r="ANR15" s="762"/>
      <c r="ANT15" s="762"/>
      <c r="ANV15" s="762"/>
      <c r="ANW15" s="94"/>
      <c r="ANZ15" s="549"/>
      <c r="AOA15" s="548"/>
      <c r="AOI15" s="762"/>
      <c r="AOK15" s="762"/>
      <c r="AOM15" s="762"/>
      <c r="AOO15" s="762"/>
      <c r="AOP15" s="94"/>
      <c r="AOS15" s="549"/>
      <c r="AOT15" s="548"/>
      <c r="APB15" s="762"/>
      <c r="APD15" s="762"/>
      <c r="APF15" s="762"/>
      <c r="APH15" s="762"/>
      <c r="API15" s="94"/>
      <c r="APL15" s="549"/>
      <c r="APM15" s="548"/>
      <c r="APU15" s="762"/>
      <c r="APW15" s="762"/>
      <c r="APY15" s="762"/>
      <c r="AQA15" s="762"/>
      <c r="AQB15" s="94"/>
      <c r="AQE15" s="549"/>
      <c r="AQF15" s="548"/>
      <c r="AQN15" s="762"/>
      <c r="AQP15" s="762"/>
      <c r="AQR15" s="762"/>
      <c r="AQT15" s="762"/>
      <c r="AQU15" s="94"/>
      <c r="AQX15" s="549"/>
      <c r="AQY15" s="548"/>
      <c r="ARG15" s="762"/>
      <c r="ARI15" s="762"/>
      <c r="ARK15" s="762"/>
      <c r="ARM15" s="762"/>
      <c r="ARN15" s="94"/>
      <c r="ARQ15" s="549"/>
      <c r="ARR15" s="548"/>
      <c r="ARZ15" s="762"/>
      <c r="ASB15" s="762"/>
      <c r="ASD15" s="762"/>
      <c r="ASF15" s="762"/>
      <c r="ASG15" s="94"/>
      <c r="ASJ15" s="549"/>
      <c r="ASK15" s="548"/>
      <c r="ASS15" s="762"/>
      <c r="ASU15" s="762"/>
      <c r="ASW15" s="762"/>
      <c r="ASY15" s="762"/>
      <c r="ASZ15" s="94"/>
      <c r="ATC15" s="549"/>
      <c r="ATD15" s="548"/>
      <c r="ATL15" s="762"/>
      <c r="ATN15" s="762"/>
      <c r="ATP15" s="762"/>
      <c r="ATR15" s="762"/>
      <c r="ATS15" s="94"/>
      <c r="ATV15" s="549"/>
      <c r="ATW15" s="548"/>
      <c r="AUE15" s="762"/>
      <c r="AUG15" s="762"/>
      <c r="AUI15" s="762"/>
      <c r="AUK15" s="762"/>
      <c r="AUL15" s="94"/>
      <c r="AUO15" s="549"/>
      <c r="AUP15" s="548"/>
      <c r="AUX15" s="762"/>
      <c r="AUZ15" s="762"/>
      <c r="AVB15" s="762"/>
      <c r="AVD15" s="762"/>
      <c r="AVE15" s="94"/>
      <c r="AVH15" s="549"/>
      <c r="AVI15" s="548"/>
      <c r="AVQ15" s="762"/>
      <c r="AVS15" s="762"/>
      <c r="AVU15" s="762"/>
      <c r="AVW15" s="762"/>
      <c r="AVX15" s="94"/>
      <c r="AWA15" s="549"/>
      <c r="AWB15" s="548"/>
      <c r="AWJ15" s="762"/>
      <c r="AWL15" s="762"/>
      <c r="AWN15" s="762"/>
      <c r="AWP15" s="762"/>
      <c r="AWQ15" s="94"/>
      <c r="AWT15" s="549"/>
      <c r="AWU15" s="548"/>
      <c r="AXC15" s="762"/>
      <c r="AXE15" s="762"/>
      <c r="AXG15" s="762"/>
      <c r="AXI15" s="762"/>
      <c r="AXJ15" s="94"/>
      <c r="AXM15" s="549"/>
      <c r="AXN15" s="548"/>
      <c r="AXV15" s="762"/>
      <c r="AXX15" s="762"/>
      <c r="AXZ15" s="762"/>
      <c r="AYB15" s="762"/>
      <c r="AYC15" s="94"/>
      <c r="AYF15" s="549"/>
      <c r="AYG15" s="548"/>
      <c r="AYO15" s="762"/>
      <c r="AYQ15" s="762"/>
      <c r="AYS15" s="762"/>
      <c r="AYU15" s="762"/>
      <c r="AYV15" s="94"/>
      <c r="AYY15" s="549"/>
      <c r="AYZ15" s="548"/>
      <c r="AZH15" s="762"/>
      <c r="AZJ15" s="762"/>
      <c r="AZL15" s="762"/>
      <c r="AZN15" s="762"/>
      <c r="AZO15" s="94"/>
      <c r="AZR15" s="549"/>
      <c r="AZS15" s="548"/>
      <c r="BAA15" s="762"/>
      <c r="BAC15" s="762"/>
      <c r="BAE15" s="762"/>
      <c r="BAG15" s="762"/>
      <c r="BAH15" s="94"/>
      <c r="BAK15" s="549"/>
      <c r="BAL15" s="548"/>
      <c r="BAT15" s="762"/>
      <c r="BAV15" s="762"/>
      <c r="BAX15" s="762"/>
      <c r="BAZ15" s="762"/>
      <c r="BBA15" s="94"/>
      <c r="BBD15" s="549"/>
      <c r="BBE15" s="548"/>
      <c r="BBM15" s="762"/>
      <c r="BBO15" s="762"/>
      <c r="BBQ15" s="762"/>
      <c r="BBS15" s="762"/>
      <c r="BBT15" s="94"/>
      <c r="BBW15" s="549"/>
      <c r="BBX15" s="548"/>
      <c r="BCF15" s="762"/>
      <c r="BCH15" s="762"/>
      <c r="BCJ15" s="762"/>
      <c r="BCL15" s="762"/>
      <c r="BCM15" s="94"/>
      <c r="BCP15" s="549"/>
      <c r="BCQ15" s="548"/>
      <c r="BCY15" s="762"/>
      <c r="BDA15" s="762"/>
      <c r="BDC15" s="762"/>
      <c r="BDE15" s="762"/>
      <c r="BDF15" s="94"/>
      <c r="BDI15" s="549"/>
      <c r="BDJ15" s="548"/>
      <c r="BDR15" s="762"/>
      <c r="BDT15" s="762"/>
      <c r="BDV15" s="762"/>
      <c r="BDX15" s="762"/>
      <c r="BDY15" s="94"/>
      <c r="BEB15" s="549"/>
      <c r="BEC15" s="548"/>
      <c r="BEK15" s="762"/>
      <c r="BEM15" s="762"/>
      <c r="BEO15" s="762"/>
      <c r="BEQ15" s="762"/>
      <c r="BER15" s="94"/>
      <c r="BEU15" s="549"/>
      <c r="BEV15" s="548"/>
      <c r="BFD15" s="762"/>
      <c r="BFF15" s="762"/>
      <c r="BFH15" s="762"/>
      <c r="BFJ15" s="762"/>
      <c r="BFK15" s="94"/>
      <c r="BFN15" s="549"/>
      <c r="BFO15" s="548"/>
      <c r="BFW15" s="762"/>
      <c r="BFY15" s="762"/>
      <c r="BGA15" s="762"/>
      <c r="BGC15" s="762"/>
      <c r="BGD15" s="94"/>
      <c r="BGG15" s="549"/>
      <c r="BGH15" s="548"/>
      <c r="BGP15" s="762"/>
      <c r="BGR15" s="762"/>
      <c r="BGT15" s="762"/>
      <c r="BGV15" s="762"/>
      <c r="BGW15" s="94"/>
      <c r="BGZ15" s="549"/>
      <c r="BHA15" s="548"/>
      <c r="BHI15" s="762"/>
      <c r="BHK15" s="762"/>
      <c r="BHM15" s="762"/>
      <c r="BHO15" s="762"/>
      <c r="BHP15" s="94"/>
      <c r="BHS15" s="549"/>
      <c r="BHT15" s="548"/>
      <c r="BIB15" s="762"/>
      <c r="BID15" s="762"/>
      <c r="BIF15" s="762"/>
      <c r="BIH15" s="762"/>
      <c r="BII15" s="94"/>
      <c r="BIL15" s="549"/>
      <c r="BIM15" s="548"/>
      <c r="BIU15" s="762"/>
      <c r="BIW15" s="762"/>
      <c r="BIY15" s="762"/>
      <c r="BJA15" s="762"/>
      <c r="BJB15" s="94"/>
      <c r="BJE15" s="549"/>
      <c r="BJF15" s="548"/>
      <c r="BJN15" s="762"/>
      <c r="BJP15" s="762"/>
      <c r="BJR15" s="762"/>
      <c r="BJT15" s="762"/>
      <c r="BJU15" s="94"/>
      <c r="BJX15" s="549"/>
      <c r="BJY15" s="548"/>
      <c r="BKG15" s="762"/>
      <c r="BKI15" s="762"/>
      <c r="BKK15" s="762"/>
      <c r="BKM15" s="762"/>
      <c r="BKN15" s="94"/>
      <c r="BKQ15" s="549"/>
      <c r="BKR15" s="548"/>
      <c r="BKZ15" s="762"/>
      <c r="BLB15" s="762"/>
      <c r="BLD15" s="762"/>
      <c r="BLF15" s="762"/>
      <c r="BLG15" s="94"/>
      <c r="BLJ15" s="549"/>
      <c r="BLK15" s="548"/>
      <c r="BLS15" s="762"/>
      <c r="BLU15" s="762"/>
      <c r="BLW15" s="762"/>
      <c r="BLY15" s="762"/>
      <c r="BLZ15" s="94"/>
      <c r="BMC15" s="549"/>
      <c r="BMD15" s="548"/>
      <c r="BML15" s="762"/>
      <c r="BMN15" s="762"/>
      <c r="BMP15" s="762"/>
      <c r="BMR15" s="762"/>
      <c r="BMS15" s="94"/>
      <c r="BMV15" s="549"/>
      <c r="BMW15" s="548"/>
      <c r="BNE15" s="762"/>
      <c r="BNG15" s="762"/>
      <c r="BNI15" s="762"/>
      <c r="BNK15" s="762"/>
      <c r="BNL15" s="94"/>
      <c r="BNO15" s="549"/>
      <c r="BNP15" s="548"/>
      <c r="BNX15" s="762"/>
      <c r="BNZ15" s="762"/>
      <c r="BOB15" s="762"/>
      <c r="BOD15" s="762"/>
      <c r="BOE15" s="94"/>
      <c r="BOH15" s="549"/>
      <c r="BOI15" s="548"/>
      <c r="BOQ15" s="762"/>
      <c r="BOS15" s="762"/>
      <c r="BOU15" s="762"/>
      <c r="BOW15" s="762"/>
      <c r="BOX15" s="94"/>
      <c r="BPA15" s="549"/>
      <c r="BPB15" s="548"/>
      <c r="BPJ15" s="762"/>
      <c r="BPL15" s="762"/>
      <c r="BPN15" s="762"/>
      <c r="BPP15" s="762"/>
      <c r="BPQ15" s="94"/>
      <c r="BPT15" s="549"/>
      <c r="BPU15" s="548"/>
      <c r="BQC15" s="762"/>
      <c r="BQE15" s="762"/>
      <c r="BQG15" s="762"/>
      <c r="BQI15" s="762"/>
      <c r="BQJ15" s="94"/>
      <c r="BQM15" s="549"/>
      <c r="BQN15" s="548"/>
      <c r="BQV15" s="762"/>
      <c r="BQX15" s="762"/>
      <c r="BQZ15" s="762"/>
      <c r="BRB15" s="762"/>
      <c r="BRC15" s="94"/>
      <c r="BRF15" s="549"/>
      <c r="BRG15" s="548"/>
      <c r="BRO15" s="762"/>
      <c r="BRQ15" s="762"/>
      <c r="BRS15" s="762"/>
      <c r="BRU15" s="762"/>
      <c r="BRV15" s="94"/>
      <c r="BRY15" s="549"/>
      <c r="BRZ15" s="548"/>
      <c r="BSH15" s="762"/>
      <c r="BSJ15" s="762"/>
      <c r="BSL15" s="762"/>
      <c r="BSN15" s="762"/>
      <c r="BSO15" s="94"/>
      <c r="BSR15" s="549"/>
      <c r="BSS15" s="548"/>
      <c r="BTA15" s="762"/>
      <c r="BTC15" s="762"/>
      <c r="BTE15" s="762"/>
      <c r="BTG15" s="762"/>
      <c r="BTH15" s="94"/>
      <c r="BTK15" s="549"/>
      <c r="BTL15" s="548"/>
      <c r="BTT15" s="762"/>
      <c r="BTV15" s="762"/>
      <c r="BTX15" s="762"/>
      <c r="BTZ15" s="762"/>
      <c r="BUA15" s="94"/>
      <c r="BUD15" s="549"/>
      <c r="BUE15" s="548"/>
      <c r="BUM15" s="762"/>
      <c r="BUO15" s="762"/>
      <c r="BUQ15" s="762"/>
      <c r="BUS15" s="762"/>
      <c r="BUT15" s="94"/>
      <c r="BUW15" s="549"/>
      <c r="BUX15" s="548"/>
      <c r="BVF15" s="762"/>
      <c r="BVH15" s="762"/>
      <c r="BVJ15" s="762"/>
      <c r="BVL15" s="762"/>
      <c r="BVM15" s="94"/>
      <c r="BVP15" s="549"/>
      <c r="BVQ15" s="548"/>
      <c r="BVY15" s="762"/>
      <c r="BWA15" s="762"/>
      <c r="BWC15" s="762"/>
      <c r="BWE15" s="762"/>
      <c r="BWF15" s="94"/>
      <c r="BWI15" s="549"/>
      <c r="BWJ15" s="548"/>
      <c r="BWR15" s="762"/>
      <c r="BWT15" s="762"/>
      <c r="BWV15" s="762"/>
      <c r="BWX15" s="762"/>
      <c r="BWY15" s="94"/>
      <c r="BXB15" s="549"/>
      <c r="BXC15" s="548"/>
      <c r="BXK15" s="762"/>
      <c r="BXM15" s="762"/>
      <c r="BXO15" s="762"/>
      <c r="BXQ15" s="762"/>
      <c r="BXR15" s="94"/>
      <c r="BXU15" s="549"/>
      <c r="BXV15" s="548"/>
      <c r="BYD15" s="762"/>
      <c r="BYF15" s="762"/>
      <c r="BYH15" s="762"/>
      <c r="BYJ15" s="762"/>
      <c r="BYK15" s="94"/>
      <c r="BYN15" s="549"/>
      <c r="BYO15" s="548"/>
      <c r="BYW15" s="762"/>
      <c r="BYY15" s="762"/>
      <c r="BZA15" s="762"/>
      <c r="BZC15" s="762"/>
      <c r="BZD15" s="94"/>
      <c r="BZG15" s="549"/>
      <c r="BZH15" s="548"/>
      <c r="BZP15" s="762"/>
      <c r="BZR15" s="762"/>
      <c r="BZT15" s="762"/>
      <c r="BZV15" s="762"/>
      <c r="BZW15" s="94"/>
      <c r="BZZ15" s="549"/>
      <c r="CAA15" s="548"/>
      <c r="CAI15" s="762"/>
      <c r="CAK15" s="762"/>
      <c r="CAM15" s="762"/>
      <c r="CAO15" s="762"/>
      <c r="CAP15" s="94"/>
      <c r="CAS15" s="549"/>
      <c r="CAT15" s="548"/>
      <c r="CBB15" s="762"/>
      <c r="CBD15" s="762"/>
      <c r="CBF15" s="762"/>
      <c r="CBH15" s="762"/>
      <c r="CBI15" s="94"/>
      <c r="CBL15" s="549"/>
      <c r="CBM15" s="548"/>
      <c r="CBU15" s="762"/>
      <c r="CBW15" s="762"/>
      <c r="CBY15" s="762"/>
      <c r="CCA15" s="762"/>
      <c r="CCB15" s="94"/>
      <c r="CCE15" s="549"/>
      <c r="CCF15" s="548"/>
      <c r="CCN15" s="762"/>
      <c r="CCP15" s="762"/>
      <c r="CCR15" s="762"/>
      <c r="CCT15" s="762"/>
      <c r="CCU15" s="94"/>
      <c r="CCX15" s="549"/>
      <c r="CCY15" s="548"/>
      <c r="CDG15" s="762"/>
      <c r="CDI15" s="762"/>
      <c r="CDK15" s="762"/>
      <c r="CDM15" s="762"/>
      <c r="CDN15" s="94"/>
      <c r="CDQ15" s="549"/>
      <c r="CDR15" s="548"/>
      <c r="CDZ15" s="762"/>
      <c r="CEB15" s="762"/>
      <c r="CED15" s="762"/>
      <c r="CEF15" s="762"/>
      <c r="CEG15" s="94"/>
      <c r="CEJ15" s="549"/>
      <c r="CEK15" s="548"/>
      <c r="CES15" s="762"/>
      <c r="CEU15" s="762"/>
      <c r="CEW15" s="762"/>
      <c r="CEY15" s="762"/>
      <c r="CEZ15" s="94"/>
      <c r="CFC15" s="549"/>
      <c r="CFD15" s="548"/>
      <c r="CFL15" s="762"/>
      <c r="CFN15" s="762"/>
      <c r="CFP15" s="762"/>
      <c r="CFR15" s="762"/>
      <c r="CFS15" s="94"/>
      <c r="CFV15" s="549"/>
      <c r="CFW15" s="548"/>
      <c r="CGE15" s="762"/>
      <c r="CGG15" s="762"/>
      <c r="CGI15" s="762"/>
      <c r="CGK15" s="762"/>
      <c r="CGL15" s="94"/>
      <c r="CGO15" s="549"/>
      <c r="CGP15" s="548"/>
      <c r="CGX15" s="762"/>
      <c r="CGZ15" s="762"/>
      <c r="CHB15" s="762"/>
      <c r="CHD15" s="762"/>
      <c r="CHE15" s="94"/>
      <c r="CHH15" s="549"/>
      <c r="CHI15" s="548"/>
      <c r="CHQ15" s="762"/>
      <c r="CHS15" s="762"/>
      <c r="CHU15" s="762"/>
      <c r="CHW15" s="762"/>
      <c r="CHX15" s="94"/>
      <c r="CIA15" s="549"/>
      <c r="CIB15" s="548"/>
      <c r="CIJ15" s="762"/>
      <c r="CIL15" s="762"/>
      <c r="CIN15" s="762"/>
      <c r="CIP15" s="762"/>
      <c r="CIQ15" s="94"/>
      <c r="CIT15" s="549"/>
      <c r="CIU15" s="548"/>
      <c r="CJC15" s="762"/>
      <c r="CJE15" s="762"/>
      <c r="CJG15" s="762"/>
      <c r="CJI15" s="762"/>
      <c r="CJJ15" s="94"/>
      <c r="CJM15" s="549"/>
      <c r="CJN15" s="548"/>
      <c r="CJV15" s="762"/>
      <c r="CJX15" s="762"/>
      <c r="CJZ15" s="762"/>
      <c r="CKB15" s="762"/>
      <c r="CKC15" s="94"/>
      <c r="CKF15" s="549"/>
      <c r="CKG15" s="548"/>
      <c r="CKO15" s="762"/>
      <c r="CKQ15" s="762"/>
      <c r="CKS15" s="762"/>
      <c r="CKU15" s="762"/>
      <c r="CKV15" s="94"/>
      <c r="CKY15" s="549"/>
      <c r="CKZ15" s="548"/>
      <c r="CLH15" s="762"/>
      <c r="CLJ15" s="762"/>
      <c r="CLL15" s="762"/>
      <c r="CLN15" s="762"/>
      <c r="CLO15" s="94"/>
      <c r="CLR15" s="549"/>
      <c r="CLS15" s="548"/>
      <c r="CMA15" s="762"/>
      <c r="CMC15" s="762"/>
      <c r="CME15" s="762"/>
      <c r="CMG15" s="762"/>
      <c r="CMH15" s="94"/>
      <c r="CMK15" s="549"/>
      <c r="CML15" s="548"/>
      <c r="CMT15" s="762"/>
      <c r="CMV15" s="762"/>
      <c r="CMX15" s="762"/>
      <c r="CMZ15" s="762"/>
      <c r="CNA15" s="94"/>
      <c r="CND15" s="549"/>
      <c r="CNE15" s="548"/>
      <c r="CNM15" s="762"/>
      <c r="CNO15" s="762"/>
      <c r="CNQ15" s="762"/>
      <c r="CNS15" s="762"/>
      <c r="CNT15" s="94"/>
      <c r="CNW15" s="549"/>
      <c r="CNX15" s="548"/>
      <c r="COF15" s="762"/>
      <c r="COH15" s="762"/>
      <c r="COJ15" s="762"/>
      <c r="COL15" s="762"/>
      <c r="COM15" s="94"/>
      <c r="COP15" s="549"/>
      <c r="COQ15" s="548"/>
      <c r="COY15" s="762"/>
      <c r="CPA15" s="762"/>
      <c r="CPC15" s="762"/>
      <c r="CPE15" s="762"/>
      <c r="CPF15" s="94"/>
      <c r="CPI15" s="549"/>
      <c r="CPJ15" s="548"/>
      <c r="CPR15" s="762"/>
      <c r="CPT15" s="762"/>
      <c r="CPV15" s="762"/>
      <c r="CPX15" s="762"/>
      <c r="CPY15" s="94"/>
      <c r="CQB15" s="549"/>
      <c r="CQC15" s="548"/>
      <c r="CQK15" s="762"/>
      <c r="CQM15" s="762"/>
      <c r="CQO15" s="762"/>
      <c r="CQQ15" s="762"/>
      <c r="CQR15" s="94"/>
      <c r="CQU15" s="549"/>
      <c r="CQV15" s="548"/>
      <c r="CRD15" s="762"/>
      <c r="CRF15" s="762"/>
      <c r="CRH15" s="762"/>
      <c r="CRJ15" s="762"/>
      <c r="CRK15" s="94"/>
      <c r="CRN15" s="549"/>
      <c r="CRO15" s="548"/>
      <c r="CRW15" s="762"/>
      <c r="CRY15" s="762"/>
      <c r="CSA15" s="762"/>
      <c r="CSC15" s="762"/>
      <c r="CSD15" s="94"/>
      <c r="CSG15" s="549"/>
      <c r="CSH15" s="548"/>
      <c r="CSP15" s="762"/>
      <c r="CSR15" s="762"/>
      <c r="CST15" s="762"/>
      <c r="CSV15" s="762"/>
      <c r="CSW15" s="94"/>
      <c r="CSZ15" s="549"/>
      <c r="CTA15" s="548"/>
      <c r="CTI15" s="762"/>
      <c r="CTK15" s="762"/>
      <c r="CTM15" s="762"/>
      <c r="CTO15" s="762"/>
      <c r="CTP15" s="94"/>
      <c r="CTS15" s="549"/>
      <c r="CTT15" s="548"/>
      <c r="CUB15" s="762"/>
      <c r="CUD15" s="762"/>
      <c r="CUF15" s="762"/>
      <c r="CUH15" s="762"/>
      <c r="CUI15" s="94"/>
      <c r="CUL15" s="549"/>
      <c r="CUM15" s="548"/>
      <c r="CUU15" s="762"/>
      <c r="CUW15" s="762"/>
      <c r="CUY15" s="762"/>
      <c r="CVA15" s="762"/>
      <c r="CVB15" s="94"/>
      <c r="CVE15" s="549"/>
      <c r="CVF15" s="548"/>
      <c r="CVN15" s="762"/>
      <c r="CVP15" s="762"/>
      <c r="CVR15" s="762"/>
      <c r="CVT15" s="762"/>
      <c r="CVU15" s="94"/>
      <c r="CVX15" s="549"/>
      <c r="CVY15" s="548"/>
      <c r="CWG15" s="762"/>
      <c r="CWI15" s="762"/>
      <c r="CWK15" s="762"/>
      <c r="CWM15" s="762"/>
      <c r="CWN15" s="94"/>
      <c r="CWQ15" s="549"/>
      <c r="CWR15" s="548"/>
      <c r="CWZ15" s="762"/>
      <c r="CXB15" s="762"/>
      <c r="CXD15" s="762"/>
      <c r="CXF15" s="762"/>
      <c r="CXG15" s="94"/>
      <c r="CXJ15" s="549"/>
      <c r="CXK15" s="548"/>
      <c r="CXS15" s="762"/>
      <c r="CXU15" s="762"/>
      <c r="CXW15" s="762"/>
      <c r="CXY15" s="762"/>
      <c r="CXZ15" s="94"/>
      <c r="CYC15" s="549"/>
      <c r="CYD15" s="548"/>
      <c r="CYL15" s="762"/>
      <c r="CYN15" s="762"/>
      <c r="CYP15" s="762"/>
      <c r="CYR15" s="762"/>
      <c r="CYS15" s="94"/>
      <c r="CYV15" s="549"/>
      <c r="CYW15" s="548"/>
      <c r="CZE15" s="762"/>
      <c r="CZG15" s="762"/>
      <c r="CZI15" s="762"/>
      <c r="CZK15" s="762"/>
      <c r="CZL15" s="94"/>
      <c r="CZO15" s="549"/>
      <c r="CZP15" s="548"/>
      <c r="CZX15" s="762"/>
      <c r="CZZ15" s="762"/>
      <c r="DAB15" s="762"/>
      <c r="DAD15" s="762"/>
      <c r="DAE15" s="94"/>
      <c r="DAH15" s="549"/>
      <c r="DAI15" s="548"/>
      <c r="DAQ15" s="762"/>
      <c r="DAS15" s="762"/>
      <c r="DAU15" s="762"/>
      <c r="DAW15" s="762"/>
      <c r="DAX15" s="94"/>
      <c r="DBA15" s="549"/>
      <c r="DBB15" s="548"/>
      <c r="DBJ15" s="762"/>
      <c r="DBL15" s="762"/>
      <c r="DBN15" s="762"/>
      <c r="DBP15" s="762"/>
      <c r="DBQ15" s="94"/>
      <c r="DBT15" s="549"/>
      <c r="DBU15" s="548"/>
      <c r="DCC15" s="762"/>
      <c r="DCE15" s="762"/>
      <c r="DCG15" s="762"/>
      <c r="DCI15" s="762"/>
      <c r="DCJ15" s="94"/>
      <c r="DCM15" s="549"/>
      <c r="DCN15" s="548"/>
      <c r="DCV15" s="762"/>
      <c r="DCX15" s="762"/>
      <c r="DCZ15" s="762"/>
      <c r="DDB15" s="762"/>
      <c r="DDC15" s="94"/>
      <c r="DDF15" s="549"/>
      <c r="DDG15" s="548"/>
      <c r="DDO15" s="762"/>
      <c r="DDQ15" s="762"/>
      <c r="DDS15" s="762"/>
      <c r="DDU15" s="762"/>
      <c r="DDV15" s="94"/>
      <c r="DDY15" s="549"/>
      <c r="DDZ15" s="548"/>
      <c r="DEH15" s="762"/>
      <c r="DEJ15" s="762"/>
      <c r="DEL15" s="762"/>
      <c r="DEN15" s="762"/>
      <c r="DEO15" s="94"/>
      <c r="DER15" s="549"/>
      <c r="DES15" s="548"/>
      <c r="DFA15" s="762"/>
      <c r="DFC15" s="762"/>
      <c r="DFE15" s="762"/>
      <c r="DFG15" s="762"/>
      <c r="DFH15" s="94"/>
      <c r="DFK15" s="549"/>
      <c r="DFL15" s="548"/>
      <c r="DFT15" s="762"/>
      <c r="DFV15" s="762"/>
      <c r="DFX15" s="762"/>
      <c r="DFZ15" s="762"/>
      <c r="DGA15" s="94"/>
      <c r="DGD15" s="549"/>
      <c r="DGE15" s="548"/>
      <c r="DGM15" s="762"/>
      <c r="DGO15" s="762"/>
      <c r="DGQ15" s="762"/>
      <c r="DGS15" s="762"/>
      <c r="DGT15" s="94"/>
      <c r="DGW15" s="549"/>
      <c r="DGX15" s="548"/>
      <c r="DHF15" s="762"/>
      <c r="DHH15" s="762"/>
      <c r="DHJ15" s="762"/>
      <c r="DHL15" s="762"/>
      <c r="DHM15" s="94"/>
      <c r="DHP15" s="549"/>
      <c r="DHQ15" s="548"/>
      <c r="DHY15" s="762"/>
      <c r="DIA15" s="762"/>
      <c r="DIC15" s="762"/>
      <c r="DIE15" s="762"/>
      <c r="DIF15" s="94"/>
      <c r="DII15" s="549"/>
      <c r="DIJ15" s="548"/>
      <c r="DIR15" s="762"/>
      <c r="DIT15" s="762"/>
      <c r="DIV15" s="762"/>
      <c r="DIX15" s="762"/>
      <c r="DIY15" s="94"/>
      <c r="DJB15" s="549"/>
      <c r="DJC15" s="548"/>
      <c r="DJK15" s="762"/>
      <c r="DJM15" s="762"/>
      <c r="DJO15" s="762"/>
      <c r="DJQ15" s="762"/>
      <c r="DJR15" s="94"/>
      <c r="DJU15" s="549"/>
      <c r="DJV15" s="548"/>
      <c r="DKD15" s="762"/>
      <c r="DKF15" s="762"/>
      <c r="DKH15" s="762"/>
      <c r="DKJ15" s="762"/>
      <c r="DKK15" s="94"/>
      <c r="DKN15" s="549"/>
      <c r="DKO15" s="548"/>
      <c r="DKW15" s="762"/>
      <c r="DKY15" s="762"/>
      <c r="DLA15" s="762"/>
      <c r="DLC15" s="762"/>
      <c r="DLD15" s="94"/>
      <c r="DLG15" s="549"/>
      <c r="DLH15" s="548"/>
      <c r="DLP15" s="762"/>
      <c r="DLR15" s="762"/>
      <c r="DLT15" s="762"/>
      <c r="DLV15" s="762"/>
      <c r="DLW15" s="94"/>
      <c r="DLZ15" s="549"/>
      <c r="DMA15" s="548"/>
      <c r="DMI15" s="762"/>
      <c r="DMK15" s="762"/>
      <c r="DMM15" s="762"/>
      <c r="DMO15" s="762"/>
      <c r="DMP15" s="94"/>
      <c r="DMS15" s="549"/>
      <c r="DMT15" s="548"/>
      <c r="DNB15" s="762"/>
      <c r="DND15" s="762"/>
      <c r="DNF15" s="762"/>
      <c r="DNH15" s="762"/>
      <c r="DNI15" s="94"/>
      <c r="DNL15" s="549"/>
      <c r="DNM15" s="548"/>
      <c r="DNU15" s="762"/>
      <c r="DNW15" s="762"/>
      <c r="DNY15" s="762"/>
      <c r="DOA15" s="762"/>
      <c r="DOB15" s="94"/>
      <c r="DOE15" s="549"/>
      <c r="DOF15" s="548"/>
      <c r="DON15" s="762"/>
      <c r="DOP15" s="762"/>
      <c r="DOR15" s="762"/>
      <c r="DOT15" s="762"/>
      <c r="DOU15" s="94"/>
      <c r="DOX15" s="549"/>
      <c r="DOY15" s="548"/>
      <c r="DPG15" s="762"/>
      <c r="DPI15" s="762"/>
      <c r="DPK15" s="762"/>
      <c r="DPM15" s="762"/>
      <c r="DPN15" s="94"/>
      <c r="DPQ15" s="549"/>
      <c r="DPR15" s="548"/>
      <c r="DPZ15" s="762"/>
      <c r="DQB15" s="762"/>
      <c r="DQD15" s="762"/>
      <c r="DQF15" s="762"/>
      <c r="DQG15" s="94"/>
      <c r="DQJ15" s="549"/>
      <c r="DQK15" s="548"/>
      <c r="DQS15" s="762"/>
      <c r="DQU15" s="762"/>
      <c r="DQW15" s="762"/>
      <c r="DQY15" s="762"/>
      <c r="DQZ15" s="94"/>
      <c r="DRC15" s="549"/>
      <c r="DRD15" s="548"/>
      <c r="DRL15" s="762"/>
      <c r="DRN15" s="762"/>
      <c r="DRP15" s="762"/>
      <c r="DRR15" s="762"/>
      <c r="DRS15" s="94"/>
      <c r="DRV15" s="549"/>
      <c r="DRW15" s="548"/>
      <c r="DSE15" s="762"/>
      <c r="DSG15" s="762"/>
      <c r="DSI15" s="762"/>
      <c r="DSK15" s="762"/>
      <c r="DSL15" s="94"/>
      <c r="DSO15" s="549"/>
      <c r="DSP15" s="548"/>
      <c r="DSX15" s="762"/>
      <c r="DSZ15" s="762"/>
      <c r="DTB15" s="762"/>
      <c r="DTD15" s="762"/>
      <c r="DTE15" s="94"/>
      <c r="DTH15" s="549"/>
      <c r="DTI15" s="548"/>
      <c r="DTQ15" s="762"/>
      <c r="DTS15" s="762"/>
      <c r="DTU15" s="762"/>
      <c r="DTW15" s="762"/>
      <c r="DTX15" s="94"/>
      <c r="DUA15" s="549"/>
      <c r="DUB15" s="548"/>
      <c r="DUJ15" s="762"/>
      <c r="DUL15" s="762"/>
      <c r="DUN15" s="762"/>
      <c r="DUP15" s="762"/>
      <c r="DUQ15" s="94"/>
      <c r="DUT15" s="549"/>
      <c r="DUU15" s="548"/>
      <c r="DVC15" s="762"/>
      <c r="DVE15" s="762"/>
      <c r="DVG15" s="762"/>
      <c r="DVI15" s="762"/>
      <c r="DVJ15" s="94"/>
      <c r="DVM15" s="549"/>
      <c r="DVN15" s="548"/>
      <c r="DVV15" s="762"/>
      <c r="DVX15" s="762"/>
      <c r="DVZ15" s="762"/>
      <c r="DWB15" s="762"/>
      <c r="DWC15" s="94"/>
      <c r="DWF15" s="549"/>
      <c r="DWG15" s="548"/>
      <c r="DWO15" s="762"/>
      <c r="DWQ15" s="762"/>
      <c r="DWS15" s="762"/>
      <c r="DWU15" s="762"/>
      <c r="DWV15" s="94"/>
      <c r="DWY15" s="549"/>
      <c r="DWZ15" s="548"/>
      <c r="DXH15" s="762"/>
      <c r="DXJ15" s="762"/>
      <c r="DXL15" s="762"/>
      <c r="DXN15" s="762"/>
      <c r="DXO15" s="94"/>
      <c r="DXR15" s="549"/>
      <c r="DXS15" s="548"/>
      <c r="DYA15" s="762"/>
      <c r="DYC15" s="762"/>
      <c r="DYE15" s="762"/>
      <c r="DYG15" s="762"/>
      <c r="DYH15" s="94"/>
      <c r="DYK15" s="549"/>
      <c r="DYL15" s="548"/>
      <c r="DYT15" s="762"/>
      <c r="DYV15" s="762"/>
      <c r="DYX15" s="762"/>
      <c r="DYZ15" s="762"/>
      <c r="DZA15" s="94"/>
      <c r="DZD15" s="549"/>
      <c r="DZE15" s="548"/>
      <c r="DZM15" s="762"/>
      <c r="DZO15" s="762"/>
      <c r="DZQ15" s="762"/>
      <c r="DZS15" s="762"/>
      <c r="DZT15" s="94"/>
      <c r="DZW15" s="549"/>
      <c r="DZX15" s="548"/>
      <c r="EAF15" s="762"/>
      <c r="EAH15" s="762"/>
      <c r="EAJ15" s="762"/>
      <c r="EAL15" s="762"/>
      <c r="EAM15" s="94"/>
      <c r="EAP15" s="549"/>
      <c r="EAQ15" s="548"/>
      <c r="EAY15" s="762"/>
      <c r="EBA15" s="762"/>
      <c r="EBC15" s="762"/>
      <c r="EBE15" s="762"/>
      <c r="EBF15" s="94"/>
      <c r="EBI15" s="549"/>
      <c r="EBJ15" s="548"/>
      <c r="EBR15" s="762"/>
      <c r="EBT15" s="762"/>
      <c r="EBV15" s="762"/>
      <c r="EBX15" s="762"/>
      <c r="EBY15" s="94"/>
      <c r="ECB15" s="549"/>
      <c r="ECC15" s="548"/>
      <c r="ECK15" s="762"/>
      <c r="ECM15" s="762"/>
      <c r="ECO15" s="762"/>
      <c r="ECQ15" s="762"/>
      <c r="ECR15" s="94"/>
      <c r="ECU15" s="549"/>
      <c r="ECV15" s="548"/>
      <c r="EDD15" s="762"/>
      <c r="EDF15" s="762"/>
      <c r="EDH15" s="762"/>
      <c r="EDJ15" s="762"/>
      <c r="EDK15" s="94"/>
      <c r="EDN15" s="549"/>
      <c r="EDO15" s="548"/>
      <c r="EDW15" s="762"/>
      <c r="EDY15" s="762"/>
      <c r="EEA15" s="762"/>
      <c r="EEC15" s="762"/>
      <c r="EED15" s="94"/>
      <c r="EEG15" s="549"/>
      <c r="EEH15" s="548"/>
      <c r="EEP15" s="762"/>
      <c r="EER15" s="762"/>
      <c r="EET15" s="762"/>
      <c r="EEV15" s="762"/>
      <c r="EEW15" s="94"/>
      <c r="EEZ15" s="549"/>
      <c r="EFA15" s="548"/>
      <c r="EFI15" s="762"/>
      <c r="EFK15" s="762"/>
      <c r="EFM15" s="762"/>
      <c r="EFO15" s="762"/>
      <c r="EFP15" s="94"/>
      <c r="EFS15" s="549"/>
      <c r="EFT15" s="548"/>
      <c r="EGB15" s="762"/>
      <c r="EGD15" s="762"/>
      <c r="EGF15" s="762"/>
      <c r="EGH15" s="762"/>
      <c r="EGI15" s="94"/>
      <c r="EGL15" s="549"/>
      <c r="EGM15" s="548"/>
      <c r="EGU15" s="762"/>
      <c r="EGW15" s="762"/>
      <c r="EGY15" s="762"/>
      <c r="EHA15" s="762"/>
      <c r="EHB15" s="94"/>
      <c r="EHE15" s="549"/>
      <c r="EHF15" s="548"/>
      <c r="EHN15" s="762"/>
      <c r="EHP15" s="762"/>
      <c r="EHR15" s="762"/>
      <c r="EHT15" s="762"/>
      <c r="EHU15" s="94"/>
      <c r="EHX15" s="549"/>
      <c r="EHY15" s="548"/>
      <c r="EIG15" s="762"/>
      <c r="EII15" s="762"/>
      <c r="EIK15" s="762"/>
      <c r="EIM15" s="762"/>
      <c r="EIN15" s="94"/>
      <c r="EIQ15" s="549"/>
      <c r="EIR15" s="548"/>
      <c r="EIZ15" s="762"/>
      <c r="EJB15" s="762"/>
      <c r="EJD15" s="762"/>
      <c r="EJF15" s="762"/>
      <c r="EJG15" s="94"/>
      <c r="EJJ15" s="549"/>
      <c r="EJK15" s="548"/>
      <c r="EJS15" s="762"/>
      <c r="EJU15" s="762"/>
      <c r="EJW15" s="762"/>
      <c r="EJY15" s="762"/>
      <c r="EJZ15" s="94"/>
      <c r="EKC15" s="549"/>
      <c r="EKD15" s="548"/>
      <c r="EKL15" s="762"/>
      <c r="EKN15" s="762"/>
      <c r="EKP15" s="762"/>
      <c r="EKR15" s="762"/>
      <c r="EKS15" s="94"/>
      <c r="EKV15" s="549"/>
      <c r="EKW15" s="548"/>
      <c r="ELE15" s="762"/>
      <c r="ELG15" s="762"/>
      <c r="ELI15" s="762"/>
      <c r="ELK15" s="762"/>
      <c r="ELL15" s="94"/>
      <c r="ELO15" s="549"/>
      <c r="ELP15" s="548"/>
      <c r="ELX15" s="762"/>
      <c r="ELZ15" s="762"/>
      <c r="EMB15" s="762"/>
      <c r="EMD15" s="762"/>
      <c r="EME15" s="94"/>
      <c r="EMH15" s="549"/>
      <c r="EMI15" s="548"/>
      <c r="EMQ15" s="762"/>
      <c r="EMS15" s="762"/>
      <c r="EMU15" s="762"/>
      <c r="EMW15" s="762"/>
      <c r="EMX15" s="94"/>
      <c r="ENA15" s="549"/>
      <c r="ENB15" s="548"/>
      <c r="ENJ15" s="762"/>
      <c r="ENL15" s="762"/>
      <c r="ENN15" s="762"/>
      <c r="ENP15" s="762"/>
      <c r="ENQ15" s="94"/>
      <c r="ENT15" s="549"/>
      <c r="ENU15" s="548"/>
      <c r="EOC15" s="762"/>
      <c r="EOE15" s="762"/>
      <c r="EOG15" s="762"/>
      <c r="EOI15" s="762"/>
      <c r="EOJ15" s="94"/>
      <c r="EOM15" s="549"/>
      <c r="EON15" s="548"/>
      <c r="EOV15" s="762"/>
      <c r="EOX15" s="762"/>
      <c r="EOZ15" s="762"/>
      <c r="EPB15" s="762"/>
      <c r="EPC15" s="94"/>
      <c r="EPF15" s="549"/>
      <c r="EPG15" s="548"/>
      <c r="EPO15" s="762"/>
      <c r="EPQ15" s="762"/>
      <c r="EPS15" s="762"/>
      <c r="EPU15" s="762"/>
      <c r="EPV15" s="94"/>
      <c r="EPY15" s="549"/>
      <c r="EPZ15" s="548"/>
      <c r="EQH15" s="762"/>
      <c r="EQJ15" s="762"/>
      <c r="EQL15" s="762"/>
      <c r="EQN15" s="762"/>
      <c r="EQO15" s="94"/>
      <c r="EQR15" s="549"/>
      <c r="EQS15" s="548"/>
      <c r="ERA15" s="762"/>
      <c r="ERC15" s="762"/>
      <c r="ERE15" s="762"/>
      <c r="ERG15" s="762"/>
      <c r="ERH15" s="94"/>
      <c r="ERK15" s="549"/>
      <c r="ERL15" s="548"/>
      <c r="ERT15" s="762"/>
      <c r="ERV15" s="762"/>
      <c r="ERX15" s="762"/>
      <c r="ERZ15" s="762"/>
      <c r="ESA15" s="94"/>
      <c r="ESD15" s="549"/>
      <c r="ESE15" s="548"/>
      <c r="ESM15" s="762"/>
      <c r="ESO15" s="762"/>
      <c r="ESQ15" s="762"/>
      <c r="ESS15" s="762"/>
      <c r="EST15" s="94"/>
      <c r="ESW15" s="549"/>
      <c r="ESX15" s="548"/>
      <c r="ETF15" s="762"/>
      <c r="ETH15" s="762"/>
      <c r="ETJ15" s="762"/>
      <c r="ETL15" s="762"/>
      <c r="ETM15" s="94"/>
      <c r="ETP15" s="549"/>
      <c r="ETQ15" s="548"/>
      <c r="ETY15" s="762"/>
      <c r="EUA15" s="762"/>
      <c r="EUC15" s="762"/>
      <c r="EUE15" s="762"/>
      <c r="EUF15" s="94"/>
      <c r="EUI15" s="549"/>
      <c r="EUJ15" s="548"/>
      <c r="EUR15" s="762"/>
      <c r="EUT15" s="762"/>
      <c r="EUV15" s="762"/>
      <c r="EUX15" s="762"/>
      <c r="EUY15" s="94"/>
      <c r="EVB15" s="549"/>
      <c r="EVC15" s="548"/>
      <c r="EVK15" s="762"/>
      <c r="EVM15" s="762"/>
      <c r="EVO15" s="762"/>
      <c r="EVQ15" s="762"/>
      <c r="EVR15" s="94"/>
      <c r="EVU15" s="549"/>
      <c r="EVV15" s="548"/>
      <c r="EWD15" s="762"/>
      <c r="EWF15" s="762"/>
      <c r="EWH15" s="762"/>
      <c r="EWJ15" s="762"/>
      <c r="EWK15" s="94"/>
      <c r="EWN15" s="549"/>
      <c r="EWO15" s="548"/>
      <c r="EWW15" s="762"/>
      <c r="EWY15" s="762"/>
      <c r="EXA15" s="762"/>
      <c r="EXC15" s="762"/>
      <c r="EXD15" s="94"/>
      <c r="EXG15" s="549"/>
      <c r="EXH15" s="548"/>
      <c r="EXP15" s="762"/>
      <c r="EXR15" s="762"/>
      <c r="EXT15" s="762"/>
      <c r="EXV15" s="762"/>
      <c r="EXW15" s="94"/>
      <c r="EXZ15" s="549"/>
      <c r="EYA15" s="548"/>
      <c r="EYI15" s="762"/>
      <c r="EYK15" s="762"/>
      <c r="EYM15" s="762"/>
      <c r="EYO15" s="762"/>
      <c r="EYP15" s="94"/>
      <c r="EYS15" s="549"/>
      <c r="EYT15" s="548"/>
      <c r="EZB15" s="762"/>
      <c r="EZD15" s="762"/>
      <c r="EZF15" s="762"/>
      <c r="EZH15" s="762"/>
      <c r="EZI15" s="94"/>
      <c r="EZL15" s="549"/>
      <c r="EZM15" s="548"/>
      <c r="EZU15" s="762"/>
      <c r="EZW15" s="762"/>
      <c r="EZY15" s="762"/>
      <c r="FAA15" s="762"/>
      <c r="FAB15" s="94"/>
      <c r="FAE15" s="549"/>
      <c r="FAF15" s="548"/>
      <c r="FAN15" s="762"/>
      <c r="FAP15" s="762"/>
      <c r="FAR15" s="762"/>
      <c r="FAT15" s="762"/>
      <c r="FAU15" s="94"/>
      <c r="FAX15" s="549"/>
      <c r="FAY15" s="548"/>
      <c r="FBG15" s="762"/>
      <c r="FBI15" s="762"/>
      <c r="FBK15" s="762"/>
      <c r="FBM15" s="762"/>
      <c r="FBN15" s="94"/>
      <c r="FBQ15" s="549"/>
      <c r="FBR15" s="548"/>
      <c r="FBZ15" s="762"/>
      <c r="FCB15" s="762"/>
      <c r="FCD15" s="762"/>
      <c r="FCF15" s="762"/>
      <c r="FCG15" s="94"/>
      <c r="FCJ15" s="549"/>
      <c r="FCK15" s="548"/>
      <c r="FCS15" s="762"/>
      <c r="FCU15" s="762"/>
      <c r="FCW15" s="762"/>
      <c r="FCY15" s="762"/>
      <c r="FCZ15" s="94"/>
      <c r="FDC15" s="549"/>
      <c r="FDD15" s="548"/>
      <c r="FDL15" s="762"/>
      <c r="FDN15" s="762"/>
      <c r="FDP15" s="762"/>
      <c r="FDR15" s="762"/>
      <c r="FDS15" s="94"/>
      <c r="FDV15" s="549"/>
      <c r="FDW15" s="548"/>
      <c r="FEE15" s="762"/>
      <c r="FEG15" s="762"/>
      <c r="FEI15" s="762"/>
      <c r="FEK15" s="762"/>
      <c r="FEL15" s="94"/>
      <c r="FEO15" s="549"/>
      <c r="FEP15" s="548"/>
      <c r="FEX15" s="762"/>
      <c r="FEZ15" s="762"/>
      <c r="FFB15" s="762"/>
      <c r="FFD15" s="762"/>
      <c r="FFE15" s="94"/>
      <c r="FFH15" s="549"/>
      <c r="FFI15" s="548"/>
      <c r="FFQ15" s="762"/>
      <c r="FFS15" s="762"/>
      <c r="FFU15" s="762"/>
      <c r="FFW15" s="762"/>
      <c r="FFX15" s="94"/>
      <c r="FGA15" s="549"/>
      <c r="FGB15" s="548"/>
      <c r="FGJ15" s="762"/>
      <c r="FGL15" s="762"/>
      <c r="FGN15" s="762"/>
      <c r="FGP15" s="762"/>
      <c r="FGQ15" s="94"/>
      <c r="FGT15" s="549"/>
      <c r="FGU15" s="548"/>
      <c r="FHC15" s="762"/>
      <c r="FHE15" s="762"/>
      <c r="FHG15" s="762"/>
      <c r="FHI15" s="762"/>
      <c r="FHJ15" s="94"/>
      <c r="FHM15" s="549"/>
      <c r="FHN15" s="548"/>
      <c r="FHV15" s="762"/>
      <c r="FHX15" s="762"/>
      <c r="FHZ15" s="762"/>
      <c r="FIB15" s="762"/>
      <c r="FIC15" s="94"/>
      <c r="FIF15" s="549"/>
      <c r="FIG15" s="548"/>
      <c r="FIO15" s="762"/>
      <c r="FIQ15" s="762"/>
      <c r="FIS15" s="762"/>
      <c r="FIU15" s="762"/>
      <c r="FIV15" s="94"/>
      <c r="FIY15" s="549"/>
      <c r="FIZ15" s="548"/>
      <c r="FJH15" s="762"/>
      <c r="FJJ15" s="762"/>
      <c r="FJL15" s="762"/>
      <c r="FJN15" s="762"/>
      <c r="FJO15" s="94"/>
      <c r="FJR15" s="549"/>
      <c r="FJS15" s="548"/>
      <c r="FKA15" s="762"/>
      <c r="FKC15" s="762"/>
      <c r="FKE15" s="762"/>
      <c r="FKG15" s="762"/>
      <c r="FKH15" s="94"/>
      <c r="FKK15" s="549"/>
      <c r="FKL15" s="548"/>
      <c r="FKT15" s="762"/>
      <c r="FKV15" s="762"/>
      <c r="FKX15" s="762"/>
      <c r="FKZ15" s="762"/>
      <c r="FLA15" s="94"/>
      <c r="FLD15" s="549"/>
      <c r="FLE15" s="548"/>
      <c r="FLM15" s="762"/>
      <c r="FLO15" s="762"/>
      <c r="FLQ15" s="762"/>
      <c r="FLS15" s="762"/>
      <c r="FLT15" s="94"/>
      <c r="FLW15" s="549"/>
      <c r="FLX15" s="548"/>
      <c r="FMF15" s="762"/>
      <c r="FMH15" s="762"/>
      <c r="FMJ15" s="762"/>
      <c r="FML15" s="762"/>
      <c r="FMM15" s="94"/>
      <c r="FMP15" s="549"/>
      <c r="FMQ15" s="548"/>
      <c r="FMY15" s="762"/>
      <c r="FNA15" s="762"/>
      <c r="FNC15" s="762"/>
      <c r="FNE15" s="762"/>
      <c r="FNF15" s="94"/>
      <c r="FNI15" s="549"/>
      <c r="FNJ15" s="548"/>
      <c r="FNR15" s="762"/>
      <c r="FNT15" s="762"/>
      <c r="FNV15" s="762"/>
      <c r="FNX15" s="762"/>
      <c r="FNY15" s="94"/>
      <c r="FOB15" s="549"/>
      <c r="FOC15" s="548"/>
      <c r="FOK15" s="762"/>
      <c r="FOM15" s="762"/>
      <c r="FOO15" s="762"/>
      <c r="FOQ15" s="762"/>
      <c r="FOR15" s="94"/>
      <c r="FOU15" s="549"/>
      <c r="FOV15" s="548"/>
      <c r="FPD15" s="762"/>
      <c r="FPF15" s="762"/>
      <c r="FPH15" s="762"/>
      <c r="FPJ15" s="762"/>
      <c r="FPK15" s="94"/>
      <c r="FPN15" s="549"/>
      <c r="FPO15" s="548"/>
      <c r="FPW15" s="762"/>
      <c r="FPY15" s="762"/>
      <c r="FQA15" s="762"/>
      <c r="FQC15" s="762"/>
      <c r="FQD15" s="94"/>
      <c r="FQG15" s="549"/>
      <c r="FQH15" s="548"/>
      <c r="FQP15" s="762"/>
      <c r="FQR15" s="762"/>
      <c r="FQT15" s="762"/>
      <c r="FQV15" s="762"/>
      <c r="FQW15" s="94"/>
      <c r="FQZ15" s="549"/>
      <c r="FRA15" s="548"/>
      <c r="FRI15" s="762"/>
      <c r="FRK15" s="762"/>
      <c r="FRM15" s="762"/>
      <c r="FRO15" s="762"/>
      <c r="FRP15" s="94"/>
      <c r="FRS15" s="549"/>
      <c r="FRT15" s="548"/>
      <c r="FSB15" s="762"/>
      <c r="FSD15" s="762"/>
      <c r="FSF15" s="762"/>
      <c r="FSH15" s="762"/>
      <c r="FSI15" s="94"/>
      <c r="FSL15" s="549"/>
      <c r="FSM15" s="548"/>
      <c r="FSU15" s="762"/>
      <c r="FSW15" s="762"/>
      <c r="FSY15" s="762"/>
      <c r="FTA15" s="762"/>
      <c r="FTB15" s="94"/>
      <c r="FTE15" s="549"/>
      <c r="FTF15" s="548"/>
      <c r="FTN15" s="762"/>
      <c r="FTP15" s="762"/>
      <c r="FTR15" s="762"/>
      <c r="FTT15" s="762"/>
      <c r="FTU15" s="94"/>
      <c r="FTX15" s="549"/>
      <c r="FTY15" s="548"/>
      <c r="FUG15" s="762"/>
      <c r="FUI15" s="762"/>
      <c r="FUK15" s="762"/>
      <c r="FUM15" s="762"/>
      <c r="FUN15" s="94"/>
      <c r="FUQ15" s="549"/>
      <c r="FUR15" s="548"/>
      <c r="FUZ15" s="762"/>
      <c r="FVB15" s="762"/>
      <c r="FVD15" s="762"/>
      <c r="FVF15" s="762"/>
      <c r="FVG15" s="94"/>
      <c r="FVJ15" s="549"/>
      <c r="FVK15" s="548"/>
      <c r="FVS15" s="762"/>
      <c r="FVU15" s="762"/>
      <c r="FVW15" s="762"/>
      <c r="FVY15" s="762"/>
      <c r="FVZ15" s="94"/>
      <c r="FWC15" s="549"/>
      <c r="FWD15" s="548"/>
      <c r="FWL15" s="762"/>
      <c r="FWN15" s="762"/>
      <c r="FWP15" s="762"/>
      <c r="FWR15" s="762"/>
      <c r="FWS15" s="94"/>
      <c r="FWV15" s="549"/>
      <c r="FWW15" s="548"/>
      <c r="FXE15" s="762"/>
      <c r="FXG15" s="762"/>
      <c r="FXI15" s="762"/>
      <c r="FXK15" s="762"/>
      <c r="FXL15" s="94"/>
      <c r="FXO15" s="549"/>
      <c r="FXP15" s="548"/>
      <c r="FXX15" s="762"/>
      <c r="FXZ15" s="762"/>
      <c r="FYB15" s="762"/>
      <c r="FYD15" s="762"/>
      <c r="FYE15" s="94"/>
      <c r="FYH15" s="549"/>
      <c r="FYI15" s="548"/>
      <c r="FYQ15" s="762"/>
      <c r="FYS15" s="762"/>
      <c r="FYU15" s="762"/>
      <c r="FYW15" s="762"/>
      <c r="FYX15" s="94"/>
      <c r="FZA15" s="549"/>
      <c r="FZB15" s="548"/>
      <c r="FZJ15" s="762"/>
      <c r="FZL15" s="762"/>
      <c r="FZN15" s="762"/>
      <c r="FZP15" s="762"/>
      <c r="FZQ15" s="94"/>
      <c r="FZT15" s="549"/>
      <c r="FZU15" s="548"/>
      <c r="GAC15" s="762"/>
      <c r="GAE15" s="762"/>
      <c r="GAG15" s="762"/>
      <c r="GAI15" s="762"/>
      <c r="GAJ15" s="94"/>
      <c r="GAM15" s="549"/>
      <c r="GAN15" s="548"/>
      <c r="GAV15" s="762"/>
      <c r="GAX15" s="762"/>
      <c r="GAZ15" s="762"/>
      <c r="GBB15" s="762"/>
      <c r="GBC15" s="94"/>
      <c r="GBF15" s="549"/>
      <c r="GBG15" s="548"/>
      <c r="GBO15" s="762"/>
      <c r="GBQ15" s="762"/>
      <c r="GBS15" s="762"/>
      <c r="GBU15" s="762"/>
      <c r="GBV15" s="94"/>
      <c r="GBY15" s="549"/>
      <c r="GBZ15" s="548"/>
      <c r="GCH15" s="762"/>
      <c r="GCJ15" s="762"/>
      <c r="GCL15" s="762"/>
      <c r="GCN15" s="762"/>
      <c r="GCO15" s="94"/>
      <c r="GCR15" s="549"/>
      <c r="GCS15" s="548"/>
      <c r="GDA15" s="762"/>
      <c r="GDC15" s="762"/>
      <c r="GDE15" s="762"/>
      <c r="GDG15" s="762"/>
      <c r="GDH15" s="94"/>
      <c r="GDK15" s="549"/>
      <c r="GDL15" s="548"/>
      <c r="GDT15" s="762"/>
      <c r="GDV15" s="762"/>
      <c r="GDX15" s="762"/>
      <c r="GDZ15" s="762"/>
      <c r="GEA15" s="94"/>
      <c r="GED15" s="549"/>
      <c r="GEE15" s="548"/>
      <c r="GEM15" s="762"/>
      <c r="GEO15" s="762"/>
      <c r="GEQ15" s="762"/>
      <c r="GES15" s="762"/>
      <c r="GET15" s="94"/>
      <c r="GEW15" s="549"/>
      <c r="GEX15" s="548"/>
      <c r="GFF15" s="762"/>
      <c r="GFH15" s="762"/>
      <c r="GFJ15" s="762"/>
      <c r="GFL15" s="762"/>
      <c r="GFM15" s="94"/>
      <c r="GFP15" s="549"/>
      <c r="GFQ15" s="548"/>
      <c r="GFY15" s="762"/>
      <c r="GGA15" s="762"/>
      <c r="GGC15" s="762"/>
      <c r="GGE15" s="762"/>
      <c r="GGF15" s="94"/>
      <c r="GGI15" s="549"/>
      <c r="GGJ15" s="548"/>
      <c r="GGR15" s="762"/>
      <c r="GGT15" s="762"/>
      <c r="GGV15" s="762"/>
      <c r="GGX15" s="762"/>
      <c r="GGY15" s="94"/>
      <c r="GHB15" s="549"/>
      <c r="GHC15" s="548"/>
      <c r="GHK15" s="762"/>
      <c r="GHM15" s="762"/>
      <c r="GHO15" s="762"/>
      <c r="GHQ15" s="762"/>
      <c r="GHR15" s="94"/>
      <c r="GHU15" s="549"/>
      <c r="GHV15" s="548"/>
      <c r="GID15" s="762"/>
      <c r="GIF15" s="762"/>
      <c r="GIH15" s="762"/>
      <c r="GIJ15" s="762"/>
      <c r="GIK15" s="94"/>
      <c r="GIN15" s="549"/>
      <c r="GIO15" s="548"/>
      <c r="GIW15" s="762"/>
      <c r="GIY15" s="762"/>
      <c r="GJA15" s="762"/>
      <c r="GJC15" s="762"/>
      <c r="GJD15" s="94"/>
      <c r="GJG15" s="549"/>
      <c r="GJH15" s="548"/>
      <c r="GJP15" s="762"/>
      <c r="GJR15" s="762"/>
      <c r="GJT15" s="762"/>
      <c r="GJV15" s="762"/>
      <c r="GJW15" s="94"/>
      <c r="GJZ15" s="549"/>
      <c r="GKA15" s="548"/>
      <c r="GKI15" s="762"/>
      <c r="GKK15" s="762"/>
      <c r="GKM15" s="762"/>
      <c r="GKO15" s="762"/>
      <c r="GKP15" s="94"/>
      <c r="GKS15" s="549"/>
      <c r="GKT15" s="548"/>
      <c r="GLB15" s="762"/>
      <c r="GLD15" s="762"/>
      <c r="GLF15" s="762"/>
      <c r="GLH15" s="762"/>
      <c r="GLI15" s="94"/>
      <c r="GLL15" s="549"/>
      <c r="GLM15" s="548"/>
      <c r="GLU15" s="762"/>
      <c r="GLW15" s="762"/>
      <c r="GLY15" s="762"/>
      <c r="GMA15" s="762"/>
      <c r="GMB15" s="94"/>
      <c r="GME15" s="549"/>
      <c r="GMF15" s="548"/>
      <c r="GMN15" s="762"/>
      <c r="GMP15" s="762"/>
      <c r="GMR15" s="762"/>
      <c r="GMT15" s="762"/>
      <c r="GMU15" s="94"/>
      <c r="GMX15" s="549"/>
      <c r="GMY15" s="548"/>
      <c r="GNG15" s="762"/>
      <c r="GNI15" s="762"/>
      <c r="GNK15" s="762"/>
      <c r="GNM15" s="762"/>
      <c r="GNN15" s="94"/>
      <c r="GNQ15" s="549"/>
      <c r="GNR15" s="548"/>
      <c r="GNZ15" s="762"/>
      <c r="GOB15" s="762"/>
      <c r="GOD15" s="762"/>
      <c r="GOF15" s="762"/>
      <c r="GOG15" s="94"/>
      <c r="GOJ15" s="549"/>
      <c r="GOK15" s="548"/>
      <c r="GOS15" s="762"/>
      <c r="GOU15" s="762"/>
      <c r="GOW15" s="762"/>
      <c r="GOY15" s="762"/>
      <c r="GOZ15" s="94"/>
      <c r="GPC15" s="549"/>
      <c r="GPD15" s="548"/>
      <c r="GPL15" s="762"/>
      <c r="GPN15" s="762"/>
      <c r="GPP15" s="762"/>
      <c r="GPR15" s="762"/>
      <c r="GPS15" s="94"/>
      <c r="GPV15" s="549"/>
      <c r="GPW15" s="548"/>
      <c r="GQE15" s="762"/>
      <c r="GQG15" s="762"/>
      <c r="GQI15" s="762"/>
      <c r="GQK15" s="762"/>
      <c r="GQL15" s="94"/>
      <c r="GQO15" s="549"/>
      <c r="GQP15" s="548"/>
      <c r="GQX15" s="762"/>
      <c r="GQZ15" s="762"/>
      <c r="GRB15" s="762"/>
      <c r="GRD15" s="762"/>
      <c r="GRE15" s="94"/>
      <c r="GRH15" s="549"/>
      <c r="GRI15" s="548"/>
      <c r="GRQ15" s="762"/>
      <c r="GRS15" s="762"/>
      <c r="GRU15" s="762"/>
      <c r="GRW15" s="762"/>
      <c r="GRX15" s="94"/>
      <c r="GSA15" s="549"/>
      <c r="GSB15" s="548"/>
      <c r="GSJ15" s="762"/>
      <c r="GSL15" s="762"/>
      <c r="GSN15" s="762"/>
      <c r="GSP15" s="762"/>
      <c r="GSQ15" s="94"/>
      <c r="GST15" s="549"/>
      <c r="GSU15" s="548"/>
      <c r="GTC15" s="762"/>
      <c r="GTE15" s="762"/>
      <c r="GTG15" s="762"/>
      <c r="GTI15" s="762"/>
      <c r="GTJ15" s="94"/>
      <c r="GTM15" s="549"/>
      <c r="GTN15" s="548"/>
      <c r="GTV15" s="762"/>
      <c r="GTX15" s="762"/>
      <c r="GTZ15" s="762"/>
      <c r="GUB15" s="762"/>
      <c r="GUC15" s="94"/>
      <c r="GUF15" s="549"/>
      <c r="GUG15" s="548"/>
      <c r="GUO15" s="762"/>
      <c r="GUQ15" s="762"/>
      <c r="GUS15" s="762"/>
      <c r="GUU15" s="762"/>
      <c r="GUV15" s="94"/>
      <c r="GUY15" s="549"/>
      <c r="GUZ15" s="548"/>
      <c r="GVH15" s="762"/>
      <c r="GVJ15" s="762"/>
      <c r="GVL15" s="762"/>
      <c r="GVN15" s="762"/>
      <c r="GVO15" s="94"/>
      <c r="GVR15" s="549"/>
      <c r="GVS15" s="548"/>
      <c r="GWA15" s="762"/>
      <c r="GWC15" s="762"/>
      <c r="GWE15" s="762"/>
      <c r="GWG15" s="762"/>
      <c r="GWH15" s="94"/>
      <c r="GWK15" s="549"/>
      <c r="GWL15" s="548"/>
      <c r="GWT15" s="762"/>
      <c r="GWV15" s="762"/>
      <c r="GWX15" s="762"/>
      <c r="GWZ15" s="762"/>
      <c r="GXA15" s="94"/>
      <c r="GXD15" s="549"/>
      <c r="GXE15" s="548"/>
      <c r="GXM15" s="762"/>
      <c r="GXO15" s="762"/>
      <c r="GXQ15" s="762"/>
      <c r="GXS15" s="762"/>
      <c r="GXT15" s="94"/>
      <c r="GXW15" s="549"/>
      <c r="GXX15" s="548"/>
      <c r="GYF15" s="762"/>
      <c r="GYH15" s="762"/>
      <c r="GYJ15" s="762"/>
      <c r="GYL15" s="762"/>
      <c r="GYM15" s="94"/>
      <c r="GYP15" s="549"/>
      <c r="GYQ15" s="548"/>
      <c r="GYY15" s="762"/>
      <c r="GZA15" s="762"/>
      <c r="GZC15" s="762"/>
      <c r="GZE15" s="762"/>
      <c r="GZF15" s="94"/>
      <c r="GZI15" s="549"/>
      <c r="GZJ15" s="548"/>
      <c r="GZR15" s="762"/>
      <c r="GZT15" s="762"/>
      <c r="GZV15" s="762"/>
      <c r="GZX15" s="762"/>
      <c r="GZY15" s="94"/>
      <c r="HAB15" s="549"/>
      <c r="HAC15" s="548"/>
      <c r="HAK15" s="762"/>
      <c r="HAM15" s="762"/>
      <c r="HAO15" s="762"/>
      <c r="HAQ15" s="762"/>
      <c r="HAR15" s="94"/>
      <c r="HAU15" s="549"/>
      <c r="HAV15" s="548"/>
      <c r="HBD15" s="762"/>
      <c r="HBF15" s="762"/>
      <c r="HBH15" s="762"/>
      <c r="HBJ15" s="762"/>
      <c r="HBK15" s="94"/>
      <c r="HBN15" s="549"/>
      <c r="HBO15" s="548"/>
      <c r="HBW15" s="762"/>
      <c r="HBY15" s="762"/>
      <c r="HCA15" s="762"/>
      <c r="HCC15" s="762"/>
      <c r="HCD15" s="94"/>
      <c r="HCG15" s="549"/>
      <c r="HCH15" s="548"/>
      <c r="HCP15" s="762"/>
      <c r="HCR15" s="762"/>
      <c r="HCT15" s="762"/>
      <c r="HCV15" s="762"/>
      <c r="HCW15" s="94"/>
      <c r="HCZ15" s="549"/>
      <c r="HDA15" s="548"/>
      <c r="HDI15" s="762"/>
      <c r="HDK15" s="762"/>
      <c r="HDM15" s="762"/>
      <c r="HDO15" s="762"/>
      <c r="HDP15" s="94"/>
      <c r="HDS15" s="549"/>
      <c r="HDT15" s="548"/>
      <c r="HEB15" s="762"/>
      <c r="HED15" s="762"/>
      <c r="HEF15" s="762"/>
      <c r="HEH15" s="762"/>
      <c r="HEI15" s="94"/>
      <c r="HEL15" s="549"/>
      <c r="HEM15" s="548"/>
      <c r="HEU15" s="762"/>
      <c r="HEW15" s="762"/>
      <c r="HEY15" s="762"/>
      <c r="HFA15" s="762"/>
      <c r="HFB15" s="94"/>
      <c r="HFE15" s="549"/>
      <c r="HFF15" s="548"/>
      <c r="HFN15" s="762"/>
      <c r="HFP15" s="762"/>
      <c r="HFR15" s="762"/>
      <c r="HFT15" s="762"/>
      <c r="HFU15" s="94"/>
      <c r="HFX15" s="549"/>
      <c r="HFY15" s="548"/>
      <c r="HGG15" s="762"/>
      <c r="HGI15" s="762"/>
      <c r="HGK15" s="762"/>
      <c r="HGM15" s="762"/>
      <c r="HGN15" s="94"/>
      <c r="HGQ15" s="549"/>
      <c r="HGR15" s="548"/>
      <c r="HGZ15" s="762"/>
      <c r="HHB15" s="762"/>
      <c r="HHD15" s="762"/>
      <c r="HHF15" s="762"/>
      <c r="HHG15" s="94"/>
      <c r="HHJ15" s="549"/>
      <c r="HHK15" s="548"/>
      <c r="HHS15" s="762"/>
      <c r="HHU15" s="762"/>
      <c r="HHW15" s="762"/>
      <c r="HHY15" s="762"/>
      <c r="HHZ15" s="94"/>
      <c r="HIC15" s="549"/>
      <c r="HID15" s="548"/>
      <c r="HIL15" s="762"/>
      <c r="HIN15" s="762"/>
      <c r="HIP15" s="762"/>
      <c r="HIR15" s="762"/>
      <c r="HIS15" s="94"/>
      <c r="HIV15" s="549"/>
      <c r="HIW15" s="548"/>
      <c r="HJE15" s="762"/>
      <c r="HJG15" s="762"/>
      <c r="HJI15" s="762"/>
      <c r="HJK15" s="762"/>
      <c r="HJL15" s="94"/>
      <c r="HJO15" s="549"/>
      <c r="HJP15" s="548"/>
      <c r="HJX15" s="762"/>
      <c r="HJZ15" s="762"/>
      <c r="HKB15" s="762"/>
      <c r="HKD15" s="762"/>
      <c r="HKE15" s="94"/>
      <c r="HKH15" s="549"/>
      <c r="HKI15" s="548"/>
      <c r="HKQ15" s="762"/>
      <c r="HKS15" s="762"/>
      <c r="HKU15" s="762"/>
      <c r="HKW15" s="762"/>
      <c r="HKX15" s="94"/>
      <c r="HLA15" s="549"/>
      <c r="HLB15" s="548"/>
      <c r="HLJ15" s="762"/>
      <c r="HLL15" s="762"/>
      <c r="HLN15" s="762"/>
      <c r="HLP15" s="762"/>
      <c r="HLQ15" s="94"/>
      <c r="HLT15" s="549"/>
      <c r="HLU15" s="548"/>
      <c r="HMC15" s="762"/>
      <c r="HME15" s="762"/>
      <c r="HMG15" s="762"/>
      <c r="HMI15" s="762"/>
      <c r="HMJ15" s="94"/>
      <c r="HMM15" s="549"/>
      <c r="HMN15" s="548"/>
      <c r="HMV15" s="762"/>
      <c r="HMX15" s="762"/>
      <c r="HMZ15" s="762"/>
      <c r="HNB15" s="762"/>
      <c r="HNC15" s="94"/>
      <c r="HNF15" s="549"/>
      <c r="HNG15" s="548"/>
      <c r="HNO15" s="762"/>
      <c r="HNQ15" s="762"/>
      <c r="HNS15" s="762"/>
      <c r="HNU15" s="762"/>
      <c r="HNV15" s="94"/>
      <c r="HNY15" s="549"/>
      <c r="HNZ15" s="548"/>
      <c r="HOH15" s="762"/>
      <c r="HOJ15" s="762"/>
      <c r="HOL15" s="762"/>
      <c r="HON15" s="762"/>
      <c r="HOO15" s="94"/>
      <c r="HOR15" s="549"/>
      <c r="HOS15" s="548"/>
      <c r="HPA15" s="762"/>
      <c r="HPC15" s="762"/>
      <c r="HPE15" s="762"/>
      <c r="HPG15" s="762"/>
      <c r="HPH15" s="94"/>
      <c r="HPK15" s="549"/>
      <c r="HPL15" s="548"/>
      <c r="HPT15" s="762"/>
      <c r="HPV15" s="762"/>
      <c r="HPX15" s="762"/>
      <c r="HPZ15" s="762"/>
      <c r="HQA15" s="94"/>
      <c r="HQD15" s="549"/>
      <c r="HQE15" s="548"/>
      <c r="HQM15" s="762"/>
      <c r="HQO15" s="762"/>
      <c r="HQQ15" s="762"/>
      <c r="HQS15" s="762"/>
      <c r="HQT15" s="94"/>
      <c r="HQW15" s="549"/>
      <c r="HQX15" s="548"/>
      <c r="HRF15" s="762"/>
      <c r="HRH15" s="762"/>
      <c r="HRJ15" s="762"/>
      <c r="HRL15" s="762"/>
      <c r="HRM15" s="94"/>
      <c r="HRP15" s="549"/>
      <c r="HRQ15" s="548"/>
      <c r="HRY15" s="762"/>
      <c r="HSA15" s="762"/>
      <c r="HSC15" s="762"/>
      <c r="HSE15" s="762"/>
      <c r="HSF15" s="94"/>
      <c r="HSI15" s="549"/>
      <c r="HSJ15" s="548"/>
      <c r="HSR15" s="762"/>
      <c r="HST15" s="762"/>
      <c r="HSV15" s="762"/>
      <c r="HSX15" s="762"/>
      <c r="HSY15" s="94"/>
      <c r="HTB15" s="549"/>
      <c r="HTC15" s="548"/>
      <c r="HTK15" s="762"/>
      <c r="HTM15" s="762"/>
      <c r="HTO15" s="762"/>
      <c r="HTQ15" s="762"/>
      <c r="HTR15" s="94"/>
      <c r="HTU15" s="549"/>
      <c r="HTV15" s="548"/>
      <c r="HUD15" s="762"/>
      <c r="HUF15" s="762"/>
      <c r="HUH15" s="762"/>
      <c r="HUJ15" s="762"/>
      <c r="HUK15" s="94"/>
      <c r="HUN15" s="549"/>
      <c r="HUO15" s="548"/>
      <c r="HUW15" s="762"/>
      <c r="HUY15" s="762"/>
      <c r="HVA15" s="762"/>
      <c r="HVC15" s="762"/>
      <c r="HVD15" s="94"/>
      <c r="HVG15" s="549"/>
      <c r="HVH15" s="548"/>
      <c r="HVP15" s="762"/>
      <c r="HVR15" s="762"/>
      <c r="HVT15" s="762"/>
      <c r="HVV15" s="762"/>
      <c r="HVW15" s="94"/>
      <c r="HVZ15" s="549"/>
      <c r="HWA15" s="548"/>
      <c r="HWI15" s="762"/>
      <c r="HWK15" s="762"/>
      <c r="HWM15" s="762"/>
      <c r="HWO15" s="762"/>
      <c r="HWP15" s="94"/>
      <c r="HWS15" s="549"/>
      <c r="HWT15" s="548"/>
      <c r="HXB15" s="762"/>
      <c r="HXD15" s="762"/>
      <c r="HXF15" s="762"/>
      <c r="HXH15" s="762"/>
      <c r="HXI15" s="94"/>
      <c r="HXL15" s="549"/>
      <c r="HXM15" s="548"/>
      <c r="HXU15" s="762"/>
      <c r="HXW15" s="762"/>
      <c r="HXY15" s="762"/>
      <c r="HYA15" s="762"/>
      <c r="HYB15" s="94"/>
      <c r="HYE15" s="549"/>
      <c r="HYF15" s="548"/>
      <c r="HYN15" s="762"/>
      <c r="HYP15" s="762"/>
      <c r="HYR15" s="762"/>
      <c r="HYT15" s="762"/>
      <c r="HYU15" s="94"/>
      <c r="HYX15" s="549"/>
      <c r="HYY15" s="548"/>
      <c r="HZG15" s="762"/>
      <c r="HZI15" s="762"/>
      <c r="HZK15" s="762"/>
      <c r="HZM15" s="762"/>
      <c r="HZN15" s="94"/>
      <c r="HZQ15" s="549"/>
      <c r="HZR15" s="548"/>
      <c r="HZZ15" s="762"/>
      <c r="IAB15" s="762"/>
      <c r="IAD15" s="762"/>
      <c r="IAF15" s="762"/>
      <c r="IAG15" s="94"/>
      <c r="IAJ15" s="549"/>
      <c r="IAK15" s="548"/>
      <c r="IAS15" s="762"/>
      <c r="IAU15" s="762"/>
      <c r="IAW15" s="762"/>
      <c r="IAY15" s="762"/>
      <c r="IAZ15" s="94"/>
      <c r="IBC15" s="549"/>
      <c r="IBD15" s="548"/>
      <c r="IBL15" s="762"/>
      <c r="IBN15" s="762"/>
      <c r="IBP15" s="762"/>
      <c r="IBR15" s="762"/>
      <c r="IBS15" s="94"/>
      <c r="IBV15" s="549"/>
      <c r="IBW15" s="548"/>
      <c r="ICE15" s="762"/>
      <c r="ICG15" s="762"/>
      <c r="ICI15" s="762"/>
      <c r="ICK15" s="762"/>
      <c r="ICL15" s="94"/>
      <c r="ICO15" s="549"/>
      <c r="ICP15" s="548"/>
      <c r="ICX15" s="762"/>
      <c r="ICZ15" s="762"/>
      <c r="IDB15" s="762"/>
      <c r="IDD15" s="762"/>
      <c r="IDE15" s="94"/>
      <c r="IDH15" s="549"/>
      <c r="IDI15" s="548"/>
      <c r="IDQ15" s="762"/>
      <c r="IDS15" s="762"/>
      <c r="IDU15" s="762"/>
      <c r="IDW15" s="762"/>
      <c r="IDX15" s="94"/>
      <c r="IEA15" s="549"/>
      <c r="IEB15" s="548"/>
      <c r="IEJ15" s="762"/>
      <c r="IEL15" s="762"/>
      <c r="IEN15" s="762"/>
      <c r="IEP15" s="762"/>
      <c r="IEQ15" s="94"/>
      <c r="IET15" s="549"/>
      <c r="IEU15" s="548"/>
      <c r="IFC15" s="762"/>
      <c r="IFE15" s="762"/>
      <c r="IFG15" s="762"/>
      <c r="IFI15" s="762"/>
      <c r="IFJ15" s="94"/>
      <c r="IFM15" s="549"/>
      <c r="IFN15" s="548"/>
      <c r="IFV15" s="762"/>
      <c r="IFX15" s="762"/>
      <c r="IFZ15" s="762"/>
      <c r="IGB15" s="762"/>
      <c r="IGC15" s="94"/>
      <c r="IGF15" s="549"/>
      <c r="IGG15" s="548"/>
      <c r="IGO15" s="762"/>
      <c r="IGQ15" s="762"/>
      <c r="IGS15" s="762"/>
      <c r="IGU15" s="762"/>
      <c r="IGV15" s="94"/>
      <c r="IGY15" s="549"/>
      <c r="IGZ15" s="548"/>
      <c r="IHH15" s="762"/>
      <c r="IHJ15" s="762"/>
      <c r="IHL15" s="762"/>
      <c r="IHN15" s="762"/>
      <c r="IHO15" s="94"/>
      <c r="IHR15" s="549"/>
      <c r="IHS15" s="548"/>
      <c r="IIA15" s="762"/>
      <c r="IIC15" s="762"/>
      <c r="IIE15" s="762"/>
      <c r="IIG15" s="762"/>
      <c r="IIH15" s="94"/>
      <c r="IIK15" s="549"/>
      <c r="IIL15" s="548"/>
      <c r="IIT15" s="762"/>
      <c r="IIV15" s="762"/>
      <c r="IIX15" s="762"/>
      <c r="IIZ15" s="762"/>
      <c r="IJA15" s="94"/>
      <c r="IJD15" s="549"/>
      <c r="IJE15" s="548"/>
      <c r="IJM15" s="762"/>
      <c r="IJO15" s="762"/>
      <c r="IJQ15" s="762"/>
      <c r="IJS15" s="762"/>
      <c r="IJT15" s="94"/>
      <c r="IJW15" s="549"/>
      <c r="IJX15" s="548"/>
      <c r="IKF15" s="762"/>
      <c r="IKH15" s="762"/>
      <c r="IKJ15" s="762"/>
      <c r="IKL15" s="762"/>
      <c r="IKM15" s="94"/>
      <c r="IKP15" s="549"/>
      <c r="IKQ15" s="548"/>
      <c r="IKY15" s="762"/>
      <c r="ILA15" s="762"/>
      <c r="ILC15" s="762"/>
      <c r="ILE15" s="762"/>
      <c r="ILF15" s="94"/>
      <c r="ILI15" s="549"/>
      <c r="ILJ15" s="548"/>
      <c r="ILR15" s="762"/>
      <c r="ILT15" s="762"/>
      <c r="ILV15" s="762"/>
      <c r="ILX15" s="762"/>
      <c r="ILY15" s="94"/>
      <c r="IMB15" s="549"/>
      <c r="IMC15" s="548"/>
      <c r="IMK15" s="762"/>
      <c r="IMM15" s="762"/>
      <c r="IMO15" s="762"/>
      <c r="IMQ15" s="762"/>
      <c r="IMR15" s="94"/>
      <c r="IMU15" s="549"/>
      <c r="IMV15" s="548"/>
      <c r="IND15" s="762"/>
      <c r="INF15" s="762"/>
      <c r="INH15" s="762"/>
      <c r="INJ15" s="762"/>
      <c r="INK15" s="94"/>
      <c r="INN15" s="549"/>
      <c r="INO15" s="548"/>
      <c r="INW15" s="762"/>
      <c r="INY15" s="762"/>
      <c r="IOA15" s="762"/>
      <c r="IOC15" s="762"/>
      <c r="IOD15" s="94"/>
      <c r="IOG15" s="549"/>
      <c r="IOH15" s="548"/>
      <c r="IOP15" s="762"/>
      <c r="IOR15" s="762"/>
      <c r="IOT15" s="762"/>
      <c r="IOV15" s="762"/>
      <c r="IOW15" s="94"/>
      <c r="IOZ15" s="549"/>
      <c r="IPA15" s="548"/>
      <c r="IPI15" s="762"/>
      <c r="IPK15" s="762"/>
      <c r="IPM15" s="762"/>
      <c r="IPO15" s="762"/>
      <c r="IPP15" s="94"/>
      <c r="IPS15" s="549"/>
      <c r="IPT15" s="548"/>
      <c r="IQB15" s="762"/>
      <c r="IQD15" s="762"/>
      <c r="IQF15" s="762"/>
      <c r="IQH15" s="762"/>
      <c r="IQI15" s="94"/>
      <c r="IQL15" s="549"/>
      <c r="IQM15" s="548"/>
      <c r="IQU15" s="762"/>
      <c r="IQW15" s="762"/>
      <c r="IQY15" s="762"/>
      <c r="IRA15" s="762"/>
      <c r="IRB15" s="94"/>
      <c r="IRE15" s="549"/>
      <c r="IRF15" s="548"/>
      <c r="IRN15" s="762"/>
      <c r="IRP15" s="762"/>
      <c r="IRR15" s="762"/>
      <c r="IRT15" s="762"/>
      <c r="IRU15" s="94"/>
      <c r="IRX15" s="549"/>
      <c r="IRY15" s="548"/>
      <c r="ISG15" s="762"/>
      <c r="ISI15" s="762"/>
      <c r="ISK15" s="762"/>
      <c r="ISM15" s="762"/>
      <c r="ISN15" s="94"/>
      <c r="ISQ15" s="549"/>
      <c r="ISR15" s="548"/>
      <c r="ISZ15" s="762"/>
      <c r="ITB15" s="762"/>
      <c r="ITD15" s="762"/>
      <c r="ITF15" s="762"/>
      <c r="ITG15" s="94"/>
      <c r="ITJ15" s="549"/>
      <c r="ITK15" s="548"/>
      <c r="ITS15" s="762"/>
      <c r="ITU15" s="762"/>
      <c r="ITW15" s="762"/>
      <c r="ITY15" s="762"/>
      <c r="ITZ15" s="94"/>
      <c r="IUC15" s="549"/>
      <c r="IUD15" s="548"/>
      <c r="IUL15" s="762"/>
      <c r="IUN15" s="762"/>
      <c r="IUP15" s="762"/>
      <c r="IUR15" s="762"/>
      <c r="IUS15" s="94"/>
      <c r="IUV15" s="549"/>
      <c r="IUW15" s="548"/>
      <c r="IVE15" s="762"/>
      <c r="IVG15" s="762"/>
      <c r="IVI15" s="762"/>
      <c r="IVK15" s="762"/>
      <c r="IVL15" s="94"/>
      <c r="IVO15" s="549"/>
      <c r="IVP15" s="548"/>
      <c r="IVX15" s="762"/>
      <c r="IVZ15" s="762"/>
      <c r="IWB15" s="762"/>
      <c r="IWD15" s="762"/>
      <c r="IWE15" s="94"/>
      <c r="IWH15" s="549"/>
      <c r="IWI15" s="548"/>
      <c r="IWQ15" s="762"/>
      <c r="IWS15" s="762"/>
      <c r="IWU15" s="762"/>
      <c r="IWW15" s="762"/>
      <c r="IWX15" s="94"/>
      <c r="IXA15" s="549"/>
      <c r="IXB15" s="548"/>
      <c r="IXJ15" s="762"/>
      <c r="IXL15" s="762"/>
      <c r="IXN15" s="762"/>
      <c r="IXP15" s="762"/>
      <c r="IXQ15" s="94"/>
      <c r="IXT15" s="549"/>
      <c r="IXU15" s="548"/>
      <c r="IYC15" s="762"/>
      <c r="IYE15" s="762"/>
      <c r="IYG15" s="762"/>
      <c r="IYI15" s="762"/>
      <c r="IYJ15" s="94"/>
      <c r="IYM15" s="549"/>
      <c r="IYN15" s="548"/>
      <c r="IYV15" s="762"/>
      <c r="IYX15" s="762"/>
      <c r="IYZ15" s="762"/>
      <c r="IZB15" s="762"/>
      <c r="IZC15" s="94"/>
      <c r="IZF15" s="549"/>
      <c r="IZG15" s="548"/>
      <c r="IZO15" s="762"/>
      <c r="IZQ15" s="762"/>
      <c r="IZS15" s="762"/>
      <c r="IZU15" s="762"/>
      <c r="IZV15" s="94"/>
      <c r="IZY15" s="549"/>
      <c r="IZZ15" s="548"/>
      <c r="JAH15" s="762"/>
      <c r="JAJ15" s="762"/>
      <c r="JAL15" s="762"/>
      <c r="JAN15" s="762"/>
      <c r="JAO15" s="94"/>
      <c r="JAR15" s="549"/>
      <c r="JAS15" s="548"/>
      <c r="JBA15" s="762"/>
      <c r="JBC15" s="762"/>
      <c r="JBE15" s="762"/>
      <c r="JBG15" s="762"/>
      <c r="JBH15" s="94"/>
      <c r="JBK15" s="549"/>
      <c r="JBL15" s="548"/>
      <c r="JBT15" s="762"/>
      <c r="JBV15" s="762"/>
      <c r="JBX15" s="762"/>
      <c r="JBZ15" s="762"/>
      <c r="JCA15" s="94"/>
      <c r="JCD15" s="549"/>
      <c r="JCE15" s="548"/>
      <c r="JCM15" s="762"/>
      <c r="JCO15" s="762"/>
      <c r="JCQ15" s="762"/>
      <c r="JCS15" s="762"/>
      <c r="JCT15" s="94"/>
      <c r="JCW15" s="549"/>
      <c r="JCX15" s="548"/>
      <c r="JDF15" s="762"/>
      <c r="JDH15" s="762"/>
      <c r="JDJ15" s="762"/>
      <c r="JDL15" s="762"/>
      <c r="JDM15" s="94"/>
      <c r="JDP15" s="549"/>
      <c r="JDQ15" s="548"/>
      <c r="JDY15" s="762"/>
      <c r="JEA15" s="762"/>
      <c r="JEC15" s="762"/>
      <c r="JEE15" s="762"/>
      <c r="JEF15" s="94"/>
      <c r="JEI15" s="549"/>
      <c r="JEJ15" s="548"/>
      <c r="JER15" s="762"/>
      <c r="JET15" s="762"/>
      <c r="JEV15" s="762"/>
      <c r="JEX15" s="762"/>
      <c r="JEY15" s="94"/>
      <c r="JFB15" s="549"/>
      <c r="JFC15" s="548"/>
      <c r="JFK15" s="762"/>
      <c r="JFM15" s="762"/>
      <c r="JFO15" s="762"/>
      <c r="JFQ15" s="762"/>
      <c r="JFR15" s="94"/>
      <c r="JFU15" s="549"/>
      <c r="JFV15" s="548"/>
      <c r="JGD15" s="762"/>
      <c r="JGF15" s="762"/>
      <c r="JGH15" s="762"/>
      <c r="JGJ15" s="762"/>
      <c r="JGK15" s="94"/>
      <c r="JGN15" s="549"/>
      <c r="JGO15" s="548"/>
      <c r="JGW15" s="762"/>
      <c r="JGY15" s="762"/>
      <c r="JHA15" s="762"/>
      <c r="JHC15" s="762"/>
      <c r="JHD15" s="94"/>
      <c r="JHG15" s="549"/>
      <c r="JHH15" s="548"/>
      <c r="JHP15" s="762"/>
      <c r="JHR15" s="762"/>
      <c r="JHT15" s="762"/>
      <c r="JHV15" s="762"/>
      <c r="JHW15" s="94"/>
      <c r="JHZ15" s="549"/>
      <c r="JIA15" s="548"/>
      <c r="JII15" s="762"/>
      <c r="JIK15" s="762"/>
      <c r="JIM15" s="762"/>
      <c r="JIO15" s="762"/>
      <c r="JIP15" s="94"/>
      <c r="JIS15" s="549"/>
      <c r="JIT15" s="548"/>
      <c r="JJB15" s="762"/>
      <c r="JJD15" s="762"/>
      <c r="JJF15" s="762"/>
      <c r="JJH15" s="762"/>
      <c r="JJI15" s="94"/>
      <c r="JJL15" s="549"/>
      <c r="JJM15" s="548"/>
      <c r="JJU15" s="762"/>
      <c r="JJW15" s="762"/>
      <c r="JJY15" s="762"/>
      <c r="JKA15" s="762"/>
      <c r="JKB15" s="94"/>
      <c r="JKE15" s="549"/>
      <c r="JKF15" s="548"/>
      <c r="JKN15" s="762"/>
      <c r="JKP15" s="762"/>
      <c r="JKR15" s="762"/>
      <c r="JKT15" s="762"/>
      <c r="JKU15" s="94"/>
      <c r="JKX15" s="549"/>
      <c r="JKY15" s="548"/>
      <c r="JLG15" s="762"/>
      <c r="JLI15" s="762"/>
      <c r="JLK15" s="762"/>
      <c r="JLM15" s="762"/>
      <c r="JLN15" s="94"/>
      <c r="JLQ15" s="549"/>
      <c r="JLR15" s="548"/>
      <c r="JLZ15" s="762"/>
      <c r="JMB15" s="762"/>
      <c r="JMD15" s="762"/>
      <c r="JMF15" s="762"/>
      <c r="JMG15" s="94"/>
      <c r="JMJ15" s="549"/>
      <c r="JMK15" s="548"/>
      <c r="JMS15" s="762"/>
      <c r="JMU15" s="762"/>
      <c r="JMW15" s="762"/>
      <c r="JMY15" s="762"/>
      <c r="JMZ15" s="94"/>
      <c r="JNC15" s="549"/>
      <c r="JND15" s="548"/>
      <c r="JNL15" s="762"/>
      <c r="JNN15" s="762"/>
      <c r="JNP15" s="762"/>
      <c r="JNR15" s="762"/>
      <c r="JNS15" s="94"/>
      <c r="JNV15" s="549"/>
      <c r="JNW15" s="548"/>
      <c r="JOE15" s="762"/>
      <c r="JOG15" s="762"/>
      <c r="JOI15" s="762"/>
      <c r="JOK15" s="762"/>
      <c r="JOL15" s="94"/>
      <c r="JOO15" s="549"/>
      <c r="JOP15" s="548"/>
      <c r="JOX15" s="762"/>
      <c r="JOZ15" s="762"/>
      <c r="JPB15" s="762"/>
      <c r="JPD15" s="762"/>
      <c r="JPE15" s="94"/>
      <c r="JPH15" s="549"/>
      <c r="JPI15" s="548"/>
      <c r="JPQ15" s="762"/>
      <c r="JPS15" s="762"/>
      <c r="JPU15" s="762"/>
      <c r="JPW15" s="762"/>
      <c r="JPX15" s="94"/>
      <c r="JQA15" s="549"/>
      <c r="JQB15" s="548"/>
      <c r="JQJ15" s="762"/>
      <c r="JQL15" s="762"/>
      <c r="JQN15" s="762"/>
      <c r="JQP15" s="762"/>
      <c r="JQQ15" s="94"/>
      <c r="JQT15" s="549"/>
      <c r="JQU15" s="548"/>
      <c r="JRC15" s="762"/>
      <c r="JRE15" s="762"/>
      <c r="JRG15" s="762"/>
      <c r="JRI15" s="762"/>
      <c r="JRJ15" s="94"/>
      <c r="JRM15" s="549"/>
      <c r="JRN15" s="548"/>
      <c r="JRV15" s="762"/>
      <c r="JRX15" s="762"/>
      <c r="JRZ15" s="762"/>
      <c r="JSB15" s="762"/>
      <c r="JSC15" s="94"/>
      <c r="JSF15" s="549"/>
      <c r="JSG15" s="548"/>
      <c r="JSO15" s="762"/>
      <c r="JSQ15" s="762"/>
      <c r="JSS15" s="762"/>
      <c r="JSU15" s="762"/>
      <c r="JSV15" s="94"/>
      <c r="JSY15" s="549"/>
      <c r="JSZ15" s="548"/>
      <c r="JTH15" s="762"/>
      <c r="JTJ15" s="762"/>
      <c r="JTL15" s="762"/>
      <c r="JTN15" s="762"/>
      <c r="JTO15" s="94"/>
      <c r="JTR15" s="549"/>
      <c r="JTS15" s="548"/>
      <c r="JUA15" s="762"/>
      <c r="JUC15" s="762"/>
      <c r="JUE15" s="762"/>
      <c r="JUG15" s="762"/>
      <c r="JUH15" s="94"/>
      <c r="JUK15" s="549"/>
      <c r="JUL15" s="548"/>
      <c r="JUT15" s="762"/>
      <c r="JUV15" s="762"/>
      <c r="JUX15" s="762"/>
      <c r="JUZ15" s="762"/>
      <c r="JVA15" s="94"/>
      <c r="JVD15" s="549"/>
      <c r="JVE15" s="548"/>
      <c r="JVM15" s="762"/>
      <c r="JVO15" s="762"/>
      <c r="JVQ15" s="762"/>
      <c r="JVS15" s="762"/>
      <c r="JVT15" s="94"/>
      <c r="JVW15" s="549"/>
      <c r="JVX15" s="548"/>
      <c r="JWF15" s="762"/>
      <c r="JWH15" s="762"/>
      <c r="JWJ15" s="762"/>
      <c r="JWL15" s="762"/>
      <c r="JWM15" s="94"/>
      <c r="JWP15" s="549"/>
      <c r="JWQ15" s="548"/>
      <c r="JWY15" s="762"/>
      <c r="JXA15" s="762"/>
      <c r="JXC15" s="762"/>
      <c r="JXE15" s="762"/>
      <c r="JXF15" s="94"/>
      <c r="JXI15" s="549"/>
      <c r="JXJ15" s="548"/>
      <c r="JXR15" s="762"/>
      <c r="JXT15" s="762"/>
      <c r="JXV15" s="762"/>
      <c r="JXX15" s="762"/>
      <c r="JXY15" s="94"/>
      <c r="JYB15" s="549"/>
      <c r="JYC15" s="548"/>
      <c r="JYK15" s="762"/>
      <c r="JYM15" s="762"/>
      <c r="JYO15" s="762"/>
      <c r="JYQ15" s="762"/>
      <c r="JYR15" s="94"/>
      <c r="JYU15" s="549"/>
      <c r="JYV15" s="548"/>
      <c r="JZD15" s="762"/>
      <c r="JZF15" s="762"/>
      <c r="JZH15" s="762"/>
      <c r="JZJ15" s="762"/>
      <c r="JZK15" s="94"/>
      <c r="JZN15" s="549"/>
      <c r="JZO15" s="548"/>
      <c r="JZW15" s="762"/>
      <c r="JZY15" s="762"/>
      <c r="KAA15" s="762"/>
      <c r="KAC15" s="762"/>
      <c r="KAD15" s="94"/>
      <c r="KAG15" s="549"/>
      <c r="KAH15" s="548"/>
      <c r="KAP15" s="762"/>
      <c r="KAR15" s="762"/>
      <c r="KAT15" s="762"/>
      <c r="KAV15" s="762"/>
      <c r="KAW15" s="94"/>
      <c r="KAZ15" s="549"/>
      <c r="KBA15" s="548"/>
      <c r="KBI15" s="762"/>
      <c r="KBK15" s="762"/>
      <c r="KBM15" s="762"/>
      <c r="KBO15" s="762"/>
      <c r="KBP15" s="94"/>
      <c r="KBS15" s="549"/>
      <c r="KBT15" s="548"/>
      <c r="KCB15" s="762"/>
      <c r="KCD15" s="762"/>
      <c r="KCF15" s="762"/>
      <c r="KCH15" s="762"/>
      <c r="KCI15" s="94"/>
      <c r="KCL15" s="549"/>
      <c r="KCM15" s="548"/>
      <c r="KCU15" s="762"/>
      <c r="KCW15" s="762"/>
      <c r="KCY15" s="762"/>
      <c r="KDA15" s="762"/>
      <c r="KDB15" s="94"/>
      <c r="KDE15" s="549"/>
      <c r="KDF15" s="548"/>
      <c r="KDN15" s="762"/>
      <c r="KDP15" s="762"/>
      <c r="KDR15" s="762"/>
      <c r="KDT15" s="762"/>
      <c r="KDU15" s="94"/>
      <c r="KDX15" s="549"/>
      <c r="KDY15" s="548"/>
      <c r="KEG15" s="762"/>
      <c r="KEI15" s="762"/>
      <c r="KEK15" s="762"/>
      <c r="KEM15" s="762"/>
      <c r="KEN15" s="94"/>
      <c r="KEQ15" s="549"/>
      <c r="KER15" s="548"/>
      <c r="KEZ15" s="762"/>
      <c r="KFB15" s="762"/>
      <c r="KFD15" s="762"/>
      <c r="KFF15" s="762"/>
      <c r="KFG15" s="94"/>
      <c r="KFJ15" s="549"/>
      <c r="KFK15" s="548"/>
      <c r="KFS15" s="762"/>
      <c r="KFU15" s="762"/>
      <c r="KFW15" s="762"/>
      <c r="KFY15" s="762"/>
      <c r="KFZ15" s="94"/>
      <c r="KGC15" s="549"/>
      <c r="KGD15" s="548"/>
      <c r="KGL15" s="762"/>
      <c r="KGN15" s="762"/>
      <c r="KGP15" s="762"/>
      <c r="KGR15" s="762"/>
      <c r="KGS15" s="94"/>
      <c r="KGV15" s="549"/>
      <c r="KGW15" s="548"/>
      <c r="KHE15" s="762"/>
      <c r="KHG15" s="762"/>
      <c r="KHI15" s="762"/>
      <c r="KHK15" s="762"/>
      <c r="KHL15" s="94"/>
      <c r="KHO15" s="549"/>
      <c r="KHP15" s="548"/>
      <c r="KHX15" s="762"/>
      <c r="KHZ15" s="762"/>
      <c r="KIB15" s="762"/>
      <c r="KID15" s="762"/>
      <c r="KIE15" s="94"/>
      <c r="KIH15" s="549"/>
      <c r="KII15" s="548"/>
      <c r="KIQ15" s="762"/>
      <c r="KIS15" s="762"/>
      <c r="KIU15" s="762"/>
      <c r="KIW15" s="762"/>
      <c r="KIX15" s="94"/>
      <c r="KJA15" s="549"/>
      <c r="KJB15" s="548"/>
      <c r="KJJ15" s="762"/>
      <c r="KJL15" s="762"/>
      <c r="KJN15" s="762"/>
      <c r="KJP15" s="762"/>
      <c r="KJQ15" s="94"/>
      <c r="KJT15" s="549"/>
      <c r="KJU15" s="548"/>
      <c r="KKC15" s="762"/>
      <c r="KKE15" s="762"/>
      <c r="KKG15" s="762"/>
      <c r="KKI15" s="762"/>
      <c r="KKJ15" s="94"/>
      <c r="KKM15" s="549"/>
      <c r="KKN15" s="548"/>
      <c r="KKV15" s="762"/>
      <c r="KKX15" s="762"/>
      <c r="KKZ15" s="762"/>
      <c r="KLB15" s="762"/>
      <c r="KLC15" s="94"/>
      <c r="KLF15" s="549"/>
      <c r="KLG15" s="548"/>
      <c r="KLO15" s="762"/>
      <c r="KLQ15" s="762"/>
      <c r="KLS15" s="762"/>
      <c r="KLU15" s="762"/>
      <c r="KLV15" s="94"/>
      <c r="KLY15" s="549"/>
      <c r="KLZ15" s="548"/>
      <c r="KMH15" s="762"/>
      <c r="KMJ15" s="762"/>
      <c r="KML15" s="762"/>
      <c r="KMN15" s="762"/>
      <c r="KMO15" s="94"/>
      <c r="KMR15" s="549"/>
      <c r="KMS15" s="548"/>
      <c r="KNA15" s="762"/>
      <c r="KNC15" s="762"/>
      <c r="KNE15" s="762"/>
      <c r="KNG15" s="762"/>
      <c r="KNH15" s="94"/>
      <c r="KNK15" s="549"/>
      <c r="KNL15" s="548"/>
      <c r="KNT15" s="762"/>
      <c r="KNV15" s="762"/>
      <c r="KNX15" s="762"/>
      <c r="KNZ15" s="762"/>
      <c r="KOA15" s="94"/>
      <c r="KOD15" s="549"/>
      <c r="KOE15" s="548"/>
      <c r="KOM15" s="762"/>
      <c r="KOO15" s="762"/>
      <c r="KOQ15" s="762"/>
      <c r="KOS15" s="762"/>
      <c r="KOT15" s="94"/>
      <c r="KOW15" s="549"/>
      <c r="KOX15" s="548"/>
      <c r="KPF15" s="762"/>
      <c r="KPH15" s="762"/>
      <c r="KPJ15" s="762"/>
      <c r="KPL15" s="762"/>
      <c r="KPM15" s="94"/>
      <c r="KPP15" s="549"/>
      <c r="KPQ15" s="548"/>
      <c r="KPY15" s="762"/>
      <c r="KQA15" s="762"/>
      <c r="KQC15" s="762"/>
      <c r="KQE15" s="762"/>
      <c r="KQF15" s="94"/>
      <c r="KQI15" s="549"/>
      <c r="KQJ15" s="548"/>
      <c r="KQR15" s="762"/>
      <c r="KQT15" s="762"/>
      <c r="KQV15" s="762"/>
      <c r="KQX15" s="762"/>
      <c r="KQY15" s="94"/>
      <c r="KRB15" s="549"/>
      <c r="KRC15" s="548"/>
      <c r="KRK15" s="762"/>
      <c r="KRM15" s="762"/>
      <c r="KRO15" s="762"/>
      <c r="KRQ15" s="762"/>
      <c r="KRR15" s="94"/>
      <c r="KRU15" s="549"/>
      <c r="KRV15" s="548"/>
      <c r="KSD15" s="762"/>
      <c r="KSF15" s="762"/>
      <c r="KSH15" s="762"/>
      <c r="KSJ15" s="762"/>
      <c r="KSK15" s="94"/>
      <c r="KSN15" s="549"/>
      <c r="KSO15" s="548"/>
      <c r="KSW15" s="762"/>
      <c r="KSY15" s="762"/>
      <c r="KTA15" s="762"/>
      <c r="KTC15" s="762"/>
      <c r="KTD15" s="94"/>
      <c r="KTG15" s="549"/>
      <c r="KTH15" s="548"/>
      <c r="KTP15" s="762"/>
      <c r="KTR15" s="762"/>
      <c r="KTT15" s="762"/>
      <c r="KTV15" s="762"/>
      <c r="KTW15" s="94"/>
      <c r="KTZ15" s="549"/>
      <c r="KUA15" s="548"/>
      <c r="KUI15" s="762"/>
      <c r="KUK15" s="762"/>
      <c r="KUM15" s="762"/>
      <c r="KUO15" s="762"/>
      <c r="KUP15" s="94"/>
      <c r="KUS15" s="549"/>
      <c r="KUT15" s="548"/>
      <c r="KVB15" s="762"/>
      <c r="KVD15" s="762"/>
      <c r="KVF15" s="762"/>
      <c r="KVH15" s="762"/>
      <c r="KVI15" s="94"/>
      <c r="KVL15" s="549"/>
      <c r="KVM15" s="548"/>
      <c r="KVU15" s="762"/>
      <c r="KVW15" s="762"/>
      <c r="KVY15" s="762"/>
      <c r="KWA15" s="762"/>
      <c r="KWB15" s="94"/>
      <c r="KWE15" s="549"/>
      <c r="KWF15" s="548"/>
      <c r="KWN15" s="762"/>
      <c r="KWP15" s="762"/>
      <c r="KWR15" s="762"/>
      <c r="KWT15" s="762"/>
      <c r="KWU15" s="94"/>
      <c r="KWX15" s="549"/>
      <c r="KWY15" s="548"/>
      <c r="KXG15" s="762"/>
      <c r="KXI15" s="762"/>
      <c r="KXK15" s="762"/>
      <c r="KXM15" s="762"/>
      <c r="KXN15" s="94"/>
      <c r="KXQ15" s="549"/>
      <c r="KXR15" s="548"/>
      <c r="KXZ15" s="762"/>
      <c r="KYB15" s="762"/>
      <c r="KYD15" s="762"/>
      <c r="KYF15" s="762"/>
      <c r="KYG15" s="94"/>
      <c r="KYJ15" s="549"/>
      <c r="KYK15" s="548"/>
      <c r="KYS15" s="762"/>
      <c r="KYU15" s="762"/>
      <c r="KYW15" s="762"/>
      <c r="KYY15" s="762"/>
      <c r="KYZ15" s="94"/>
      <c r="KZC15" s="549"/>
      <c r="KZD15" s="548"/>
      <c r="KZL15" s="762"/>
      <c r="KZN15" s="762"/>
      <c r="KZP15" s="762"/>
      <c r="KZR15" s="762"/>
      <c r="KZS15" s="94"/>
      <c r="KZV15" s="549"/>
      <c r="KZW15" s="548"/>
      <c r="LAE15" s="762"/>
      <c r="LAG15" s="762"/>
      <c r="LAI15" s="762"/>
      <c r="LAK15" s="762"/>
      <c r="LAL15" s="94"/>
      <c r="LAO15" s="549"/>
      <c r="LAP15" s="548"/>
      <c r="LAX15" s="762"/>
      <c r="LAZ15" s="762"/>
      <c r="LBB15" s="762"/>
      <c r="LBD15" s="762"/>
      <c r="LBE15" s="94"/>
      <c r="LBH15" s="549"/>
      <c r="LBI15" s="548"/>
      <c r="LBQ15" s="762"/>
      <c r="LBS15" s="762"/>
      <c r="LBU15" s="762"/>
      <c r="LBW15" s="762"/>
      <c r="LBX15" s="94"/>
      <c r="LCA15" s="549"/>
      <c r="LCB15" s="548"/>
      <c r="LCJ15" s="762"/>
      <c r="LCL15" s="762"/>
      <c r="LCN15" s="762"/>
      <c r="LCP15" s="762"/>
      <c r="LCQ15" s="94"/>
      <c r="LCT15" s="549"/>
      <c r="LCU15" s="548"/>
      <c r="LDC15" s="762"/>
      <c r="LDE15" s="762"/>
      <c r="LDG15" s="762"/>
      <c r="LDI15" s="762"/>
      <c r="LDJ15" s="94"/>
      <c r="LDM15" s="549"/>
      <c r="LDN15" s="548"/>
      <c r="LDV15" s="762"/>
      <c r="LDX15" s="762"/>
      <c r="LDZ15" s="762"/>
      <c r="LEB15" s="762"/>
      <c r="LEC15" s="94"/>
      <c r="LEF15" s="549"/>
      <c r="LEG15" s="548"/>
      <c r="LEO15" s="762"/>
      <c r="LEQ15" s="762"/>
      <c r="LES15" s="762"/>
      <c r="LEU15" s="762"/>
      <c r="LEV15" s="94"/>
      <c r="LEY15" s="549"/>
      <c r="LEZ15" s="548"/>
      <c r="LFH15" s="762"/>
      <c r="LFJ15" s="762"/>
      <c r="LFL15" s="762"/>
      <c r="LFN15" s="762"/>
      <c r="LFO15" s="94"/>
      <c r="LFR15" s="549"/>
      <c r="LFS15" s="548"/>
      <c r="LGA15" s="762"/>
      <c r="LGC15" s="762"/>
      <c r="LGE15" s="762"/>
      <c r="LGG15" s="762"/>
      <c r="LGH15" s="94"/>
      <c r="LGK15" s="549"/>
      <c r="LGL15" s="548"/>
      <c r="LGT15" s="762"/>
      <c r="LGV15" s="762"/>
      <c r="LGX15" s="762"/>
      <c r="LGZ15" s="762"/>
      <c r="LHA15" s="94"/>
      <c r="LHD15" s="549"/>
      <c r="LHE15" s="548"/>
      <c r="LHM15" s="762"/>
      <c r="LHO15" s="762"/>
      <c r="LHQ15" s="762"/>
      <c r="LHS15" s="762"/>
      <c r="LHT15" s="94"/>
      <c r="LHW15" s="549"/>
      <c r="LHX15" s="548"/>
      <c r="LIF15" s="762"/>
      <c r="LIH15" s="762"/>
      <c r="LIJ15" s="762"/>
      <c r="LIL15" s="762"/>
      <c r="LIM15" s="94"/>
      <c r="LIP15" s="549"/>
      <c r="LIQ15" s="548"/>
      <c r="LIY15" s="762"/>
      <c r="LJA15" s="762"/>
      <c r="LJC15" s="762"/>
      <c r="LJE15" s="762"/>
      <c r="LJF15" s="94"/>
      <c r="LJI15" s="549"/>
      <c r="LJJ15" s="548"/>
      <c r="LJR15" s="762"/>
      <c r="LJT15" s="762"/>
      <c r="LJV15" s="762"/>
      <c r="LJX15" s="762"/>
      <c r="LJY15" s="94"/>
      <c r="LKB15" s="549"/>
      <c r="LKC15" s="548"/>
      <c r="LKK15" s="762"/>
      <c r="LKM15" s="762"/>
      <c r="LKO15" s="762"/>
      <c r="LKQ15" s="762"/>
      <c r="LKR15" s="94"/>
      <c r="LKU15" s="549"/>
      <c r="LKV15" s="548"/>
      <c r="LLD15" s="762"/>
      <c r="LLF15" s="762"/>
      <c r="LLH15" s="762"/>
      <c r="LLJ15" s="762"/>
      <c r="LLK15" s="94"/>
      <c r="LLN15" s="549"/>
      <c r="LLO15" s="548"/>
      <c r="LLW15" s="762"/>
      <c r="LLY15" s="762"/>
      <c r="LMA15" s="762"/>
      <c r="LMC15" s="762"/>
      <c r="LMD15" s="94"/>
      <c r="LMG15" s="549"/>
      <c r="LMH15" s="548"/>
      <c r="LMP15" s="762"/>
      <c r="LMR15" s="762"/>
      <c r="LMT15" s="762"/>
      <c r="LMV15" s="762"/>
      <c r="LMW15" s="94"/>
      <c r="LMZ15" s="549"/>
      <c r="LNA15" s="548"/>
      <c r="LNI15" s="762"/>
      <c r="LNK15" s="762"/>
      <c r="LNM15" s="762"/>
      <c r="LNO15" s="762"/>
      <c r="LNP15" s="94"/>
      <c r="LNS15" s="549"/>
      <c r="LNT15" s="548"/>
      <c r="LOB15" s="762"/>
      <c r="LOD15" s="762"/>
      <c r="LOF15" s="762"/>
      <c r="LOH15" s="762"/>
      <c r="LOI15" s="94"/>
      <c r="LOL15" s="549"/>
      <c r="LOM15" s="548"/>
      <c r="LOU15" s="762"/>
      <c r="LOW15" s="762"/>
      <c r="LOY15" s="762"/>
      <c r="LPA15" s="762"/>
      <c r="LPB15" s="94"/>
      <c r="LPE15" s="549"/>
      <c r="LPF15" s="548"/>
      <c r="LPN15" s="762"/>
      <c r="LPP15" s="762"/>
      <c r="LPR15" s="762"/>
      <c r="LPT15" s="762"/>
      <c r="LPU15" s="94"/>
      <c r="LPX15" s="549"/>
      <c r="LPY15" s="548"/>
      <c r="LQG15" s="762"/>
      <c r="LQI15" s="762"/>
      <c r="LQK15" s="762"/>
      <c r="LQM15" s="762"/>
      <c r="LQN15" s="94"/>
      <c r="LQQ15" s="549"/>
      <c r="LQR15" s="548"/>
      <c r="LQZ15" s="762"/>
      <c r="LRB15" s="762"/>
      <c r="LRD15" s="762"/>
      <c r="LRF15" s="762"/>
      <c r="LRG15" s="94"/>
      <c r="LRJ15" s="549"/>
      <c r="LRK15" s="548"/>
      <c r="LRS15" s="762"/>
      <c r="LRU15" s="762"/>
      <c r="LRW15" s="762"/>
      <c r="LRY15" s="762"/>
      <c r="LRZ15" s="94"/>
      <c r="LSC15" s="549"/>
      <c r="LSD15" s="548"/>
      <c r="LSL15" s="762"/>
      <c r="LSN15" s="762"/>
      <c r="LSP15" s="762"/>
      <c r="LSR15" s="762"/>
      <c r="LSS15" s="94"/>
      <c r="LSV15" s="549"/>
      <c r="LSW15" s="548"/>
      <c r="LTE15" s="762"/>
      <c r="LTG15" s="762"/>
      <c r="LTI15" s="762"/>
      <c r="LTK15" s="762"/>
      <c r="LTL15" s="94"/>
      <c r="LTO15" s="549"/>
      <c r="LTP15" s="548"/>
      <c r="LTX15" s="762"/>
      <c r="LTZ15" s="762"/>
      <c r="LUB15" s="762"/>
      <c r="LUD15" s="762"/>
      <c r="LUE15" s="94"/>
      <c r="LUH15" s="549"/>
      <c r="LUI15" s="548"/>
      <c r="LUQ15" s="762"/>
      <c r="LUS15" s="762"/>
      <c r="LUU15" s="762"/>
      <c r="LUW15" s="762"/>
      <c r="LUX15" s="94"/>
      <c r="LVA15" s="549"/>
      <c r="LVB15" s="548"/>
      <c r="LVJ15" s="762"/>
      <c r="LVL15" s="762"/>
      <c r="LVN15" s="762"/>
      <c r="LVP15" s="762"/>
      <c r="LVQ15" s="94"/>
      <c r="LVT15" s="549"/>
      <c r="LVU15" s="548"/>
      <c r="LWC15" s="762"/>
      <c r="LWE15" s="762"/>
      <c r="LWG15" s="762"/>
      <c r="LWI15" s="762"/>
      <c r="LWJ15" s="94"/>
      <c r="LWM15" s="549"/>
      <c r="LWN15" s="548"/>
      <c r="LWV15" s="762"/>
      <c r="LWX15" s="762"/>
      <c r="LWZ15" s="762"/>
      <c r="LXB15" s="762"/>
      <c r="LXC15" s="94"/>
      <c r="LXF15" s="549"/>
      <c r="LXG15" s="548"/>
      <c r="LXO15" s="762"/>
      <c r="LXQ15" s="762"/>
      <c r="LXS15" s="762"/>
      <c r="LXU15" s="762"/>
      <c r="LXV15" s="94"/>
      <c r="LXY15" s="549"/>
      <c r="LXZ15" s="548"/>
      <c r="LYH15" s="762"/>
      <c r="LYJ15" s="762"/>
      <c r="LYL15" s="762"/>
      <c r="LYN15" s="762"/>
      <c r="LYO15" s="94"/>
      <c r="LYR15" s="549"/>
      <c r="LYS15" s="548"/>
      <c r="LZA15" s="762"/>
      <c r="LZC15" s="762"/>
      <c r="LZE15" s="762"/>
      <c r="LZG15" s="762"/>
      <c r="LZH15" s="94"/>
      <c r="LZK15" s="549"/>
      <c r="LZL15" s="548"/>
      <c r="LZT15" s="762"/>
      <c r="LZV15" s="762"/>
      <c r="LZX15" s="762"/>
      <c r="LZZ15" s="762"/>
      <c r="MAA15" s="94"/>
      <c r="MAD15" s="549"/>
      <c r="MAE15" s="548"/>
      <c r="MAM15" s="762"/>
      <c r="MAO15" s="762"/>
      <c r="MAQ15" s="762"/>
      <c r="MAS15" s="762"/>
      <c r="MAT15" s="94"/>
      <c r="MAW15" s="549"/>
      <c r="MAX15" s="548"/>
      <c r="MBF15" s="762"/>
      <c r="MBH15" s="762"/>
      <c r="MBJ15" s="762"/>
      <c r="MBL15" s="762"/>
      <c r="MBM15" s="94"/>
      <c r="MBP15" s="549"/>
      <c r="MBQ15" s="548"/>
      <c r="MBY15" s="762"/>
      <c r="MCA15" s="762"/>
      <c r="MCC15" s="762"/>
      <c r="MCE15" s="762"/>
      <c r="MCF15" s="94"/>
      <c r="MCI15" s="549"/>
      <c r="MCJ15" s="548"/>
      <c r="MCR15" s="762"/>
      <c r="MCT15" s="762"/>
      <c r="MCV15" s="762"/>
      <c r="MCX15" s="762"/>
      <c r="MCY15" s="94"/>
      <c r="MDB15" s="549"/>
      <c r="MDC15" s="548"/>
      <c r="MDK15" s="762"/>
      <c r="MDM15" s="762"/>
      <c r="MDO15" s="762"/>
      <c r="MDQ15" s="762"/>
      <c r="MDR15" s="94"/>
      <c r="MDU15" s="549"/>
      <c r="MDV15" s="548"/>
      <c r="MED15" s="762"/>
      <c r="MEF15" s="762"/>
      <c r="MEH15" s="762"/>
      <c r="MEJ15" s="762"/>
      <c r="MEK15" s="94"/>
      <c r="MEN15" s="549"/>
      <c r="MEO15" s="548"/>
      <c r="MEW15" s="762"/>
      <c r="MEY15" s="762"/>
      <c r="MFA15" s="762"/>
      <c r="MFC15" s="762"/>
      <c r="MFD15" s="94"/>
      <c r="MFG15" s="549"/>
      <c r="MFH15" s="548"/>
      <c r="MFP15" s="762"/>
      <c r="MFR15" s="762"/>
      <c r="MFT15" s="762"/>
      <c r="MFV15" s="762"/>
      <c r="MFW15" s="94"/>
      <c r="MFZ15" s="549"/>
      <c r="MGA15" s="548"/>
      <c r="MGI15" s="762"/>
      <c r="MGK15" s="762"/>
      <c r="MGM15" s="762"/>
      <c r="MGO15" s="762"/>
      <c r="MGP15" s="94"/>
      <c r="MGS15" s="549"/>
      <c r="MGT15" s="548"/>
      <c r="MHB15" s="762"/>
      <c r="MHD15" s="762"/>
      <c r="MHF15" s="762"/>
      <c r="MHH15" s="762"/>
      <c r="MHI15" s="94"/>
      <c r="MHL15" s="549"/>
      <c r="MHM15" s="548"/>
      <c r="MHU15" s="762"/>
      <c r="MHW15" s="762"/>
      <c r="MHY15" s="762"/>
      <c r="MIA15" s="762"/>
      <c r="MIB15" s="94"/>
      <c r="MIE15" s="549"/>
      <c r="MIF15" s="548"/>
      <c r="MIN15" s="762"/>
      <c r="MIP15" s="762"/>
      <c r="MIR15" s="762"/>
      <c r="MIT15" s="762"/>
      <c r="MIU15" s="94"/>
      <c r="MIX15" s="549"/>
      <c r="MIY15" s="548"/>
      <c r="MJG15" s="762"/>
      <c r="MJI15" s="762"/>
      <c r="MJK15" s="762"/>
      <c r="MJM15" s="762"/>
      <c r="MJN15" s="94"/>
      <c r="MJQ15" s="549"/>
      <c r="MJR15" s="548"/>
      <c r="MJZ15" s="762"/>
      <c r="MKB15" s="762"/>
      <c r="MKD15" s="762"/>
      <c r="MKF15" s="762"/>
      <c r="MKG15" s="94"/>
      <c r="MKJ15" s="549"/>
      <c r="MKK15" s="548"/>
      <c r="MKS15" s="762"/>
      <c r="MKU15" s="762"/>
      <c r="MKW15" s="762"/>
      <c r="MKY15" s="762"/>
      <c r="MKZ15" s="94"/>
      <c r="MLC15" s="549"/>
      <c r="MLD15" s="548"/>
      <c r="MLL15" s="762"/>
      <c r="MLN15" s="762"/>
      <c r="MLP15" s="762"/>
      <c r="MLR15" s="762"/>
      <c r="MLS15" s="94"/>
      <c r="MLV15" s="549"/>
      <c r="MLW15" s="548"/>
      <c r="MME15" s="762"/>
      <c r="MMG15" s="762"/>
      <c r="MMI15" s="762"/>
      <c r="MMK15" s="762"/>
      <c r="MML15" s="94"/>
      <c r="MMO15" s="549"/>
      <c r="MMP15" s="548"/>
      <c r="MMX15" s="762"/>
      <c r="MMZ15" s="762"/>
      <c r="MNB15" s="762"/>
      <c r="MND15" s="762"/>
      <c r="MNE15" s="94"/>
      <c r="MNH15" s="549"/>
      <c r="MNI15" s="548"/>
      <c r="MNQ15" s="762"/>
      <c r="MNS15" s="762"/>
      <c r="MNU15" s="762"/>
      <c r="MNW15" s="762"/>
      <c r="MNX15" s="94"/>
      <c r="MOA15" s="549"/>
      <c r="MOB15" s="548"/>
      <c r="MOJ15" s="762"/>
      <c r="MOL15" s="762"/>
      <c r="MON15" s="762"/>
      <c r="MOP15" s="762"/>
      <c r="MOQ15" s="94"/>
      <c r="MOT15" s="549"/>
      <c r="MOU15" s="548"/>
      <c r="MPC15" s="762"/>
      <c r="MPE15" s="762"/>
      <c r="MPG15" s="762"/>
      <c r="MPI15" s="762"/>
      <c r="MPJ15" s="94"/>
      <c r="MPM15" s="549"/>
      <c r="MPN15" s="548"/>
      <c r="MPV15" s="762"/>
      <c r="MPX15" s="762"/>
      <c r="MPZ15" s="762"/>
      <c r="MQB15" s="762"/>
      <c r="MQC15" s="94"/>
      <c r="MQF15" s="549"/>
      <c r="MQG15" s="548"/>
      <c r="MQO15" s="762"/>
      <c r="MQQ15" s="762"/>
      <c r="MQS15" s="762"/>
      <c r="MQU15" s="762"/>
      <c r="MQV15" s="94"/>
      <c r="MQY15" s="549"/>
      <c r="MQZ15" s="548"/>
      <c r="MRH15" s="762"/>
      <c r="MRJ15" s="762"/>
      <c r="MRL15" s="762"/>
      <c r="MRN15" s="762"/>
      <c r="MRO15" s="94"/>
      <c r="MRR15" s="549"/>
      <c r="MRS15" s="548"/>
      <c r="MSA15" s="762"/>
      <c r="MSC15" s="762"/>
      <c r="MSE15" s="762"/>
      <c r="MSG15" s="762"/>
      <c r="MSH15" s="94"/>
      <c r="MSK15" s="549"/>
      <c r="MSL15" s="548"/>
      <c r="MST15" s="762"/>
      <c r="MSV15" s="762"/>
      <c r="MSX15" s="762"/>
      <c r="MSZ15" s="762"/>
      <c r="MTA15" s="94"/>
      <c r="MTD15" s="549"/>
      <c r="MTE15" s="548"/>
      <c r="MTM15" s="762"/>
      <c r="MTO15" s="762"/>
      <c r="MTQ15" s="762"/>
      <c r="MTS15" s="762"/>
      <c r="MTT15" s="94"/>
      <c r="MTW15" s="549"/>
      <c r="MTX15" s="548"/>
      <c r="MUF15" s="762"/>
      <c r="MUH15" s="762"/>
      <c r="MUJ15" s="762"/>
      <c r="MUL15" s="762"/>
      <c r="MUM15" s="94"/>
      <c r="MUP15" s="549"/>
      <c r="MUQ15" s="548"/>
      <c r="MUY15" s="762"/>
      <c r="MVA15" s="762"/>
      <c r="MVC15" s="762"/>
      <c r="MVE15" s="762"/>
      <c r="MVF15" s="94"/>
      <c r="MVI15" s="549"/>
      <c r="MVJ15" s="548"/>
      <c r="MVR15" s="762"/>
      <c r="MVT15" s="762"/>
      <c r="MVV15" s="762"/>
      <c r="MVX15" s="762"/>
      <c r="MVY15" s="94"/>
      <c r="MWB15" s="549"/>
      <c r="MWC15" s="548"/>
      <c r="MWK15" s="762"/>
      <c r="MWM15" s="762"/>
      <c r="MWO15" s="762"/>
      <c r="MWQ15" s="762"/>
      <c r="MWR15" s="94"/>
      <c r="MWU15" s="549"/>
      <c r="MWV15" s="548"/>
      <c r="MXD15" s="762"/>
      <c r="MXF15" s="762"/>
      <c r="MXH15" s="762"/>
      <c r="MXJ15" s="762"/>
      <c r="MXK15" s="94"/>
      <c r="MXN15" s="549"/>
      <c r="MXO15" s="548"/>
      <c r="MXW15" s="762"/>
      <c r="MXY15" s="762"/>
      <c r="MYA15" s="762"/>
      <c r="MYC15" s="762"/>
      <c r="MYD15" s="94"/>
      <c r="MYG15" s="549"/>
      <c r="MYH15" s="548"/>
      <c r="MYP15" s="762"/>
      <c r="MYR15" s="762"/>
      <c r="MYT15" s="762"/>
      <c r="MYV15" s="762"/>
      <c r="MYW15" s="94"/>
      <c r="MYZ15" s="549"/>
      <c r="MZA15" s="548"/>
      <c r="MZI15" s="762"/>
      <c r="MZK15" s="762"/>
      <c r="MZM15" s="762"/>
      <c r="MZO15" s="762"/>
      <c r="MZP15" s="94"/>
      <c r="MZS15" s="549"/>
      <c r="MZT15" s="548"/>
      <c r="NAB15" s="762"/>
      <c r="NAD15" s="762"/>
      <c r="NAF15" s="762"/>
      <c r="NAH15" s="762"/>
      <c r="NAI15" s="94"/>
      <c r="NAL15" s="549"/>
      <c r="NAM15" s="548"/>
      <c r="NAU15" s="762"/>
      <c r="NAW15" s="762"/>
      <c r="NAY15" s="762"/>
      <c r="NBA15" s="762"/>
      <c r="NBB15" s="94"/>
      <c r="NBE15" s="549"/>
      <c r="NBF15" s="548"/>
      <c r="NBN15" s="762"/>
      <c r="NBP15" s="762"/>
      <c r="NBR15" s="762"/>
      <c r="NBT15" s="762"/>
      <c r="NBU15" s="94"/>
      <c r="NBX15" s="549"/>
      <c r="NBY15" s="548"/>
      <c r="NCG15" s="762"/>
      <c r="NCI15" s="762"/>
      <c r="NCK15" s="762"/>
      <c r="NCM15" s="762"/>
      <c r="NCN15" s="94"/>
      <c r="NCQ15" s="549"/>
      <c r="NCR15" s="548"/>
      <c r="NCZ15" s="762"/>
      <c r="NDB15" s="762"/>
      <c r="NDD15" s="762"/>
      <c r="NDF15" s="762"/>
      <c r="NDG15" s="94"/>
      <c r="NDJ15" s="549"/>
      <c r="NDK15" s="548"/>
      <c r="NDS15" s="762"/>
      <c r="NDU15" s="762"/>
      <c r="NDW15" s="762"/>
      <c r="NDY15" s="762"/>
      <c r="NDZ15" s="94"/>
      <c r="NEC15" s="549"/>
      <c r="NED15" s="548"/>
      <c r="NEL15" s="762"/>
      <c r="NEN15" s="762"/>
      <c r="NEP15" s="762"/>
      <c r="NER15" s="762"/>
      <c r="NES15" s="94"/>
      <c r="NEV15" s="549"/>
      <c r="NEW15" s="548"/>
      <c r="NFE15" s="762"/>
      <c r="NFG15" s="762"/>
      <c r="NFI15" s="762"/>
      <c r="NFK15" s="762"/>
      <c r="NFL15" s="94"/>
      <c r="NFO15" s="549"/>
      <c r="NFP15" s="548"/>
      <c r="NFX15" s="762"/>
      <c r="NFZ15" s="762"/>
      <c r="NGB15" s="762"/>
      <c r="NGD15" s="762"/>
      <c r="NGE15" s="94"/>
      <c r="NGH15" s="549"/>
      <c r="NGI15" s="548"/>
      <c r="NGQ15" s="762"/>
      <c r="NGS15" s="762"/>
      <c r="NGU15" s="762"/>
      <c r="NGW15" s="762"/>
      <c r="NGX15" s="94"/>
      <c r="NHA15" s="549"/>
      <c r="NHB15" s="548"/>
      <c r="NHJ15" s="762"/>
      <c r="NHL15" s="762"/>
      <c r="NHN15" s="762"/>
      <c r="NHP15" s="762"/>
      <c r="NHQ15" s="94"/>
      <c r="NHT15" s="549"/>
      <c r="NHU15" s="548"/>
      <c r="NIC15" s="762"/>
      <c r="NIE15" s="762"/>
      <c r="NIG15" s="762"/>
      <c r="NII15" s="762"/>
      <c r="NIJ15" s="94"/>
      <c r="NIM15" s="549"/>
      <c r="NIN15" s="548"/>
      <c r="NIV15" s="762"/>
      <c r="NIX15" s="762"/>
      <c r="NIZ15" s="762"/>
      <c r="NJB15" s="762"/>
      <c r="NJC15" s="94"/>
      <c r="NJF15" s="549"/>
      <c r="NJG15" s="548"/>
      <c r="NJO15" s="762"/>
      <c r="NJQ15" s="762"/>
      <c r="NJS15" s="762"/>
      <c r="NJU15" s="762"/>
      <c r="NJV15" s="94"/>
      <c r="NJY15" s="549"/>
      <c r="NJZ15" s="548"/>
      <c r="NKH15" s="762"/>
      <c r="NKJ15" s="762"/>
      <c r="NKL15" s="762"/>
      <c r="NKN15" s="762"/>
      <c r="NKO15" s="94"/>
      <c r="NKR15" s="549"/>
      <c r="NKS15" s="548"/>
      <c r="NLA15" s="762"/>
      <c r="NLC15" s="762"/>
      <c r="NLE15" s="762"/>
      <c r="NLG15" s="762"/>
      <c r="NLH15" s="94"/>
      <c r="NLK15" s="549"/>
      <c r="NLL15" s="548"/>
      <c r="NLT15" s="762"/>
      <c r="NLV15" s="762"/>
      <c r="NLX15" s="762"/>
      <c r="NLZ15" s="762"/>
      <c r="NMA15" s="94"/>
      <c r="NMD15" s="549"/>
      <c r="NME15" s="548"/>
      <c r="NMM15" s="762"/>
      <c r="NMO15" s="762"/>
      <c r="NMQ15" s="762"/>
      <c r="NMS15" s="762"/>
      <c r="NMT15" s="94"/>
      <c r="NMW15" s="549"/>
      <c r="NMX15" s="548"/>
      <c r="NNF15" s="762"/>
      <c r="NNH15" s="762"/>
      <c r="NNJ15" s="762"/>
      <c r="NNL15" s="762"/>
      <c r="NNM15" s="94"/>
      <c r="NNP15" s="549"/>
      <c r="NNQ15" s="548"/>
      <c r="NNY15" s="762"/>
      <c r="NOA15" s="762"/>
      <c r="NOC15" s="762"/>
      <c r="NOE15" s="762"/>
      <c r="NOF15" s="94"/>
      <c r="NOI15" s="549"/>
      <c r="NOJ15" s="548"/>
      <c r="NOR15" s="762"/>
      <c r="NOT15" s="762"/>
      <c r="NOV15" s="762"/>
      <c r="NOX15" s="762"/>
      <c r="NOY15" s="94"/>
      <c r="NPB15" s="549"/>
      <c r="NPC15" s="548"/>
      <c r="NPK15" s="762"/>
      <c r="NPM15" s="762"/>
      <c r="NPO15" s="762"/>
      <c r="NPQ15" s="762"/>
      <c r="NPR15" s="94"/>
      <c r="NPU15" s="549"/>
      <c r="NPV15" s="548"/>
      <c r="NQD15" s="762"/>
      <c r="NQF15" s="762"/>
      <c r="NQH15" s="762"/>
      <c r="NQJ15" s="762"/>
      <c r="NQK15" s="94"/>
      <c r="NQN15" s="549"/>
      <c r="NQO15" s="548"/>
      <c r="NQW15" s="762"/>
      <c r="NQY15" s="762"/>
      <c r="NRA15" s="762"/>
      <c r="NRC15" s="762"/>
      <c r="NRD15" s="94"/>
      <c r="NRG15" s="549"/>
      <c r="NRH15" s="548"/>
      <c r="NRP15" s="762"/>
      <c r="NRR15" s="762"/>
      <c r="NRT15" s="762"/>
      <c r="NRV15" s="762"/>
      <c r="NRW15" s="94"/>
      <c r="NRZ15" s="549"/>
      <c r="NSA15" s="548"/>
      <c r="NSI15" s="762"/>
      <c r="NSK15" s="762"/>
      <c r="NSM15" s="762"/>
      <c r="NSO15" s="762"/>
      <c r="NSP15" s="94"/>
      <c r="NSS15" s="549"/>
      <c r="NST15" s="548"/>
      <c r="NTB15" s="762"/>
      <c r="NTD15" s="762"/>
      <c r="NTF15" s="762"/>
      <c r="NTH15" s="762"/>
      <c r="NTI15" s="94"/>
      <c r="NTL15" s="549"/>
      <c r="NTM15" s="548"/>
      <c r="NTU15" s="762"/>
      <c r="NTW15" s="762"/>
      <c r="NTY15" s="762"/>
      <c r="NUA15" s="762"/>
      <c r="NUB15" s="94"/>
      <c r="NUE15" s="549"/>
      <c r="NUF15" s="548"/>
      <c r="NUN15" s="762"/>
      <c r="NUP15" s="762"/>
      <c r="NUR15" s="762"/>
      <c r="NUT15" s="762"/>
      <c r="NUU15" s="94"/>
      <c r="NUX15" s="549"/>
      <c r="NUY15" s="548"/>
      <c r="NVG15" s="762"/>
      <c r="NVI15" s="762"/>
      <c r="NVK15" s="762"/>
      <c r="NVM15" s="762"/>
      <c r="NVN15" s="94"/>
      <c r="NVQ15" s="549"/>
      <c r="NVR15" s="548"/>
      <c r="NVZ15" s="762"/>
      <c r="NWB15" s="762"/>
      <c r="NWD15" s="762"/>
      <c r="NWF15" s="762"/>
      <c r="NWG15" s="94"/>
      <c r="NWJ15" s="549"/>
      <c r="NWK15" s="548"/>
      <c r="NWS15" s="762"/>
      <c r="NWU15" s="762"/>
      <c r="NWW15" s="762"/>
      <c r="NWY15" s="762"/>
      <c r="NWZ15" s="94"/>
      <c r="NXC15" s="549"/>
      <c r="NXD15" s="548"/>
      <c r="NXL15" s="762"/>
      <c r="NXN15" s="762"/>
      <c r="NXP15" s="762"/>
      <c r="NXR15" s="762"/>
      <c r="NXS15" s="94"/>
      <c r="NXV15" s="549"/>
      <c r="NXW15" s="548"/>
      <c r="NYE15" s="762"/>
      <c r="NYG15" s="762"/>
      <c r="NYI15" s="762"/>
      <c r="NYK15" s="762"/>
      <c r="NYL15" s="94"/>
      <c r="NYO15" s="549"/>
      <c r="NYP15" s="548"/>
      <c r="NYX15" s="762"/>
      <c r="NYZ15" s="762"/>
      <c r="NZB15" s="762"/>
      <c r="NZD15" s="762"/>
      <c r="NZE15" s="94"/>
      <c r="NZH15" s="549"/>
      <c r="NZI15" s="548"/>
      <c r="NZQ15" s="762"/>
      <c r="NZS15" s="762"/>
      <c r="NZU15" s="762"/>
      <c r="NZW15" s="762"/>
      <c r="NZX15" s="94"/>
      <c r="OAA15" s="549"/>
      <c r="OAB15" s="548"/>
      <c r="OAJ15" s="762"/>
      <c r="OAL15" s="762"/>
      <c r="OAN15" s="762"/>
      <c r="OAP15" s="762"/>
      <c r="OAQ15" s="94"/>
      <c r="OAT15" s="549"/>
      <c r="OAU15" s="548"/>
      <c r="OBC15" s="762"/>
      <c r="OBE15" s="762"/>
      <c r="OBG15" s="762"/>
      <c r="OBI15" s="762"/>
      <c r="OBJ15" s="94"/>
      <c r="OBM15" s="549"/>
      <c r="OBN15" s="548"/>
      <c r="OBV15" s="762"/>
      <c r="OBX15" s="762"/>
      <c r="OBZ15" s="762"/>
      <c r="OCB15" s="762"/>
      <c r="OCC15" s="94"/>
      <c r="OCF15" s="549"/>
      <c r="OCG15" s="548"/>
      <c r="OCO15" s="762"/>
      <c r="OCQ15" s="762"/>
      <c r="OCS15" s="762"/>
      <c r="OCU15" s="762"/>
      <c r="OCV15" s="94"/>
      <c r="OCY15" s="549"/>
      <c r="OCZ15" s="548"/>
      <c r="ODH15" s="762"/>
      <c r="ODJ15" s="762"/>
      <c r="ODL15" s="762"/>
      <c r="ODN15" s="762"/>
      <c r="ODO15" s="94"/>
      <c r="ODR15" s="549"/>
      <c r="ODS15" s="548"/>
      <c r="OEA15" s="762"/>
      <c r="OEC15" s="762"/>
      <c r="OEE15" s="762"/>
      <c r="OEG15" s="762"/>
      <c r="OEH15" s="94"/>
      <c r="OEK15" s="549"/>
      <c r="OEL15" s="548"/>
      <c r="OET15" s="762"/>
      <c r="OEV15" s="762"/>
      <c r="OEX15" s="762"/>
      <c r="OEZ15" s="762"/>
      <c r="OFA15" s="94"/>
      <c r="OFD15" s="549"/>
      <c r="OFE15" s="548"/>
      <c r="OFM15" s="762"/>
      <c r="OFO15" s="762"/>
      <c r="OFQ15" s="762"/>
      <c r="OFS15" s="762"/>
      <c r="OFT15" s="94"/>
      <c r="OFW15" s="549"/>
      <c r="OFX15" s="548"/>
      <c r="OGF15" s="762"/>
      <c r="OGH15" s="762"/>
      <c r="OGJ15" s="762"/>
      <c r="OGL15" s="762"/>
      <c r="OGM15" s="94"/>
      <c r="OGP15" s="549"/>
      <c r="OGQ15" s="548"/>
      <c r="OGY15" s="762"/>
      <c r="OHA15" s="762"/>
      <c r="OHC15" s="762"/>
      <c r="OHE15" s="762"/>
      <c r="OHF15" s="94"/>
      <c r="OHI15" s="549"/>
      <c r="OHJ15" s="548"/>
      <c r="OHR15" s="762"/>
      <c r="OHT15" s="762"/>
      <c r="OHV15" s="762"/>
      <c r="OHX15" s="762"/>
      <c r="OHY15" s="94"/>
      <c r="OIB15" s="549"/>
      <c r="OIC15" s="548"/>
      <c r="OIK15" s="762"/>
      <c r="OIM15" s="762"/>
      <c r="OIO15" s="762"/>
      <c r="OIQ15" s="762"/>
      <c r="OIR15" s="94"/>
      <c r="OIU15" s="549"/>
      <c r="OIV15" s="548"/>
      <c r="OJD15" s="762"/>
      <c r="OJF15" s="762"/>
      <c r="OJH15" s="762"/>
      <c r="OJJ15" s="762"/>
      <c r="OJK15" s="94"/>
      <c r="OJN15" s="549"/>
      <c r="OJO15" s="548"/>
      <c r="OJW15" s="762"/>
      <c r="OJY15" s="762"/>
      <c r="OKA15" s="762"/>
      <c r="OKC15" s="762"/>
      <c r="OKD15" s="94"/>
      <c r="OKG15" s="549"/>
      <c r="OKH15" s="548"/>
      <c r="OKP15" s="762"/>
      <c r="OKR15" s="762"/>
      <c r="OKT15" s="762"/>
      <c r="OKV15" s="762"/>
      <c r="OKW15" s="94"/>
      <c r="OKZ15" s="549"/>
      <c r="OLA15" s="548"/>
      <c r="OLI15" s="762"/>
      <c r="OLK15" s="762"/>
      <c r="OLM15" s="762"/>
      <c r="OLO15" s="762"/>
      <c r="OLP15" s="94"/>
      <c r="OLS15" s="549"/>
      <c r="OLT15" s="548"/>
      <c r="OMB15" s="762"/>
      <c r="OMD15" s="762"/>
      <c r="OMF15" s="762"/>
      <c r="OMH15" s="762"/>
      <c r="OMI15" s="94"/>
      <c r="OML15" s="549"/>
      <c r="OMM15" s="548"/>
      <c r="OMU15" s="762"/>
      <c r="OMW15" s="762"/>
      <c r="OMY15" s="762"/>
      <c r="ONA15" s="762"/>
      <c r="ONB15" s="94"/>
      <c r="ONE15" s="549"/>
      <c r="ONF15" s="548"/>
      <c r="ONN15" s="762"/>
      <c r="ONP15" s="762"/>
      <c r="ONR15" s="762"/>
      <c r="ONT15" s="762"/>
      <c r="ONU15" s="94"/>
      <c r="ONX15" s="549"/>
      <c r="ONY15" s="548"/>
      <c r="OOG15" s="762"/>
      <c r="OOI15" s="762"/>
      <c r="OOK15" s="762"/>
      <c r="OOM15" s="762"/>
      <c r="OON15" s="94"/>
      <c r="OOQ15" s="549"/>
      <c r="OOR15" s="548"/>
      <c r="OOZ15" s="762"/>
      <c r="OPB15" s="762"/>
      <c r="OPD15" s="762"/>
      <c r="OPF15" s="762"/>
      <c r="OPG15" s="94"/>
      <c r="OPJ15" s="549"/>
      <c r="OPK15" s="548"/>
      <c r="OPS15" s="762"/>
      <c r="OPU15" s="762"/>
      <c r="OPW15" s="762"/>
      <c r="OPY15" s="762"/>
      <c r="OPZ15" s="94"/>
      <c r="OQC15" s="549"/>
      <c r="OQD15" s="548"/>
      <c r="OQL15" s="762"/>
      <c r="OQN15" s="762"/>
      <c r="OQP15" s="762"/>
      <c r="OQR15" s="762"/>
      <c r="OQS15" s="94"/>
      <c r="OQV15" s="549"/>
      <c r="OQW15" s="548"/>
      <c r="ORE15" s="762"/>
      <c r="ORG15" s="762"/>
      <c r="ORI15" s="762"/>
      <c r="ORK15" s="762"/>
      <c r="ORL15" s="94"/>
      <c r="ORO15" s="549"/>
      <c r="ORP15" s="548"/>
      <c r="ORX15" s="762"/>
      <c r="ORZ15" s="762"/>
      <c r="OSB15" s="762"/>
      <c r="OSD15" s="762"/>
      <c r="OSE15" s="94"/>
      <c r="OSH15" s="549"/>
      <c r="OSI15" s="548"/>
      <c r="OSQ15" s="762"/>
      <c r="OSS15" s="762"/>
      <c r="OSU15" s="762"/>
      <c r="OSW15" s="762"/>
      <c r="OSX15" s="94"/>
      <c r="OTA15" s="549"/>
      <c r="OTB15" s="548"/>
      <c r="OTJ15" s="762"/>
      <c r="OTL15" s="762"/>
      <c r="OTN15" s="762"/>
      <c r="OTP15" s="762"/>
      <c r="OTQ15" s="94"/>
      <c r="OTT15" s="549"/>
      <c r="OTU15" s="548"/>
      <c r="OUC15" s="762"/>
      <c r="OUE15" s="762"/>
      <c r="OUG15" s="762"/>
      <c r="OUI15" s="762"/>
      <c r="OUJ15" s="94"/>
      <c r="OUM15" s="549"/>
      <c r="OUN15" s="548"/>
      <c r="OUV15" s="762"/>
      <c r="OUX15" s="762"/>
      <c r="OUZ15" s="762"/>
      <c r="OVB15" s="762"/>
      <c r="OVC15" s="94"/>
      <c r="OVF15" s="549"/>
      <c r="OVG15" s="548"/>
      <c r="OVO15" s="762"/>
      <c r="OVQ15" s="762"/>
      <c r="OVS15" s="762"/>
      <c r="OVU15" s="762"/>
      <c r="OVV15" s="94"/>
      <c r="OVY15" s="549"/>
      <c r="OVZ15" s="548"/>
      <c r="OWH15" s="762"/>
      <c r="OWJ15" s="762"/>
      <c r="OWL15" s="762"/>
      <c r="OWN15" s="762"/>
      <c r="OWO15" s="94"/>
      <c r="OWR15" s="549"/>
      <c r="OWS15" s="548"/>
      <c r="OXA15" s="762"/>
      <c r="OXC15" s="762"/>
      <c r="OXE15" s="762"/>
      <c r="OXG15" s="762"/>
      <c r="OXH15" s="94"/>
      <c r="OXK15" s="549"/>
      <c r="OXL15" s="548"/>
      <c r="OXT15" s="762"/>
      <c r="OXV15" s="762"/>
      <c r="OXX15" s="762"/>
      <c r="OXZ15" s="762"/>
      <c r="OYA15" s="94"/>
      <c r="OYD15" s="549"/>
      <c r="OYE15" s="548"/>
      <c r="OYM15" s="762"/>
      <c r="OYO15" s="762"/>
      <c r="OYQ15" s="762"/>
      <c r="OYS15" s="762"/>
      <c r="OYT15" s="94"/>
      <c r="OYW15" s="549"/>
      <c r="OYX15" s="548"/>
      <c r="OZF15" s="762"/>
      <c r="OZH15" s="762"/>
      <c r="OZJ15" s="762"/>
      <c r="OZL15" s="762"/>
      <c r="OZM15" s="94"/>
      <c r="OZP15" s="549"/>
      <c r="OZQ15" s="548"/>
      <c r="OZY15" s="762"/>
      <c r="PAA15" s="762"/>
      <c r="PAC15" s="762"/>
      <c r="PAE15" s="762"/>
      <c r="PAF15" s="94"/>
      <c r="PAI15" s="549"/>
      <c r="PAJ15" s="548"/>
      <c r="PAR15" s="762"/>
      <c r="PAT15" s="762"/>
      <c r="PAV15" s="762"/>
      <c r="PAX15" s="762"/>
      <c r="PAY15" s="94"/>
      <c r="PBB15" s="549"/>
      <c r="PBC15" s="548"/>
      <c r="PBK15" s="762"/>
      <c r="PBM15" s="762"/>
      <c r="PBO15" s="762"/>
      <c r="PBQ15" s="762"/>
      <c r="PBR15" s="94"/>
      <c r="PBU15" s="549"/>
      <c r="PBV15" s="548"/>
      <c r="PCD15" s="762"/>
      <c r="PCF15" s="762"/>
      <c r="PCH15" s="762"/>
      <c r="PCJ15" s="762"/>
      <c r="PCK15" s="94"/>
      <c r="PCN15" s="549"/>
      <c r="PCO15" s="548"/>
      <c r="PCW15" s="762"/>
      <c r="PCY15" s="762"/>
      <c r="PDA15" s="762"/>
      <c r="PDC15" s="762"/>
      <c r="PDD15" s="94"/>
      <c r="PDG15" s="549"/>
      <c r="PDH15" s="548"/>
      <c r="PDP15" s="762"/>
      <c r="PDR15" s="762"/>
      <c r="PDT15" s="762"/>
      <c r="PDV15" s="762"/>
      <c r="PDW15" s="94"/>
      <c r="PDZ15" s="549"/>
      <c r="PEA15" s="548"/>
      <c r="PEI15" s="762"/>
      <c r="PEK15" s="762"/>
      <c r="PEM15" s="762"/>
      <c r="PEO15" s="762"/>
      <c r="PEP15" s="94"/>
      <c r="PES15" s="549"/>
      <c r="PET15" s="548"/>
      <c r="PFB15" s="762"/>
      <c r="PFD15" s="762"/>
      <c r="PFF15" s="762"/>
      <c r="PFH15" s="762"/>
      <c r="PFI15" s="94"/>
      <c r="PFL15" s="549"/>
      <c r="PFM15" s="548"/>
      <c r="PFU15" s="762"/>
      <c r="PFW15" s="762"/>
      <c r="PFY15" s="762"/>
      <c r="PGA15" s="762"/>
      <c r="PGB15" s="94"/>
      <c r="PGE15" s="549"/>
      <c r="PGF15" s="548"/>
      <c r="PGN15" s="762"/>
      <c r="PGP15" s="762"/>
      <c r="PGR15" s="762"/>
      <c r="PGT15" s="762"/>
      <c r="PGU15" s="94"/>
      <c r="PGX15" s="549"/>
      <c r="PGY15" s="548"/>
      <c r="PHG15" s="762"/>
      <c r="PHI15" s="762"/>
      <c r="PHK15" s="762"/>
      <c r="PHM15" s="762"/>
      <c r="PHN15" s="94"/>
      <c r="PHQ15" s="549"/>
      <c r="PHR15" s="548"/>
      <c r="PHZ15" s="762"/>
      <c r="PIB15" s="762"/>
      <c r="PID15" s="762"/>
      <c r="PIF15" s="762"/>
      <c r="PIG15" s="94"/>
      <c r="PIJ15" s="549"/>
      <c r="PIK15" s="548"/>
      <c r="PIS15" s="762"/>
      <c r="PIU15" s="762"/>
      <c r="PIW15" s="762"/>
      <c r="PIY15" s="762"/>
      <c r="PIZ15" s="94"/>
      <c r="PJC15" s="549"/>
      <c r="PJD15" s="548"/>
      <c r="PJL15" s="762"/>
      <c r="PJN15" s="762"/>
      <c r="PJP15" s="762"/>
      <c r="PJR15" s="762"/>
      <c r="PJS15" s="94"/>
      <c r="PJV15" s="549"/>
      <c r="PJW15" s="548"/>
      <c r="PKE15" s="762"/>
      <c r="PKG15" s="762"/>
      <c r="PKI15" s="762"/>
      <c r="PKK15" s="762"/>
      <c r="PKL15" s="94"/>
      <c r="PKO15" s="549"/>
      <c r="PKP15" s="548"/>
      <c r="PKX15" s="762"/>
      <c r="PKZ15" s="762"/>
      <c r="PLB15" s="762"/>
      <c r="PLD15" s="762"/>
      <c r="PLE15" s="94"/>
      <c r="PLH15" s="549"/>
      <c r="PLI15" s="548"/>
      <c r="PLQ15" s="762"/>
      <c r="PLS15" s="762"/>
      <c r="PLU15" s="762"/>
      <c r="PLW15" s="762"/>
      <c r="PLX15" s="94"/>
      <c r="PMA15" s="549"/>
      <c r="PMB15" s="548"/>
      <c r="PMJ15" s="762"/>
      <c r="PML15" s="762"/>
      <c r="PMN15" s="762"/>
      <c r="PMP15" s="762"/>
      <c r="PMQ15" s="94"/>
      <c r="PMT15" s="549"/>
      <c r="PMU15" s="548"/>
      <c r="PNC15" s="762"/>
      <c r="PNE15" s="762"/>
      <c r="PNG15" s="762"/>
      <c r="PNI15" s="762"/>
      <c r="PNJ15" s="94"/>
      <c r="PNM15" s="549"/>
      <c r="PNN15" s="548"/>
      <c r="PNV15" s="762"/>
      <c r="PNX15" s="762"/>
      <c r="PNZ15" s="762"/>
      <c r="POB15" s="762"/>
      <c r="POC15" s="94"/>
      <c r="POF15" s="549"/>
      <c r="POG15" s="548"/>
      <c r="POO15" s="762"/>
      <c r="POQ15" s="762"/>
      <c r="POS15" s="762"/>
      <c r="POU15" s="762"/>
      <c r="POV15" s="94"/>
      <c r="POY15" s="549"/>
      <c r="POZ15" s="548"/>
      <c r="PPH15" s="762"/>
      <c r="PPJ15" s="762"/>
      <c r="PPL15" s="762"/>
      <c r="PPN15" s="762"/>
      <c r="PPO15" s="94"/>
      <c r="PPR15" s="549"/>
      <c r="PPS15" s="548"/>
      <c r="PQA15" s="762"/>
      <c r="PQC15" s="762"/>
      <c r="PQE15" s="762"/>
      <c r="PQG15" s="762"/>
      <c r="PQH15" s="94"/>
      <c r="PQK15" s="549"/>
      <c r="PQL15" s="548"/>
      <c r="PQT15" s="762"/>
      <c r="PQV15" s="762"/>
      <c r="PQX15" s="762"/>
      <c r="PQZ15" s="762"/>
      <c r="PRA15" s="94"/>
      <c r="PRD15" s="549"/>
      <c r="PRE15" s="548"/>
      <c r="PRM15" s="762"/>
      <c r="PRO15" s="762"/>
      <c r="PRQ15" s="762"/>
      <c r="PRS15" s="762"/>
      <c r="PRT15" s="94"/>
      <c r="PRW15" s="549"/>
      <c r="PRX15" s="548"/>
      <c r="PSF15" s="762"/>
      <c r="PSH15" s="762"/>
      <c r="PSJ15" s="762"/>
      <c r="PSL15" s="762"/>
      <c r="PSM15" s="94"/>
      <c r="PSP15" s="549"/>
      <c r="PSQ15" s="548"/>
      <c r="PSY15" s="762"/>
      <c r="PTA15" s="762"/>
      <c r="PTC15" s="762"/>
      <c r="PTE15" s="762"/>
      <c r="PTF15" s="94"/>
      <c r="PTI15" s="549"/>
      <c r="PTJ15" s="548"/>
      <c r="PTR15" s="762"/>
      <c r="PTT15" s="762"/>
      <c r="PTV15" s="762"/>
      <c r="PTX15" s="762"/>
      <c r="PTY15" s="94"/>
      <c r="PUB15" s="549"/>
      <c r="PUC15" s="548"/>
      <c r="PUK15" s="762"/>
      <c r="PUM15" s="762"/>
      <c r="PUO15" s="762"/>
      <c r="PUQ15" s="762"/>
      <c r="PUR15" s="94"/>
      <c r="PUU15" s="549"/>
      <c r="PUV15" s="548"/>
      <c r="PVD15" s="762"/>
      <c r="PVF15" s="762"/>
      <c r="PVH15" s="762"/>
      <c r="PVJ15" s="762"/>
      <c r="PVK15" s="94"/>
      <c r="PVN15" s="549"/>
      <c r="PVO15" s="548"/>
      <c r="PVW15" s="762"/>
      <c r="PVY15" s="762"/>
      <c r="PWA15" s="762"/>
      <c r="PWC15" s="762"/>
      <c r="PWD15" s="94"/>
      <c r="PWG15" s="549"/>
      <c r="PWH15" s="548"/>
      <c r="PWP15" s="762"/>
      <c r="PWR15" s="762"/>
      <c r="PWT15" s="762"/>
      <c r="PWV15" s="762"/>
      <c r="PWW15" s="94"/>
      <c r="PWZ15" s="549"/>
      <c r="PXA15" s="548"/>
      <c r="PXI15" s="762"/>
      <c r="PXK15" s="762"/>
      <c r="PXM15" s="762"/>
      <c r="PXO15" s="762"/>
      <c r="PXP15" s="94"/>
      <c r="PXS15" s="549"/>
      <c r="PXT15" s="548"/>
      <c r="PYB15" s="762"/>
      <c r="PYD15" s="762"/>
      <c r="PYF15" s="762"/>
      <c r="PYH15" s="762"/>
      <c r="PYI15" s="94"/>
      <c r="PYL15" s="549"/>
      <c r="PYM15" s="548"/>
      <c r="PYU15" s="762"/>
      <c r="PYW15" s="762"/>
      <c r="PYY15" s="762"/>
      <c r="PZA15" s="762"/>
      <c r="PZB15" s="94"/>
      <c r="PZE15" s="549"/>
      <c r="PZF15" s="548"/>
      <c r="PZN15" s="762"/>
      <c r="PZP15" s="762"/>
      <c r="PZR15" s="762"/>
      <c r="PZT15" s="762"/>
      <c r="PZU15" s="94"/>
      <c r="PZX15" s="549"/>
      <c r="PZY15" s="548"/>
      <c r="QAG15" s="762"/>
      <c r="QAI15" s="762"/>
      <c r="QAK15" s="762"/>
      <c r="QAM15" s="762"/>
      <c r="QAN15" s="94"/>
      <c r="QAQ15" s="549"/>
      <c r="QAR15" s="548"/>
      <c r="QAZ15" s="762"/>
      <c r="QBB15" s="762"/>
      <c r="QBD15" s="762"/>
      <c r="QBF15" s="762"/>
      <c r="QBG15" s="94"/>
      <c r="QBJ15" s="549"/>
      <c r="QBK15" s="548"/>
      <c r="QBS15" s="762"/>
      <c r="QBU15" s="762"/>
      <c r="QBW15" s="762"/>
      <c r="QBY15" s="762"/>
      <c r="QBZ15" s="94"/>
      <c r="QCC15" s="549"/>
      <c r="QCD15" s="548"/>
      <c r="QCL15" s="762"/>
      <c r="QCN15" s="762"/>
      <c r="QCP15" s="762"/>
      <c r="QCR15" s="762"/>
      <c r="QCS15" s="94"/>
      <c r="QCV15" s="549"/>
      <c r="QCW15" s="548"/>
      <c r="QDE15" s="762"/>
      <c r="QDG15" s="762"/>
      <c r="QDI15" s="762"/>
      <c r="QDK15" s="762"/>
      <c r="QDL15" s="94"/>
      <c r="QDO15" s="549"/>
      <c r="QDP15" s="548"/>
      <c r="QDX15" s="762"/>
      <c r="QDZ15" s="762"/>
      <c r="QEB15" s="762"/>
      <c r="QED15" s="762"/>
      <c r="QEE15" s="94"/>
      <c r="QEH15" s="549"/>
      <c r="QEI15" s="548"/>
      <c r="QEQ15" s="762"/>
      <c r="QES15" s="762"/>
      <c r="QEU15" s="762"/>
      <c r="QEW15" s="762"/>
      <c r="QEX15" s="94"/>
      <c r="QFA15" s="549"/>
      <c r="QFB15" s="548"/>
      <c r="QFJ15" s="762"/>
      <c r="QFL15" s="762"/>
      <c r="QFN15" s="762"/>
      <c r="QFP15" s="762"/>
      <c r="QFQ15" s="94"/>
      <c r="QFT15" s="549"/>
      <c r="QFU15" s="548"/>
      <c r="QGC15" s="762"/>
      <c r="QGE15" s="762"/>
      <c r="QGG15" s="762"/>
      <c r="QGI15" s="762"/>
      <c r="QGJ15" s="94"/>
      <c r="QGM15" s="549"/>
      <c r="QGN15" s="548"/>
      <c r="QGV15" s="762"/>
      <c r="QGX15" s="762"/>
      <c r="QGZ15" s="762"/>
      <c r="QHB15" s="762"/>
      <c r="QHC15" s="94"/>
      <c r="QHF15" s="549"/>
      <c r="QHG15" s="548"/>
      <c r="QHO15" s="762"/>
      <c r="QHQ15" s="762"/>
      <c r="QHS15" s="762"/>
      <c r="QHU15" s="762"/>
      <c r="QHV15" s="94"/>
      <c r="QHY15" s="549"/>
      <c r="QHZ15" s="548"/>
      <c r="QIH15" s="762"/>
      <c r="QIJ15" s="762"/>
      <c r="QIL15" s="762"/>
      <c r="QIN15" s="762"/>
      <c r="QIO15" s="94"/>
      <c r="QIR15" s="549"/>
      <c r="QIS15" s="548"/>
      <c r="QJA15" s="762"/>
      <c r="QJC15" s="762"/>
      <c r="QJE15" s="762"/>
      <c r="QJG15" s="762"/>
      <c r="QJH15" s="94"/>
      <c r="QJK15" s="549"/>
      <c r="QJL15" s="548"/>
      <c r="QJT15" s="762"/>
      <c r="QJV15" s="762"/>
      <c r="QJX15" s="762"/>
      <c r="QJZ15" s="762"/>
      <c r="QKA15" s="94"/>
      <c r="QKD15" s="549"/>
      <c r="QKE15" s="548"/>
      <c r="QKM15" s="762"/>
      <c r="QKO15" s="762"/>
      <c r="QKQ15" s="762"/>
      <c r="QKS15" s="762"/>
      <c r="QKT15" s="94"/>
      <c r="QKW15" s="549"/>
      <c r="QKX15" s="548"/>
      <c r="QLF15" s="762"/>
      <c r="QLH15" s="762"/>
      <c r="QLJ15" s="762"/>
      <c r="QLL15" s="762"/>
      <c r="QLM15" s="94"/>
      <c r="QLP15" s="549"/>
      <c r="QLQ15" s="548"/>
      <c r="QLY15" s="762"/>
      <c r="QMA15" s="762"/>
      <c r="QMC15" s="762"/>
      <c r="QME15" s="762"/>
      <c r="QMF15" s="94"/>
      <c r="QMI15" s="549"/>
      <c r="QMJ15" s="548"/>
      <c r="QMR15" s="762"/>
      <c r="QMT15" s="762"/>
      <c r="QMV15" s="762"/>
      <c r="QMX15" s="762"/>
      <c r="QMY15" s="94"/>
      <c r="QNB15" s="549"/>
      <c r="QNC15" s="548"/>
      <c r="QNK15" s="762"/>
      <c r="QNM15" s="762"/>
      <c r="QNO15" s="762"/>
      <c r="QNQ15" s="762"/>
      <c r="QNR15" s="94"/>
      <c r="QNU15" s="549"/>
      <c r="QNV15" s="548"/>
      <c r="QOD15" s="762"/>
      <c r="QOF15" s="762"/>
      <c r="QOH15" s="762"/>
      <c r="QOJ15" s="762"/>
      <c r="QOK15" s="94"/>
      <c r="QON15" s="549"/>
      <c r="QOO15" s="548"/>
      <c r="QOW15" s="762"/>
      <c r="QOY15" s="762"/>
      <c r="QPA15" s="762"/>
      <c r="QPC15" s="762"/>
      <c r="QPD15" s="94"/>
      <c r="QPG15" s="549"/>
      <c r="QPH15" s="548"/>
      <c r="QPP15" s="762"/>
      <c r="QPR15" s="762"/>
      <c r="QPT15" s="762"/>
      <c r="QPV15" s="762"/>
      <c r="QPW15" s="94"/>
      <c r="QPZ15" s="549"/>
      <c r="QQA15" s="548"/>
      <c r="QQI15" s="762"/>
      <c r="QQK15" s="762"/>
      <c r="QQM15" s="762"/>
      <c r="QQO15" s="762"/>
      <c r="QQP15" s="94"/>
      <c r="QQS15" s="549"/>
      <c r="QQT15" s="548"/>
      <c r="QRB15" s="762"/>
      <c r="QRD15" s="762"/>
      <c r="QRF15" s="762"/>
      <c r="QRH15" s="762"/>
      <c r="QRI15" s="94"/>
      <c r="QRL15" s="549"/>
      <c r="QRM15" s="548"/>
      <c r="QRU15" s="762"/>
      <c r="QRW15" s="762"/>
      <c r="QRY15" s="762"/>
      <c r="QSA15" s="762"/>
      <c r="QSB15" s="94"/>
      <c r="QSE15" s="549"/>
      <c r="QSF15" s="548"/>
      <c r="QSN15" s="762"/>
      <c r="QSP15" s="762"/>
      <c r="QSR15" s="762"/>
      <c r="QST15" s="762"/>
      <c r="QSU15" s="94"/>
      <c r="QSX15" s="549"/>
      <c r="QSY15" s="548"/>
      <c r="QTG15" s="762"/>
      <c r="QTI15" s="762"/>
      <c r="QTK15" s="762"/>
      <c r="QTM15" s="762"/>
      <c r="QTN15" s="94"/>
      <c r="QTQ15" s="549"/>
      <c r="QTR15" s="548"/>
      <c r="QTZ15" s="762"/>
      <c r="QUB15" s="762"/>
      <c r="QUD15" s="762"/>
      <c r="QUF15" s="762"/>
      <c r="QUG15" s="94"/>
      <c r="QUJ15" s="549"/>
      <c r="QUK15" s="548"/>
      <c r="QUS15" s="762"/>
      <c r="QUU15" s="762"/>
      <c r="QUW15" s="762"/>
      <c r="QUY15" s="762"/>
      <c r="QUZ15" s="94"/>
      <c r="QVC15" s="549"/>
      <c r="QVD15" s="548"/>
      <c r="QVL15" s="762"/>
      <c r="QVN15" s="762"/>
      <c r="QVP15" s="762"/>
      <c r="QVR15" s="762"/>
      <c r="QVS15" s="94"/>
      <c r="QVV15" s="549"/>
      <c r="QVW15" s="548"/>
      <c r="QWE15" s="762"/>
      <c r="QWG15" s="762"/>
      <c r="QWI15" s="762"/>
      <c r="QWK15" s="762"/>
      <c r="QWL15" s="94"/>
      <c r="QWO15" s="549"/>
      <c r="QWP15" s="548"/>
      <c r="QWX15" s="762"/>
      <c r="QWZ15" s="762"/>
      <c r="QXB15" s="762"/>
      <c r="QXD15" s="762"/>
      <c r="QXE15" s="94"/>
      <c r="QXH15" s="549"/>
      <c r="QXI15" s="548"/>
      <c r="QXQ15" s="762"/>
      <c r="QXS15" s="762"/>
      <c r="QXU15" s="762"/>
      <c r="QXW15" s="762"/>
      <c r="QXX15" s="94"/>
      <c r="QYA15" s="549"/>
      <c r="QYB15" s="548"/>
      <c r="QYJ15" s="762"/>
      <c r="QYL15" s="762"/>
      <c r="QYN15" s="762"/>
      <c r="QYP15" s="762"/>
      <c r="QYQ15" s="94"/>
      <c r="QYT15" s="549"/>
      <c r="QYU15" s="548"/>
      <c r="QZC15" s="762"/>
      <c r="QZE15" s="762"/>
      <c r="QZG15" s="762"/>
      <c r="QZI15" s="762"/>
      <c r="QZJ15" s="94"/>
      <c r="QZM15" s="549"/>
      <c r="QZN15" s="548"/>
      <c r="QZV15" s="762"/>
      <c r="QZX15" s="762"/>
      <c r="QZZ15" s="762"/>
      <c r="RAB15" s="762"/>
      <c r="RAC15" s="94"/>
      <c r="RAF15" s="549"/>
      <c r="RAG15" s="548"/>
      <c r="RAO15" s="762"/>
      <c r="RAQ15" s="762"/>
      <c r="RAS15" s="762"/>
      <c r="RAU15" s="762"/>
      <c r="RAV15" s="94"/>
      <c r="RAY15" s="549"/>
      <c r="RAZ15" s="548"/>
      <c r="RBH15" s="762"/>
      <c r="RBJ15" s="762"/>
      <c r="RBL15" s="762"/>
      <c r="RBN15" s="762"/>
      <c r="RBO15" s="94"/>
      <c r="RBR15" s="549"/>
      <c r="RBS15" s="548"/>
      <c r="RCA15" s="762"/>
      <c r="RCC15" s="762"/>
      <c r="RCE15" s="762"/>
      <c r="RCG15" s="762"/>
      <c r="RCH15" s="94"/>
      <c r="RCK15" s="549"/>
      <c r="RCL15" s="548"/>
      <c r="RCT15" s="762"/>
      <c r="RCV15" s="762"/>
      <c r="RCX15" s="762"/>
      <c r="RCZ15" s="762"/>
      <c r="RDA15" s="94"/>
      <c r="RDD15" s="549"/>
      <c r="RDE15" s="548"/>
      <c r="RDM15" s="762"/>
      <c r="RDO15" s="762"/>
      <c r="RDQ15" s="762"/>
      <c r="RDS15" s="762"/>
      <c r="RDT15" s="94"/>
      <c r="RDW15" s="549"/>
      <c r="RDX15" s="548"/>
      <c r="REF15" s="762"/>
      <c r="REH15" s="762"/>
      <c r="REJ15" s="762"/>
      <c r="REL15" s="762"/>
      <c r="REM15" s="94"/>
      <c r="REP15" s="549"/>
      <c r="REQ15" s="548"/>
      <c r="REY15" s="762"/>
      <c r="RFA15" s="762"/>
      <c r="RFC15" s="762"/>
      <c r="RFE15" s="762"/>
      <c r="RFF15" s="94"/>
      <c r="RFI15" s="549"/>
      <c r="RFJ15" s="548"/>
      <c r="RFR15" s="762"/>
      <c r="RFT15" s="762"/>
      <c r="RFV15" s="762"/>
      <c r="RFX15" s="762"/>
      <c r="RFY15" s="94"/>
      <c r="RGB15" s="549"/>
      <c r="RGC15" s="548"/>
      <c r="RGK15" s="762"/>
      <c r="RGM15" s="762"/>
      <c r="RGO15" s="762"/>
      <c r="RGQ15" s="762"/>
      <c r="RGR15" s="94"/>
      <c r="RGU15" s="549"/>
      <c r="RGV15" s="548"/>
      <c r="RHD15" s="762"/>
      <c r="RHF15" s="762"/>
      <c r="RHH15" s="762"/>
      <c r="RHJ15" s="762"/>
      <c r="RHK15" s="94"/>
      <c r="RHN15" s="549"/>
      <c r="RHO15" s="548"/>
      <c r="RHW15" s="762"/>
      <c r="RHY15" s="762"/>
      <c r="RIA15" s="762"/>
      <c r="RIC15" s="762"/>
      <c r="RID15" s="94"/>
      <c r="RIG15" s="549"/>
      <c r="RIH15" s="548"/>
      <c r="RIP15" s="762"/>
      <c r="RIR15" s="762"/>
      <c r="RIT15" s="762"/>
      <c r="RIV15" s="762"/>
      <c r="RIW15" s="94"/>
      <c r="RIZ15" s="549"/>
      <c r="RJA15" s="548"/>
      <c r="RJI15" s="762"/>
      <c r="RJK15" s="762"/>
      <c r="RJM15" s="762"/>
      <c r="RJO15" s="762"/>
      <c r="RJP15" s="94"/>
      <c r="RJS15" s="549"/>
      <c r="RJT15" s="548"/>
      <c r="RKB15" s="762"/>
      <c r="RKD15" s="762"/>
      <c r="RKF15" s="762"/>
      <c r="RKH15" s="762"/>
      <c r="RKI15" s="94"/>
      <c r="RKL15" s="549"/>
      <c r="RKM15" s="548"/>
      <c r="RKU15" s="762"/>
      <c r="RKW15" s="762"/>
      <c r="RKY15" s="762"/>
      <c r="RLA15" s="762"/>
      <c r="RLB15" s="94"/>
      <c r="RLE15" s="549"/>
      <c r="RLF15" s="548"/>
      <c r="RLN15" s="762"/>
      <c r="RLP15" s="762"/>
      <c r="RLR15" s="762"/>
      <c r="RLT15" s="762"/>
      <c r="RLU15" s="94"/>
      <c r="RLX15" s="549"/>
      <c r="RLY15" s="548"/>
      <c r="RMG15" s="762"/>
      <c r="RMI15" s="762"/>
      <c r="RMK15" s="762"/>
      <c r="RMM15" s="762"/>
      <c r="RMN15" s="94"/>
      <c r="RMQ15" s="549"/>
      <c r="RMR15" s="548"/>
      <c r="RMZ15" s="762"/>
      <c r="RNB15" s="762"/>
      <c r="RND15" s="762"/>
      <c r="RNF15" s="762"/>
      <c r="RNG15" s="94"/>
      <c r="RNJ15" s="549"/>
      <c r="RNK15" s="548"/>
      <c r="RNS15" s="762"/>
      <c r="RNU15" s="762"/>
      <c r="RNW15" s="762"/>
      <c r="RNY15" s="762"/>
      <c r="RNZ15" s="94"/>
      <c r="ROC15" s="549"/>
      <c r="ROD15" s="548"/>
      <c r="ROL15" s="762"/>
      <c r="RON15" s="762"/>
      <c r="ROP15" s="762"/>
      <c r="ROR15" s="762"/>
      <c r="ROS15" s="94"/>
      <c r="ROV15" s="549"/>
      <c r="ROW15" s="548"/>
      <c r="RPE15" s="762"/>
      <c r="RPG15" s="762"/>
      <c r="RPI15" s="762"/>
      <c r="RPK15" s="762"/>
      <c r="RPL15" s="94"/>
      <c r="RPO15" s="549"/>
      <c r="RPP15" s="548"/>
      <c r="RPX15" s="762"/>
      <c r="RPZ15" s="762"/>
      <c r="RQB15" s="762"/>
      <c r="RQD15" s="762"/>
      <c r="RQE15" s="94"/>
      <c r="RQH15" s="549"/>
      <c r="RQI15" s="548"/>
      <c r="RQQ15" s="762"/>
      <c r="RQS15" s="762"/>
      <c r="RQU15" s="762"/>
      <c r="RQW15" s="762"/>
      <c r="RQX15" s="94"/>
      <c r="RRA15" s="549"/>
      <c r="RRB15" s="548"/>
      <c r="RRJ15" s="762"/>
      <c r="RRL15" s="762"/>
      <c r="RRN15" s="762"/>
      <c r="RRP15" s="762"/>
      <c r="RRQ15" s="94"/>
      <c r="RRT15" s="549"/>
      <c r="RRU15" s="548"/>
      <c r="RSC15" s="762"/>
      <c r="RSE15" s="762"/>
      <c r="RSG15" s="762"/>
      <c r="RSI15" s="762"/>
      <c r="RSJ15" s="94"/>
      <c r="RSM15" s="549"/>
      <c r="RSN15" s="548"/>
      <c r="RSV15" s="762"/>
      <c r="RSX15" s="762"/>
      <c r="RSZ15" s="762"/>
      <c r="RTB15" s="762"/>
      <c r="RTC15" s="94"/>
      <c r="RTF15" s="549"/>
      <c r="RTG15" s="548"/>
      <c r="RTO15" s="762"/>
      <c r="RTQ15" s="762"/>
      <c r="RTS15" s="762"/>
      <c r="RTU15" s="762"/>
      <c r="RTV15" s="94"/>
      <c r="RTY15" s="549"/>
      <c r="RTZ15" s="548"/>
      <c r="RUH15" s="762"/>
      <c r="RUJ15" s="762"/>
      <c r="RUL15" s="762"/>
      <c r="RUN15" s="762"/>
      <c r="RUO15" s="94"/>
      <c r="RUR15" s="549"/>
      <c r="RUS15" s="548"/>
      <c r="RVA15" s="762"/>
      <c r="RVC15" s="762"/>
      <c r="RVE15" s="762"/>
      <c r="RVG15" s="762"/>
      <c r="RVH15" s="94"/>
      <c r="RVK15" s="549"/>
      <c r="RVL15" s="548"/>
      <c r="RVT15" s="762"/>
      <c r="RVV15" s="762"/>
      <c r="RVX15" s="762"/>
      <c r="RVZ15" s="762"/>
      <c r="RWA15" s="94"/>
      <c r="RWD15" s="549"/>
      <c r="RWE15" s="548"/>
      <c r="RWM15" s="762"/>
      <c r="RWO15" s="762"/>
      <c r="RWQ15" s="762"/>
      <c r="RWS15" s="762"/>
      <c r="RWT15" s="94"/>
      <c r="RWW15" s="549"/>
      <c r="RWX15" s="548"/>
      <c r="RXF15" s="762"/>
      <c r="RXH15" s="762"/>
      <c r="RXJ15" s="762"/>
      <c r="RXL15" s="762"/>
      <c r="RXM15" s="94"/>
      <c r="RXP15" s="549"/>
      <c r="RXQ15" s="548"/>
      <c r="RXY15" s="762"/>
      <c r="RYA15" s="762"/>
      <c r="RYC15" s="762"/>
      <c r="RYE15" s="762"/>
      <c r="RYF15" s="94"/>
      <c r="RYI15" s="549"/>
      <c r="RYJ15" s="548"/>
      <c r="RYR15" s="762"/>
      <c r="RYT15" s="762"/>
      <c r="RYV15" s="762"/>
      <c r="RYX15" s="762"/>
      <c r="RYY15" s="94"/>
      <c r="RZB15" s="549"/>
      <c r="RZC15" s="548"/>
      <c r="RZK15" s="762"/>
      <c r="RZM15" s="762"/>
      <c r="RZO15" s="762"/>
      <c r="RZQ15" s="762"/>
      <c r="RZR15" s="94"/>
      <c r="RZU15" s="549"/>
      <c r="RZV15" s="548"/>
      <c r="SAD15" s="762"/>
      <c r="SAF15" s="762"/>
      <c r="SAH15" s="762"/>
      <c r="SAJ15" s="762"/>
      <c r="SAK15" s="94"/>
      <c r="SAN15" s="549"/>
      <c r="SAO15" s="548"/>
      <c r="SAW15" s="762"/>
      <c r="SAY15" s="762"/>
      <c r="SBA15" s="762"/>
      <c r="SBC15" s="762"/>
      <c r="SBD15" s="94"/>
      <c r="SBG15" s="549"/>
      <c r="SBH15" s="548"/>
      <c r="SBP15" s="762"/>
      <c r="SBR15" s="762"/>
      <c r="SBT15" s="762"/>
      <c r="SBV15" s="762"/>
      <c r="SBW15" s="94"/>
      <c r="SBZ15" s="549"/>
      <c r="SCA15" s="548"/>
      <c r="SCI15" s="762"/>
      <c r="SCK15" s="762"/>
      <c r="SCM15" s="762"/>
      <c r="SCO15" s="762"/>
      <c r="SCP15" s="94"/>
      <c r="SCS15" s="549"/>
      <c r="SCT15" s="548"/>
      <c r="SDB15" s="762"/>
      <c r="SDD15" s="762"/>
      <c r="SDF15" s="762"/>
      <c r="SDH15" s="762"/>
      <c r="SDI15" s="94"/>
      <c r="SDL15" s="549"/>
      <c r="SDM15" s="548"/>
      <c r="SDU15" s="762"/>
      <c r="SDW15" s="762"/>
      <c r="SDY15" s="762"/>
      <c r="SEA15" s="762"/>
      <c r="SEB15" s="94"/>
      <c r="SEE15" s="549"/>
      <c r="SEF15" s="548"/>
      <c r="SEN15" s="762"/>
      <c r="SEP15" s="762"/>
      <c r="SER15" s="762"/>
      <c r="SET15" s="762"/>
      <c r="SEU15" s="94"/>
      <c r="SEX15" s="549"/>
      <c r="SEY15" s="548"/>
      <c r="SFG15" s="762"/>
      <c r="SFI15" s="762"/>
      <c r="SFK15" s="762"/>
      <c r="SFM15" s="762"/>
      <c r="SFN15" s="94"/>
      <c r="SFQ15" s="549"/>
      <c r="SFR15" s="548"/>
      <c r="SFZ15" s="762"/>
      <c r="SGB15" s="762"/>
      <c r="SGD15" s="762"/>
      <c r="SGF15" s="762"/>
      <c r="SGG15" s="94"/>
      <c r="SGJ15" s="549"/>
      <c r="SGK15" s="548"/>
      <c r="SGS15" s="762"/>
      <c r="SGU15" s="762"/>
      <c r="SGW15" s="762"/>
      <c r="SGY15" s="762"/>
      <c r="SGZ15" s="94"/>
      <c r="SHC15" s="549"/>
      <c r="SHD15" s="548"/>
      <c r="SHL15" s="762"/>
      <c r="SHN15" s="762"/>
      <c r="SHP15" s="762"/>
      <c r="SHR15" s="762"/>
      <c r="SHS15" s="94"/>
      <c r="SHV15" s="549"/>
      <c r="SHW15" s="548"/>
      <c r="SIE15" s="762"/>
      <c r="SIG15" s="762"/>
      <c r="SII15" s="762"/>
      <c r="SIK15" s="762"/>
      <c r="SIL15" s="94"/>
      <c r="SIO15" s="549"/>
      <c r="SIP15" s="548"/>
      <c r="SIX15" s="762"/>
      <c r="SIZ15" s="762"/>
      <c r="SJB15" s="762"/>
      <c r="SJD15" s="762"/>
      <c r="SJE15" s="94"/>
      <c r="SJH15" s="549"/>
      <c r="SJI15" s="548"/>
      <c r="SJQ15" s="762"/>
      <c r="SJS15" s="762"/>
      <c r="SJU15" s="762"/>
      <c r="SJW15" s="762"/>
      <c r="SJX15" s="94"/>
      <c r="SKA15" s="549"/>
      <c r="SKB15" s="548"/>
      <c r="SKJ15" s="762"/>
      <c r="SKL15" s="762"/>
      <c r="SKN15" s="762"/>
      <c r="SKP15" s="762"/>
      <c r="SKQ15" s="94"/>
      <c r="SKT15" s="549"/>
      <c r="SKU15" s="548"/>
      <c r="SLC15" s="762"/>
      <c r="SLE15" s="762"/>
      <c r="SLG15" s="762"/>
      <c r="SLI15" s="762"/>
      <c r="SLJ15" s="94"/>
      <c r="SLM15" s="549"/>
      <c r="SLN15" s="548"/>
      <c r="SLV15" s="762"/>
      <c r="SLX15" s="762"/>
      <c r="SLZ15" s="762"/>
      <c r="SMB15" s="762"/>
      <c r="SMC15" s="94"/>
      <c r="SMF15" s="549"/>
      <c r="SMG15" s="548"/>
      <c r="SMO15" s="762"/>
      <c r="SMQ15" s="762"/>
      <c r="SMS15" s="762"/>
      <c r="SMU15" s="762"/>
      <c r="SMV15" s="94"/>
      <c r="SMY15" s="549"/>
      <c r="SMZ15" s="548"/>
      <c r="SNH15" s="762"/>
      <c r="SNJ15" s="762"/>
      <c r="SNL15" s="762"/>
      <c r="SNN15" s="762"/>
      <c r="SNO15" s="94"/>
      <c r="SNR15" s="549"/>
      <c r="SNS15" s="548"/>
      <c r="SOA15" s="762"/>
      <c r="SOC15" s="762"/>
      <c r="SOE15" s="762"/>
      <c r="SOG15" s="762"/>
      <c r="SOH15" s="94"/>
      <c r="SOK15" s="549"/>
      <c r="SOL15" s="548"/>
      <c r="SOT15" s="762"/>
      <c r="SOV15" s="762"/>
      <c r="SOX15" s="762"/>
      <c r="SOZ15" s="762"/>
      <c r="SPA15" s="94"/>
      <c r="SPD15" s="549"/>
      <c r="SPE15" s="548"/>
      <c r="SPM15" s="762"/>
      <c r="SPO15" s="762"/>
      <c r="SPQ15" s="762"/>
      <c r="SPS15" s="762"/>
      <c r="SPT15" s="94"/>
      <c r="SPW15" s="549"/>
      <c r="SPX15" s="548"/>
      <c r="SQF15" s="762"/>
      <c r="SQH15" s="762"/>
      <c r="SQJ15" s="762"/>
      <c r="SQL15" s="762"/>
      <c r="SQM15" s="94"/>
      <c r="SQP15" s="549"/>
      <c r="SQQ15" s="548"/>
      <c r="SQY15" s="762"/>
      <c r="SRA15" s="762"/>
      <c r="SRC15" s="762"/>
      <c r="SRE15" s="762"/>
      <c r="SRF15" s="94"/>
      <c r="SRI15" s="549"/>
      <c r="SRJ15" s="548"/>
      <c r="SRR15" s="762"/>
      <c r="SRT15" s="762"/>
      <c r="SRV15" s="762"/>
      <c r="SRX15" s="762"/>
      <c r="SRY15" s="94"/>
      <c r="SSB15" s="549"/>
      <c r="SSC15" s="548"/>
      <c r="SSK15" s="762"/>
      <c r="SSM15" s="762"/>
      <c r="SSO15" s="762"/>
      <c r="SSQ15" s="762"/>
      <c r="SSR15" s="94"/>
      <c r="SSU15" s="549"/>
      <c r="SSV15" s="548"/>
      <c r="STD15" s="762"/>
      <c r="STF15" s="762"/>
      <c r="STH15" s="762"/>
      <c r="STJ15" s="762"/>
      <c r="STK15" s="94"/>
      <c r="STN15" s="549"/>
      <c r="STO15" s="548"/>
      <c r="STW15" s="762"/>
      <c r="STY15" s="762"/>
      <c r="SUA15" s="762"/>
      <c r="SUC15" s="762"/>
      <c r="SUD15" s="94"/>
      <c r="SUG15" s="549"/>
      <c r="SUH15" s="548"/>
      <c r="SUP15" s="762"/>
      <c r="SUR15" s="762"/>
      <c r="SUT15" s="762"/>
      <c r="SUV15" s="762"/>
      <c r="SUW15" s="94"/>
      <c r="SUZ15" s="549"/>
      <c r="SVA15" s="548"/>
      <c r="SVI15" s="762"/>
      <c r="SVK15" s="762"/>
      <c r="SVM15" s="762"/>
      <c r="SVO15" s="762"/>
      <c r="SVP15" s="94"/>
      <c r="SVS15" s="549"/>
      <c r="SVT15" s="548"/>
      <c r="SWB15" s="762"/>
      <c r="SWD15" s="762"/>
      <c r="SWF15" s="762"/>
      <c r="SWH15" s="762"/>
      <c r="SWI15" s="94"/>
      <c r="SWL15" s="549"/>
      <c r="SWM15" s="548"/>
      <c r="SWU15" s="762"/>
      <c r="SWW15" s="762"/>
      <c r="SWY15" s="762"/>
      <c r="SXA15" s="762"/>
      <c r="SXB15" s="94"/>
      <c r="SXE15" s="549"/>
      <c r="SXF15" s="548"/>
      <c r="SXN15" s="762"/>
      <c r="SXP15" s="762"/>
      <c r="SXR15" s="762"/>
      <c r="SXT15" s="762"/>
      <c r="SXU15" s="94"/>
      <c r="SXX15" s="549"/>
      <c r="SXY15" s="548"/>
      <c r="SYG15" s="762"/>
      <c r="SYI15" s="762"/>
      <c r="SYK15" s="762"/>
      <c r="SYM15" s="762"/>
      <c r="SYN15" s="94"/>
      <c r="SYQ15" s="549"/>
      <c r="SYR15" s="548"/>
      <c r="SYZ15" s="762"/>
      <c r="SZB15" s="762"/>
      <c r="SZD15" s="762"/>
      <c r="SZF15" s="762"/>
      <c r="SZG15" s="94"/>
      <c r="SZJ15" s="549"/>
      <c r="SZK15" s="548"/>
      <c r="SZS15" s="762"/>
      <c r="SZU15" s="762"/>
      <c r="SZW15" s="762"/>
      <c r="SZY15" s="762"/>
      <c r="SZZ15" s="94"/>
      <c r="TAC15" s="549"/>
      <c r="TAD15" s="548"/>
      <c r="TAL15" s="762"/>
      <c r="TAN15" s="762"/>
      <c r="TAP15" s="762"/>
      <c r="TAR15" s="762"/>
      <c r="TAS15" s="94"/>
      <c r="TAV15" s="549"/>
      <c r="TAW15" s="548"/>
      <c r="TBE15" s="762"/>
      <c r="TBG15" s="762"/>
      <c r="TBI15" s="762"/>
      <c r="TBK15" s="762"/>
      <c r="TBL15" s="94"/>
      <c r="TBO15" s="549"/>
      <c r="TBP15" s="548"/>
      <c r="TBX15" s="762"/>
      <c r="TBZ15" s="762"/>
      <c r="TCB15" s="762"/>
      <c r="TCD15" s="762"/>
      <c r="TCE15" s="94"/>
      <c r="TCH15" s="549"/>
      <c r="TCI15" s="548"/>
      <c r="TCQ15" s="762"/>
      <c r="TCS15" s="762"/>
      <c r="TCU15" s="762"/>
      <c r="TCW15" s="762"/>
      <c r="TCX15" s="94"/>
      <c r="TDA15" s="549"/>
      <c r="TDB15" s="548"/>
      <c r="TDJ15" s="762"/>
      <c r="TDL15" s="762"/>
      <c r="TDN15" s="762"/>
      <c r="TDP15" s="762"/>
      <c r="TDQ15" s="94"/>
      <c r="TDT15" s="549"/>
      <c r="TDU15" s="548"/>
      <c r="TEC15" s="762"/>
      <c r="TEE15" s="762"/>
      <c r="TEG15" s="762"/>
      <c r="TEI15" s="762"/>
      <c r="TEJ15" s="94"/>
      <c r="TEM15" s="549"/>
      <c r="TEN15" s="548"/>
      <c r="TEV15" s="762"/>
      <c r="TEX15" s="762"/>
      <c r="TEZ15" s="762"/>
      <c r="TFB15" s="762"/>
      <c r="TFC15" s="94"/>
      <c r="TFF15" s="549"/>
      <c r="TFG15" s="548"/>
      <c r="TFO15" s="762"/>
      <c r="TFQ15" s="762"/>
      <c r="TFS15" s="762"/>
      <c r="TFU15" s="762"/>
      <c r="TFV15" s="94"/>
      <c r="TFY15" s="549"/>
      <c r="TFZ15" s="548"/>
      <c r="TGH15" s="762"/>
      <c r="TGJ15" s="762"/>
      <c r="TGL15" s="762"/>
      <c r="TGN15" s="762"/>
      <c r="TGO15" s="94"/>
      <c r="TGR15" s="549"/>
      <c r="TGS15" s="548"/>
      <c r="THA15" s="762"/>
      <c r="THC15" s="762"/>
      <c r="THE15" s="762"/>
      <c r="THG15" s="762"/>
      <c r="THH15" s="94"/>
      <c r="THK15" s="549"/>
      <c r="THL15" s="548"/>
      <c r="THT15" s="762"/>
      <c r="THV15" s="762"/>
      <c r="THX15" s="762"/>
      <c r="THZ15" s="762"/>
      <c r="TIA15" s="94"/>
      <c r="TID15" s="549"/>
      <c r="TIE15" s="548"/>
      <c r="TIM15" s="762"/>
      <c r="TIO15" s="762"/>
      <c r="TIQ15" s="762"/>
      <c r="TIS15" s="762"/>
      <c r="TIT15" s="94"/>
      <c r="TIW15" s="549"/>
      <c r="TIX15" s="548"/>
      <c r="TJF15" s="762"/>
      <c r="TJH15" s="762"/>
      <c r="TJJ15" s="762"/>
      <c r="TJL15" s="762"/>
      <c r="TJM15" s="94"/>
      <c r="TJP15" s="549"/>
      <c r="TJQ15" s="548"/>
      <c r="TJY15" s="762"/>
      <c r="TKA15" s="762"/>
      <c r="TKC15" s="762"/>
      <c r="TKE15" s="762"/>
      <c r="TKF15" s="94"/>
      <c r="TKI15" s="549"/>
      <c r="TKJ15" s="548"/>
      <c r="TKR15" s="762"/>
      <c r="TKT15" s="762"/>
      <c r="TKV15" s="762"/>
      <c r="TKX15" s="762"/>
      <c r="TKY15" s="94"/>
      <c r="TLB15" s="549"/>
      <c r="TLC15" s="548"/>
      <c r="TLK15" s="762"/>
      <c r="TLM15" s="762"/>
      <c r="TLO15" s="762"/>
      <c r="TLQ15" s="762"/>
      <c r="TLR15" s="94"/>
      <c r="TLU15" s="549"/>
      <c r="TLV15" s="548"/>
      <c r="TMD15" s="762"/>
      <c r="TMF15" s="762"/>
      <c r="TMH15" s="762"/>
      <c r="TMJ15" s="762"/>
      <c r="TMK15" s="94"/>
      <c r="TMN15" s="549"/>
      <c r="TMO15" s="548"/>
      <c r="TMW15" s="762"/>
      <c r="TMY15" s="762"/>
      <c r="TNA15" s="762"/>
      <c r="TNC15" s="762"/>
      <c r="TND15" s="94"/>
      <c r="TNG15" s="549"/>
      <c r="TNH15" s="548"/>
      <c r="TNP15" s="762"/>
      <c r="TNR15" s="762"/>
      <c r="TNT15" s="762"/>
      <c r="TNV15" s="762"/>
      <c r="TNW15" s="94"/>
      <c r="TNZ15" s="549"/>
      <c r="TOA15" s="548"/>
      <c r="TOI15" s="762"/>
      <c r="TOK15" s="762"/>
      <c r="TOM15" s="762"/>
      <c r="TOO15" s="762"/>
      <c r="TOP15" s="94"/>
      <c r="TOS15" s="549"/>
      <c r="TOT15" s="548"/>
      <c r="TPB15" s="762"/>
      <c r="TPD15" s="762"/>
      <c r="TPF15" s="762"/>
      <c r="TPH15" s="762"/>
      <c r="TPI15" s="94"/>
      <c r="TPL15" s="549"/>
      <c r="TPM15" s="548"/>
      <c r="TPU15" s="762"/>
      <c r="TPW15" s="762"/>
      <c r="TPY15" s="762"/>
      <c r="TQA15" s="762"/>
      <c r="TQB15" s="94"/>
      <c r="TQE15" s="549"/>
      <c r="TQF15" s="548"/>
      <c r="TQN15" s="762"/>
      <c r="TQP15" s="762"/>
      <c r="TQR15" s="762"/>
      <c r="TQT15" s="762"/>
      <c r="TQU15" s="94"/>
      <c r="TQX15" s="549"/>
      <c r="TQY15" s="548"/>
      <c r="TRG15" s="762"/>
      <c r="TRI15" s="762"/>
      <c r="TRK15" s="762"/>
      <c r="TRM15" s="762"/>
      <c r="TRN15" s="94"/>
      <c r="TRQ15" s="549"/>
      <c r="TRR15" s="548"/>
      <c r="TRZ15" s="762"/>
      <c r="TSB15" s="762"/>
      <c r="TSD15" s="762"/>
      <c r="TSF15" s="762"/>
      <c r="TSG15" s="94"/>
      <c r="TSJ15" s="549"/>
      <c r="TSK15" s="548"/>
      <c r="TSS15" s="762"/>
      <c r="TSU15" s="762"/>
      <c r="TSW15" s="762"/>
      <c r="TSY15" s="762"/>
      <c r="TSZ15" s="94"/>
      <c r="TTC15" s="549"/>
      <c r="TTD15" s="548"/>
      <c r="TTL15" s="762"/>
      <c r="TTN15" s="762"/>
      <c r="TTP15" s="762"/>
      <c r="TTR15" s="762"/>
      <c r="TTS15" s="94"/>
      <c r="TTV15" s="549"/>
      <c r="TTW15" s="548"/>
      <c r="TUE15" s="762"/>
      <c r="TUG15" s="762"/>
      <c r="TUI15" s="762"/>
      <c r="TUK15" s="762"/>
      <c r="TUL15" s="94"/>
      <c r="TUO15" s="549"/>
      <c r="TUP15" s="548"/>
      <c r="TUX15" s="762"/>
      <c r="TUZ15" s="762"/>
      <c r="TVB15" s="762"/>
      <c r="TVD15" s="762"/>
      <c r="TVE15" s="94"/>
      <c r="TVH15" s="549"/>
      <c r="TVI15" s="548"/>
      <c r="TVQ15" s="762"/>
      <c r="TVS15" s="762"/>
      <c r="TVU15" s="762"/>
      <c r="TVW15" s="762"/>
      <c r="TVX15" s="94"/>
      <c r="TWA15" s="549"/>
      <c r="TWB15" s="548"/>
      <c r="TWJ15" s="762"/>
      <c r="TWL15" s="762"/>
      <c r="TWN15" s="762"/>
      <c r="TWP15" s="762"/>
      <c r="TWQ15" s="94"/>
      <c r="TWT15" s="549"/>
      <c r="TWU15" s="548"/>
      <c r="TXC15" s="762"/>
      <c r="TXE15" s="762"/>
      <c r="TXG15" s="762"/>
      <c r="TXI15" s="762"/>
      <c r="TXJ15" s="94"/>
      <c r="TXM15" s="549"/>
      <c r="TXN15" s="548"/>
      <c r="TXV15" s="762"/>
      <c r="TXX15" s="762"/>
      <c r="TXZ15" s="762"/>
      <c r="TYB15" s="762"/>
      <c r="TYC15" s="94"/>
      <c r="TYF15" s="549"/>
      <c r="TYG15" s="548"/>
      <c r="TYO15" s="762"/>
      <c r="TYQ15" s="762"/>
      <c r="TYS15" s="762"/>
      <c r="TYU15" s="762"/>
      <c r="TYV15" s="94"/>
      <c r="TYY15" s="549"/>
      <c r="TYZ15" s="548"/>
      <c r="TZH15" s="762"/>
      <c r="TZJ15" s="762"/>
      <c r="TZL15" s="762"/>
      <c r="TZN15" s="762"/>
      <c r="TZO15" s="94"/>
      <c r="TZR15" s="549"/>
      <c r="TZS15" s="548"/>
      <c r="UAA15" s="762"/>
      <c r="UAC15" s="762"/>
      <c r="UAE15" s="762"/>
      <c r="UAG15" s="762"/>
      <c r="UAH15" s="94"/>
      <c r="UAK15" s="549"/>
      <c r="UAL15" s="548"/>
      <c r="UAT15" s="762"/>
      <c r="UAV15" s="762"/>
      <c r="UAX15" s="762"/>
      <c r="UAZ15" s="762"/>
      <c r="UBA15" s="94"/>
      <c r="UBD15" s="549"/>
      <c r="UBE15" s="548"/>
      <c r="UBM15" s="762"/>
      <c r="UBO15" s="762"/>
      <c r="UBQ15" s="762"/>
      <c r="UBS15" s="762"/>
      <c r="UBT15" s="94"/>
      <c r="UBW15" s="549"/>
      <c r="UBX15" s="548"/>
      <c r="UCF15" s="762"/>
      <c r="UCH15" s="762"/>
      <c r="UCJ15" s="762"/>
      <c r="UCL15" s="762"/>
      <c r="UCM15" s="94"/>
      <c r="UCP15" s="549"/>
      <c r="UCQ15" s="548"/>
      <c r="UCY15" s="762"/>
      <c r="UDA15" s="762"/>
      <c r="UDC15" s="762"/>
      <c r="UDE15" s="762"/>
      <c r="UDF15" s="94"/>
      <c r="UDI15" s="549"/>
      <c r="UDJ15" s="548"/>
      <c r="UDR15" s="762"/>
      <c r="UDT15" s="762"/>
      <c r="UDV15" s="762"/>
      <c r="UDX15" s="762"/>
      <c r="UDY15" s="94"/>
      <c r="UEB15" s="549"/>
      <c r="UEC15" s="548"/>
      <c r="UEK15" s="762"/>
      <c r="UEM15" s="762"/>
      <c r="UEO15" s="762"/>
      <c r="UEQ15" s="762"/>
      <c r="UER15" s="94"/>
      <c r="UEU15" s="549"/>
      <c r="UEV15" s="548"/>
      <c r="UFD15" s="762"/>
      <c r="UFF15" s="762"/>
      <c r="UFH15" s="762"/>
      <c r="UFJ15" s="762"/>
      <c r="UFK15" s="94"/>
      <c r="UFN15" s="549"/>
      <c r="UFO15" s="548"/>
      <c r="UFW15" s="762"/>
      <c r="UFY15" s="762"/>
      <c r="UGA15" s="762"/>
      <c r="UGC15" s="762"/>
      <c r="UGD15" s="94"/>
      <c r="UGG15" s="549"/>
      <c r="UGH15" s="548"/>
      <c r="UGP15" s="762"/>
      <c r="UGR15" s="762"/>
      <c r="UGT15" s="762"/>
      <c r="UGV15" s="762"/>
      <c r="UGW15" s="94"/>
      <c r="UGZ15" s="549"/>
      <c r="UHA15" s="548"/>
      <c r="UHI15" s="762"/>
      <c r="UHK15" s="762"/>
      <c r="UHM15" s="762"/>
      <c r="UHO15" s="762"/>
      <c r="UHP15" s="94"/>
      <c r="UHS15" s="549"/>
      <c r="UHT15" s="548"/>
      <c r="UIB15" s="762"/>
      <c r="UID15" s="762"/>
      <c r="UIF15" s="762"/>
      <c r="UIH15" s="762"/>
      <c r="UII15" s="94"/>
      <c r="UIL15" s="549"/>
      <c r="UIM15" s="548"/>
      <c r="UIU15" s="762"/>
      <c r="UIW15" s="762"/>
      <c r="UIY15" s="762"/>
      <c r="UJA15" s="762"/>
      <c r="UJB15" s="94"/>
      <c r="UJE15" s="549"/>
      <c r="UJF15" s="548"/>
      <c r="UJN15" s="762"/>
      <c r="UJP15" s="762"/>
      <c r="UJR15" s="762"/>
      <c r="UJT15" s="762"/>
      <c r="UJU15" s="94"/>
      <c r="UJX15" s="549"/>
      <c r="UJY15" s="548"/>
      <c r="UKG15" s="762"/>
      <c r="UKI15" s="762"/>
      <c r="UKK15" s="762"/>
      <c r="UKM15" s="762"/>
      <c r="UKN15" s="94"/>
      <c r="UKQ15" s="549"/>
      <c r="UKR15" s="548"/>
      <c r="UKZ15" s="762"/>
      <c r="ULB15" s="762"/>
      <c r="ULD15" s="762"/>
      <c r="ULF15" s="762"/>
      <c r="ULG15" s="94"/>
      <c r="ULJ15" s="549"/>
      <c r="ULK15" s="548"/>
      <c r="ULS15" s="762"/>
      <c r="ULU15" s="762"/>
      <c r="ULW15" s="762"/>
      <c r="ULY15" s="762"/>
      <c r="ULZ15" s="94"/>
      <c r="UMC15" s="549"/>
      <c r="UMD15" s="548"/>
      <c r="UML15" s="762"/>
      <c r="UMN15" s="762"/>
      <c r="UMP15" s="762"/>
      <c r="UMR15" s="762"/>
      <c r="UMS15" s="94"/>
      <c r="UMV15" s="549"/>
      <c r="UMW15" s="548"/>
      <c r="UNE15" s="762"/>
      <c r="UNG15" s="762"/>
      <c r="UNI15" s="762"/>
      <c r="UNK15" s="762"/>
      <c r="UNL15" s="94"/>
      <c r="UNO15" s="549"/>
      <c r="UNP15" s="548"/>
      <c r="UNX15" s="762"/>
      <c r="UNZ15" s="762"/>
      <c r="UOB15" s="762"/>
      <c r="UOD15" s="762"/>
      <c r="UOE15" s="94"/>
      <c r="UOH15" s="549"/>
      <c r="UOI15" s="548"/>
      <c r="UOQ15" s="762"/>
      <c r="UOS15" s="762"/>
      <c r="UOU15" s="762"/>
      <c r="UOW15" s="762"/>
      <c r="UOX15" s="94"/>
      <c r="UPA15" s="549"/>
      <c r="UPB15" s="548"/>
      <c r="UPJ15" s="762"/>
      <c r="UPL15" s="762"/>
      <c r="UPN15" s="762"/>
      <c r="UPP15" s="762"/>
      <c r="UPQ15" s="94"/>
      <c r="UPT15" s="549"/>
      <c r="UPU15" s="548"/>
      <c r="UQC15" s="762"/>
      <c r="UQE15" s="762"/>
      <c r="UQG15" s="762"/>
      <c r="UQI15" s="762"/>
      <c r="UQJ15" s="94"/>
      <c r="UQM15" s="549"/>
      <c r="UQN15" s="548"/>
      <c r="UQV15" s="762"/>
      <c r="UQX15" s="762"/>
      <c r="UQZ15" s="762"/>
      <c r="URB15" s="762"/>
      <c r="URC15" s="94"/>
      <c r="URF15" s="549"/>
      <c r="URG15" s="548"/>
      <c r="URO15" s="762"/>
      <c r="URQ15" s="762"/>
      <c r="URS15" s="762"/>
      <c r="URU15" s="762"/>
      <c r="URV15" s="94"/>
      <c r="URY15" s="549"/>
      <c r="URZ15" s="548"/>
      <c r="USH15" s="762"/>
      <c r="USJ15" s="762"/>
      <c r="USL15" s="762"/>
      <c r="USN15" s="762"/>
      <c r="USO15" s="94"/>
      <c r="USR15" s="549"/>
      <c r="USS15" s="548"/>
      <c r="UTA15" s="762"/>
      <c r="UTC15" s="762"/>
      <c r="UTE15" s="762"/>
      <c r="UTG15" s="762"/>
      <c r="UTH15" s="94"/>
      <c r="UTK15" s="549"/>
      <c r="UTL15" s="548"/>
      <c r="UTT15" s="762"/>
      <c r="UTV15" s="762"/>
      <c r="UTX15" s="762"/>
      <c r="UTZ15" s="762"/>
      <c r="UUA15" s="94"/>
      <c r="UUD15" s="549"/>
      <c r="UUE15" s="548"/>
      <c r="UUM15" s="762"/>
      <c r="UUO15" s="762"/>
      <c r="UUQ15" s="762"/>
      <c r="UUS15" s="762"/>
      <c r="UUT15" s="94"/>
      <c r="UUW15" s="549"/>
      <c r="UUX15" s="548"/>
      <c r="UVF15" s="762"/>
      <c r="UVH15" s="762"/>
      <c r="UVJ15" s="762"/>
      <c r="UVL15" s="762"/>
      <c r="UVM15" s="94"/>
      <c r="UVP15" s="549"/>
      <c r="UVQ15" s="548"/>
      <c r="UVY15" s="762"/>
      <c r="UWA15" s="762"/>
      <c r="UWC15" s="762"/>
      <c r="UWE15" s="762"/>
      <c r="UWF15" s="94"/>
      <c r="UWI15" s="549"/>
      <c r="UWJ15" s="548"/>
      <c r="UWR15" s="762"/>
      <c r="UWT15" s="762"/>
      <c r="UWV15" s="762"/>
      <c r="UWX15" s="762"/>
      <c r="UWY15" s="94"/>
      <c r="UXB15" s="549"/>
      <c r="UXC15" s="548"/>
      <c r="UXK15" s="762"/>
      <c r="UXM15" s="762"/>
      <c r="UXO15" s="762"/>
      <c r="UXQ15" s="762"/>
      <c r="UXR15" s="94"/>
      <c r="UXU15" s="549"/>
      <c r="UXV15" s="548"/>
      <c r="UYD15" s="762"/>
      <c r="UYF15" s="762"/>
      <c r="UYH15" s="762"/>
      <c r="UYJ15" s="762"/>
      <c r="UYK15" s="94"/>
      <c r="UYN15" s="549"/>
      <c r="UYO15" s="548"/>
      <c r="UYW15" s="762"/>
      <c r="UYY15" s="762"/>
      <c r="UZA15" s="762"/>
      <c r="UZC15" s="762"/>
      <c r="UZD15" s="94"/>
      <c r="UZG15" s="549"/>
      <c r="UZH15" s="548"/>
      <c r="UZP15" s="762"/>
      <c r="UZR15" s="762"/>
      <c r="UZT15" s="762"/>
      <c r="UZV15" s="762"/>
      <c r="UZW15" s="94"/>
      <c r="UZZ15" s="549"/>
      <c r="VAA15" s="548"/>
      <c r="VAI15" s="762"/>
      <c r="VAK15" s="762"/>
      <c r="VAM15" s="762"/>
      <c r="VAO15" s="762"/>
      <c r="VAP15" s="94"/>
      <c r="VAS15" s="549"/>
      <c r="VAT15" s="548"/>
      <c r="VBB15" s="762"/>
      <c r="VBD15" s="762"/>
      <c r="VBF15" s="762"/>
      <c r="VBH15" s="762"/>
      <c r="VBI15" s="94"/>
      <c r="VBL15" s="549"/>
      <c r="VBM15" s="548"/>
      <c r="VBU15" s="762"/>
      <c r="VBW15" s="762"/>
      <c r="VBY15" s="762"/>
      <c r="VCA15" s="762"/>
      <c r="VCB15" s="94"/>
      <c r="VCE15" s="549"/>
      <c r="VCF15" s="548"/>
      <c r="VCN15" s="762"/>
      <c r="VCP15" s="762"/>
      <c r="VCR15" s="762"/>
      <c r="VCT15" s="762"/>
      <c r="VCU15" s="94"/>
      <c r="VCX15" s="549"/>
      <c r="VCY15" s="548"/>
      <c r="VDG15" s="762"/>
      <c r="VDI15" s="762"/>
      <c r="VDK15" s="762"/>
      <c r="VDM15" s="762"/>
      <c r="VDN15" s="94"/>
      <c r="VDQ15" s="549"/>
      <c r="VDR15" s="548"/>
      <c r="VDZ15" s="762"/>
      <c r="VEB15" s="762"/>
      <c r="VED15" s="762"/>
      <c r="VEF15" s="762"/>
      <c r="VEG15" s="94"/>
      <c r="VEJ15" s="549"/>
      <c r="VEK15" s="548"/>
      <c r="VES15" s="762"/>
      <c r="VEU15" s="762"/>
      <c r="VEW15" s="762"/>
      <c r="VEY15" s="762"/>
      <c r="VEZ15" s="94"/>
      <c r="VFC15" s="549"/>
      <c r="VFD15" s="548"/>
      <c r="VFL15" s="762"/>
      <c r="VFN15" s="762"/>
      <c r="VFP15" s="762"/>
      <c r="VFR15" s="762"/>
      <c r="VFS15" s="94"/>
      <c r="VFV15" s="549"/>
      <c r="VFW15" s="548"/>
      <c r="VGE15" s="762"/>
      <c r="VGG15" s="762"/>
      <c r="VGI15" s="762"/>
      <c r="VGK15" s="762"/>
      <c r="VGL15" s="94"/>
      <c r="VGO15" s="549"/>
      <c r="VGP15" s="548"/>
      <c r="VGX15" s="762"/>
      <c r="VGZ15" s="762"/>
      <c r="VHB15" s="762"/>
      <c r="VHD15" s="762"/>
      <c r="VHE15" s="94"/>
      <c r="VHH15" s="549"/>
      <c r="VHI15" s="548"/>
      <c r="VHQ15" s="762"/>
      <c r="VHS15" s="762"/>
      <c r="VHU15" s="762"/>
      <c r="VHW15" s="762"/>
      <c r="VHX15" s="94"/>
      <c r="VIA15" s="549"/>
      <c r="VIB15" s="548"/>
      <c r="VIJ15" s="762"/>
      <c r="VIL15" s="762"/>
      <c r="VIN15" s="762"/>
      <c r="VIP15" s="762"/>
      <c r="VIQ15" s="94"/>
      <c r="VIT15" s="549"/>
      <c r="VIU15" s="548"/>
      <c r="VJC15" s="762"/>
      <c r="VJE15" s="762"/>
      <c r="VJG15" s="762"/>
      <c r="VJI15" s="762"/>
      <c r="VJJ15" s="94"/>
      <c r="VJM15" s="549"/>
      <c r="VJN15" s="548"/>
      <c r="VJV15" s="762"/>
      <c r="VJX15" s="762"/>
      <c r="VJZ15" s="762"/>
      <c r="VKB15" s="762"/>
      <c r="VKC15" s="94"/>
      <c r="VKF15" s="549"/>
      <c r="VKG15" s="548"/>
      <c r="VKO15" s="762"/>
      <c r="VKQ15" s="762"/>
      <c r="VKS15" s="762"/>
      <c r="VKU15" s="762"/>
      <c r="VKV15" s="94"/>
      <c r="VKY15" s="549"/>
      <c r="VKZ15" s="548"/>
      <c r="VLH15" s="762"/>
      <c r="VLJ15" s="762"/>
      <c r="VLL15" s="762"/>
      <c r="VLN15" s="762"/>
      <c r="VLO15" s="94"/>
      <c r="VLR15" s="549"/>
      <c r="VLS15" s="548"/>
      <c r="VMA15" s="762"/>
      <c r="VMC15" s="762"/>
      <c r="VME15" s="762"/>
      <c r="VMG15" s="762"/>
      <c r="VMH15" s="94"/>
      <c r="VMK15" s="549"/>
      <c r="VML15" s="548"/>
      <c r="VMT15" s="762"/>
      <c r="VMV15" s="762"/>
      <c r="VMX15" s="762"/>
      <c r="VMZ15" s="762"/>
      <c r="VNA15" s="94"/>
      <c r="VND15" s="549"/>
      <c r="VNE15" s="548"/>
      <c r="VNM15" s="762"/>
      <c r="VNO15" s="762"/>
      <c r="VNQ15" s="762"/>
      <c r="VNS15" s="762"/>
      <c r="VNT15" s="94"/>
      <c r="VNW15" s="549"/>
      <c r="VNX15" s="548"/>
      <c r="VOF15" s="762"/>
      <c r="VOH15" s="762"/>
      <c r="VOJ15" s="762"/>
      <c r="VOL15" s="762"/>
      <c r="VOM15" s="94"/>
      <c r="VOP15" s="549"/>
      <c r="VOQ15" s="548"/>
      <c r="VOY15" s="762"/>
      <c r="VPA15" s="762"/>
      <c r="VPC15" s="762"/>
      <c r="VPE15" s="762"/>
      <c r="VPF15" s="94"/>
      <c r="VPI15" s="549"/>
      <c r="VPJ15" s="548"/>
      <c r="VPR15" s="762"/>
      <c r="VPT15" s="762"/>
      <c r="VPV15" s="762"/>
      <c r="VPX15" s="762"/>
      <c r="VPY15" s="94"/>
      <c r="VQB15" s="549"/>
      <c r="VQC15" s="548"/>
      <c r="VQK15" s="762"/>
      <c r="VQM15" s="762"/>
      <c r="VQO15" s="762"/>
      <c r="VQQ15" s="762"/>
      <c r="VQR15" s="94"/>
      <c r="VQU15" s="549"/>
      <c r="VQV15" s="548"/>
      <c r="VRD15" s="762"/>
      <c r="VRF15" s="762"/>
      <c r="VRH15" s="762"/>
      <c r="VRJ15" s="762"/>
      <c r="VRK15" s="94"/>
      <c r="VRN15" s="549"/>
      <c r="VRO15" s="548"/>
      <c r="VRW15" s="762"/>
      <c r="VRY15" s="762"/>
      <c r="VSA15" s="762"/>
      <c r="VSC15" s="762"/>
      <c r="VSD15" s="94"/>
      <c r="VSG15" s="549"/>
      <c r="VSH15" s="548"/>
      <c r="VSP15" s="762"/>
      <c r="VSR15" s="762"/>
      <c r="VST15" s="762"/>
      <c r="VSV15" s="762"/>
      <c r="VSW15" s="94"/>
      <c r="VSZ15" s="549"/>
      <c r="VTA15" s="548"/>
      <c r="VTI15" s="762"/>
      <c r="VTK15" s="762"/>
      <c r="VTM15" s="762"/>
      <c r="VTO15" s="762"/>
      <c r="VTP15" s="94"/>
      <c r="VTS15" s="549"/>
      <c r="VTT15" s="548"/>
      <c r="VUB15" s="762"/>
      <c r="VUD15" s="762"/>
      <c r="VUF15" s="762"/>
      <c r="VUH15" s="762"/>
      <c r="VUI15" s="94"/>
      <c r="VUL15" s="549"/>
      <c r="VUM15" s="548"/>
      <c r="VUU15" s="762"/>
      <c r="VUW15" s="762"/>
      <c r="VUY15" s="762"/>
      <c r="VVA15" s="762"/>
      <c r="VVB15" s="94"/>
      <c r="VVE15" s="549"/>
      <c r="VVF15" s="548"/>
      <c r="VVN15" s="762"/>
      <c r="VVP15" s="762"/>
      <c r="VVR15" s="762"/>
      <c r="VVT15" s="762"/>
      <c r="VVU15" s="94"/>
      <c r="VVX15" s="549"/>
      <c r="VVY15" s="548"/>
      <c r="VWG15" s="762"/>
      <c r="VWI15" s="762"/>
      <c r="VWK15" s="762"/>
      <c r="VWM15" s="762"/>
      <c r="VWN15" s="94"/>
      <c r="VWQ15" s="549"/>
      <c r="VWR15" s="548"/>
      <c r="VWZ15" s="762"/>
      <c r="VXB15" s="762"/>
      <c r="VXD15" s="762"/>
      <c r="VXF15" s="762"/>
      <c r="VXG15" s="94"/>
      <c r="VXJ15" s="549"/>
      <c r="VXK15" s="548"/>
      <c r="VXS15" s="762"/>
      <c r="VXU15" s="762"/>
      <c r="VXW15" s="762"/>
      <c r="VXY15" s="762"/>
      <c r="VXZ15" s="94"/>
      <c r="VYC15" s="549"/>
      <c r="VYD15" s="548"/>
      <c r="VYL15" s="762"/>
      <c r="VYN15" s="762"/>
      <c r="VYP15" s="762"/>
      <c r="VYR15" s="762"/>
      <c r="VYS15" s="94"/>
      <c r="VYV15" s="549"/>
      <c r="VYW15" s="548"/>
      <c r="VZE15" s="762"/>
      <c r="VZG15" s="762"/>
      <c r="VZI15" s="762"/>
      <c r="VZK15" s="762"/>
      <c r="VZL15" s="94"/>
      <c r="VZO15" s="549"/>
      <c r="VZP15" s="548"/>
      <c r="VZX15" s="762"/>
      <c r="VZZ15" s="762"/>
      <c r="WAB15" s="762"/>
      <c r="WAD15" s="762"/>
      <c r="WAE15" s="94"/>
      <c r="WAH15" s="549"/>
      <c r="WAI15" s="548"/>
      <c r="WAQ15" s="762"/>
      <c r="WAS15" s="762"/>
      <c r="WAU15" s="762"/>
      <c r="WAW15" s="762"/>
      <c r="WAX15" s="94"/>
      <c r="WBA15" s="549"/>
      <c r="WBB15" s="548"/>
      <c r="WBJ15" s="762"/>
      <c r="WBL15" s="762"/>
      <c r="WBN15" s="762"/>
      <c r="WBP15" s="762"/>
      <c r="WBQ15" s="94"/>
      <c r="WBT15" s="549"/>
      <c r="WBU15" s="548"/>
      <c r="WCC15" s="762"/>
      <c r="WCE15" s="762"/>
      <c r="WCG15" s="762"/>
      <c r="WCI15" s="762"/>
      <c r="WCJ15" s="94"/>
      <c r="WCM15" s="549"/>
      <c r="WCN15" s="548"/>
      <c r="WCV15" s="762"/>
      <c r="WCX15" s="762"/>
      <c r="WCZ15" s="762"/>
      <c r="WDB15" s="762"/>
      <c r="WDC15" s="94"/>
      <c r="WDF15" s="549"/>
      <c r="WDG15" s="548"/>
      <c r="WDO15" s="762"/>
      <c r="WDQ15" s="762"/>
      <c r="WDS15" s="762"/>
      <c r="WDU15" s="762"/>
      <c r="WDV15" s="94"/>
      <c r="WDY15" s="549"/>
      <c r="WDZ15" s="548"/>
      <c r="WEH15" s="762"/>
      <c r="WEJ15" s="762"/>
      <c r="WEL15" s="762"/>
      <c r="WEN15" s="762"/>
      <c r="WEO15" s="94"/>
      <c r="WER15" s="549"/>
      <c r="WES15" s="548"/>
      <c r="WFA15" s="762"/>
      <c r="WFC15" s="762"/>
      <c r="WFE15" s="762"/>
      <c r="WFG15" s="762"/>
      <c r="WFH15" s="94"/>
      <c r="WFK15" s="549"/>
      <c r="WFL15" s="548"/>
      <c r="WFT15" s="762"/>
      <c r="WFV15" s="762"/>
      <c r="WFX15" s="762"/>
      <c r="WFZ15" s="762"/>
      <c r="WGA15" s="94"/>
      <c r="WGD15" s="549"/>
      <c r="WGE15" s="548"/>
      <c r="WGM15" s="762"/>
      <c r="WGO15" s="762"/>
      <c r="WGQ15" s="762"/>
      <c r="WGS15" s="762"/>
      <c r="WGT15" s="94"/>
      <c r="WGW15" s="549"/>
      <c r="WGX15" s="548"/>
      <c r="WHF15" s="762"/>
      <c r="WHH15" s="762"/>
      <c r="WHJ15" s="762"/>
      <c r="WHL15" s="762"/>
      <c r="WHM15" s="94"/>
      <c r="WHP15" s="549"/>
      <c r="WHQ15" s="548"/>
      <c r="WHY15" s="762"/>
      <c r="WIA15" s="762"/>
      <c r="WIC15" s="762"/>
      <c r="WIE15" s="762"/>
      <c r="WIF15" s="94"/>
      <c r="WII15" s="549"/>
      <c r="WIJ15" s="548"/>
      <c r="WIR15" s="762"/>
      <c r="WIT15" s="762"/>
      <c r="WIV15" s="762"/>
      <c r="WIX15" s="762"/>
      <c r="WIY15" s="94"/>
      <c r="WJB15" s="549"/>
      <c r="WJC15" s="548"/>
      <c r="WJK15" s="762"/>
      <c r="WJM15" s="762"/>
      <c r="WJO15" s="762"/>
      <c r="WJQ15" s="762"/>
      <c r="WJR15" s="94"/>
      <c r="WJU15" s="549"/>
      <c r="WJV15" s="548"/>
      <c r="WKD15" s="762"/>
      <c r="WKF15" s="762"/>
      <c r="WKH15" s="762"/>
      <c r="WKJ15" s="762"/>
      <c r="WKK15" s="94"/>
      <c r="WKN15" s="549"/>
      <c r="WKO15" s="548"/>
      <c r="WKW15" s="762"/>
      <c r="WKY15" s="762"/>
      <c r="WLA15" s="762"/>
      <c r="WLC15" s="762"/>
      <c r="WLD15" s="94"/>
      <c r="WLG15" s="549"/>
      <c r="WLH15" s="548"/>
      <c r="WLP15" s="762"/>
      <c r="WLR15" s="762"/>
      <c r="WLT15" s="762"/>
      <c r="WLV15" s="762"/>
      <c r="WLW15" s="94"/>
      <c r="WLZ15" s="549"/>
      <c r="WMA15" s="548"/>
      <c r="WMI15" s="762"/>
      <c r="WMK15" s="762"/>
      <c r="WMM15" s="762"/>
      <c r="WMO15" s="762"/>
      <c r="WMP15" s="94"/>
      <c r="WMS15" s="549"/>
      <c r="WMT15" s="548"/>
      <c r="WNB15" s="762"/>
      <c r="WND15" s="762"/>
      <c r="WNF15" s="762"/>
      <c r="WNH15" s="762"/>
      <c r="WNI15" s="94"/>
      <c r="WNL15" s="549"/>
      <c r="WNM15" s="548"/>
      <c r="WNU15" s="762"/>
      <c r="WNW15" s="762"/>
      <c r="WNY15" s="762"/>
      <c r="WOA15" s="762"/>
      <c r="WOB15" s="94"/>
      <c r="WOE15" s="549"/>
      <c r="WOF15" s="548"/>
      <c r="WON15" s="762"/>
      <c r="WOP15" s="762"/>
      <c r="WOR15" s="762"/>
      <c r="WOT15" s="762"/>
      <c r="WOU15" s="94"/>
      <c r="WOX15" s="549"/>
      <c r="WOY15" s="548"/>
      <c r="WPG15" s="762"/>
      <c r="WPI15" s="762"/>
      <c r="WPK15" s="762"/>
      <c r="WPM15" s="762"/>
      <c r="WPN15" s="94"/>
      <c r="WPQ15" s="549"/>
      <c r="WPR15" s="548"/>
      <c r="WPZ15" s="762"/>
      <c r="WQB15" s="762"/>
      <c r="WQD15" s="762"/>
      <c r="WQF15" s="762"/>
      <c r="WQG15" s="94"/>
      <c r="WQJ15" s="549"/>
      <c r="WQK15" s="548"/>
      <c r="WQS15" s="762"/>
      <c r="WQU15" s="762"/>
      <c r="WQW15" s="762"/>
      <c r="WQY15" s="762"/>
      <c r="WQZ15" s="94"/>
      <c r="WRC15" s="549"/>
      <c r="WRD15" s="548"/>
      <c r="WRL15" s="762"/>
      <c r="WRN15" s="762"/>
      <c r="WRP15" s="762"/>
      <c r="WRR15" s="762"/>
      <c r="WRS15" s="94"/>
      <c r="WRV15" s="549"/>
      <c r="WRW15" s="548"/>
      <c r="WSE15" s="762"/>
      <c r="WSG15" s="762"/>
      <c r="WSI15" s="762"/>
      <c r="WSK15" s="762"/>
      <c r="WSL15" s="94"/>
      <c r="WSO15" s="549"/>
      <c r="WSP15" s="548"/>
      <c r="WSX15" s="762"/>
      <c r="WSZ15" s="762"/>
      <c r="WTB15" s="762"/>
      <c r="WTD15" s="762"/>
      <c r="WTE15" s="94"/>
      <c r="WTH15" s="549"/>
      <c r="WTI15" s="548"/>
      <c r="WTQ15" s="762"/>
      <c r="WTS15" s="762"/>
      <c r="WTU15" s="762"/>
      <c r="WTW15" s="762"/>
      <c r="WTX15" s="94"/>
      <c r="WUA15" s="549"/>
      <c r="WUB15" s="548"/>
      <c r="WUJ15" s="762"/>
      <c r="WUL15" s="762"/>
      <c r="WUN15" s="762"/>
      <c r="WUP15" s="762"/>
      <c r="WUQ15" s="94"/>
      <c r="WUT15" s="549"/>
      <c r="WUU15" s="548"/>
      <c r="WVC15" s="762"/>
      <c r="WVE15" s="762"/>
      <c r="WVG15" s="762"/>
      <c r="WVI15" s="762"/>
      <c r="WVJ15" s="94"/>
      <c r="WVM15" s="549"/>
      <c r="WVN15" s="548"/>
      <c r="WVV15" s="762"/>
      <c r="WVX15" s="762"/>
      <c r="WVZ15" s="762"/>
      <c r="WWB15" s="762"/>
      <c r="WWC15" s="94"/>
      <c r="WWF15" s="549"/>
      <c r="WWG15" s="548"/>
      <c r="WWO15" s="762"/>
      <c r="WWQ15" s="762"/>
      <c r="WWS15" s="762"/>
      <c r="WWU15" s="762"/>
      <c r="WWV15" s="94"/>
      <c r="WWY15" s="549"/>
      <c r="WWZ15" s="548"/>
      <c r="WXH15" s="762"/>
      <c r="WXJ15" s="762"/>
      <c r="WXL15" s="762"/>
      <c r="WXN15" s="762"/>
      <c r="WXO15" s="94"/>
      <c r="WXR15" s="549"/>
      <c r="WXS15" s="548"/>
      <c r="WYA15" s="762"/>
      <c r="WYC15" s="762"/>
      <c r="WYE15" s="762"/>
      <c r="WYG15" s="762"/>
      <c r="WYH15" s="94"/>
      <c r="WYK15" s="549"/>
      <c r="WYL15" s="548"/>
      <c r="WYT15" s="762"/>
      <c r="WYV15" s="762"/>
      <c r="WYX15" s="762"/>
      <c r="WYZ15" s="762"/>
      <c r="WZA15" s="94"/>
      <c r="WZD15" s="549"/>
      <c r="WZE15" s="548"/>
      <c r="WZM15" s="762"/>
      <c r="WZO15" s="762"/>
      <c r="WZQ15" s="762"/>
      <c r="WZS15" s="762"/>
      <c r="WZT15" s="94"/>
      <c r="WZW15" s="549"/>
      <c r="WZX15" s="548"/>
      <c r="XAF15" s="762"/>
      <c r="XAH15" s="762"/>
      <c r="XAJ15" s="762"/>
      <c r="XAL15" s="762"/>
      <c r="XAM15" s="94"/>
      <c r="XAP15" s="549"/>
      <c r="XAQ15" s="548"/>
      <c r="XAY15" s="762"/>
      <c r="XBA15" s="762"/>
      <c r="XBC15" s="762"/>
      <c r="XBE15" s="762"/>
      <c r="XBF15" s="94"/>
      <c r="XBI15" s="549"/>
      <c r="XBJ15" s="548"/>
      <c r="XBR15" s="762"/>
      <c r="XBT15" s="762"/>
      <c r="XBV15" s="762"/>
      <c r="XBX15" s="762"/>
      <c r="XBY15" s="94"/>
      <c r="XCB15" s="549"/>
      <c r="XCC15" s="548"/>
      <c r="XCK15" s="762"/>
      <c r="XCM15" s="762"/>
      <c r="XCO15" s="762"/>
      <c r="XCQ15" s="762"/>
      <c r="XCR15" s="94"/>
      <c r="XCU15" s="549"/>
      <c r="XCV15" s="548"/>
      <c r="XDD15" s="762"/>
      <c r="XDF15" s="762"/>
      <c r="XDH15" s="762"/>
      <c r="XDJ15" s="762"/>
      <c r="XDK15" s="94"/>
      <c r="XDN15" s="549"/>
      <c r="XDO15" s="548"/>
      <c r="XDW15" s="762"/>
      <c r="XDY15" s="762"/>
      <c r="XEA15" s="762"/>
      <c r="XEC15" s="762"/>
      <c r="XED15" s="94"/>
      <c r="XEG15" s="549"/>
      <c r="XEH15" s="548"/>
      <c r="XEP15" s="762"/>
      <c r="XER15" s="762"/>
      <c r="XET15" s="762"/>
      <c r="XEV15" s="762"/>
      <c r="XEW15" s="94"/>
      <c r="XEZ15" s="549"/>
      <c r="XFA15" s="548"/>
    </row>
    <row r="16" spans="1:2048 2050:3072 3074:4096 4098:5114 5122:6140 6148:7166 7174:8192 8200:9214 9217:10240 10243:11263 11265:12287 12289:13311 13313:14329 14337:15355 15363:16381" s="83" customFormat="1" ht="20.25" customHeight="1">
      <c r="B16" s="549" t="s">
        <v>1345</v>
      </c>
      <c r="C16" s="94" t="s">
        <v>1346</v>
      </c>
      <c r="K16" s="762"/>
      <c r="M16" s="762"/>
      <c r="O16" s="762"/>
      <c r="Q16" s="762"/>
      <c r="R16" s="94" t="s">
        <v>1347</v>
      </c>
      <c r="U16" s="549"/>
      <c r="V16" s="548"/>
      <c r="AD16" s="762"/>
      <c r="AF16" s="762"/>
      <c r="AH16" s="762"/>
      <c r="AJ16" s="762"/>
      <c r="AK16" s="94"/>
      <c r="AN16" s="549"/>
      <c r="AO16" s="548"/>
      <c r="AW16" s="762"/>
      <c r="AY16" s="762"/>
      <c r="BA16" s="762"/>
      <c r="BC16" s="762"/>
      <c r="BD16" s="94"/>
      <c r="BG16" s="549"/>
      <c r="BH16" s="548"/>
      <c r="BP16" s="762"/>
      <c r="BR16" s="762"/>
      <c r="BT16" s="762"/>
      <c r="BV16" s="762"/>
      <c r="BW16" s="94"/>
      <c r="BZ16" s="549"/>
      <c r="CA16" s="548"/>
      <c r="CI16" s="762"/>
      <c r="CK16" s="762"/>
      <c r="CM16" s="762"/>
      <c r="CO16" s="762"/>
      <c r="CP16" s="94"/>
      <c r="CS16" s="549"/>
      <c r="CT16" s="548"/>
      <c r="DB16" s="762"/>
      <c r="DD16" s="762"/>
      <c r="DF16" s="762"/>
      <c r="DH16" s="762"/>
      <c r="DI16" s="94"/>
      <c r="DL16" s="549"/>
      <c r="DM16" s="548"/>
      <c r="DU16" s="762"/>
      <c r="DW16" s="762"/>
      <c r="DY16" s="762"/>
      <c r="EA16" s="762"/>
      <c r="EB16" s="94"/>
      <c r="EE16" s="549"/>
      <c r="EF16" s="548"/>
      <c r="EN16" s="762"/>
      <c r="EP16" s="762"/>
      <c r="ER16" s="762"/>
      <c r="ET16" s="762"/>
      <c r="EU16" s="94"/>
      <c r="EX16" s="549"/>
      <c r="EY16" s="548"/>
      <c r="FG16" s="762"/>
      <c r="FI16" s="762"/>
      <c r="FK16" s="762"/>
      <c r="FM16" s="762"/>
      <c r="FN16" s="94"/>
      <c r="FQ16" s="549"/>
      <c r="FR16" s="548"/>
      <c r="FZ16" s="762"/>
      <c r="GB16" s="762"/>
      <c r="GD16" s="762"/>
      <c r="GF16" s="762"/>
      <c r="GG16" s="94"/>
      <c r="GJ16" s="549"/>
      <c r="GK16" s="548"/>
      <c r="GS16" s="762"/>
      <c r="GU16" s="762"/>
      <c r="GW16" s="762"/>
      <c r="GY16" s="762"/>
      <c r="GZ16" s="94"/>
      <c r="HC16" s="549"/>
      <c r="HD16" s="548"/>
      <c r="HL16" s="762"/>
      <c r="HN16" s="762"/>
      <c r="HP16" s="762"/>
      <c r="HR16" s="762"/>
      <c r="HS16" s="94"/>
      <c r="HV16" s="549"/>
      <c r="HW16" s="548"/>
      <c r="IE16" s="762"/>
      <c r="IG16" s="762"/>
      <c r="II16" s="762"/>
      <c r="IK16" s="762"/>
      <c r="IL16" s="94"/>
      <c r="IO16" s="549"/>
      <c r="IP16" s="548"/>
      <c r="IX16" s="762"/>
      <c r="IZ16" s="762"/>
      <c r="JB16" s="762"/>
      <c r="JD16" s="762"/>
      <c r="JE16" s="94"/>
      <c r="JH16" s="549"/>
      <c r="JI16" s="548"/>
      <c r="JQ16" s="762"/>
      <c r="JS16" s="762"/>
      <c r="JU16" s="762"/>
      <c r="JW16" s="762"/>
      <c r="JX16" s="94"/>
      <c r="KA16" s="549"/>
      <c r="KB16" s="548"/>
      <c r="KJ16" s="762"/>
      <c r="KL16" s="762"/>
      <c r="KN16" s="762"/>
      <c r="KP16" s="762"/>
      <c r="KQ16" s="94"/>
      <c r="KT16" s="549"/>
      <c r="KU16" s="548"/>
      <c r="LC16" s="762"/>
      <c r="LE16" s="762"/>
      <c r="LG16" s="762"/>
      <c r="LI16" s="762"/>
      <c r="LJ16" s="94"/>
      <c r="LM16" s="549"/>
      <c r="LN16" s="548"/>
      <c r="LV16" s="762"/>
      <c r="LX16" s="762"/>
      <c r="LZ16" s="762"/>
      <c r="MB16" s="762"/>
      <c r="MC16" s="94"/>
      <c r="MF16" s="549"/>
      <c r="MG16" s="548"/>
      <c r="MO16" s="762"/>
      <c r="MQ16" s="762"/>
      <c r="MS16" s="762"/>
      <c r="MU16" s="762"/>
      <c r="MV16" s="94"/>
      <c r="MY16" s="549"/>
      <c r="MZ16" s="548"/>
      <c r="NH16" s="762"/>
      <c r="NJ16" s="762"/>
      <c r="NL16" s="762"/>
      <c r="NN16" s="762"/>
      <c r="NO16" s="94"/>
      <c r="NR16" s="549"/>
      <c r="NS16" s="548"/>
      <c r="OA16" s="762"/>
      <c r="OC16" s="762"/>
      <c r="OE16" s="762"/>
      <c r="OG16" s="762"/>
      <c r="OH16" s="94"/>
      <c r="OK16" s="549"/>
      <c r="OL16" s="548"/>
      <c r="OT16" s="762"/>
      <c r="OV16" s="762"/>
      <c r="OX16" s="762"/>
      <c r="OZ16" s="762"/>
      <c r="PA16" s="94"/>
      <c r="PD16" s="549"/>
      <c r="PE16" s="548"/>
      <c r="PM16" s="762"/>
      <c r="PO16" s="762"/>
      <c r="PQ16" s="762"/>
      <c r="PS16" s="762"/>
      <c r="PT16" s="94"/>
      <c r="PW16" s="549"/>
      <c r="PX16" s="548"/>
      <c r="QF16" s="762"/>
      <c r="QH16" s="762"/>
      <c r="QJ16" s="762"/>
      <c r="QL16" s="762"/>
      <c r="QM16" s="94"/>
      <c r="QP16" s="549"/>
      <c r="QQ16" s="548"/>
      <c r="QY16" s="762"/>
      <c r="RA16" s="762"/>
      <c r="RC16" s="762"/>
      <c r="RE16" s="762"/>
      <c r="RF16" s="94"/>
      <c r="RI16" s="549"/>
      <c r="RJ16" s="548"/>
      <c r="RR16" s="762"/>
      <c r="RT16" s="762"/>
      <c r="RV16" s="762"/>
      <c r="RX16" s="762"/>
      <c r="RY16" s="94"/>
      <c r="SB16" s="549"/>
      <c r="SC16" s="548"/>
      <c r="SK16" s="762"/>
      <c r="SM16" s="762"/>
      <c r="SO16" s="762"/>
      <c r="SQ16" s="762"/>
      <c r="SR16" s="94"/>
      <c r="SU16" s="549"/>
      <c r="SV16" s="548"/>
      <c r="TD16" s="762"/>
      <c r="TF16" s="762"/>
      <c r="TH16" s="762"/>
      <c r="TJ16" s="762"/>
      <c r="TK16" s="94"/>
      <c r="TN16" s="549"/>
      <c r="TO16" s="548"/>
      <c r="TW16" s="762"/>
      <c r="TY16" s="762"/>
      <c r="UA16" s="762"/>
      <c r="UC16" s="762"/>
      <c r="UD16" s="94"/>
      <c r="UG16" s="549"/>
      <c r="UH16" s="548"/>
      <c r="UP16" s="762"/>
      <c r="UR16" s="762"/>
      <c r="UT16" s="762"/>
      <c r="UV16" s="762"/>
      <c r="UW16" s="94"/>
      <c r="UZ16" s="549"/>
      <c r="VA16" s="548"/>
      <c r="VI16" s="762"/>
      <c r="VK16" s="762"/>
      <c r="VM16" s="762"/>
      <c r="VO16" s="762"/>
      <c r="VP16" s="94"/>
      <c r="VS16" s="549"/>
      <c r="VT16" s="548"/>
      <c r="WB16" s="762"/>
      <c r="WD16" s="762"/>
      <c r="WF16" s="762"/>
      <c r="WH16" s="762"/>
      <c r="WI16" s="94"/>
      <c r="WL16" s="549"/>
      <c r="WM16" s="548"/>
      <c r="WU16" s="762"/>
      <c r="WW16" s="762"/>
      <c r="WY16" s="762"/>
      <c r="XA16" s="762"/>
      <c r="XB16" s="94"/>
      <c r="XE16" s="549"/>
      <c r="XF16" s="548"/>
      <c r="XN16" s="762"/>
      <c r="XP16" s="762"/>
      <c r="XR16" s="762"/>
      <c r="XT16" s="762"/>
      <c r="XU16" s="94"/>
      <c r="XX16" s="549"/>
      <c r="XY16" s="548"/>
      <c r="YG16" s="762"/>
      <c r="YI16" s="762"/>
      <c r="YK16" s="762"/>
      <c r="YM16" s="762"/>
      <c r="YN16" s="94"/>
      <c r="YQ16" s="549"/>
      <c r="YR16" s="548"/>
      <c r="YZ16" s="762"/>
      <c r="ZB16" s="762"/>
      <c r="ZD16" s="762"/>
      <c r="ZF16" s="762"/>
      <c r="ZG16" s="94"/>
      <c r="ZJ16" s="549"/>
      <c r="ZK16" s="548"/>
      <c r="ZS16" s="762"/>
      <c r="ZU16" s="762"/>
      <c r="ZW16" s="762"/>
      <c r="ZY16" s="762"/>
      <c r="ZZ16" s="94"/>
      <c r="AAC16" s="549"/>
      <c r="AAD16" s="548"/>
      <c r="AAL16" s="762"/>
      <c r="AAN16" s="762"/>
      <c r="AAP16" s="762"/>
      <c r="AAR16" s="762"/>
      <c r="AAS16" s="94"/>
      <c r="AAV16" s="549"/>
      <c r="AAW16" s="548"/>
      <c r="ABE16" s="762"/>
      <c r="ABG16" s="762"/>
      <c r="ABI16" s="762"/>
      <c r="ABK16" s="762"/>
      <c r="ABL16" s="94"/>
      <c r="ABO16" s="549"/>
      <c r="ABP16" s="548"/>
      <c r="ABX16" s="762"/>
      <c r="ABZ16" s="762"/>
      <c r="ACB16" s="762"/>
      <c r="ACD16" s="762"/>
      <c r="ACE16" s="94"/>
      <c r="ACH16" s="549"/>
      <c r="ACI16" s="548"/>
      <c r="ACQ16" s="762"/>
      <c r="ACS16" s="762"/>
      <c r="ACU16" s="762"/>
      <c r="ACW16" s="762"/>
      <c r="ACX16" s="94"/>
      <c r="ADA16" s="549"/>
      <c r="ADB16" s="548"/>
      <c r="ADJ16" s="762"/>
      <c r="ADL16" s="762"/>
      <c r="ADN16" s="762"/>
      <c r="ADP16" s="762"/>
      <c r="ADQ16" s="94"/>
      <c r="ADT16" s="549"/>
      <c r="ADU16" s="548"/>
      <c r="AEC16" s="762"/>
      <c r="AEE16" s="762"/>
      <c r="AEG16" s="762"/>
      <c r="AEI16" s="762"/>
      <c r="AEJ16" s="94"/>
      <c r="AEM16" s="549"/>
      <c r="AEN16" s="548"/>
      <c r="AEV16" s="762"/>
      <c r="AEX16" s="762"/>
      <c r="AEZ16" s="762"/>
      <c r="AFB16" s="762"/>
      <c r="AFC16" s="94"/>
      <c r="AFF16" s="549"/>
      <c r="AFG16" s="548"/>
      <c r="AFO16" s="762"/>
      <c r="AFQ16" s="762"/>
      <c r="AFS16" s="762"/>
      <c r="AFU16" s="762"/>
      <c r="AFV16" s="94"/>
      <c r="AFY16" s="549"/>
      <c r="AFZ16" s="548"/>
      <c r="AGH16" s="762"/>
      <c r="AGJ16" s="762"/>
      <c r="AGL16" s="762"/>
      <c r="AGN16" s="762"/>
      <c r="AGO16" s="94"/>
      <c r="AGR16" s="549"/>
      <c r="AGS16" s="548"/>
      <c r="AHA16" s="762"/>
      <c r="AHC16" s="762"/>
      <c r="AHE16" s="762"/>
      <c r="AHG16" s="762"/>
      <c r="AHH16" s="94"/>
      <c r="AHK16" s="549"/>
      <c r="AHL16" s="548"/>
      <c r="AHT16" s="762"/>
      <c r="AHV16" s="762"/>
      <c r="AHX16" s="762"/>
      <c r="AHZ16" s="762"/>
      <c r="AIA16" s="94"/>
      <c r="AID16" s="549"/>
      <c r="AIE16" s="548"/>
      <c r="AIM16" s="762"/>
      <c r="AIO16" s="762"/>
      <c r="AIQ16" s="762"/>
      <c r="AIS16" s="762"/>
      <c r="AIT16" s="94"/>
      <c r="AIW16" s="549"/>
      <c r="AIX16" s="548"/>
      <c r="AJF16" s="762"/>
      <c r="AJH16" s="762"/>
      <c r="AJJ16" s="762"/>
      <c r="AJL16" s="762"/>
      <c r="AJM16" s="94"/>
      <c r="AJP16" s="549"/>
      <c r="AJQ16" s="548"/>
      <c r="AJY16" s="762"/>
      <c r="AKA16" s="762"/>
      <c r="AKC16" s="762"/>
      <c r="AKE16" s="762"/>
      <c r="AKF16" s="94"/>
      <c r="AKI16" s="549"/>
      <c r="AKJ16" s="548"/>
      <c r="AKR16" s="762"/>
      <c r="AKT16" s="762"/>
      <c r="AKV16" s="762"/>
      <c r="AKX16" s="762"/>
      <c r="AKY16" s="94"/>
      <c r="ALB16" s="549"/>
      <c r="ALC16" s="548"/>
      <c r="ALK16" s="762"/>
      <c r="ALM16" s="762"/>
      <c r="ALO16" s="762"/>
      <c r="ALQ16" s="762"/>
      <c r="ALR16" s="94"/>
      <c r="ALU16" s="549"/>
      <c r="ALV16" s="548"/>
      <c r="AMD16" s="762"/>
      <c r="AMF16" s="762"/>
      <c r="AMH16" s="762"/>
      <c r="AMJ16" s="762"/>
      <c r="AMK16" s="94"/>
      <c r="AMN16" s="549"/>
      <c r="AMO16" s="548"/>
      <c r="AMW16" s="762"/>
      <c r="AMY16" s="762"/>
      <c r="ANA16" s="762"/>
      <c r="ANC16" s="762"/>
      <c r="AND16" s="94"/>
      <c r="ANG16" s="549"/>
      <c r="ANH16" s="548"/>
      <c r="ANP16" s="762"/>
      <c r="ANR16" s="762"/>
      <c r="ANT16" s="762"/>
      <c r="ANV16" s="762"/>
      <c r="ANW16" s="94"/>
      <c r="ANZ16" s="549"/>
      <c r="AOA16" s="548"/>
      <c r="AOI16" s="762"/>
      <c r="AOK16" s="762"/>
      <c r="AOM16" s="762"/>
      <c r="AOO16" s="762"/>
      <c r="AOP16" s="94"/>
      <c r="AOS16" s="549"/>
      <c r="AOT16" s="548"/>
      <c r="APB16" s="762"/>
      <c r="APD16" s="762"/>
      <c r="APF16" s="762"/>
      <c r="APH16" s="762"/>
      <c r="API16" s="94"/>
      <c r="APL16" s="549"/>
      <c r="APM16" s="548"/>
      <c r="APU16" s="762"/>
      <c r="APW16" s="762"/>
      <c r="APY16" s="762"/>
      <c r="AQA16" s="762"/>
      <c r="AQB16" s="94"/>
      <c r="AQE16" s="549"/>
      <c r="AQF16" s="548"/>
      <c r="AQN16" s="762"/>
      <c r="AQP16" s="762"/>
      <c r="AQR16" s="762"/>
      <c r="AQT16" s="762"/>
      <c r="AQU16" s="94"/>
      <c r="AQX16" s="549"/>
      <c r="AQY16" s="548"/>
      <c r="ARG16" s="762"/>
      <c r="ARI16" s="762"/>
      <c r="ARK16" s="762"/>
      <c r="ARM16" s="762"/>
      <c r="ARN16" s="94"/>
      <c r="ARQ16" s="549"/>
      <c r="ARR16" s="548"/>
      <c r="ARZ16" s="762"/>
      <c r="ASB16" s="762"/>
      <c r="ASD16" s="762"/>
      <c r="ASF16" s="762"/>
      <c r="ASG16" s="94"/>
      <c r="ASJ16" s="549"/>
      <c r="ASK16" s="548"/>
      <c r="ASS16" s="762"/>
      <c r="ASU16" s="762"/>
      <c r="ASW16" s="762"/>
      <c r="ASY16" s="762"/>
      <c r="ASZ16" s="94"/>
      <c r="ATC16" s="549"/>
      <c r="ATD16" s="548"/>
      <c r="ATL16" s="762"/>
      <c r="ATN16" s="762"/>
      <c r="ATP16" s="762"/>
      <c r="ATR16" s="762"/>
      <c r="ATS16" s="94"/>
      <c r="ATV16" s="549"/>
      <c r="ATW16" s="548"/>
      <c r="AUE16" s="762"/>
      <c r="AUG16" s="762"/>
      <c r="AUI16" s="762"/>
      <c r="AUK16" s="762"/>
      <c r="AUL16" s="94"/>
      <c r="AUO16" s="549"/>
      <c r="AUP16" s="548"/>
      <c r="AUX16" s="762"/>
      <c r="AUZ16" s="762"/>
      <c r="AVB16" s="762"/>
      <c r="AVD16" s="762"/>
      <c r="AVE16" s="94"/>
      <c r="AVH16" s="549"/>
      <c r="AVI16" s="548"/>
      <c r="AVQ16" s="762"/>
      <c r="AVS16" s="762"/>
      <c r="AVU16" s="762"/>
      <c r="AVW16" s="762"/>
      <c r="AVX16" s="94"/>
      <c r="AWA16" s="549"/>
      <c r="AWB16" s="548"/>
      <c r="AWJ16" s="762"/>
      <c r="AWL16" s="762"/>
      <c r="AWN16" s="762"/>
      <c r="AWP16" s="762"/>
      <c r="AWQ16" s="94"/>
      <c r="AWT16" s="549"/>
      <c r="AWU16" s="548"/>
      <c r="AXC16" s="762"/>
      <c r="AXE16" s="762"/>
      <c r="AXG16" s="762"/>
      <c r="AXI16" s="762"/>
      <c r="AXJ16" s="94"/>
      <c r="AXM16" s="549"/>
      <c r="AXN16" s="548"/>
      <c r="AXV16" s="762"/>
      <c r="AXX16" s="762"/>
      <c r="AXZ16" s="762"/>
      <c r="AYB16" s="762"/>
      <c r="AYC16" s="94"/>
      <c r="AYF16" s="549"/>
      <c r="AYG16" s="548"/>
      <c r="AYO16" s="762"/>
      <c r="AYQ16" s="762"/>
      <c r="AYS16" s="762"/>
      <c r="AYU16" s="762"/>
      <c r="AYV16" s="94"/>
      <c r="AYY16" s="549"/>
      <c r="AYZ16" s="548"/>
      <c r="AZH16" s="762"/>
      <c r="AZJ16" s="762"/>
      <c r="AZL16" s="762"/>
      <c r="AZN16" s="762"/>
      <c r="AZO16" s="94"/>
      <c r="AZR16" s="549"/>
      <c r="AZS16" s="548"/>
      <c r="BAA16" s="762"/>
      <c r="BAC16" s="762"/>
      <c r="BAE16" s="762"/>
      <c r="BAG16" s="762"/>
      <c r="BAH16" s="94"/>
      <c r="BAK16" s="549"/>
      <c r="BAL16" s="548"/>
      <c r="BAT16" s="762"/>
      <c r="BAV16" s="762"/>
      <c r="BAX16" s="762"/>
      <c r="BAZ16" s="762"/>
      <c r="BBA16" s="94"/>
      <c r="BBD16" s="549"/>
      <c r="BBE16" s="548"/>
      <c r="BBM16" s="762"/>
      <c r="BBO16" s="762"/>
      <c r="BBQ16" s="762"/>
      <c r="BBS16" s="762"/>
      <c r="BBT16" s="94"/>
      <c r="BBW16" s="549"/>
      <c r="BBX16" s="548"/>
      <c r="BCF16" s="762"/>
      <c r="BCH16" s="762"/>
      <c r="BCJ16" s="762"/>
      <c r="BCL16" s="762"/>
      <c r="BCM16" s="94"/>
      <c r="BCP16" s="549"/>
      <c r="BCQ16" s="548"/>
      <c r="BCY16" s="762"/>
      <c r="BDA16" s="762"/>
      <c r="BDC16" s="762"/>
      <c r="BDE16" s="762"/>
      <c r="BDF16" s="94"/>
      <c r="BDI16" s="549"/>
      <c r="BDJ16" s="548"/>
      <c r="BDR16" s="762"/>
      <c r="BDT16" s="762"/>
      <c r="BDV16" s="762"/>
      <c r="BDX16" s="762"/>
      <c r="BDY16" s="94"/>
      <c r="BEB16" s="549"/>
      <c r="BEC16" s="548"/>
      <c r="BEK16" s="762"/>
      <c r="BEM16" s="762"/>
      <c r="BEO16" s="762"/>
      <c r="BEQ16" s="762"/>
      <c r="BER16" s="94"/>
      <c r="BEU16" s="549"/>
      <c r="BEV16" s="548"/>
      <c r="BFD16" s="762"/>
      <c r="BFF16" s="762"/>
      <c r="BFH16" s="762"/>
      <c r="BFJ16" s="762"/>
      <c r="BFK16" s="94"/>
      <c r="BFN16" s="549"/>
      <c r="BFO16" s="548"/>
      <c r="BFW16" s="762"/>
      <c r="BFY16" s="762"/>
      <c r="BGA16" s="762"/>
      <c r="BGC16" s="762"/>
      <c r="BGD16" s="94"/>
      <c r="BGG16" s="549"/>
      <c r="BGH16" s="548"/>
      <c r="BGP16" s="762"/>
      <c r="BGR16" s="762"/>
      <c r="BGT16" s="762"/>
      <c r="BGV16" s="762"/>
      <c r="BGW16" s="94"/>
      <c r="BGZ16" s="549"/>
      <c r="BHA16" s="548"/>
      <c r="BHI16" s="762"/>
      <c r="BHK16" s="762"/>
      <c r="BHM16" s="762"/>
      <c r="BHO16" s="762"/>
      <c r="BHP16" s="94"/>
      <c r="BHS16" s="549"/>
      <c r="BHT16" s="548"/>
      <c r="BIB16" s="762"/>
      <c r="BID16" s="762"/>
      <c r="BIF16" s="762"/>
      <c r="BIH16" s="762"/>
      <c r="BII16" s="94"/>
      <c r="BIL16" s="549"/>
      <c r="BIM16" s="548"/>
      <c r="BIU16" s="762"/>
      <c r="BIW16" s="762"/>
      <c r="BIY16" s="762"/>
      <c r="BJA16" s="762"/>
      <c r="BJB16" s="94"/>
      <c r="BJE16" s="549"/>
      <c r="BJF16" s="548"/>
      <c r="BJN16" s="762"/>
      <c r="BJP16" s="762"/>
      <c r="BJR16" s="762"/>
      <c r="BJT16" s="762"/>
      <c r="BJU16" s="94"/>
      <c r="BJX16" s="549"/>
      <c r="BJY16" s="548"/>
      <c r="BKG16" s="762"/>
      <c r="BKI16" s="762"/>
      <c r="BKK16" s="762"/>
      <c r="BKM16" s="762"/>
      <c r="BKN16" s="94"/>
      <c r="BKQ16" s="549"/>
      <c r="BKR16" s="548"/>
      <c r="BKZ16" s="762"/>
      <c r="BLB16" s="762"/>
      <c r="BLD16" s="762"/>
      <c r="BLF16" s="762"/>
      <c r="BLG16" s="94"/>
      <c r="BLJ16" s="549"/>
      <c r="BLK16" s="548"/>
      <c r="BLS16" s="762"/>
      <c r="BLU16" s="762"/>
      <c r="BLW16" s="762"/>
      <c r="BLY16" s="762"/>
      <c r="BLZ16" s="94"/>
      <c r="BMC16" s="549"/>
      <c r="BMD16" s="548"/>
      <c r="BML16" s="762"/>
      <c r="BMN16" s="762"/>
      <c r="BMP16" s="762"/>
      <c r="BMR16" s="762"/>
      <c r="BMS16" s="94"/>
      <c r="BMV16" s="549"/>
      <c r="BMW16" s="548"/>
      <c r="BNE16" s="762"/>
      <c r="BNG16" s="762"/>
      <c r="BNI16" s="762"/>
      <c r="BNK16" s="762"/>
      <c r="BNL16" s="94"/>
      <c r="BNO16" s="549"/>
      <c r="BNP16" s="548"/>
      <c r="BNX16" s="762"/>
      <c r="BNZ16" s="762"/>
      <c r="BOB16" s="762"/>
      <c r="BOD16" s="762"/>
      <c r="BOE16" s="94"/>
      <c r="BOH16" s="549"/>
      <c r="BOI16" s="548"/>
      <c r="BOQ16" s="762"/>
      <c r="BOS16" s="762"/>
      <c r="BOU16" s="762"/>
      <c r="BOW16" s="762"/>
      <c r="BOX16" s="94"/>
      <c r="BPA16" s="549"/>
      <c r="BPB16" s="548"/>
      <c r="BPJ16" s="762"/>
      <c r="BPL16" s="762"/>
      <c r="BPN16" s="762"/>
      <c r="BPP16" s="762"/>
      <c r="BPQ16" s="94"/>
      <c r="BPT16" s="549"/>
      <c r="BPU16" s="548"/>
      <c r="BQC16" s="762"/>
      <c r="BQE16" s="762"/>
      <c r="BQG16" s="762"/>
      <c r="BQI16" s="762"/>
      <c r="BQJ16" s="94"/>
      <c r="BQM16" s="549"/>
      <c r="BQN16" s="548"/>
      <c r="BQV16" s="762"/>
      <c r="BQX16" s="762"/>
      <c r="BQZ16" s="762"/>
      <c r="BRB16" s="762"/>
      <c r="BRC16" s="94"/>
      <c r="BRF16" s="549"/>
      <c r="BRG16" s="548"/>
      <c r="BRO16" s="762"/>
      <c r="BRQ16" s="762"/>
      <c r="BRS16" s="762"/>
      <c r="BRU16" s="762"/>
      <c r="BRV16" s="94"/>
      <c r="BRY16" s="549"/>
      <c r="BRZ16" s="548"/>
      <c r="BSH16" s="762"/>
      <c r="BSJ16" s="762"/>
      <c r="BSL16" s="762"/>
      <c r="BSN16" s="762"/>
      <c r="BSO16" s="94"/>
      <c r="BSR16" s="549"/>
      <c r="BSS16" s="548"/>
      <c r="BTA16" s="762"/>
      <c r="BTC16" s="762"/>
      <c r="BTE16" s="762"/>
      <c r="BTG16" s="762"/>
      <c r="BTH16" s="94"/>
      <c r="BTK16" s="549"/>
      <c r="BTL16" s="548"/>
      <c r="BTT16" s="762"/>
      <c r="BTV16" s="762"/>
      <c r="BTX16" s="762"/>
      <c r="BTZ16" s="762"/>
      <c r="BUA16" s="94"/>
      <c r="BUD16" s="549"/>
      <c r="BUE16" s="548"/>
      <c r="BUM16" s="762"/>
      <c r="BUO16" s="762"/>
      <c r="BUQ16" s="762"/>
      <c r="BUS16" s="762"/>
      <c r="BUT16" s="94"/>
      <c r="BUW16" s="549"/>
      <c r="BUX16" s="548"/>
      <c r="BVF16" s="762"/>
      <c r="BVH16" s="762"/>
      <c r="BVJ16" s="762"/>
      <c r="BVL16" s="762"/>
      <c r="BVM16" s="94"/>
      <c r="BVP16" s="549"/>
      <c r="BVQ16" s="548"/>
      <c r="BVY16" s="762"/>
      <c r="BWA16" s="762"/>
      <c r="BWC16" s="762"/>
      <c r="BWE16" s="762"/>
      <c r="BWF16" s="94"/>
      <c r="BWI16" s="549"/>
      <c r="BWJ16" s="548"/>
      <c r="BWR16" s="762"/>
      <c r="BWT16" s="762"/>
      <c r="BWV16" s="762"/>
      <c r="BWX16" s="762"/>
      <c r="BWY16" s="94"/>
      <c r="BXB16" s="549"/>
      <c r="BXC16" s="548"/>
      <c r="BXK16" s="762"/>
      <c r="BXM16" s="762"/>
      <c r="BXO16" s="762"/>
      <c r="BXQ16" s="762"/>
      <c r="BXR16" s="94"/>
      <c r="BXU16" s="549"/>
      <c r="BXV16" s="548"/>
      <c r="BYD16" s="762"/>
      <c r="BYF16" s="762"/>
      <c r="BYH16" s="762"/>
      <c r="BYJ16" s="762"/>
      <c r="BYK16" s="94"/>
      <c r="BYN16" s="549"/>
      <c r="BYO16" s="548"/>
      <c r="BYW16" s="762"/>
      <c r="BYY16" s="762"/>
      <c r="BZA16" s="762"/>
      <c r="BZC16" s="762"/>
      <c r="BZD16" s="94"/>
      <c r="BZG16" s="549"/>
      <c r="BZH16" s="548"/>
      <c r="BZP16" s="762"/>
      <c r="BZR16" s="762"/>
      <c r="BZT16" s="762"/>
      <c r="BZV16" s="762"/>
      <c r="BZW16" s="94"/>
      <c r="BZZ16" s="549"/>
      <c r="CAA16" s="548"/>
      <c r="CAI16" s="762"/>
      <c r="CAK16" s="762"/>
      <c r="CAM16" s="762"/>
      <c r="CAO16" s="762"/>
      <c r="CAP16" s="94"/>
      <c r="CAS16" s="549"/>
      <c r="CAT16" s="548"/>
      <c r="CBB16" s="762"/>
      <c r="CBD16" s="762"/>
      <c r="CBF16" s="762"/>
      <c r="CBH16" s="762"/>
      <c r="CBI16" s="94"/>
      <c r="CBL16" s="549"/>
      <c r="CBM16" s="548"/>
      <c r="CBU16" s="762"/>
      <c r="CBW16" s="762"/>
      <c r="CBY16" s="762"/>
      <c r="CCA16" s="762"/>
      <c r="CCB16" s="94"/>
      <c r="CCE16" s="549"/>
      <c r="CCF16" s="548"/>
      <c r="CCN16" s="762"/>
      <c r="CCP16" s="762"/>
      <c r="CCR16" s="762"/>
      <c r="CCT16" s="762"/>
      <c r="CCU16" s="94"/>
      <c r="CCX16" s="549"/>
      <c r="CCY16" s="548"/>
      <c r="CDG16" s="762"/>
      <c r="CDI16" s="762"/>
      <c r="CDK16" s="762"/>
      <c r="CDM16" s="762"/>
      <c r="CDN16" s="94"/>
      <c r="CDQ16" s="549"/>
      <c r="CDR16" s="548"/>
      <c r="CDZ16" s="762"/>
      <c r="CEB16" s="762"/>
      <c r="CED16" s="762"/>
      <c r="CEF16" s="762"/>
      <c r="CEG16" s="94"/>
      <c r="CEJ16" s="549"/>
      <c r="CEK16" s="548"/>
      <c r="CES16" s="762"/>
      <c r="CEU16" s="762"/>
      <c r="CEW16" s="762"/>
      <c r="CEY16" s="762"/>
      <c r="CEZ16" s="94"/>
      <c r="CFC16" s="549"/>
      <c r="CFD16" s="548"/>
      <c r="CFL16" s="762"/>
      <c r="CFN16" s="762"/>
      <c r="CFP16" s="762"/>
      <c r="CFR16" s="762"/>
      <c r="CFS16" s="94"/>
      <c r="CFV16" s="549"/>
      <c r="CFW16" s="548"/>
      <c r="CGE16" s="762"/>
      <c r="CGG16" s="762"/>
      <c r="CGI16" s="762"/>
      <c r="CGK16" s="762"/>
      <c r="CGL16" s="94"/>
      <c r="CGO16" s="549"/>
      <c r="CGP16" s="548"/>
      <c r="CGX16" s="762"/>
      <c r="CGZ16" s="762"/>
      <c r="CHB16" s="762"/>
      <c r="CHD16" s="762"/>
      <c r="CHE16" s="94"/>
      <c r="CHH16" s="549"/>
      <c r="CHI16" s="548"/>
      <c r="CHQ16" s="762"/>
      <c r="CHS16" s="762"/>
      <c r="CHU16" s="762"/>
      <c r="CHW16" s="762"/>
      <c r="CHX16" s="94"/>
      <c r="CIA16" s="549"/>
      <c r="CIB16" s="548"/>
      <c r="CIJ16" s="762"/>
      <c r="CIL16" s="762"/>
      <c r="CIN16" s="762"/>
      <c r="CIP16" s="762"/>
      <c r="CIQ16" s="94"/>
      <c r="CIT16" s="549"/>
      <c r="CIU16" s="548"/>
      <c r="CJC16" s="762"/>
      <c r="CJE16" s="762"/>
      <c r="CJG16" s="762"/>
      <c r="CJI16" s="762"/>
      <c r="CJJ16" s="94"/>
      <c r="CJM16" s="549"/>
      <c r="CJN16" s="548"/>
      <c r="CJV16" s="762"/>
      <c r="CJX16" s="762"/>
      <c r="CJZ16" s="762"/>
      <c r="CKB16" s="762"/>
      <c r="CKC16" s="94"/>
      <c r="CKF16" s="549"/>
      <c r="CKG16" s="548"/>
      <c r="CKO16" s="762"/>
      <c r="CKQ16" s="762"/>
      <c r="CKS16" s="762"/>
      <c r="CKU16" s="762"/>
      <c r="CKV16" s="94"/>
      <c r="CKY16" s="549"/>
      <c r="CKZ16" s="548"/>
      <c r="CLH16" s="762"/>
      <c r="CLJ16" s="762"/>
      <c r="CLL16" s="762"/>
      <c r="CLN16" s="762"/>
      <c r="CLO16" s="94"/>
      <c r="CLR16" s="549"/>
      <c r="CLS16" s="548"/>
      <c r="CMA16" s="762"/>
      <c r="CMC16" s="762"/>
      <c r="CME16" s="762"/>
      <c r="CMG16" s="762"/>
      <c r="CMH16" s="94"/>
      <c r="CMK16" s="549"/>
      <c r="CML16" s="548"/>
      <c r="CMT16" s="762"/>
      <c r="CMV16" s="762"/>
      <c r="CMX16" s="762"/>
      <c r="CMZ16" s="762"/>
      <c r="CNA16" s="94"/>
      <c r="CND16" s="549"/>
      <c r="CNE16" s="548"/>
      <c r="CNM16" s="762"/>
      <c r="CNO16" s="762"/>
      <c r="CNQ16" s="762"/>
      <c r="CNS16" s="762"/>
      <c r="CNT16" s="94"/>
      <c r="CNW16" s="549"/>
      <c r="CNX16" s="548"/>
      <c r="COF16" s="762"/>
      <c r="COH16" s="762"/>
      <c r="COJ16" s="762"/>
      <c r="COL16" s="762"/>
      <c r="COM16" s="94"/>
      <c r="COP16" s="549"/>
      <c r="COQ16" s="548"/>
      <c r="COY16" s="762"/>
      <c r="CPA16" s="762"/>
      <c r="CPC16" s="762"/>
      <c r="CPE16" s="762"/>
      <c r="CPF16" s="94"/>
      <c r="CPI16" s="549"/>
      <c r="CPJ16" s="548"/>
      <c r="CPR16" s="762"/>
      <c r="CPT16" s="762"/>
      <c r="CPV16" s="762"/>
      <c r="CPX16" s="762"/>
      <c r="CPY16" s="94"/>
      <c r="CQB16" s="549"/>
      <c r="CQC16" s="548"/>
      <c r="CQK16" s="762"/>
      <c r="CQM16" s="762"/>
      <c r="CQO16" s="762"/>
      <c r="CQQ16" s="762"/>
      <c r="CQR16" s="94"/>
      <c r="CQU16" s="549"/>
      <c r="CQV16" s="548"/>
      <c r="CRD16" s="762"/>
      <c r="CRF16" s="762"/>
      <c r="CRH16" s="762"/>
      <c r="CRJ16" s="762"/>
      <c r="CRK16" s="94"/>
      <c r="CRN16" s="549"/>
      <c r="CRO16" s="548"/>
      <c r="CRW16" s="762"/>
      <c r="CRY16" s="762"/>
      <c r="CSA16" s="762"/>
      <c r="CSC16" s="762"/>
      <c r="CSD16" s="94"/>
      <c r="CSG16" s="549"/>
      <c r="CSH16" s="548"/>
      <c r="CSP16" s="762"/>
      <c r="CSR16" s="762"/>
      <c r="CST16" s="762"/>
      <c r="CSV16" s="762"/>
      <c r="CSW16" s="94"/>
      <c r="CSZ16" s="549"/>
      <c r="CTA16" s="548"/>
      <c r="CTI16" s="762"/>
      <c r="CTK16" s="762"/>
      <c r="CTM16" s="762"/>
      <c r="CTO16" s="762"/>
      <c r="CTP16" s="94"/>
      <c r="CTS16" s="549"/>
      <c r="CTT16" s="548"/>
      <c r="CUB16" s="762"/>
      <c r="CUD16" s="762"/>
      <c r="CUF16" s="762"/>
      <c r="CUH16" s="762"/>
      <c r="CUI16" s="94"/>
      <c r="CUL16" s="549"/>
      <c r="CUM16" s="548"/>
      <c r="CUU16" s="762"/>
      <c r="CUW16" s="762"/>
      <c r="CUY16" s="762"/>
      <c r="CVA16" s="762"/>
      <c r="CVB16" s="94"/>
      <c r="CVE16" s="549"/>
      <c r="CVF16" s="548"/>
      <c r="CVN16" s="762"/>
      <c r="CVP16" s="762"/>
      <c r="CVR16" s="762"/>
      <c r="CVT16" s="762"/>
      <c r="CVU16" s="94"/>
      <c r="CVX16" s="549"/>
      <c r="CVY16" s="548"/>
      <c r="CWG16" s="762"/>
      <c r="CWI16" s="762"/>
      <c r="CWK16" s="762"/>
      <c r="CWM16" s="762"/>
      <c r="CWN16" s="94"/>
      <c r="CWQ16" s="549"/>
      <c r="CWR16" s="548"/>
      <c r="CWZ16" s="762"/>
      <c r="CXB16" s="762"/>
      <c r="CXD16" s="762"/>
      <c r="CXF16" s="762"/>
      <c r="CXG16" s="94"/>
      <c r="CXJ16" s="549"/>
      <c r="CXK16" s="548"/>
      <c r="CXS16" s="762"/>
      <c r="CXU16" s="762"/>
      <c r="CXW16" s="762"/>
      <c r="CXY16" s="762"/>
      <c r="CXZ16" s="94"/>
      <c r="CYC16" s="549"/>
      <c r="CYD16" s="548"/>
      <c r="CYL16" s="762"/>
      <c r="CYN16" s="762"/>
      <c r="CYP16" s="762"/>
      <c r="CYR16" s="762"/>
      <c r="CYS16" s="94"/>
      <c r="CYV16" s="549"/>
      <c r="CYW16" s="548"/>
      <c r="CZE16" s="762"/>
      <c r="CZG16" s="762"/>
      <c r="CZI16" s="762"/>
      <c r="CZK16" s="762"/>
      <c r="CZL16" s="94"/>
      <c r="CZO16" s="549"/>
      <c r="CZP16" s="548"/>
      <c r="CZX16" s="762"/>
      <c r="CZZ16" s="762"/>
      <c r="DAB16" s="762"/>
      <c r="DAD16" s="762"/>
      <c r="DAE16" s="94"/>
      <c r="DAH16" s="549"/>
      <c r="DAI16" s="548"/>
      <c r="DAQ16" s="762"/>
      <c r="DAS16" s="762"/>
      <c r="DAU16" s="762"/>
      <c r="DAW16" s="762"/>
      <c r="DAX16" s="94"/>
      <c r="DBA16" s="549"/>
      <c r="DBB16" s="548"/>
      <c r="DBJ16" s="762"/>
      <c r="DBL16" s="762"/>
      <c r="DBN16" s="762"/>
      <c r="DBP16" s="762"/>
      <c r="DBQ16" s="94"/>
      <c r="DBT16" s="549"/>
      <c r="DBU16" s="548"/>
      <c r="DCC16" s="762"/>
      <c r="DCE16" s="762"/>
      <c r="DCG16" s="762"/>
      <c r="DCI16" s="762"/>
      <c r="DCJ16" s="94"/>
      <c r="DCM16" s="549"/>
      <c r="DCN16" s="548"/>
      <c r="DCV16" s="762"/>
      <c r="DCX16" s="762"/>
      <c r="DCZ16" s="762"/>
      <c r="DDB16" s="762"/>
      <c r="DDC16" s="94"/>
      <c r="DDF16" s="549"/>
      <c r="DDG16" s="548"/>
      <c r="DDO16" s="762"/>
      <c r="DDQ16" s="762"/>
      <c r="DDS16" s="762"/>
      <c r="DDU16" s="762"/>
      <c r="DDV16" s="94"/>
      <c r="DDY16" s="549"/>
      <c r="DDZ16" s="548"/>
      <c r="DEH16" s="762"/>
      <c r="DEJ16" s="762"/>
      <c r="DEL16" s="762"/>
      <c r="DEN16" s="762"/>
      <c r="DEO16" s="94"/>
      <c r="DER16" s="549"/>
      <c r="DES16" s="548"/>
      <c r="DFA16" s="762"/>
      <c r="DFC16" s="762"/>
      <c r="DFE16" s="762"/>
      <c r="DFG16" s="762"/>
      <c r="DFH16" s="94"/>
      <c r="DFK16" s="549"/>
      <c r="DFL16" s="548"/>
      <c r="DFT16" s="762"/>
      <c r="DFV16" s="762"/>
      <c r="DFX16" s="762"/>
      <c r="DFZ16" s="762"/>
      <c r="DGA16" s="94"/>
      <c r="DGD16" s="549"/>
      <c r="DGE16" s="548"/>
      <c r="DGM16" s="762"/>
      <c r="DGO16" s="762"/>
      <c r="DGQ16" s="762"/>
      <c r="DGS16" s="762"/>
      <c r="DGT16" s="94"/>
      <c r="DGW16" s="549"/>
      <c r="DGX16" s="548"/>
      <c r="DHF16" s="762"/>
      <c r="DHH16" s="762"/>
      <c r="DHJ16" s="762"/>
      <c r="DHL16" s="762"/>
      <c r="DHM16" s="94"/>
      <c r="DHP16" s="549"/>
      <c r="DHQ16" s="548"/>
      <c r="DHY16" s="762"/>
      <c r="DIA16" s="762"/>
      <c r="DIC16" s="762"/>
      <c r="DIE16" s="762"/>
      <c r="DIF16" s="94"/>
      <c r="DII16" s="549"/>
      <c r="DIJ16" s="548"/>
      <c r="DIR16" s="762"/>
      <c r="DIT16" s="762"/>
      <c r="DIV16" s="762"/>
      <c r="DIX16" s="762"/>
      <c r="DIY16" s="94"/>
      <c r="DJB16" s="549"/>
      <c r="DJC16" s="548"/>
      <c r="DJK16" s="762"/>
      <c r="DJM16" s="762"/>
      <c r="DJO16" s="762"/>
      <c r="DJQ16" s="762"/>
      <c r="DJR16" s="94"/>
      <c r="DJU16" s="549"/>
      <c r="DJV16" s="548"/>
      <c r="DKD16" s="762"/>
      <c r="DKF16" s="762"/>
      <c r="DKH16" s="762"/>
      <c r="DKJ16" s="762"/>
      <c r="DKK16" s="94"/>
      <c r="DKN16" s="549"/>
      <c r="DKO16" s="548"/>
      <c r="DKW16" s="762"/>
      <c r="DKY16" s="762"/>
      <c r="DLA16" s="762"/>
      <c r="DLC16" s="762"/>
      <c r="DLD16" s="94"/>
      <c r="DLG16" s="549"/>
      <c r="DLH16" s="548"/>
      <c r="DLP16" s="762"/>
      <c r="DLR16" s="762"/>
      <c r="DLT16" s="762"/>
      <c r="DLV16" s="762"/>
      <c r="DLW16" s="94"/>
      <c r="DLZ16" s="549"/>
      <c r="DMA16" s="548"/>
      <c r="DMI16" s="762"/>
      <c r="DMK16" s="762"/>
      <c r="DMM16" s="762"/>
      <c r="DMO16" s="762"/>
      <c r="DMP16" s="94"/>
      <c r="DMS16" s="549"/>
      <c r="DMT16" s="548"/>
      <c r="DNB16" s="762"/>
      <c r="DND16" s="762"/>
      <c r="DNF16" s="762"/>
      <c r="DNH16" s="762"/>
      <c r="DNI16" s="94"/>
      <c r="DNL16" s="549"/>
      <c r="DNM16" s="548"/>
      <c r="DNU16" s="762"/>
      <c r="DNW16" s="762"/>
      <c r="DNY16" s="762"/>
      <c r="DOA16" s="762"/>
      <c r="DOB16" s="94"/>
      <c r="DOE16" s="549"/>
      <c r="DOF16" s="548"/>
      <c r="DON16" s="762"/>
      <c r="DOP16" s="762"/>
      <c r="DOR16" s="762"/>
      <c r="DOT16" s="762"/>
      <c r="DOU16" s="94"/>
      <c r="DOX16" s="549"/>
      <c r="DOY16" s="548"/>
      <c r="DPG16" s="762"/>
      <c r="DPI16" s="762"/>
      <c r="DPK16" s="762"/>
      <c r="DPM16" s="762"/>
      <c r="DPN16" s="94"/>
      <c r="DPQ16" s="549"/>
      <c r="DPR16" s="548"/>
      <c r="DPZ16" s="762"/>
      <c r="DQB16" s="762"/>
      <c r="DQD16" s="762"/>
      <c r="DQF16" s="762"/>
      <c r="DQG16" s="94"/>
      <c r="DQJ16" s="549"/>
      <c r="DQK16" s="548"/>
      <c r="DQS16" s="762"/>
      <c r="DQU16" s="762"/>
      <c r="DQW16" s="762"/>
      <c r="DQY16" s="762"/>
      <c r="DQZ16" s="94"/>
      <c r="DRC16" s="549"/>
      <c r="DRD16" s="548"/>
      <c r="DRL16" s="762"/>
      <c r="DRN16" s="762"/>
      <c r="DRP16" s="762"/>
      <c r="DRR16" s="762"/>
      <c r="DRS16" s="94"/>
      <c r="DRV16" s="549"/>
      <c r="DRW16" s="548"/>
      <c r="DSE16" s="762"/>
      <c r="DSG16" s="762"/>
      <c r="DSI16" s="762"/>
      <c r="DSK16" s="762"/>
      <c r="DSL16" s="94"/>
      <c r="DSO16" s="549"/>
      <c r="DSP16" s="548"/>
      <c r="DSX16" s="762"/>
      <c r="DSZ16" s="762"/>
      <c r="DTB16" s="762"/>
      <c r="DTD16" s="762"/>
      <c r="DTE16" s="94"/>
      <c r="DTH16" s="549"/>
      <c r="DTI16" s="548"/>
      <c r="DTQ16" s="762"/>
      <c r="DTS16" s="762"/>
      <c r="DTU16" s="762"/>
      <c r="DTW16" s="762"/>
      <c r="DTX16" s="94"/>
      <c r="DUA16" s="549"/>
      <c r="DUB16" s="548"/>
      <c r="DUJ16" s="762"/>
      <c r="DUL16" s="762"/>
      <c r="DUN16" s="762"/>
      <c r="DUP16" s="762"/>
      <c r="DUQ16" s="94"/>
      <c r="DUT16" s="549"/>
      <c r="DUU16" s="548"/>
      <c r="DVC16" s="762"/>
      <c r="DVE16" s="762"/>
      <c r="DVG16" s="762"/>
      <c r="DVI16" s="762"/>
      <c r="DVJ16" s="94"/>
      <c r="DVM16" s="549"/>
      <c r="DVN16" s="548"/>
      <c r="DVV16" s="762"/>
      <c r="DVX16" s="762"/>
      <c r="DVZ16" s="762"/>
      <c r="DWB16" s="762"/>
      <c r="DWC16" s="94"/>
      <c r="DWF16" s="549"/>
      <c r="DWG16" s="548"/>
      <c r="DWO16" s="762"/>
      <c r="DWQ16" s="762"/>
      <c r="DWS16" s="762"/>
      <c r="DWU16" s="762"/>
      <c r="DWV16" s="94"/>
      <c r="DWY16" s="549"/>
      <c r="DWZ16" s="548"/>
      <c r="DXH16" s="762"/>
      <c r="DXJ16" s="762"/>
      <c r="DXL16" s="762"/>
      <c r="DXN16" s="762"/>
      <c r="DXO16" s="94"/>
      <c r="DXR16" s="549"/>
      <c r="DXS16" s="548"/>
      <c r="DYA16" s="762"/>
      <c r="DYC16" s="762"/>
      <c r="DYE16" s="762"/>
      <c r="DYG16" s="762"/>
      <c r="DYH16" s="94"/>
      <c r="DYK16" s="549"/>
      <c r="DYL16" s="548"/>
      <c r="DYT16" s="762"/>
      <c r="DYV16" s="762"/>
      <c r="DYX16" s="762"/>
      <c r="DYZ16" s="762"/>
      <c r="DZA16" s="94"/>
      <c r="DZD16" s="549"/>
      <c r="DZE16" s="548"/>
      <c r="DZM16" s="762"/>
      <c r="DZO16" s="762"/>
      <c r="DZQ16" s="762"/>
      <c r="DZS16" s="762"/>
      <c r="DZT16" s="94"/>
      <c r="DZW16" s="549"/>
      <c r="DZX16" s="548"/>
      <c r="EAF16" s="762"/>
      <c r="EAH16" s="762"/>
      <c r="EAJ16" s="762"/>
      <c r="EAL16" s="762"/>
      <c r="EAM16" s="94"/>
      <c r="EAP16" s="549"/>
      <c r="EAQ16" s="548"/>
      <c r="EAY16" s="762"/>
      <c r="EBA16" s="762"/>
      <c r="EBC16" s="762"/>
      <c r="EBE16" s="762"/>
      <c r="EBF16" s="94"/>
      <c r="EBI16" s="549"/>
      <c r="EBJ16" s="548"/>
      <c r="EBR16" s="762"/>
      <c r="EBT16" s="762"/>
      <c r="EBV16" s="762"/>
      <c r="EBX16" s="762"/>
      <c r="EBY16" s="94"/>
      <c r="ECB16" s="549"/>
      <c r="ECC16" s="548"/>
      <c r="ECK16" s="762"/>
      <c r="ECM16" s="762"/>
      <c r="ECO16" s="762"/>
      <c r="ECQ16" s="762"/>
      <c r="ECR16" s="94"/>
      <c r="ECU16" s="549"/>
      <c r="ECV16" s="548"/>
      <c r="EDD16" s="762"/>
      <c r="EDF16" s="762"/>
      <c r="EDH16" s="762"/>
      <c r="EDJ16" s="762"/>
      <c r="EDK16" s="94"/>
      <c r="EDN16" s="549"/>
      <c r="EDO16" s="548"/>
      <c r="EDW16" s="762"/>
      <c r="EDY16" s="762"/>
      <c r="EEA16" s="762"/>
      <c r="EEC16" s="762"/>
      <c r="EED16" s="94"/>
      <c r="EEG16" s="549"/>
      <c r="EEH16" s="548"/>
      <c r="EEP16" s="762"/>
      <c r="EER16" s="762"/>
      <c r="EET16" s="762"/>
      <c r="EEV16" s="762"/>
      <c r="EEW16" s="94"/>
      <c r="EEZ16" s="549"/>
      <c r="EFA16" s="548"/>
      <c r="EFI16" s="762"/>
      <c r="EFK16" s="762"/>
      <c r="EFM16" s="762"/>
      <c r="EFO16" s="762"/>
      <c r="EFP16" s="94"/>
      <c r="EFS16" s="549"/>
      <c r="EFT16" s="548"/>
      <c r="EGB16" s="762"/>
      <c r="EGD16" s="762"/>
      <c r="EGF16" s="762"/>
      <c r="EGH16" s="762"/>
      <c r="EGI16" s="94"/>
      <c r="EGL16" s="549"/>
      <c r="EGM16" s="548"/>
      <c r="EGU16" s="762"/>
      <c r="EGW16" s="762"/>
      <c r="EGY16" s="762"/>
      <c r="EHA16" s="762"/>
      <c r="EHB16" s="94"/>
      <c r="EHE16" s="549"/>
      <c r="EHF16" s="548"/>
      <c r="EHN16" s="762"/>
      <c r="EHP16" s="762"/>
      <c r="EHR16" s="762"/>
      <c r="EHT16" s="762"/>
      <c r="EHU16" s="94"/>
      <c r="EHX16" s="549"/>
      <c r="EHY16" s="548"/>
      <c r="EIG16" s="762"/>
      <c r="EII16" s="762"/>
      <c r="EIK16" s="762"/>
      <c r="EIM16" s="762"/>
      <c r="EIN16" s="94"/>
      <c r="EIQ16" s="549"/>
      <c r="EIR16" s="548"/>
      <c r="EIZ16" s="762"/>
      <c r="EJB16" s="762"/>
      <c r="EJD16" s="762"/>
      <c r="EJF16" s="762"/>
      <c r="EJG16" s="94"/>
      <c r="EJJ16" s="549"/>
      <c r="EJK16" s="548"/>
      <c r="EJS16" s="762"/>
      <c r="EJU16" s="762"/>
      <c r="EJW16" s="762"/>
      <c r="EJY16" s="762"/>
      <c r="EJZ16" s="94"/>
      <c r="EKC16" s="549"/>
      <c r="EKD16" s="548"/>
      <c r="EKL16" s="762"/>
      <c r="EKN16" s="762"/>
      <c r="EKP16" s="762"/>
      <c r="EKR16" s="762"/>
      <c r="EKS16" s="94"/>
      <c r="EKV16" s="549"/>
      <c r="EKW16" s="548"/>
      <c r="ELE16" s="762"/>
      <c r="ELG16" s="762"/>
      <c r="ELI16" s="762"/>
      <c r="ELK16" s="762"/>
      <c r="ELL16" s="94"/>
      <c r="ELO16" s="549"/>
      <c r="ELP16" s="548"/>
      <c r="ELX16" s="762"/>
      <c r="ELZ16" s="762"/>
      <c r="EMB16" s="762"/>
      <c r="EMD16" s="762"/>
      <c r="EME16" s="94"/>
      <c r="EMH16" s="549"/>
      <c r="EMI16" s="548"/>
      <c r="EMQ16" s="762"/>
      <c r="EMS16" s="762"/>
      <c r="EMU16" s="762"/>
      <c r="EMW16" s="762"/>
      <c r="EMX16" s="94"/>
      <c r="ENA16" s="549"/>
      <c r="ENB16" s="548"/>
      <c r="ENJ16" s="762"/>
      <c r="ENL16" s="762"/>
      <c r="ENN16" s="762"/>
      <c r="ENP16" s="762"/>
      <c r="ENQ16" s="94"/>
      <c r="ENT16" s="549"/>
      <c r="ENU16" s="548"/>
      <c r="EOC16" s="762"/>
      <c r="EOE16" s="762"/>
      <c r="EOG16" s="762"/>
      <c r="EOI16" s="762"/>
      <c r="EOJ16" s="94"/>
      <c r="EOM16" s="549"/>
      <c r="EON16" s="548"/>
      <c r="EOV16" s="762"/>
      <c r="EOX16" s="762"/>
      <c r="EOZ16" s="762"/>
      <c r="EPB16" s="762"/>
      <c r="EPC16" s="94"/>
      <c r="EPF16" s="549"/>
      <c r="EPG16" s="548"/>
      <c r="EPO16" s="762"/>
      <c r="EPQ16" s="762"/>
      <c r="EPS16" s="762"/>
      <c r="EPU16" s="762"/>
      <c r="EPV16" s="94"/>
      <c r="EPY16" s="549"/>
      <c r="EPZ16" s="548"/>
      <c r="EQH16" s="762"/>
      <c r="EQJ16" s="762"/>
      <c r="EQL16" s="762"/>
      <c r="EQN16" s="762"/>
      <c r="EQO16" s="94"/>
      <c r="EQR16" s="549"/>
      <c r="EQS16" s="548"/>
      <c r="ERA16" s="762"/>
      <c r="ERC16" s="762"/>
      <c r="ERE16" s="762"/>
      <c r="ERG16" s="762"/>
      <c r="ERH16" s="94"/>
      <c r="ERK16" s="549"/>
      <c r="ERL16" s="548"/>
      <c r="ERT16" s="762"/>
      <c r="ERV16" s="762"/>
      <c r="ERX16" s="762"/>
      <c r="ERZ16" s="762"/>
      <c r="ESA16" s="94"/>
      <c r="ESD16" s="549"/>
      <c r="ESE16" s="548"/>
      <c r="ESM16" s="762"/>
      <c r="ESO16" s="762"/>
      <c r="ESQ16" s="762"/>
      <c r="ESS16" s="762"/>
      <c r="EST16" s="94"/>
      <c r="ESW16" s="549"/>
      <c r="ESX16" s="548"/>
      <c r="ETF16" s="762"/>
      <c r="ETH16" s="762"/>
      <c r="ETJ16" s="762"/>
      <c r="ETL16" s="762"/>
      <c r="ETM16" s="94"/>
      <c r="ETP16" s="549"/>
      <c r="ETQ16" s="548"/>
      <c r="ETY16" s="762"/>
      <c r="EUA16" s="762"/>
      <c r="EUC16" s="762"/>
      <c r="EUE16" s="762"/>
      <c r="EUF16" s="94"/>
      <c r="EUI16" s="549"/>
      <c r="EUJ16" s="548"/>
      <c r="EUR16" s="762"/>
      <c r="EUT16" s="762"/>
      <c r="EUV16" s="762"/>
      <c r="EUX16" s="762"/>
      <c r="EUY16" s="94"/>
      <c r="EVB16" s="549"/>
      <c r="EVC16" s="548"/>
      <c r="EVK16" s="762"/>
      <c r="EVM16" s="762"/>
      <c r="EVO16" s="762"/>
      <c r="EVQ16" s="762"/>
      <c r="EVR16" s="94"/>
      <c r="EVU16" s="549"/>
      <c r="EVV16" s="548"/>
      <c r="EWD16" s="762"/>
      <c r="EWF16" s="762"/>
      <c r="EWH16" s="762"/>
      <c r="EWJ16" s="762"/>
      <c r="EWK16" s="94"/>
      <c r="EWN16" s="549"/>
      <c r="EWO16" s="548"/>
      <c r="EWW16" s="762"/>
      <c r="EWY16" s="762"/>
      <c r="EXA16" s="762"/>
      <c r="EXC16" s="762"/>
      <c r="EXD16" s="94"/>
      <c r="EXG16" s="549"/>
      <c r="EXH16" s="548"/>
      <c r="EXP16" s="762"/>
      <c r="EXR16" s="762"/>
      <c r="EXT16" s="762"/>
      <c r="EXV16" s="762"/>
      <c r="EXW16" s="94"/>
      <c r="EXZ16" s="549"/>
      <c r="EYA16" s="548"/>
      <c r="EYI16" s="762"/>
      <c r="EYK16" s="762"/>
      <c r="EYM16" s="762"/>
      <c r="EYO16" s="762"/>
      <c r="EYP16" s="94"/>
      <c r="EYS16" s="549"/>
      <c r="EYT16" s="548"/>
      <c r="EZB16" s="762"/>
      <c r="EZD16" s="762"/>
      <c r="EZF16" s="762"/>
      <c r="EZH16" s="762"/>
      <c r="EZI16" s="94"/>
      <c r="EZL16" s="549"/>
      <c r="EZM16" s="548"/>
      <c r="EZU16" s="762"/>
      <c r="EZW16" s="762"/>
      <c r="EZY16" s="762"/>
      <c r="FAA16" s="762"/>
      <c r="FAB16" s="94"/>
      <c r="FAE16" s="549"/>
      <c r="FAF16" s="548"/>
      <c r="FAN16" s="762"/>
      <c r="FAP16" s="762"/>
      <c r="FAR16" s="762"/>
      <c r="FAT16" s="762"/>
      <c r="FAU16" s="94"/>
      <c r="FAX16" s="549"/>
      <c r="FAY16" s="548"/>
      <c r="FBG16" s="762"/>
      <c r="FBI16" s="762"/>
      <c r="FBK16" s="762"/>
      <c r="FBM16" s="762"/>
      <c r="FBN16" s="94"/>
      <c r="FBQ16" s="549"/>
      <c r="FBR16" s="548"/>
      <c r="FBZ16" s="762"/>
      <c r="FCB16" s="762"/>
      <c r="FCD16" s="762"/>
      <c r="FCF16" s="762"/>
      <c r="FCG16" s="94"/>
      <c r="FCJ16" s="549"/>
      <c r="FCK16" s="548"/>
      <c r="FCS16" s="762"/>
      <c r="FCU16" s="762"/>
      <c r="FCW16" s="762"/>
      <c r="FCY16" s="762"/>
      <c r="FCZ16" s="94"/>
      <c r="FDC16" s="549"/>
      <c r="FDD16" s="548"/>
      <c r="FDL16" s="762"/>
      <c r="FDN16" s="762"/>
      <c r="FDP16" s="762"/>
      <c r="FDR16" s="762"/>
      <c r="FDS16" s="94"/>
      <c r="FDV16" s="549"/>
      <c r="FDW16" s="548"/>
      <c r="FEE16" s="762"/>
      <c r="FEG16" s="762"/>
      <c r="FEI16" s="762"/>
      <c r="FEK16" s="762"/>
      <c r="FEL16" s="94"/>
      <c r="FEO16" s="549"/>
      <c r="FEP16" s="548"/>
      <c r="FEX16" s="762"/>
      <c r="FEZ16" s="762"/>
      <c r="FFB16" s="762"/>
      <c r="FFD16" s="762"/>
      <c r="FFE16" s="94"/>
      <c r="FFH16" s="549"/>
      <c r="FFI16" s="548"/>
      <c r="FFQ16" s="762"/>
      <c r="FFS16" s="762"/>
      <c r="FFU16" s="762"/>
      <c r="FFW16" s="762"/>
      <c r="FFX16" s="94"/>
      <c r="FGA16" s="549"/>
      <c r="FGB16" s="548"/>
      <c r="FGJ16" s="762"/>
      <c r="FGL16" s="762"/>
      <c r="FGN16" s="762"/>
      <c r="FGP16" s="762"/>
      <c r="FGQ16" s="94"/>
      <c r="FGT16" s="549"/>
      <c r="FGU16" s="548"/>
      <c r="FHC16" s="762"/>
      <c r="FHE16" s="762"/>
      <c r="FHG16" s="762"/>
      <c r="FHI16" s="762"/>
      <c r="FHJ16" s="94"/>
      <c r="FHM16" s="549"/>
      <c r="FHN16" s="548"/>
      <c r="FHV16" s="762"/>
      <c r="FHX16" s="762"/>
      <c r="FHZ16" s="762"/>
      <c r="FIB16" s="762"/>
      <c r="FIC16" s="94"/>
      <c r="FIF16" s="549"/>
      <c r="FIG16" s="548"/>
      <c r="FIO16" s="762"/>
      <c r="FIQ16" s="762"/>
      <c r="FIS16" s="762"/>
      <c r="FIU16" s="762"/>
      <c r="FIV16" s="94"/>
      <c r="FIY16" s="549"/>
      <c r="FIZ16" s="548"/>
      <c r="FJH16" s="762"/>
      <c r="FJJ16" s="762"/>
      <c r="FJL16" s="762"/>
      <c r="FJN16" s="762"/>
      <c r="FJO16" s="94"/>
      <c r="FJR16" s="549"/>
      <c r="FJS16" s="548"/>
      <c r="FKA16" s="762"/>
      <c r="FKC16" s="762"/>
      <c r="FKE16" s="762"/>
      <c r="FKG16" s="762"/>
      <c r="FKH16" s="94"/>
      <c r="FKK16" s="549"/>
      <c r="FKL16" s="548"/>
      <c r="FKT16" s="762"/>
      <c r="FKV16" s="762"/>
      <c r="FKX16" s="762"/>
      <c r="FKZ16" s="762"/>
      <c r="FLA16" s="94"/>
      <c r="FLD16" s="549"/>
      <c r="FLE16" s="548"/>
      <c r="FLM16" s="762"/>
      <c r="FLO16" s="762"/>
      <c r="FLQ16" s="762"/>
      <c r="FLS16" s="762"/>
      <c r="FLT16" s="94"/>
      <c r="FLW16" s="549"/>
      <c r="FLX16" s="548"/>
      <c r="FMF16" s="762"/>
      <c r="FMH16" s="762"/>
      <c r="FMJ16" s="762"/>
      <c r="FML16" s="762"/>
      <c r="FMM16" s="94"/>
      <c r="FMP16" s="549"/>
      <c r="FMQ16" s="548"/>
      <c r="FMY16" s="762"/>
      <c r="FNA16" s="762"/>
      <c r="FNC16" s="762"/>
      <c r="FNE16" s="762"/>
      <c r="FNF16" s="94"/>
      <c r="FNI16" s="549"/>
      <c r="FNJ16" s="548"/>
      <c r="FNR16" s="762"/>
      <c r="FNT16" s="762"/>
      <c r="FNV16" s="762"/>
      <c r="FNX16" s="762"/>
      <c r="FNY16" s="94"/>
      <c r="FOB16" s="549"/>
      <c r="FOC16" s="548"/>
      <c r="FOK16" s="762"/>
      <c r="FOM16" s="762"/>
      <c r="FOO16" s="762"/>
      <c r="FOQ16" s="762"/>
      <c r="FOR16" s="94"/>
      <c r="FOU16" s="549"/>
      <c r="FOV16" s="548"/>
      <c r="FPD16" s="762"/>
      <c r="FPF16" s="762"/>
      <c r="FPH16" s="762"/>
      <c r="FPJ16" s="762"/>
      <c r="FPK16" s="94"/>
      <c r="FPN16" s="549"/>
      <c r="FPO16" s="548"/>
      <c r="FPW16" s="762"/>
      <c r="FPY16" s="762"/>
      <c r="FQA16" s="762"/>
      <c r="FQC16" s="762"/>
      <c r="FQD16" s="94"/>
      <c r="FQG16" s="549"/>
      <c r="FQH16" s="548"/>
      <c r="FQP16" s="762"/>
      <c r="FQR16" s="762"/>
      <c r="FQT16" s="762"/>
      <c r="FQV16" s="762"/>
      <c r="FQW16" s="94"/>
      <c r="FQZ16" s="549"/>
      <c r="FRA16" s="548"/>
      <c r="FRI16" s="762"/>
      <c r="FRK16" s="762"/>
      <c r="FRM16" s="762"/>
      <c r="FRO16" s="762"/>
      <c r="FRP16" s="94"/>
      <c r="FRS16" s="549"/>
      <c r="FRT16" s="548"/>
      <c r="FSB16" s="762"/>
      <c r="FSD16" s="762"/>
      <c r="FSF16" s="762"/>
      <c r="FSH16" s="762"/>
      <c r="FSI16" s="94"/>
      <c r="FSL16" s="549"/>
      <c r="FSM16" s="548"/>
      <c r="FSU16" s="762"/>
      <c r="FSW16" s="762"/>
      <c r="FSY16" s="762"/>
      <c r="FTA16" s="762"/>
      <c r="FTB16" s="94"/>
      <c r="FTE16" s="549"/>
      <c r="FTF16" s="548"/>
      <c r="FTN16" s="762"/>
      <c r="FTP16" s="762"/>
      <c r="FTR16" s="762"/>
      <c r="FTT16" s="762"/>
      <c r="FTU16" s="94"/>
      <c r="FTX16" s="549"/>
      <c r="FTY16" s="548"/>
      <c r="FUG16" s="762"/>
      <c r="FUI16" s="762"/>
      <c r="FUK16" s="762"/>
      <c r="FUM16" s="762"/>
      <c r="FUN16" s="94"/>
      <c r="FUQ16" s="549"/>
      <c r="FUR16" s="548"/>
      <c r="FUZ16" s="762"/>
      <c r="FVB16" s="762"/>
      <c r="FVD16" s="762"/>
      <c r="FVF16" s="762"/>
      <c r="FVG16" s="94"/>
      <c r="FVJ16" s="549"/>
      <c r="FVK16" s="548"/>
      <c r="FVS16" s="762"/>
      <c r="FVU16" s="762"/>
      <c r="FVW16" s="762"/>
      <c r="FVY16" s="762"/>
      <c r="FVZ16" s="94"/>
      <c r="FWC16" s="549"/>
      <c r="FWD16" s="548"/>
      <c r="FWL16" s="762"/>
      <c r="FWN16" s="762"/>
      <c r="FWP16" s="762"/>
      <c r="FWR16" s="762"/>
      <c r="FWS16" s="94"/>
      <c r="FWV16" s="549"/>
      <c r="FWW16" s="548"/>
      <c r="FXE16" s="762"/>
      <c r="FXG16" s="762"/>
      <c r="FXI16" s="762"/>
      <c r="FXK16" s="762"/>
      <c r="FXL16" s="94"/>
      <c r="FXO16" s="549"/>
      <c r="FXP16" s="548"/>
      <c r="FXX16" s="762"/>
      <c r="FXZ16" s="762"/>
      <c r="FYB16" s="762"/>
      <c r="FYD16" s="762"/>
      <c r="FYE16" s="94"/>
      <c r="FYH16" s="549"/>
      <c r="FYI16" s="548"/>
      <c r="FYQ16" s="762"/>
      <c r="FYS16" s="762"/>
      <c r="FYU16" s="762"/>
      <c r="FYW16" s="762"/>
      <c r="FYX16" s="94"/>
      <c r="FZA16" s="549"/>
      <c r="FZB16" s="548"/>
      <c r="FZJ16" s="762"/>
      <c r="FZL16" s="762"/>
      <c r="FZN16" s="762"/>
      <c r="FZP16" s="762"/>
      <c r="FZQ16" s="94"/>
      <c r="FZT16" s="549"/>
      <c r="FZU16" s="548"/>
      <c r="GAC16" s="762"/>
      <c r="GAE16" s="762"/>
      <c r="GAG16" s="762"/>
      <c r="GAI16" s="762"/>
      <c r="GAJ16" s="94"/>
      <c r="GAM16" s="549"/>
      <c r="GAN16" s="548"/>
      <c r="GAV16" s="762"/>
      <c r="GAX16" s="762"/>
      <c r="GAZ16" s="762"/>
      <c r="GBB16" s="762"/>
      <c r="GBC16" s="94"/>
      <c r="GBF16" s="549"/>
      <c r="GBG16" s="548"/>
      <c r="GBO16" s="762"/>
      <c r="GBQ16" s="762"/>
      <c r="GBS16" s="762"/>
      <c r="GBU16" s="762"/>
      <c r="GBV16" s="94"/>
      <c r="GBY16" s="549"/>
      <c r="GBZ16" s="548"/>
      <c r="GCH16" s="762"/>
      <c r="GCJ16" s="762"/>
      <c r="GCL16" s="762"/>
      <c r="GCN16" s="762"/>
      <c r="GCO16" s="94"/>
      <c r="GCR16" s="549"/>
      <c r="GCS16" s="548"/>
      <c r="GDA16" s="762"/>
      <c r="GDC16" s="762"/>
      <c r="GDE16" s="762"/>
      <c r="GDG16" s="762"/>
      <c r="GDH16" s="94"/>
      <c r="GDK16" s="549"/>
      <c r="GDL16" s="548"/>
      <c r="GDT16" s="762"/>
      <c r="GDV16" s="762"/>
      <c r="GDX16" s="762"/>
      <c r="GDZ16" s="762"/>
      <c r="GEA16" s="94"/>
      <c r="GED16" s="549"/>
      <c r="GEE16" s="548"/>
      <c r="GEM16" s="762"/>
      <c r="GEO16" s="762"/>
      <c r="GEQ16" s="762"/>
      <c r="GES16" s="762"/>
      <c r="GET16" s="94"/>
      <c r="GEW16" s="549"/>
      <c r="GEX16" s="548"/>
      <c r="GFF16" s="762"/>
      <c r="GFH16" s="762"/>
      <c r="GFJ16" s="762"/>
      <c r="GFL16" s="762"/>
      <c r="GFM16" s="94"/>
      <c r="GFP16" s="549"/>
      <c r="GFQ16" s="548"/>
      <c r="GFY16" s="762"/>
      <c r="GGA16" s="762"/>
      <c r="GGC16" s="762"/>
      <c r="GGE16" s="762"/>
      <c r="GGF16" s="94"/>
      <c r="GGI16" s="549"/>
      <c r="GGJ16" s="548"/>
      <c r="GGR16" s="762"/>
      <c r="GGT16" s="762"/>
      <c r="GGV16" s="762"/>
      <c r="GGX16" s="762"/>
      <c r="GGY16" s="94"/>
      <c r="GHB16" s="549"/>
      <c r="GHC16" s="548"/>
      <c r="GHK16" s="762"/>
      <c r="GHM16" s="762"/>
      <c r="GHO16" s="762"/>
      <c r="GHQ16" s="762"/>
      <c r="GHR16" s="94"/>
      <c r="GHU16" s="549"/>
      <c r="GHV16" s="548"/>
      <c r="GID16" s="762"/>
      <c r="GIF16" s="762"/>
      <c r="GIH16" s="762"/>
      <c r="GIJ16" s="762"/>
      <c r="GIK16" s="94"/>
      <c r="GIN16" s="549"/>
      <c r="GIO16" s="548"/>
      <c r="GIW16" s="762"/>
      <c r="GIY16" s="762"/>
      <c r="GJA16" s="762"/>
      <c r="GJC16" s="762"/>
      <c r="GJD16" s="94"/>
      <c r="GJG16" s="549"/>
      <c r="GJH16" s="548"/>
      <c r="GJP16" s="762"/>
      <c r="GJR16" s="762"/>
      <c r="GJT16" s="762"/>
      <c r="GJV16" s="762"/>
      <c r="GJW16" s="94"/>
      <c r="GJZ16" s="549"/>
      <c r="GKA16" s="548"/>
      <c r="GKI16" s="762"/>
      <c r="GKK16" s="762"/>
      <c r="GKM16" s="762"/>
      <c r="GKO16" s="762"/>
      <c r="GKP16" s="94"/>
      <c r="GKS16" s="549"/>
      <c r="GKT16" s="548"/>
      <c r="GLB16" s="762"/>
      <c r="GLD16" s="762"/>
      <c r="GLF16" s="762"/>
      <c r="GLH16" s="762"/>
      <c r="GLI16" s="94"/>
      <c r="GLL16" s="549"/>
      <c r="GLM16" s="548"/>
      <c r="GLU16" s="762"/>
      <c r="GLW16" s="762"/>
      <c r="GLY16" s="762"/>
      <c r="GMA16" s="762"/>
      <c r="GMB16" s="94"/>
      <c r="GME16" s="549"/>
      <c r="GMF16" s="548"/>
      <c r="GMN16" s="762"/>
      <c r="GMP16" s="762"/>
      <c r="GMR16" s="762"/>
      <c r="GMT16" s="762"/>
      <c r="GMU16" s="94"/>
      <c r="GMX16" s="549"/>
      <c r="GMY16" s="548"/>
      <c r="GNG16" s="762"/>
      <c r="GNI16" s="762"/>
      <c r="GNK16" s="762"/>
      <c r="GNM16" s="762"/>
      <c r="GNN16" s="94"/>
      <c r="GNQ16" s="549"/>
      <c r="GNR16" s="548"/>
      <c r="GNZ16" s="762"/>
      <c r="GOB16" s="762"/>
      <c r="GOD16" s="762"/>
      <c r="GOF16" s="762"/>
      <c r="GOG16" s="94"/>
      <c r="GOJ16" s="549"/>
      <c r="GOK16" s="548"/>
      <c r="GOS16" s="762"/>
      <c r="GOU16" s="762"/>
      <c r="GOW16" s="762"/>
      <c r="GOY16" s="762"/>
      <c r="GOZ16" s="94"/>
      <c r="GPC16" s="549"/>
      <c r="GPD16" s="548"/>
      <c r="GPL16" s="762"/>
      <c r="GPN16" s="762"/>
      <c r="GPP16" s="762"/>
      <c r="GPR16" s="762"/>
      <c r="GPS16" s="94"/>
      <c r="GPV16" s="549"/>
      <c r="GPW16" s="548"/>
      <c r="GQE16" s="762"/>
      <c r="GQG16" s="762"/>
      <c r="GQI16" s="762"/>
      <c r="GQK16" s="762"/>
      <c r="GQL16" s="94"/>
      <c r="GQO16" s="549"/>
      <c r="GQP16" s="548"/>
      <c r="GQX16" s="762"/>
      <c r="GQZ16" s="762"/>
      <c r="GRB16" s="762"/>
      <c r="GRD16" s="762"/>
      <c r="GRE16" s="94"/>
      <c r="GRH16" s="549"/>
      <c r="GRI16" s="548"/>
      <c r="GRQ16" s="762"/>
      <c r="GRS16" s="762"/>
      <c r="GRU16" s="762"/>
      <c r="GRW16" s="762"/>
      <c r="GRX16" s="94"/>
      <c r="GSA16" s="549"/>
      <c r="GSB16" s="548"/>
      <c r="GSJ16" s="762"/>
      <c r="GSL16" s="762"/>
      <c r="GSN16" s="762"/>
      <c r="GSP16" s="762"/>
      <c r="GSQ16" s="94"/>
      <c r="GST16" s="549"/>
      <c r="GSU16" s="548"/>
      <c r="GTC16" s="762"/>
      <c r="GTE16" s="762"/>
      <c r="GTG16" s="762"/>
      <c r="GTI16" s="762"/>
      <c r="GTJ16" s="94"/>
      <c r="GTM16" s="549"/>
      <c r="GTN16" s="548"/>
      <c r="GTV16" s="762"/>
      <c r="GTX16" s="762"/>
      <c r="GTZ16" s="762"/>
      <c r="GUB16" s="762"/>
      <c r="GUC16" s="94"/>
      <c r="GUF16" s="549"/>
      <c r="GUG16" s="548"/>
      <c r="GUO16" s="762"/>
      <c r="GUQ16" s="762"/>
      <c r="GUS16" s="762"/>
      <c r="GUU16" s="762"/>
      <c r="GUV16" s="94"/>
      <c r="GUY16" s="549"/>
      <c r="GUZ16" s="548"/>
      <c r="GVH16" s="762"/>
      <c r="GVJ16" s="762"/>
      <c r="GVL16" s="762"/>
      <c r="GVN16" s="762"/>
      <c r="GVO16" s="94"/>
      <c r="GVR16" s="549"/>
      <c r="GVS16" s="548"/>
      <c r="GWA16" s="762"/>
      <c r="GWC16" s="762"/>
      <c r="GWE16" s="762"/>
      <c r="GWG16" s="762"/>
      <c r="GWH16" s="94"/>
      <c r="GWK16" s="549"/>
      <c r="GWL16" s="548"/>
      <c r="GWT16" s="762"/>
      <c r="GWV16" s="762"/>
      <c r="GWX16" s="762"/>
      <c r="GWZ16" s="762"/>
      <c r="GXA16" s="94"/>
      <c r="GXD16" s="549"/>
      <c r="GXE16" s="548"/>
      <c r="GXM16" s="762"/>
      <c r="GXO16" s="762"/>
      <c r="GXQ16" s="762"/>
      <c r="GXS16" s="762"/>
      <c r="GXT16" s="94"/>
      <c r="GXW16" s="549"/>
      <c r="GXX16" s="548"/>
      <c r="GYF16" s="762"/>
      <c r="GYH16" s="762"/>
      <c r="GYJ16" s="762"/>
      <c r="GYL16" s="762"/>
      <c r="GYM16" s="94"/>
      <c r="GYP16" s="549"/>
      <c r="GYQ16" s="548"/>
      <c r="GYY16" s="762"/>
      <c r="GZA16" s="762"/>
      <c r="GZC16" s="762"/>
      <c r="GZE16" s="762"/>
      <c r="GZF16" s="94"/>
      <c r="GZI16" s="549"/>
      <c r="GZJ16" s="548"/>
      <c r="GZR16" s="762"/>
      <c r="GZT16" s="762"/>
      <c r="GZV16" s="762"/>
      <c r="GZX16" s="762"/>
      <c r="GZY16" s="94"/>
      <c r="HAB16" s="549"/>
      <c r="HAC16" s="548"/>
      <c r="HAK16" s="762"/>
      <c r="HAM16" s="762"/>
      <c r="HAO16" s="762"/>
      <c r="HAQ16" s="762"/>
      <c r="HAR16" s="94"/>
      <c r="HAU16" s="549"/>
      <c r="HAV16" s="548"/>
      <c r="HBD16" s="762"/>
      <c r="HBF16" s="762"/>
      <c r="HBH16" s="762"/>
      <c r="HBJ16" s="762"/>
      <c r="HBK16" s="94"/>
      <c r="HBN16" s="549"/>
      <c r="HBO16" s="548"/>
      <c r="HBW16" s="762"/>
      <c r="HBY16" s="762"/>
      <c r="HCA16" s="762"/>
      <c r="HCC16" s="762"/>
      <c r="HCD16" s="94"/>
      <c r="HCG16" s="549"/>
      <c r="HCH16" s="548"/>
      <c r="HCP16" s="762"/>
      <c r="HCR16" s="762"/>
      <c r="HCT16" s="762"/>
      <c r="HCV16" s="762"/>
      <c r="HCW16" s="94"/>
      <c r="HCZ16" s="549"/>
      <c r="HDA16" s="548"/>
      <c r="HDI16" s="762"/>
      <c r="HDK16" s="762"/>
      <c r="HDM16" s="762"/>
      <c r="HDO16" s="762"/>
      <c r="HDP16" s="94"/>
      <c r="HDS16" s="549"/>
      <c r="HDT16" s="548"/>
      <c r="HEB16" s="762"/>
      <c r="HED16" s="762"/>
      <c r="HEF16" s="762"/>
      <c r="HEH16" s="762"/>
      <c r="HEI16" s="94"/>
      <c r="HEL16" s="549"/>
      <c r="HEM16" s="548"/>
      <c r="HEU16" s="762"/>
      <c r="HEW16" s="762"/>
      <c r="HEY16" s="762"/>
      <c r="HFA16" s="762"/>
      <c r="HFB16" s="94"/>
      <c r="HFE16" s="549"/>
      <c r="HFF16" s="548"/>
      <c r="HFN16" s="762"/>
      <c r="HFP16" s="762"/>
      <c r="HFR16" s="762"/>
      <c r="HFT16" s="762"/>
      <c r="HFU16" s="94"/>
      <c r="HFX16" s="549"/>
      <c r="HFY16" s="548"/>
      <c r="HGG16" s="762"/>
      <c r="HGI16" s="762"/>
      <c r="HGK16" s="762"/>
      <c r="HGM16" s="762"/>
      <c r="HGN16" s="94"/>
      <c r="HGQ16" s="549"/>
      <c r="HGR16" s="548"/>
      <c r="HGZ16" s="762"/>
      <c r="HHB16" s="762"/>
      <c r="HHD16" s="762"/>
      <c r="HHF16" s="762"/>
      <c r="HHG16" s="94"/>
      <c r="HHJ16" s="549"/>
      <c r="HHK16" s="548"/>
      <c r="HHS16" s="762"/>
      <c r="HHU16" s="762"/>
      <c r="HHW16" s="762"/>
      <c r="HHY16" s="762"/>
      <c r="HHZ16" s="94"/>
      <c r="HIC16" s="549"/>
      <c r="HID16" s="548"/>
      <c r="HIL16" s="762"/>
      <c r="HIN16" s="762"/>
      <c r="HIP16" s="762"/>
      <c r="HIR16" s="762"/>
      <c r="HIS16" s="94"/>
      <c r="HIV16" s="549"/>
      <c r="HIW16" s="548"/>
      <c r="HJE16" s="762"/>
      <c r="HJG16" s="762"/>
      <c r="HJI16" s="762"/>
      <c r="HJK16" s="762"/>
      <c r="HJL16" s="94"/>
      <c r="HJO16" s="549"/>
      <c r="HJP16" s="548"/>
      <c r="HJX16" s="762"/>
      <c r="HJZ16" s="762"/>
      <c r="HKB16" s="762"/>
      <c r="HKD16" s="762"/>
      <c r="HKE16" s="94"/>
      <c r="HKH16" s="549"/>
      <c r="HKI16" s="548"/>
      <c r="HKQ16" s="762"/>
      <c r="HKS16" s="762"/>
      <c r="HKU16" s="762"/>
      <c r="HKW16" s="762"/>
      <c r="HKX16" s="94"/>
      <c r="HLA16" s="549"/>
      <c r="HLB16" s="548"/>
      <c r="HLJ16" s="762"/>
      <c r="HLL16" s="762"/>
      <c r="HLN16" s="762"/>
      <c r="HLP16" s="762"/>
      <c r="HLQ16" s="94"/>
      <c r="HLT16" s="549"/>
      <c r="HLU16" s="548"/>
      <c r="HMC16" s="762"/>
      <c r="HME16" s="762"/>
      <c r="HMG16" s="762"/>
      <c r="HMI16" s="762"/>
      <c r="HMJ16" s="94"/>
      <c r="HMM16" s="549"/>
      <c r="HMN16" s="548"/>
      <c r="HMV16" s="762"/>
      <c r="HMX16" s="762"/>
      <c r="HMZ16" s="762"/>
      <c r="HNB16" s="762"/>
      <c r="HNC16" s="94"/>
      <c r="HNF16" s="549"/>
      <c r="HNG16" s="548"/>
      <c r="HNO16" s="762"/>
      <c r="HNQ16" s="762"/>
      <c r="HNS16" s="762"/>
      <c r="HNU16" s="762"/>
      <c r="HNV16" s="94"/>
      <c r="HNY16" s="549"/>
      <c r="HNZ16" s="548"/>
      <c r="HOH16" s="762"/>
      <c r="HOJ16" s="762"/>
      <c r="HOL16" s="762"/>
      <c r="HON16" s="762"/>
      <c r="HOO16" s="94"/>
      <c r="HOR16" s="549"/>
      <c r="HOS16" s="548"/>
      <c r="HPA16" s="762"/>
      <c r="HPC16" s="762"/>
      <c r="HPE16" s="762"/>
      <c r="HPG16" s="762"/>
      <c r="HPH16" s="94"/>
      <c r="HPK16" s="549"/>
      <c r="HPL16" s="548"/>
      <c r="HPT16" s="762"/>
      <c r="HPV16" s="762"/>
      <c r="HPX16" s="762"/>
      <c r="HPZ16" s="762"/>
      <c r="HQA16" s="94"/>
      <c r="HQD16" s="549"/>
      <c r="HQE16" s="548"/>
      <c r="HQM16" s="762"/>
      <c r="HQO16" s="762"/>
      <c r="HQQ16" s="762"/>
      <c r="HQS16" s="762"/>
      <c r="HQT16" s="94"/>
      <c r="HQW16" s="549"/>
      <c r="HQX16" s="548"/>
      <c r="HRF16" s="762"/>
      <c r="HRH16" s="762"/>
      <c r="HRJ16" s="762"/>
      <c r="HRL16" s="762"/>
      <c r="HRM16" s="94"/>
      <c r="HRP16" s="549"/>
      <c r="HRQ16" s="548"/>
      <c r="HRY16" s="762"/>
      <c r="HSA16" s="762"/>
      <c r="HSC16" s="762"/>
      <c r="HSE16" s="762"/>
      <c r="HSF16" s="94"/>
      <c r="HSI16" s="549"/>
      <c r="HSJ16" s="548"/>
      <c r="HSR16" s="762"/>
      <c r="HST16" s="762"/>
      <c r="HSV16" s="762"/>
      <c r="HSX16" s="762"/>
      <c r="HSY16" s="94"/>
      <c r="HTB16" s="549"/>
      <c r="HTC16" s="548"/>
      <c r="HTK16" s="762"/>
      <c r="HTM16" s="762"/>
      <c r="HTO16" s="762"/>
      <c r="HTQ16" s="762"/>
      <c r="HTR16" s="94"/>
      <c r="HTU16" s="549"/>
      <c r="HTV16" s="548"/>
      <c r="HUD16" s="762"/>
      <c r="HUF16" s="762"/>
      <c r="HUH16" s="762"/>
      <c r="HUJ16" s="762"/>
      <c r="HUK16" s="94"/>
      <c r="HUN16" s="549"/>
      <c r="HUO16" s="548"/>
      <c r="HUW16" s="762"/>
      <c r="HUY16" s="762"/>
      <c r="HVA16" s="762"/>
      <c r="HVC16" s="762"/>
      <c r="HVD16" s="94"/>
      <c r="HVG16" s="549"/>
      <c r="HVH16" s="548"/>
      <c r="HVP16" s="762"/>
      <c r="HVR16" s="762"/>
      <c r="HVT16" s="762"/>
      <c r="HVV16" s="762"/>
      <c r="HVW16" s="94"/>
      <c r="HVZ16" s="549"/>
      <c r="HWA16" s="548"/>
      <c r="HWI16" s="762"/>
      <c r="HWK16" s="762"/>
      <c r="HWM16" s="762"/>
      <c r="HWO16" s="762"/>
      <c r="HWP16" s="94"/>
      <c r="HWS16" s="549"/>
      <c r="HWT16" s="548"/>
      <c r="HXB16" s="762"/>
      <c r="HXD16" s="762"/>
      <c r="HXF16" s="762"/>
      <c r="HXH16" s="762"/>
      <c r="HXI16" s="94"/>
      <c r="HXL16" s="549"/>
      <c r="HXM16" s="548"/>
      <c r="HXU16" s="762"/>
      <c r="HXW16" s="762"/>
      <c r="HXY16" s="762"/>
      <c r="HYA16" s="762"/>
      <c r="HYB16" s="94"/>
      <c r="HYE16" s="549"/>
      <c r="HYF16" s="548"/>
      <c r="HYN16" s="762"/>
      <c r="HYP16" s="762"/>
      <c r="HYR16" s="762"/>
      <c r="HYT16" s="762"/>
      <c r="HYU16" s="94"/>
      <c r="HYX16" s="549"/>
      <c r="HYY16" s="548"/>
      <c r="HZG16" s="762"/>
      <c r="HZI16" s="762"/>
      <c r="HZK16" s="762"/>
      <c r="HZM16" s="762"/>
      <c r="HZN16" s="94"/>
      <c r="HZQ16" s="549"/>
      <c r="HZR16" s="548"/>
      <c r="HZZ16" s="762"/>
      <c r="IAB16" s="762"/>
      <c r="IAD16" s="762"/>
      <c r="IAF16" s="762"/>
      <c r="IAG16" s="94"/>
      <c r="IAJ16" s="549"/>
      <c r="IAK16" s="548"/>
      <c r="IAS16" s="762"/>
      <c r="IAU16" s="762"/>
      <c r="IAW16" s="762"/>
      <c r="IAY16" s="762"/>
      <c r="IAZ16" s="94"/>
      <c r="IBC16" s="549"/>
      <c r="IBD16" s="548"/>
      <c r="IBL16" s="762"/>
      <c r="IBN16" s="762"/>
      <c r="IBP16" s="762"/>
      <c r="IBR16" s="762"/>
      <c r="IBS16" s="94"/>
      <c r="IBV16" s="549"/>
      <c r="IBW16" s="548"/>
      <c r="ICE16" s="762"/>
      <c r="ICG16" s="762"/>
      <c r="ICI16" s="762"/>
      <c r="ICK16" s="762"/>
      <c r="ICL16" s="94"/>
      <c r="ICO16" s="549"/>
      <c r="ICP16" s="548"/>
      <c r="ICX16" s="762"/>
      <c r="ICZ16" s="762"/>
      <c r="IDB16" s="762"/>
      <c r="IDD16" s="762"/>
      <c r="IDE16" s="94"/>
      <c r="IDH16" s="549"/>
      <c r="IDI16" s="548"/>
      <c r="IDQ16" s="762"/>
      <c r="IDS16" s="762"/>
      <c r="IDU16" s="762"/>
      <c r="IDW16" s="762"/>
      <c r="IDX16" s="94"/>
      <c r="IEA16" s="549"/>
      <c r="IEB16" s="548"/>
      <c r="IEJ16" s="762"/>
      <c r="IEL16" s="762"/>
      <c r="IEN16" s="762"/>
      <c r="IEP16" s="762"/>
      <c r="IEQ16" s="94"/>
      <c r="IET16" s="549"/>
      <c r="IEU16" s="548"/>
      <c r="IFC16" s="762"/>
      <c r="IFE16" s="762"/>
      <c r="IFG16" s="762"/>
      <c r="IFI16" s="762"/>
      <c r="IFJ16" s="94"/>
      <c r="IFM16" s="549"/>
      <c r="IFN16" s="548"/>
      <c r="IFV16" s="762"/>
      <c r="IFX16" s="762"/>
      <c r="IFZ16" s="762"/>
      <c r="IGB16" s="762"/>
      <c r="IGC16" s="94"/>
      <c r="IGF16" s="549"/>
      <c r="IGG16" s="548"/>
      <c r="IGO16" s="762"/>
      <c r="IGQ16" s="762"/>
      <c r="IGS16" s="762"/>
      <c r="IGU16" s="762"/>
      <c r="IGV16" s="94"/>
      <c r="IGY16" s="549"/>
      <c r="IGZ16" s="548"/>
      <c r="IHH16" s="762"/>
      <c r="IHJ16" s="762"/>
      <c r="IHL16" s="762"/>
      <c r="IHN16" s="762"/>
      <c r="IHO16" s="94"/>
      <c r="IHR16" s="549"/>
      <c r="IHS16" s="548"/>
      <c r="IIA16" s="762"/>
      <c r="IIC16" s="762"/>
      <c r="IIE16" s="762"/>
      <c r="IIG16" s="762"/>
      <c r="IIH16" s="94"/>
      <c r="IIK16" s="549"/>
      <c r="IIL16" s="548"/>
      <c r="IIT16" s="762"/>
      <c r="IIV16" s="762"/>
      <c r="IIX16" s="762"/>
      <c r="IIZ16" s="762"/>
      <c r="IJA16" s="94"/>
      <c r="IJD16" s="549"/>
      <c r="IJE16" s="548"/>
      <c r="IJM16" s="762"/>
      <c r="IJO16" s="762"/>
      <c r="IJQ16" s="762"/>
      <c r="IJS16" s="762"/>
      <c r="IJT16" s="94"/>
      <c r="IJW16" s="549"/>
      <c r="IJX16" s="548"/>
      <c r="IKF16" s="762"/>
      <c r="IKH16" s="762"/>
      <c r="IKJ16" s="762"/>
      <c r="IKL16" s="762"/>
      <c r="IKM16" s="94"/>
      <c r="IKP16" s="549"/>
      <c r="IKQ16" s="548"/>
      <c r="IKY16" s="762"/>
      <c r="ILA16" s="762"/>
      <c r="ILC16" s="762"/>
      <c r="ILE16" s="762"/>
      <c r="ILF16" s="94"/>
      <c r="ILI16" s="549"/>
      <c r="ILJ16" s="548"/>
      <c r="ILR16" s="762"/>
      <c r="ILT16" s="762"/>
      <c r="ILV16" s="762"/>
      <c r="ILX16" s="762"/>
      <c r="ILY16" s="94"/>
      <c r="IMB16" s="549"/>
      <c r="IMC16" s="548"/>
      <c r="IMK16" s="762"/>
      <c r="IMM16" s="762"/>
      <c r="IMO16" s="762"/>
      <c r="IMQ16" s="762"/>
      <c r="IMR16" s="94"/>
      <c r="IMU16" s="549"/>
      <c r="IMV16" s="548"/>
      <c r="IND16" s="762"/>
      <c r="INF16" s="762"/>
      <c r="INH16" s="762"/>
      <c r="INJ16" s="762"/>
      <c r="INK16" s="94"/>
      <c r="INN16" s="549"/>
      <c r="INO16" s="548"/>
      <c r="INW16" s="762"/>
      <c r="INY16" s="762"/>
      <c r="IOA16" s="762"/>
      <c r="IOC16" s="762"/>
      <c r="IOD16" s="94"/>
      <c r="IOG16" s="549"/>
      <c r="IOH16" s="548"/>
      <c r="IOP16" s="762"/>
      <c r="IOR16" s="762"/>
      <c r="IOT16" s="762"/>
      <c r="IOV16" s="762"/>
      <c r="IOW16" s="94"/>
      <c r="IOZ16" s="549"/>
      <c r="IPA16" s="548"/>
      <c r="IPI16" s="762"/>
      <c r="IPK16" s="762"/>
      <c r="IPM16" s="762"/>
      <c r="IPO16" s="762"/>
      <c r="IPP16" s="94"/>
      <c r="IPS16" s="549"/>
      <c r="IPT16" s="548"/>
      <c r="IQB16" s="762"/>
      <c r="IQD16" s="762"/>
      <c r="IQF16" s="762"/>
      <c r="IQH16" s="762"/>
      <c r="IQI16" s="94"/>
      <c r="IQL16" s="549"/>
      <c r="IQM16" s="548"/>
      <c r="IQU16" s="762"/>
      <c r="IQW16" s="762"/>
      <c r="IQY16" s="762"/>
      <c r="IRA16" s="762"/>
      <c r="IRB16" s="94"/>
      <c r="IRE16" s="549"/>
      <c r="IRF16" s="548"/>
      <c r="IRN16" s="762"/>
      <c r="IRP16" s="762"/>
      <c r="IRR16" s="762"/>
      <c r="IRT16" s="762"/>
      <c r="IRU16" s="94"/>
      <c r="IRX16" s="549"/>
      <c r="IRY16" s="548"/>
      <c r="ISG16" s="762"/>
      <c r="ISI16" s="762"/>
      <c r="ISK16" s="762"/>
      <c r="ISM16" s="762"/>
      <c r="ISN16" s="94"/>
      <c r="ISQ16" s="549"/>
      <c r="ISR16" s="548"/>
      <c r="ISZ16" s="762"/>
      <c r="ITB16" s="762"/>
      <c r="ITD16" s="762"/>
      <c r="ITF16" s="762"/>
      <c r="ITG16" s="94"/>
      <c r="ITJ16" s="549"/>
      <c r="ITK16" s="548"/>
      <c r="ITS16" s="762"/>
      <c r="ITU16" s="762"/>
      <c r="ITW16" s="762"/>
      <c r="ITY16" s="762"/>
      <c r="ITZ16" s="94"/>
      <c r="IUC16" s="549"/>
      <c r="IUD16" s="548"/>
      <c r="IUL16" s="762"/>
      <c r="IUN16" s="762"/>
      <c r="IUP16" s="762"/>
      <c r="IUR16" s="762"/>
      <c r="IUS16" s="94"/>
      <c r="IUV16" s="549"/>
      <c r="IUW16" s="548"/>
      <c r="IVE16" s="762"/>
      <c r="IVG16" s="762"/>
      <c r="IVI16" s="762"/>
      <c r="IVK16" s="762"/>
      <c r="IVL16" s="94"/>
      <c r="IVO16" s="549"/>
      <c r="IVP16" s="548"/>
      <c r="IVX16" s="762"/>
      <c r="IVZ16" s="762"/>
      <c r="IWB16" s="762"/>
      <c r="IWD16" s="762"/>
      <c r="IWE16" s="94"/>
      <c r="IWH16" s="549"/>
      <c r="IWI16" s="548"/>
      <c r="IWQ16" s="762"/>
      <c r="IWS16" s="762"/>
      <c r="IWU16" s="762"/>
      <c r="IWW16" s="762"/>
      <c r="IWX16" s="94"/>
      <c r="IXA16" s="549"/>
      <c r="IXB16" s="548"/>
      <c r="IXJ16" s="762"/>
      <c r="IXL16" s="762"/>
      <c r="IXN16" s="762"/>
      <c r="IXP16" s="762"/>
      <c r="IXQ16" s="94"/>
      <c r="IXT16" s="549"/>
      <c r="IXU16" s="548"/>
      <c r="IYC16" s="762"/>
      <c r="IYE16" s="762"/>
      <c r="IYG16" s="762"/>
      <c r="IYI16" s="762"/>
      <c r="IYJ16" s="94"/>
      <c r="IYM16" s="549"/>
      <c r="IYN16" s="548"/>
      <c r="IYV16" s="762"/>
      <c r="IYX16" s="762"/>
      <c r="IYZ16" s="762"/>
      <c r="IZB16" s="762"/>
      <c r="IZC16" s="94"/>
      <c r="IZF16" s="549"/>
      <c r="IZG16" s="548"/>
      <c r="IZO16" s="762"/>
      <c r="IZQ16" s="762"/>
      <c r="IZS16" s="762"/>
      <c r="IZU16" s="762"/>
      <c r="IZV16" s="94"/>
      <c r="IZY16" s="549"/>
      <c r="IZZ16" s="548"/>
      <c r="JAH16" s="762"/>
      <c r="JAJ16" s="762"/>
      <c r="JAL16" s="762"/>
      <c r="JAN16" s="762"/>
      <c r="JAO16" s="94"/>
      <c r="JAR16" s="549"/>
      <c r="JAS16" s="548"/>
      <c r="JBA16" s="762"/>
      <c r="JBC16" s="762"/>
      <c r="JBE16" s="762"/>
      <c r="JBG16" s="762"/>
      <c r="JBH16" s="94"/>
      <c r="JBK16" s="549"/>
      <c r="JBL16" s="548"/>
      <c r="JBT16" s="762"/>
      <c r="JBV16" s="762"/>
      <c r="JBX16" s="762"/>
      <c r="JBZ16" s="762"/>
      <c r="JCA16" s="94"/>
      <c r="JCD16" s="549"/>
      <c r="JCE16" s="548"/>
      <c r="JCM16" s="762"/>
      <c r="JCO16" s="762"/>
      <c r="JCQ16" s="762"/>
      <c r="JCS16" s="762"/>
      <c r="JCT16" s="94"/>
      <c r="JCW16" s="549"/>
      <c r="JCX16" s="548"/>
      <c r="JDF16" s="762"/>
      <c r="JDH16" s="762"/>
      <c r="JDJ16" s="762"/>
      <c r="JDL16" s="762"/>
      <c r="JDM16" s="94"/>
      <c r="JDP16" s="549"/>
      <c r="JDQ16" s="548"/>
      <c r="JDY16" s="762"/>
      <c r="JEA16" s="762"/>
      <c r="JEC16" s="762"/>
      <c r="JEE16" s="762"/>
      <c r="JEF16" s="94"/>
      <c r="JEI16" s="549"/>
      <c r="JEJ16" s="548"/>
      <c r="JER16" s="762"/>
      <c r="JET16" s="762"/>
      <c r="JEV16" s="762"/>
      <c r="JEX16" s="762"/>
      <c r="JEY16" s="94"/>
      <c r="JFB16" s="549"/>
      <c r="JFC16" s="548"/>
      <c r="JFK16" s="762"/>
      <c r="JFM16" s="762"/>
      <c r="JFO16" s="762"/>
      <c r="JFQ16" s="762"/>
      <c r="JFR16" s="94"/>
      <c r="JFU16" s="549"/>
      <c r="JFV16" s="548"/>
      <c r="JGD16" s="762"/>
      <c r="JGF16" s="762"/>
      <c r="JGH16" s="762"/>
      <c r="JGJ16" s="762"/>
      <c r="JGK16" s="94"/>
      <c r="JGN16" s="549"/>
      <c r="JGO16" s="548"/>
      <c r="JGW16" s="762"/>
      <c r="JGY16" s="762"/>
      <c r="JHA16" s="762"/>
      <c r="JHC16" s="762"/>
      <c r="JHD16" s="94"/>
      <c r="JHG16" s="549"/>
      <c r="JHH16" s="548"/>
      <c r="JHP16" s="762"/>
      <c r="JHR16" s="762"/>
      <c r="JHT16" s="762"/>
      <c r="JHV16" s="762"/>
      <c r="JHW16" s="94"/>
      <c r="JHZ16" s="549"/>
      <c r="JIA16" s="548"/>
      <c r="JII16" s="762"/>
      <c r="JIK16" s="762"/>
      <c r="JIM16" s="762"/>
      <c r="JIO16" s="762"/>
      <c r="JIP16" s="94"/>
      <c r="JIS16" s="549"/>
      <c r="JIT16" s="548"/>
      <c r="JJB16" s="762"/>
      <c r="JJD16" s="762"/>
      <c r="JJF16" s="762"/>
      <c r="JJH16" s="762"/>
      <c r="JJI16" s="94"/>
      <c r="JJL16" s="549"/>
      <c r="JJM16" s="548"/>
      <c r="JJU16" s="762"/>
      <c r="JJW16" s="762"/>
      <c r="JJY16" s="762"/>
      <c r="JKA16" s="762"/>
      <c r="JKB16" s="94"/>
      <c r="JKE16" s="549"/>
      <c r="JKF16" s="548"/>
      <c r="JKN16" s="762"/>
      <c r="JKP16" s="762"/>
      <c r="JKR16" s="762"/>
      <c r="JKT16" s="762"/>
      <c r="JKU16" s="94"/>
      <c r="JKX16" s="549"/>
      <c r="JKY16" s="548"/>
      <c r="JLG16" s="762"/>
      <c r="JLI16" s="762"/>
      <c r="JLK16" s="762"/>
      <c r="JLM16" s="762"/>
      <c r="JLN16" s="94"/>
      <c r="JLQ16" s="549"/>
      <c r="JLR16" s="548"/>
      <c r="JLZ16" s="762"/>
      <c r="JMB16" s="762"/>
      <c r="JMD16" s="762"/>
      <c r="JMF16" s="762"/>
      <c r="JMG16" s="94"/>
      <c r="JMJ16" s="549"/>
      <c r="JMK16" s="548"/>
      <c r="JMS16" s="762"/>
      <c r="JMU16" s="762"/>
      <c r="JMW16" s="762"/>
      <c r="JMY16" s="762"/>
      <c r="JMZ16" s="94"/>
      <c r="JNC16" s="549"/>
      <c r="JND16" s="548"/>
      <c r="JNL16" s="762"/>
      <c r="JNN16" s="762"/>
      <c r="JNP16" s="762"/>
      <c r="JNR16" s="762"/>
      <c r="JNS16" s="94"/>
      <c r="JNV16" s="549"/>
      <c r="JNW16" s="548"/>
      <c r="JOE16" s="762"/>
      <c r="JOG16" s="762"/>
      <c r="JOI16" s="762"/>
      <c r="JOK16" s="762"/>
      <c r="JOL16" s="94"/>
      <c r="JOO16" s="549"/>
      <c r="JOP16" s="548"/>
      <c r="JOX16" s="762"/>
      <c r="JOZ16" s="762"/>
      <c r="JPB16" s="762"/>
      <c r="JPD16" s="762"/>
      <c r="JPE16" s="94"/>
      <c r="JPH16" s="549"/>
      <c r="JPI16" s="548"/>
      <c r="JPQ16" s="762"/>
      <c r="JPS16" s="762"/>
      <c r="JPU16" s="762"/>
      <c r="JPW16" s="762"/>
      <c r="JPX16" s="94"/>
      <c r="JQA16" s="549"/>
      <c r="JQB16" s="548"/>
      <c r="JQJ16" s="762"/>
      <c r="JQL16" s="762"/>
      <c r="JQN16" s="762"/>
      <c r="JQP16" s="762"/>
      <c r="JQQ16" s="94"/>
      <c r="JQT16" s="549"/>
      <c r="JQU16" s="548"/>
      <c r="JRC16" s="762"/>
      <c r="JRE16" s="762"/>
      <c r="JRG16" s="762"/>
      <c r="JRI16" s="762"/>
      <c r="JRJ16" s="94"/>
      <c r="JRM16" s="549"/>
      <c r="JRN16" s="548"/>
      <c r="JRV16" s="762"/>
      <c r="JRX16" s="762"/>
      <c r="JRZ16" s="762"/>
      <c r="JSB16" s="762"/>
      <c r="JSC16" s="94"/>
      <c r="JSF16" s="549"/>
      <c r="JSG16" s="548"/>
      <c r="JSO16" s="762"/>
      <c r="JSQ16" s="762"/>
      <c r="JSS16" s="762"/>
      <c r="JSU16" s="762"/>
      <c r="JSV16" s="94"/>
      <c r="JSY16" s="549"/>
      <c r="JSZ16" s="548"/>
      <c r="JTH16" s="762"/>
      <c r="JTJ16" s="762"/>
      <c r="JTL16" s="762"/>
      <c r="JTN16" s="762"/>
      <c r="JTO16" s="94"/>
      <c r="JTR16" s="549"/>
      <c r="JTS16" s="548"/>
      <c r="JUA16" s="762"/>
      <c r="JUC16" s="762"/>
      <c r="JUE16" s="762"/>
      <c r="JUG16" s="762"/>
      <c r="JUH16" s="94"/>
      <c r="JUK16" s="549"/>
      <c r="JUL16" s="548"/>
      <c r="JUT16" s="762"/>
      <c r="JUV16" s="762"/>
      <c r="JUX16" s="762"/>
      <c r="JUZ16" s="762"/>
      <c r="JVA16" s="94"/>
      <c r="JVD16" s="549"/>
      <c r="JVE16" s="548"/>
      <c r="JVM16" s="762"/>
      <c r="JVO16" s="762"/>
      <c r="JVQ16" s="762"/>
      <c r="JVS16" s="762"/>
      <c r="JVT16" s="94"/>
      <c r="JVW16" s="549"/>
      <c r="JVX16" s="548"/>
      <c r="JWF16" s="762"/>
      <c r="JWH16" s="762"/>
      <c r="JWJ16" s="762"/>
      <c r="JWL16" s="762"/>
      <c r="JWM16" s="94"/>
      <c r="JWP16" s="549"/>
      <c r="JWQ16" s="548"/>
      <c r="JWY16" s="762"/>
      <c r="JXA16" s="762"/>
      <c r="JXC16" s="762"/>
      <c r="JXE16" s="762"/>
      <c r="JXF16" s="94"/>
      <c r="JXI16" s="549"/>
      <c r="JXJ16" s="548"/>
      <c r="JXR16" s="762"/>
      <c r="JXT16" s="762"/>
      <c r="JXV16" s="762"/>
      <c r="JXX16" s="762"/>
      <c r="JXY16" s="94"/>
      <c r="JYB16" s="549"/>
      <c r="JYC16" s="548"/>
      <c r="JYK16" s="762"/>
      <c r="JYM16" s="762"/>
      <c r="JYO16" s="762"/>
      <c r="JYQ16" s="762"/>
      <c r="JYR16" s="94"/>
      <c r="JYU16" s="549"/>
      <c r="JYV16" s="548"/>
      <c r="JZD16" s="762"/>
      <c r="JZF16" s="762"/>
      <c r="JZH16" s="762"/>
      <c r="JZJ16" s="762"/>
      <c r="JZK16" s="94"/>
      <c r="JZN16" s="549"/>
      <c r="JZO16" s="548"/>
      <c r="JZW16" s="762"/>
      <c r="JZY16" s="762"/>
      <c r="KAA16" s="762"/>
      <c r="KAC16" s="762"/>
      <c r="KAD16" s="94"/>
      <c r="KAG16" s="549"/>
      <c r="KAH16" s="548"/>
      <c r="KAP16" s="762"/>
      <c r="KAR16" s="762"/>
      <c r="KAT16" s="762"/>
      <c r="KAV16" s="762"/>
      <c r="KAW16" s="94"/>
      <c r="KAZ16" s="549"/>
      <c r="KBA16" s="548"/>
      <c r="KBI16" s="762"/>
      <c r="KBK16" s="762"/>
      <c r="KBM16" s="762"/>
      <c r="KBO16" s="762"/>
      <c r="KBP16" s="94"/>
      <c r="KBS16" s="549"/>
      <c r="KBT16" s="548"/>
      <c r="KCB16" s="762"/>
      <c r="KCD16" s="762"/>
      <c r="KCF16" s="762"/>
      <c r="KCH16" s="762"/>
      <c r="KCI16" s="94"/>
      <c r="KCL16" s="549"/>
      <c r="KCM16" s="548"/>
      <c r="KCU16" s="762"/>
      <c r="KCW16" s="762"/>
      <c r="KCY16" s="762"/>
      <c r="KDA16" s="762"/>
      <c r="KDB16" s="94"/>
      <c r="KDE16" s="549"/>
      <c r="KDF16" s="548"/>
      <c r="KDN16" s="762"/>
      <c r="KDP16" s="762"/>
      <c r="KDR16" s="762"/>
      <c r="KDT16" s="762"/>
      <c r="KDU16" s="94"/>
      <c r="KDX16" s="549"/>
      <c r="KDY16" s="548"/>
      <c r="KEG16" s="762"/>
      <c r="KEI16" s="762"/>
      <c r="KEK16" s="762"/>
      <c r="KEM16" s="762"/>
      <c r="KEN16" s="94"/>
      <c r="KEQ16" s="549"/>
      <c r="KER16" s="548"/>
      <c r="KEZ16" s="762"/>
      <c r="KFB16" s="762"/>
      <c r="KFD16" s="762"/>
      <c r="KFF16" s="762"/>
      <c r="KFG16" s="94"/>
      <c r="KFJ16" s="549"/>
      <c r="KFK16" s="548"/>
      <c r="KFS16" s="762"/>
      <c r="KFU16" s="762"/>
      <c r="KFW16" s="762"/>
      <c r="KFY16" s="762"/>
      <c r="KFZ16" s="94"/>
      <c r="KGC16" s="549"/>
      <c r="KGD16" s="548"/>
      <c r="KGL16" s="762"/>
      <c r="KGN16" s="762"/>
      <c r="KGP16" s="762"/>
      <c r="KGR16" s="762"/>
      <c r="KGS16" s="94"/>
      <c r="KGV16" s="549"/>
      <c r="KGW16" s="548"/>
      <c r="KHE16" s="762"/>
      <c r="KHG16" s="762"/>
      <c r="KHI16" s="762"/>
      <c r="KHK16" s="762"/>
      <c r="KHL16" s="94"/>
      <c r="KHO16" s="549"/>
      <c r="KHP16" s="548"/>
      <c r="KHX16" s="762"/>
      <c r="KHZ16" s="762"/>
      <c r="KIB16" s="762"/>
      <c r="KID16" s="762"/>
      <c r="KIE16" s="94"/>
      <c r="KIH16" s="549"/>
      <c r="KII16" s="548"/>
      <c r="KIQ16" s="762"/>
      <c r="KIS16" s="762"/>
      <c r="KIU16" s="762"/>
      <c r="KIW16" s="762"/>
      <c r="KIX16" s="94"/>
      <c r="KJA16" s="549"/>
      <c r="KJB16" s="548"/>
      <c r="KJJ16" s="762"/>
      <c r="KJL16" s="762"/>
      <c r="KJN16" s="762"/>
      <c r="KJP16" s="762"/>
      <c r="KJQ16" s="94"/>
      <c r="KJT16" s="549"/>
      <c r="KJU16" s="548"/>
      <c r="KKC16" s="762"/>
      <c r="KKE16" s="762"/>
      <c r="KKG16" s="762"/>
      <c r="KKI16" s="762"/>
      <c r="KKJ16" s="94"/>
      <c r="KKM16" s="549"/>
      <c r="KKN16" s="548"/>
      <c r="KKV16" s="762"/>
      <c r="KKX16" s="762"/>
      <c r="KKZ16" s="762"/>
      <c r="KLB16" s="762"/>
      <c r="KLC16" s="94"/>
      <c r="KLF16" s="549"/>
      <c r="KLG16" s="548"/>
      <c r="KLO16" s="762"/>
      <c r="KLQ16" s="762"/>
      <c r="KLS16" s="762"/>
      <c r="KLU16" s="762"/>
      <c r="KLV16" s="94"/>
      <c r="KLY16" s="549"/>
      <c r="KLZ16" s="548"/>
      <c r="KMH16" s="762"/>
      <c r="KMJ16" s="762"/>
      <c r="KML16" s="762"/>
      <c r="KMN16" s="762"/>
      <c r="KMO16" s="94"/>
      <c r="KMR16" s="549"/>
      <c r="KMS16" s="548"/>
      <c r="KNA16" s="762"/>
      <c r="KNC16" s="762"/>
      <c r="KNE16" s="762"/>
      <c r="KNG16" s="762"/>
      <c r="KNH16" s="94"/>
      <c r="KNK16" s="549"/>
      <c r="KNL16" s="548"/>
      <c r="KNT16" s="762"/>
      <c r="KNV16" s="762"/>
      <c r="KNX16" s="762"/>
      <c r="KNZ16" s="762"/>
      <c r="KOA16" s="94"/>
      <c r="KOD16" s="549"/>
      <c r="KOE16" s="548"/>
      <c r="KOM16" s="762"/>
      <c r="KOO16" s="762"/>
      <c r="KOQ16" s="762"/>
      <c r="KOS16" s="762"/>
      <c r="KOT16" s="94"/>
      <c r="KOW16" s="549"/>
      <c r="KOX16" s="548"/>
      <c r="KPF16" s="762"/>
      <c r="KPH16" s="762"/>
      <c r="KPJ16" s="762"/>
      <c r="KPL16" s="762"/>
      <c r="KPM16" s="94"/>
      <c r="KPP16" s="549"/>
      <c r="KPQ16" s="548"/>
      <c r="KPY16" s="762"/>
      <c r="KQA16" s="762"/>
      <c r="KQC16" s="762"/>
      <c r="KQE16" s="762"/>
      <c r="KQF16" s="94"/>
      <c r="KQI16" s="549"/>
      <c r="KQJ16" s="548"/>
      <c r="KQR16" s="762"/>
      <c r="KQT16" s="762"/>
      <c r="KQV16" s="762"/>
      <c r="KQX16" s="762"/>
      <c r="KQY16" s="94"/>
      <c r="KRB16" s="549"/>
      <c r="KRC16" s="548"/>
      <c r="KRK16" s="762"/>
      <c r="KRM16" s="762"/>
      <c r="KRO16" s="762"/>
      <c r="KRQ16" s="762"/>
      <c r="KRR16" s="94"/>
      <c r="KRU16" s="549"/>
      <c r="KRV16" s="548"/>
      <c r="KSD16" s="762"/>
      <c r="KSF16" s="762"/>
      <c r="KSH16" s="762"/>
      <c r="KSJ16" s="762"/>
      <c r="KSK16" s="94"/>
      <c r="KSN16" s="549"/>
      <c r="KSO16" s="548"/>
      <c r="KSW16" s="762"/>
      <c r="KSY16" s="762"/>
      <c r="KTA16" s="762"/>
      <c r="KTC16" s="762"/>
      <c r="KTD16" s="94"/>
      <c r="KTG16" s="549"/>
      <c r="KTH16" s="548"/>
      <c r="KTP16" s="762"/>
      <c r="KTR16" s="762"/>
      <c r="KTT16" s="762"/>
      <c r="KTV16" s="762"/>
      <c r="KTW16" s="94"/>
      <c r="KTZ16" s="549"/>
      <c r="KUA16" s="548"/>
      <c r="KUI16" s="762"/>
      <c r="KUK16" s="762"/>
      <c r="KUM16" s="762"/>
      <c r="KUO16" s="762"/>
      <c r="KUP16" s="94"/>
      <c r="KUS16" s="549"/>
      <c r="KUT16" s="548"/>
      <c r="KVB16" s="762"/>
      <c r="KVD16" s="762"/>
      <c r="KVF16" s="762"/>
      <c r="KVH16" s="762"/>
      <c r="KVI16" s="94"/>
      <c r="KVL16" s="549"/>
      <c r="KVM16" s="548"/>
      <c r="KVU16" s="762"/>
      <c r="KVW16" s="762"/>
      <c r="KVY16" s="762"/>
      <c r="KWA16" s="762"/>
      <c r="KWB16" s="94"/>
      <c r="KWE16" s="549"/>
      <c r="KWF16" s="548"/>
      <c r="KWN16" s="762"/>
      <c r="KWP16" s="762"/>
      <c r="KWR16" s="762"/>
      <c r="KWT16" s="762"/>
      <c r="KWU16" s="94"/>
      <c r="KWX16" s="549"/>
      <c r="KWY16" s="548"/>
      <c r="KXG16" s="762"/>
      <c r="KXI16" s="762"/>
      <c r="KXK16" s="762"/>
      <c r="KXM16" s="762"/>
      <c r="KXN16" s="94"/>
      <c r="KXQ16" s="549"/>
      <c r="KXR16" s="548"/>
      <c r="KXZ16" s="762"/>
      <c r="KYB16" s="762"/>
      <c r="KYD16" s="762"/>
      <c r="KYF16" s="762"/>
      <c r="KYG16" s="94"/>
      <c r="KYJ16" s="549"/>
      <c r="KYK16" s="548"/>
      <c r="KYS16" s="762"/>
      <c r="KYU16" s="762"/>
      <c r="KYW16" s="762"/>
      <c r="KYY16" s="762"/>
      <c r="KYZ16" s="94"/>
      <c r="KZC16" s="549"/>
      <c r="KZD16" s="548"/>
      <c r="KZL16" s="762"/>
      <c r="KZN16" s="762"/>
      <c r="KZP16" s="762"/>
      <c r="KZR16" s="762"/>
      <c r="KZS16" s="94"/>
      <c r="KZV16" s="549"/>
      <c r="KZW16" s="548"/>
      <c r="LAE16" s="762"/>
      <c r="LAG16" s="762"/>
      <c r="LAI16" s="762"/>
      <c r="LAK16" s="762"/>
      <c r="LAL16" s="94"/>
      <c r="LAO16" s="549"/>
      <c r="LAP16" s="548"/>
      <c r="LAX16" s="762"/>
      <c r="LAZ16" s="762"/>
      <c r="LBB16" s="762"/>
      <c r="LBD16" s="762"/>
      <c r="LBE16" s="94"/>
      <c r="LBH16" s="549"/>
      <c r="LBI16" s="548"/>
      <c r="LBQ16" s="762"/>
      <c r="LBS16" s="762"/>
      <c r="LBU16" s="762"/>
      <c r="LBW16" s="762"/>
      <c r="LBX16" s="94"/>
      <c r="LCA16" s="549"/>
      <c r="LCB16" s="548"/>
      <c r="LCJ16" s="762"/>
      <c r="LCL16" s="762"/>
      <c r="LCN16" s="762"/>
      <c r="LCP16" s="762"/>
      <c r="LCQ16" s="94"/>
      <c r="LCT16" s="549"/>
      <c r="LCU16" s="548"/>
      <c r="LDC16" s="762"/>
      <c r="LDE16" s="762"/>
      <c r="LDG16" s="762"/>
      <c r="LDI16" s="762"/>
      <c r="LDJ16" s="94"/>
      <c r="LDM16" s="549"/>
      <c r="LDN16" s="548"/>
      <c r="LDV16" s="762"/>
      <c r="LDX16" s="762"/>
      <c r="LDZ16" s="762"/>
      <c r="LEB16" s="762"/>
      <c r="LEC16" s="94"/>
      <c r="LEF16" s="549"/>
      <c r="LEG16" s="548"/>
      <c r="LEO16" s="762"/>
      <c r="LEQ16" s="762"/>
      <c r="LES16" s="762"/>
      <c r="LEU16" s="762"/>
      <c r="LEV16" s="94"/>
      <c r="LEY16" s="549"/>
      <c r="LEZ16" s="548"/>
      <c r="LFH16" s="762"/>
      <c r="LFJ16" s="762"/>
      <c r="LFL16" s="762"/>
      <c r="LFN16" s="762"/>
      <c r="LFO16" s="94"/>
      <c r="LFR16" s="549"/>
      <c r="LFS16" s="548"/>
      <c r="LGA16" s="762"/>
      <c r="LGC16" s="762"/>
      <c r="LGE16" s="762"/>
      <c r="LGG16" s="762"/>
      <c r="LGH16" s="94"/>
      <c r="LGK16" s="549"/>
      <c r="LGL16" s="548"/>
      <c r="LGT16" s="762"/>
      <c r="LGV16" s="762"/>
      <c r="LGX16" s="762"/>
      <c r="LGZ16" s="762"/>
      <c r="LHA16" s="94"/>
      <c r="LHD16" s="549"/>
      <c r="LHE16" s="548"/>
      <c r="LHM16" s="762"/>
      <c r="LHO16" s="762"/>
      <c r="LHQ16" s="762"/>
      <c r="LHS16" s="762"/>
      <c r="LHT16" s="94"/>
      <c r="LHW16" s="549"/>
      <c r="LHX16" s="548"/>
      <c r="LIF16" s="762"/>
      <c r="LIH16" s="762"/>
      <c r="LIJ16" s="762"/>
      <c r="LIL16" s="762"/>
      <c r="LIM16" s="94"/>
      <c r="LIP16" s="549"/>
      <c r="LIQ16" s="548"/>
      <c r="LIY16" s="762"/>
      <c r="LJA16" s="762"/>
      <c r="LJC16" s="762"/>
      <c r="LJE16" s="762"/>
      <c r="LJF16" s="94"/>
      <c r="LJI16" s="549"/>
      <c r="LJJ16" s="548"/>
      <c r="LJR16" s="762"/>
      <c r="LJT16" s="762"/>
      <c r="LJV16" s="762"/>
      <c r="LJX16" s="762"/>
      <c r="LJY16" s="94"/>
      <c r="LKB16" s="549"/>
      <c r="LKC16" s="548"/>
      <c r="LKK16" s="762"/>
      <c r="LKM16" s="762"/>
      <c r="LKO16" s="762"/>
      <c r="LKQ16" s="762"/>
      <c r="LKR16" s="94"/>
      <c r="LKU16" s="549"/>
      <c r="LKV16" s="548"/>
      <c r="LLD16" s="762"/>
      <c r="LLF16" s="762"/>
      <c r="LLH16" s="762"/>
      <c r="LLJ16" s="762"/>
      <c r="LLK16" s="94"/>
      <c r="LLN16" s="549"/>
      <c r="LLO16" s="548"/>
      <c r="LLW16" s="762"/>
      <c r="LLY16" s="762"/>
      <c r="LMA16" s="762"/>
      <c r="LMC16" s="762"/>
      <c r="LMD16" s="94"/>
      <c r="LMG16" s="549"/>
      <c r="LMH16" s="548"/>
      <c r="LMP16" s="762"/>
      <c r="LMR16" s="762"/>
      <c r="LMT16" s="762"/>
      <c r="LMV16" s="762"/>
      <c r="LMW16" s="94"/>
      <c r="LMZ16" s="549"/>
      <c r="LNA16" s="548"/>
      <c r="LNI16" s="762"/>
      <c r="LNK16" s="762"/>
      <c r="LNM16" s="762"/>
      <c r="LNO16" s="762"/>
      <c r="LNP16" s="94"/>
      <c r="LNS16" s="549"/>
      <c r="LNT16" s="548"/>
      <c r="LOB16" s="762"/>
      <c r="LOD16" s="762"/>
      <c r="LOF16" s="762"/>
      <c r="LOH16" s="762"/>
      <c r="LOI16" s="94"/>
      <c r="LOL16" s="549"/>
      <c r="LOM16" s="548"/>
      <c r="LOU16" s="762"/>
      <c r="LOW16" s="762"/>
      <c r="LOY16" s="762"/>
      <c r="LPA16" s="762"/>
      <c r="LPB16" s="94"/>
      <c r="LPE16" s="549"/>
      <c r="LPF16" s="548"/>
      <c r="LPN16" s="762"/>
      <c r="LPP16" s="762"/>
      <c r="LPR16" s="762"/>
      <c r="LPT16" s="762"/>
      <c r="LPU16" s="94"/>
      <c r="LPX16" s="549"/>
      <c r="LPY16" s="548"/>
      <c r="LQG16" s="762"/>
      <c r="LQI16" s="762"/>
      <c r="LQK16" s="762"/>
      <c r="LQM16" s="762"/>
      <c r="LQN16" s="94"/>
      <c r="LQQ16" s="549"/>
      <c r="LQR16" s="548"/>
      <c r="LQZ16" s="762"/>
      <c r="LRB16" s="762"/>
      <c r="LRD16" s="762"/>
      <c r="LRF16" s="762"/>
      <c r="LRG16" s="94"/>
      <c r="LRJ16" s="549"/>
      <c r="LRK16" s="548"/>
      <c r="LRS16" s="762"/>
      <c r="LRU16" s="762"/>
      <c r="LRW16" s="762"/>
      <c r="LRY16" s="762"/>
      <c r="LRZ16" s="94"/>
      <c r="LSC16" s="549"/>
      <c r="LSD16" s="548"/>
      <c r="LSL16" s="762"/>
      <c r="LSN16" s="762"/>
      <c r="LSP16" s="762"/>
      <c r="LSR16" s="762"/>
      <c r="LSS16" s="94"/>
      <c r="LSV16" s="549"/>
      <c r="LSW16" s="548"/>
      <c r="LTE16" s="762"/>
      <c r="LTG16" s="762"/>
      <c r="LTI16" s="762"/>
      <c r="LTK16" s="762"/>
      <c r="LTL16" s="94"/>
      <c r="LTO16" s="549"/>
      <c r="LTP16" s="548"/>
      <c r="LTX16" s="762"/>
      <c r="LTZ16" s="762"/>
      <c r="LUB16" s="762"/>
      <c r="LUD16" s="762"/>
      <c r="LUE16" s="94"/>
      <c r="LUH16" s="549"/>
      <c r="LUI16" s="548"/>
      <c r="LUQ16" s="762"/>
      <c r="LUS16" s="762"/>
      <c r="LUU16" s="762"/>
      <c r="LUW16" s="762"/>
      <c r="LUX16" s="94"/>
      <c r="LVA16" s="549"/>
      <c r="LVB16" s="548"/>
      <c r="LVJ16" s="762"/>
      <c r="LVL16" s="762"/>
      <c r="LVN16" s="762"/>
      <c r="LVP16" s="762"/>
      <c r="LVQ16" s="94"/>
      <c r="LVT16" s="549"/>
      <c r="LVU16" s="548"/>
      <c r="LWC16" s="762"/>
      <c r="LWE16" s="762"/>
      <c r="LWG16" s="762"/>
      <c r="LWI16" s="762"/>
      <c r="LWJ16" s="94"/>
      <c r="LWM16" s="549"/>
      <c r="LWN16" s="548"/>
      <c r="LWV16" s="762"/>
      <c r="LWX16" s="762"/>
      <c r="LWZ16" s="762"/>
      <c r="LXB16" s="762"/>
      <c r="LXC16" s="94"/>
      <c r="LXF16" s="549"/>
      <c r="LXG16" s="548"/>
      <c r="LXO16" s="762"/>
      <c r="LXQ16" s="762"/>
      <c r="LXS16" s="762"/>
      <c r="LXU16" s="762"/>
      <c r="LXV16" s="94"/>
      <c r="LXY16" s="549"/>
      <c r="LXZ16" s="548"/>
      <c r="LYH16" s="762"/>
      <c r="LYJ16" s="762"/>
      <c r="LYL16" s="762"/>
      <c r="LYN16" s="762"/>
      <c r="LYO16" s="94"/>
      <c r="LYR16" s="549"/>
      <c r="LYS16" s="548"/>
      <c r="LZA16" s="762"/>
      <c r="LZC16" s="762"/>
      <c r="LZE16" s="762"/>
      <c r="LZG16" s="762"/>
      <c r="LZH16" s="94"/>
      <c r="LZK16" s="549"/>
      <c r="LZL16" s="548"/>
      <c r="LZT16" s="762"/>
      <c r="LZV16" s="762"/>
      <c r="LZX16" s="762"/>
      <c r="LZZ16" s="762"/>
      <c r="MAA16" s="94"/>
      <c r="MAD16" s="549"/>
      <c r="MAE16" s="548"/>
      <c r="MAM16" s="762"/>
      <c r="MAO16" s="762"/>
      <c r="MAQ16" s="762"/>
      <c r="MAS16" s="762"/>
      <c r="MAT16" s="94"/>
      <c r="MAW16" s="549"/>
      <c r="MAX16" s="548"/>
      <c r="MBF16" s="762"/>
      <c r="MBH16" s="762"/>
      <c r="MBJ16" s="762"/>
      <c r="MBL16" s="762"/>
      <c r="MBM16" s="94"/>
      <c r="MBP16" s="549"/>
      <c r="MBQ16" s="548"/>
      <c r="MBY16" s="762"/>
      <c r="MCA16" s="762"/>
      <c r="MCC16" s="762"/>
      <c r="MCE16" s="762"/>
      <c r="MCF16" s="94"/>
      <c r="MCI16" s="549"/>
      <c r="MCJ16" s="548"/>
      <c r="MCR16" s="762"/>
      <c r="MCT16" s="762"/>
      <c r="MCV16" s="762"/>
      <c r="MCX16" s="762"/>
      <c r="MCY16" s="94"/>
      <c r="MDB16" s="549"/>
      <c r="MDC16" s="548"/>
      <c r="MDK16" s="762"/>
      <c r="MDM16" s="762"/>
      <c r="MDO16" s="762"/>
      <c r="MDQ16" s="762"/>
      <c r="MDR16" s="94"/>
      <c r="MDU16" s="549"/>
      <c r="MDV16" s="548"/>
      <c r="MED16" s="762"/>
      <c r="MEF16" s="762"/>
      <c r="MEH16" s="762"/>
      <c r="MEJ16" s="762"/>
      <c r="MEK16" s="94"/>
      <c r="MEN16" s="549"/>
      <c r="MEO16" s="548"/>
      <c r="MEW16" s="762"/>
      <c r="MEY16" s="762"/>
      <c r="MFA16" s="762"/>
      <c r="MFC16" s="762"/>
      <c r="MFD16" s="94"/>
      <c r="MFG16" s="549"/>
      <c r="MFH16" s="548"/>
      <c r="MFP16" s="762"/>
      <c r="MFR16" s="762"/>
      <c r="MFT16" s="762"/>
      <c r="MFV16" s="762"/>
      <c r="MFW16" s="94"/>
      <c r="MFZ16" s="549"/>
      <c r="MGA16" s="548"/>
      <c r="MGI16" s="762"/>
      <c r="MGK16" s="762"/>
      <c r="MGM16" s="762"/>
      <c r="MGO16" s="762"/>
      <c r="MGP16" s="94"/>
      <c r="MGS16" s="549"/>
      <c r="MGT16" s="548"/>
      <c r="MHB16" s="762"/>
      <c r="MHD16" s="762"/>
      <c r="MHF16" s="762"/>
      <c r="MHH16" s="762"/>
      <c r="MHI16" s="94"/>
      <c r="MHL16" s="549"/>
      <c r="MHM16" s="548"/>
      <c r="MHU16" s="762"/>
      <c r="MHW16" s="762"/>
      <c r="MHY16" s="762"/>
      <c r="MIA16" s="762"/>
      <c r="MIB16" s="94"/>
      <c r="MIE16" s="549"/>
      <c r="MIF16" s="548"/>
      <c r="MIN16" s="762"/>
      <c r="MIP16" s="762"/>
      <c r="MIR16" s="762"/>
      <c r="MIT16" s="762"/>
      <c r="MIU16" s="94"/>
      <c r="MIX16" s="549"/>
      <c r="MIY16" s="548"/>
      <c r="MJG16" s="762"/>
      <c r="MJI16" s="762"/>
      <c r="MJK16" s="762"/>
      <c r="MJM16" s="762"/>
      <c r="MJN16" s="94"/>
      <c r="MJQ16" s="549"/>
      <c r="MJR16" s="548"/>
      <c r="MJZ16" s="762"/>
      <c r="MKB16" s="762"/>
      <c r="MKD16" s="762"/>
      <c r="MKF16" s="762"/>
      <c r="MKG16" s="94"/>
      <c r="MKJ16" s="549"/>
      <c r="MKK16" s="548"/>
      <c r="MKS16" s="762"/>
      <c r="MKU16" s="762"/>
      <c r="MKW16" s="762"/>
      <c r="MKY16" s="762"/>
      <c r="MKZ16" s="94"/>
      <c r="MLC16" s="549"/>
      <c r="MLD16" s="548"/>
      <c r="MLL16" s="762"/>
      <c r="MLN16" s="762"/>
      <c r="MLP16" s="762"/>
      <c r="MLR16" s="762"/>
      <c r="MLS16" s="94"/>
      <c r="MLV16" s="549"/>
      <c r="MLW16" s="548"/>
      <c r="MME16" s="762"/>
      <c r="MMG16" s="762"/>
      <c r="MMI16" s="762"/>
      <c r="MMK16" s="762"/>
      <c r="MML16" s="94"/>
      <c r="MMO16" s="549"/>
      <c r="MMP16" s="548"/>
      <c r="MMX16" s="762"/>
      <c r="MMZ16" s="762"/>
      <c r="MNB16" s="762"/>
      <c r="MND16" s="762"/>
      <c r="MNE16" s="94"/>
      <c r="MNH16" s="549"/>
      <c r="MNI16" s="548"/>
      <c r="MNQ16" s="762"/>
      <c r="MNS16" s="762"/>
      <c r="MNU16" s="762"/>
      <c r="MNW16" s="762"/>
      <c r="MNX16" s="94"/>
      <c r="MOA16" s="549"/>
      <c r="MOB16" s="548"/>
      <c r="MOJ16" s="762"/>
      <c r="MOL16" s="762"/>
      <c r="MON16" s="762"/>
      <c r="MOP16" s="762"/>
      <c r="MOQ16" s="94"/>
      <c r="MOT16" s="549"/>
      <c r="MOU16" s="548"/>
      <c r="MPC16" s="762"/>
      <c r="MPE16" s="762"/>
      <c r="MPG16" s="762"/>
      <c r="MPI16" s="762"/>
      <c r="MPJ16" s="94"/>
      <c r="MPM16" s="549"/>
      <c r="MPN16" s="548"/>
      <c r="MPV16" s="762"/>
      <c r="MPX16" s="762"/>
      <c r="MPZ16" s="762"/>
      <c r="MQB16" s="762"/>
      <c r="MQC16" s="94"/>
      <c r="MQF16" s="549"/>
      <c r="MQG16" s="548"/>
      <c r="MQO16" s="762"/>
      <c r="MQQ16" s="762"/>
      <c r="MQS16" s="762"/>
      <c r="MQU16" s="762"/>
      <c r="MQV16" s="94"/>
      <c r="MQY16" s="549"/>
      <c r="MQZ16" s="548"/>
      <c r="MRH16" s="762"/>
      <c r="MRJ16" s="762"/>
      <c r="MRL16" s="762"/>
      <c r="MRN16" s="762"/>
      <c r="MRO16" s="94"/>
      <c r="MRR16" s="549"/>
      <c r="MRS16" s="548"/>
      <c r="MSA16" s="762"/>
      <c r="MSC16" s="762"/>
      <c r="MSE16" s="762"/>
      <c r="MSG16" s="762"/>
      <c r="MSH16" s="94"/>
      <c r="MSK16" s="549"/>
      <c r="MSL16" s="548"/>
      <c r="MST16" s="762"/>
      <c r="MSV16" s="762"/>
      <c r="MSX16" s="762"/>
      <c r="MSZ16" s="762"/>
      <c r="MTA16" s="94"/>
      <c r="MTD16" s="549"/>
      <c r="MTE16" s="548"/>
      <c r="MTM16" s="762"/>
      <c r="MTO16" s="762"/>
      <c r="MTQ16" s="762"/>
      <c r="MTS16" s="762"/>
      <c r="MTT16" s="94"/>
      <c r="MTW16" s="549"/>
      <c r="MTX16" s="548"/>
      <c r="MUF16" s="762"/>
      <c r="MUH16" s="762"/>
      <c r="MUJ16" s="762"/>
      <c r="MUL16" s="762"/>
      <c r="MUM16" s="94"/>
      <c r="MUP16" s="549"/>
      <c r="MUQ16" s="548"/>
      <c r="MUY16" s="762"/>
      <c r="MVA16" s="762"/>
      <c r="MVC16" s="762"/>
      <c r="MVE16" s="762"/>
      <c r="MVF16" s="94"/>
      <c r="MVI16" s="549"/>
      <c r="MVJ16" s="548"/>
      <c r="MVR16" s="762"/>
      <c r="MVT16" s="762"/>
      <c r="MVV16" s="762"/>
      <c r="MVX16" s="762"/>
      <c r="MVY16" s="94"/>
      <c r="MWB16" s="549"/>
      <c r="MWC16" s="548"/>
      <c r="MWK16" s="762"/>
      <c r="MWM16" s="762"/>
      <c r="MWO16" s="762"/>
      <c r="MWQ16" s="762"/>
      <c r="MWR16" s="94"/>
      <c r="MWU16" s="549"/>
      <c r="MWV16" s="548"/>
      <c r="MXD16" s="762"/>
      <c r="MXF16" s="762"/>
      <c r="MXH16" s="762"/>
      <c r="MXJ16" s="762"/>
      <c r="MXK16" s="94"/>
      <c r="MXN16" s="549"/>
      <c r="MXO16" s="548"/>
      <c r="MXW16" s="762"/>
      <c r="MXY16" s="762"/>
      <c r="MYA16" s="762"/>
      <c r="MYC16" s="762"/>
      <c r="MYD16" s="94"/>
      <c r="MYG16" s="549"/>
      <c r="MYH16" s="548"/>
      <c r="MYP16" s="762"/>
      <c r="MYR16" s="762"/>
      <c r="MYT16" s="762"/>
      <c r="MYV16" s="762"/>
      <c r="MYW16" s="94"/>
      <c r="MYZ16" s="549"/>
      <c r="MZA16" s="548"/>
      <c r="MZI16" s="762"/>
      <c r="MZK16" s="762"/>
      <c r="MZM16" s="762"/>
      <c r="MZO16" s="762"/>
      <c r="MZP16" s="94"/>
      <c r="MZS16" s="549"/>
      <c r="MZT16" s="548"/>
      <c r="NAB16" s="762"/>
      <c r="NAD16" s="762"/>
      <c r="NAF16" s="762"/>
      <c r="NAH16" s="762"/>
      <c r="NAI16" s="94"/>
      <c r="NAL16" s="549"/>
      <c r="NAM16" s="548"/>
      <c r="NAU16" s="762"/>
      <c r="NAW16" s="762"/>
      <c r="NAY16" s="762"/>
      <c r="NBA16" s="762"/>
      <c r="NBB16" s="94"/>
      <c r="NBE16" s="549"/>
      <c r="NBF16" s="548"/>
      <c r="NBN16" s="762"/>
      <c r="NBP16" s="762"/>
      <c r="NBR16" s="762"/>
      <c r="NBT16" s="762"/>
      <c r="NBU16" s="94"/>
      <c r="NBX16" s="549"/>
      <c r="NBY16" s="548"/>
      <c r="NCG16" s="762"/>
      <c r="NCI16" s="762"/>
      <c r="NCK16" s="762"/>
      <c r="NCM16" s="762"/>
      <c r="NCN16" s="94"/>
      <c r="NCQ16" s="549"/>
      <c r="NCR16" s="548"/>
      <c r="NCZ16" s="762"/>
      <c r="NDB16" s="762"/>
      <c r="NDD16" s="762"/>
      <c r="NDF16" s="762"/>
      <c r="NDG16" s="94"/>
      <c r="NDJ16" s="549"/>
      <c r="NDK16" s="548"/>
      <c r="NDS16" s="762"/>
      <c r="NDU16" s="762"/>
      <c r="NDW16" s="762"/>
      <c r="NDY16" s="762"/>
      <c r="NDZ16" s="94"/>
      <c r="NEC16" s="549"/>
      <c r="NED16" s="548"/>
      <c r="NEL16" s="762"/>
      <c r="NEN16" s="762"/>
      <c r="NEP16" s="762"/>
      <c r="NER16" s="762"/>
      <c r="NES16" s="94"/>
      <c r="NEV16" s="549"/>
      <c r="NEW16" s="548"/>
      <c r="NFE16" s="762"/>
      <c r="NFG16" s="762"/>
      <c r="NFI16" s="762"/>
      <c r="NFK16" s="762"/>
      <c r="NFL16" s="94"/>
      <c r="NFO16" s="549"/>
      <c r="NFP16" s="548"/>
      <c r="NFX16" s="762"/>
      <c r="NFZ16" s="762"/>
      <c r="NGB16" s="762"/>
      <c r="NGD16" s="762"/>
      <c r="NGE16" s="94"/>
      <c r="NGH16" s="549"/>
      <c r="NGI16" s="548"/>
      <c r="NGQ16" s="762"/>
      <c r="NGS16" s="762"/>
      <c r="NGU16" s="762"/>
      <c r="NGW16" s="762"/>
      <c r="NGX16" s="94"/>
      <c r="NHA16" s="549"/>
      <c r="NHB16" s="548"/>
      <c r="NHJ16" s="762"/>
      <c r="NHL16" s="762"/>
      <c r="NHN16" s="762"/>
      <c r="NHP16" s="762"/>
      <c r="NHQ16" s="94"/>
      <c r="NHT16" s="549"/>
      <c r="NHU16" s="548"/>
      <c r="NIC16" s="762"/>
      <c r="NIE16" s="762"/>
      <c r="NIG16" s="762"/>
      <c r="NII16" s="762"/>
      <c r="NIJ16" s="94"/>
      <c r="NIM16" s="549"/>
      <c r="NIN16" s="548"/>
      <c r="NIV16" s="762"/>
      <c r="NIX16" s="762"/>
      <c r="NIZ16" s="762"/>
      <c r="NJB16" s="762"/>
      <c r="NJC16" s="94"/>
      <c r="NJF16" s="549"/>
      <c r="NJG16" s="548"/>
      <c r="NJO16" s="762"/>
      <c r="NJQ16" s="762"/>
      <c r="NJS16" s="762"/>
      <c r="NJU16" s="762"/>
      <c r="NJV16" s="94"/>
      <c r="NJY16" s="549"/>
      <c r="NJZ16" s="548"/>
      <c r="NKH16" s="762"/>
      <c r="NKJ16" s="762"/>
      <c r="NKL16" s="762"/>
      <c r="NKN16" s="762"/>
      <c r="NKO16" s="94"/>
      <c r="NKR16" s="549"/>
      <c r="NKS16" s="548"/>
      <c r="NLA16" s="762"/>
      <c r="NLC16" s="762"/>
      <c r="NLE16" s="762"/>
      <c r="NLG16" s="762"/>
      <c r="NLH16" s="94"/>
      <c r="NLK16" s="549"/>
      <c r="NLL16" s="548"/>
      <c r="NLT16" s="762"/>
      <c r="NLV16" s="762"/>
      <c r="NLX16" s="762"/>
      <c r="NLZ16" s="762"/>
      <c r="NMA16" s="94"/>
      <c r="NMD16" s="549"/>
      <c r="NME16" s="548"/>
      <c r="NMM16" s="762"/>
      <c r="NMO16" s="762"/>
      <c r="NMQ16" s="762"/>
      <c r="NMS16" s="762"/>
      <c r="NMT16" s="94"/>
      <c r="NMW16" s="549"/>
      <c r="NMX16" s="548"/>
      <c r="NNF16" s="762"/>
      <c r="NNH16" s="762"/>
      <c r="NNJ16" s="762"/>
      <c r="NNL16" s="762"/>
      <c r="NNM16" s="94"/>
      <c r="NNP16" s="549"/>
      <c r="NNQ16" s="548"/>
      <c r="NNY16" s="762"/>
      <c r="NOA16" s="762"/>
      <c r="NOC16" s="762"/>
      <c r="NOE16" s="762"/>
      <c r="NOF16" s="94"/>
      <c r="NOI16" s="549"/>
      <c r="NOJ16" s="548"/>
      <c r="NOR16" s="762"/>
      <c r="NOT16" s="762"/>
      <c r="NOV16" s="762"/>
      <c r="NOX16" s="762"/>
      <c r="NOY16" s="94"/>
      <c r="NPB16" s="549"/>
      <c r="NPC16" s="548"/>
      <c r="NPK16" s="762"/>
      <c r="NPM16" s="762"/>
      <c r="NPO16" s="762"/>
      <c r="NPQ16" s="762"/>
      <c r="NPR16" s="94"/>
      <c r="NPU16" s="549"/>
      <c r="NPV16" s="548"/>
      <c r="NQD16" s="762"/>
      <c r="NQF16" s="762"/>
      <c r="NQH16" s="762"/>
      <c r="NQJ16" s="762"/>
      <c r="NQK16" s="94"/>
      <c r="NQN16" s="549"/>
      <c r="NQO16" s="548"/>
      <c r="NQW16" s="762"/>
      <c r="NQY16" s="762"/>
      <c r="NRA16" s="762"/>
      <c r="NRC16" s="762"/>
      <c r="NRD16" s="94"/>
      <c r="NRG16" s="549"/>
      <c r="NRH16" s="548"/>
      <c r="NRP16" s="762"/>
      <c r="NRR16" s="762"/>
      <c r="NRT16" s="762"/>
      <c r="NRV16" s="762"/>
      <c r="NRW16" s="94"/>
      <c r="NRZ16" s="549"/>
      <c r="NSA16" s="548"/>
      <c r="NSI16" s="762"/>
      <c r="NSK16" s="762"/>
      <c r="NSM16" s="762"/>
      <c r="NSO16" s="762"/>
      <c r="NSP16" s="94"/>
      <c r="NSS16" s="549"/>
      <c r="NST16" s="548"/>
      <c r="NTB16" s="762"/>
      <c r="NTD16" s="762"/>
      <c r="NTF16" s="762"/>
      <c r="NTH16" s="762"/>
      <c r="NTI16" s="94"/>
      <c r="NTL16" s="549"/>
      <c r="NTM16" s="548"/>
      <c r="NTU16" s="762"/>
      <c r="NTW16" s="762"/>
      <c r="NTY16" s="762"/>
      <c r="NUA16" s="762"/>
      <c r="NUB16" s="94"/>
      <c r="NUE16" s="549"/>
      <c r="NUF16" s="548"/>
      <c r="NUN16" s="762"/>
      <c r="NUP16" s="762"/>
      <c r="NUR16" s="762"/>
      <c r="NUT16" s="762"/>
      <c r="NUU16" s="94"/>
      <c r="NUX16" s="549"/>
      <c r="NUY16" s="548"/>
      <c r="NVG16" s="762"/>
      <c r="NVI16" s="762"/>
      <c r="NVK16" s="762"/>
      <c r="NVM16" s="762"/>
      <c r="NVN16" s="94"/>
      <c r="NVQ16" s="549"/>
      <c r="NVR16" s="548"/>
      <c r="NVZ16" s="762"/>
      <c r="NWB16" s="762"/>
      <c r="NWD16" s="762"/>
      <c r="NWF16" s="762"/>
      <c r="NWG16" s="94"/>
      <c r="NWJ16" s="549"/>
      <c r="NWK16" s="548"/>
      <c r="NWS16" s="762"/>
      <c r="NWU16" s="762"/>
      <c r="NWW16" s="762"/>
      <c r="NWY16" s="762"/>
      <c r="NWZ16" s="94"/>
      <c r="NXC16" s="549"/>
      <c r="NXD16" s="548"/>
      <c r="NXL16" s="762"/>
      <c r="NXN16" s="762"/>
      <c r="NXP16" s="762"/>
      <c r="NXR16" s="762"/>
      <c r="NXS16" s="94"/>
      <c r="NXV16" s="549"/>
      <c r="NXW16" s="548"/>
      <c r="NYE16" s="762"/>
      <c r="NYG16" s="762"/>
      <c r="NYI16" s="762"/>
      <c r="NYK16" s="762"/>
      <c r="NYL16" s="94"/>
      <c r="NYO16" s="549"/>
      <c r="NYP16" s="548"/>
      <c r="NYX16" s="762"/>
      <c r="NYZ16" s="762"/>
      <c r="NZB16" s="762"/>
      <c r="NZD16" s="762"/>
      <c r="NZE16" s="94"/>
      <c r="NZH16" s="549"/>
      <c r="NZI16" s="548"/>
      <c r="NZQ16" s="762"/>
      <c r="NZS16" s="762"/>
      <c r="NZU16" s="762"/>
      <c r="NZW16" s="762"/>
      <c r="NZX16" s="94"/>
      <c r="OAA16" s="549"/>
      <c r="OAB16" s="548"/>
      <c r="OAJ16" s="762"/>
      <c r="OAL16" s="762"/>
      <c r="OAN16" s="762"/>
      <c r="OAP16" s="762"/>
      <c r="OAQ16" s="94"/>
      <c r="OAT16" s="549"/>
      <c r="OAU16" s="548"/>
      <c r="OBC16" s="762"/>
      <c r="OBE16" s="762"/>
      <c r="OBG16" s="762"/>
      <c r="OBI16" s="762"/>
      <c r="OBJ16" s="94"/>
      <c r="OBM16" s="549"/>
      <c r="OBN16" s="548"/>
      <c r="OBV16" s="762"/>
      <c r="OBX16" s="762"/>
      <c r="OBZ16" s="762"/>
      <c r="OCB16" s="762"/>
      <c r="OCC16" s="94"/>
      <c r="OCF16" s="549"/>
      <c r="OCG16" s="548"/>
      <c r="OCO16" s="762"/>
      <c r="OCQ16" s="762"/>
      <c r="OCS16" s="762"/>
      <c r="OCU16" s="762"/>
      <c r="OCV16" s="94"/>
      <c r="OCY16" s="549"/>
      <c r="OCZ16" s="548"/>
      <c r="ODH16" s="762"/>
      <c r="ODJ16" s="762"/>
      <c r="ODL16" s="762"/>
      <c r="ODN16" s="762"/>
      <c r="ODO16" s="94"/>
      <c r="ODR16" s="549"/>
      <c r="ODS16" s="548"/>
      <c r="OEA16" s="762"/>
      <c r="OEC16" s="762"/>
      <c r="OEE16" s="762"/>
      <c r="OEG16" s="762"/>
      <c r="OEH16" s="94"/>
      <c r="OEK16" s="549"/>
      <c r="OEL16" s="548"/>
      <c r="OET16" s="762"/>
      <c r="OEV16" s="762"/>
      <c r="OEX16" s="762"/>
      <c r="OEZ16" s="762"/>
      <c r="OFA16" s="94"/>
      <c r="OFD16" s="549"/>
      <c r="OFE16" s="548"/>
      <c r="OFM16" s="762"/>
      <c r="OFO16" s="762"/>
      <c r="OFQ16" s="762"/>
      <c r="OFS16" s="762"/>
      <c r="OFT16" s="94"/>
      <c r="OFW16" s="549"/>
      <c r="OFX16" s="548"/>
      <c r="OGF16" s="762"/>
      <c r="OGH16" s="762"/>
      <c r="OGJ16" s="762"/>
      <c r="OGL16" s="762"/>
      <c r="OGM16" s="94"/>
      <c r="OGP16" s="549"/>
      <c r="OGQ16" s="548"/>
      <c r="OGY16" s="762"/>
      <c r="OHA16" s="762"/>
      <c r="OHC16" s="762"/>
      <c r="OHE16" s="762"/>
      <c r="OHF16" s="94"/>
      <c r="OHI16" s="549"/>
      <c r="OHJ16" s="548"/>
      <c r="OHR16" s="762"/>
      <c r="OHT16" s="762"/>
      <c r="OHV16" s="762"/>
      <c r="OHX16" s="762"/>
      <c r="OHY16" s="94"/>
      <c r="OIB16" s="549"/>
      <c r="OIC16" s="548"/>
      <c r="OIK16" s="762"/>
      <c r="OIM16" s="762"/>
      <c r="OIO16" s="762"/>
      <c r="OIQ16" s="762"/>
      <c r="OIR16" s="94"/>
      <c r="OIU16" s="549"/>
      <c r="OIV16" s="548"/>
      <c r="OJD16" s="762"/>
      <c r="OJF16" s="762"/>
      <c r="OJH16" s="762"/>
      <c r="OJJ16" s="762"/>
      <c r="OJK16" s="94"/>
      <c r="OJN16" s="549"/>
      <c r="OJO16" s="548"/>
      <c r="OJW16" s="762"/>
      <c r="OJY16" s="762"/>
      <c r="OKA16" s="762"/>
      <c r="OKC16" s="762"/>
      <c r="OKD16" s="94"/>
      <c r="OKG16" s="549"/>
      <c r="OKH16" s="548"/>
      <c r="OKP16" s="762"/>
      <c r="OKR16" s="762"/>
      <c r="OKT16" s="762"/>
      <c r="OKV16" s="762"/>
      <c r="OKW16" s="94"/>
      <c r="OKZ16" s="549"/>
      <c r="OLA16" s="548"/>
      <c r="OLI16" s="762"/>
      <c r="OLK16" s="762"/>
      <c r="OLM16" s="762"/>
      <c r="OLO16" s="762"/>
      <c r="OLP16" s="94"/>
      <c r="OLS16" s="549"/>
      <c r="OLT16" s="548"/>
      <c r="OMB16" s="762"/>
      <c r="OMD16" s="762"/>
      <c r="OMF16" s="762"/>
      <c r="OMH16" s="762"/>
      <c r="OMI16" s="94"/>
      <c r="OML16" s="549"/>
      <c r="OMM16" s="548"/>
      <c r="OMU16" s="762"/>
      <c r="OMW16" s="762"/>
      <c r="OMY16" s="762"/>
      <c r="ONA16" s="762"/>
      <c r="ONB16" s="94"/>
      <c r="ONE16" s="549"/>
      <c r="ONF16" s="548"/>
      <c r="ONN16" s="762"/>
      <c r="ONP16" s="762"/>
      <c r="ONR16" s="762"/>
      <c r="ONT16" s="762"/>
      <c r="ONU16" s="94"/>
      <c r="ONX16" s="549"/>
      <c r="ONY16" s="548"/>
      <c r="OOG16" s="762"/>
      <c r="OOI16" s="762"/>
      <c r="OOK16" s="762"/>
      <c r="OOM16" s="762"/>
      <c r="OON16" s="94"/>
      <c r="OOQ16" s="549"/>
      <c r="OOR16" s="548"/>
      <c r="OOZ16" s="762"/>
      <c r="OPB16" s="762"/>
      <c r="OPD16" s="762"/>
      <c r="OPF16" s="762"/>
      <c r="OPG16" s="94"/>
      <c r="OPJ16" s="549"/>
      <c r="OPK16" s="548"/>
      <c r="OPS16" s="762"/>
      <c r="OPU16" s="762"/>
      <c r="OPW16" s="762"/>
      <c r="OPY16" s="762"/>
      <c r="OPZ16" s="94"/>
      <c r="OQC16" s="549"/>
      <c r="OQD16" s="548"/>
      <c r="OQL16" s="762"/>
      <c r="OQN16" s="762"/>
      <c r="OQP16" s="762"/>
      <c r="OQR16" s="762"/>
      <c r="OQS16" s="94"/>
      <c r="OQV16" s="549"/>
      <c r="OQW16" s="548"/>
      <c r="ORE16" s="762"/>
      <c r="ORG16" s="762"/>
      <c r="ORI16" s="762"/>
      <c r="ORK16" s="762"/>
      <c r="ORL16" s="94"/>
      <c r="ORO16" s="549"/>
      <c r="ORP16" s="548"/>
      <c r="ORX16" s="762"/>
      <c r="ORZ16" s="762"/>
      <c r="OSB16" s="762"/>
      <c r="OSD16" s="762"/>
      <c r="OSE16" s="94"/>
      <c r="OSH16" s="549"/>
      <c r="OSI16" s="548"/>
      <c r="OSQ16" s="762"/>
      <c r="OSS16" s="762"/>
      <c r="OSU16" s="762"/>
      <c r="OSW16" s="762"/>
      <c r="OSX16" s="94"/>
      <c r="OTA16" s="549"/>
      <c r="OTB16" s="548"/>
      <c r="OTJ16" s="762"/>
      <c r="OTL16" s="762"/>
      <c r="OTN16" s="762"/>
      <c r="OTP16" s="762"/>
      <c r="OTQ16" s="94"/>
      <c r="OTT16" s="549"/>
      <c r="OTU16" s="548"/>
      <c r="OUC16" s="762"/>
      <c r="OUE16" s="762"/>
      <c r="OUG16" s="762"/>
      <c r="OUI16" s="762"/>
      <c r="OUJ16" s="94"/>
      <c r="OUM16" s="549"/>
      <c r="OUN16" s="548"/>
      <c r="OUV16" s="762"/>
      <c r="OUX16" s="762"/>
      <c r="OUZ16" s="762"/>
      <c r="OVB16" s="762"/>
      <c r="OVC16" s="94"/>
      <c r="OVF16" s="549"/>
      <c r="OVG16" s="548"/>
      <c r="OVO16" s="762"/>
      <c r="OVQ16" s="762"/>
      <c r="OVS16" s="762"/>
      <c r="OVU16" s="762"/>
      <c r="OVV16" s="94"/>
      <c r="OVY16" s="549"/>
      <c r="OVZ16" s="548"/>
      <c r="OWH16" s="762"/>
      <c r="OWJ16" s="762"/>
      <c r="OWL16" s="762"/>
      <c r="OWN16" s="762"/>
      <c r="OWO16" s="94"/>
      <c r="OWR16" s="549"/>
      <c r="OWS16" s="548"/>
      <c r="OXA16" s="762"/>
      <c r="OXC16" s="762"/>
      <c r="OXE16" s="762"/>
      <c r="OXG16" s="762"/>
      <c r="OXH16" s="94"/>
      <c r="OXK16" s="549"/>
      <c r="OXL16" s="548"/>
      <c r="OXT16" s="762"/>
      <c r="OXV16" s="762"/>
      <c r="OXX16" s="762"/>
      <c r="OXZ16" s="762"/>
      <c r="OYA16" s="94"/>
      <c r="OYD16" s="549"/>
      <c r="OYE16" s="548"/>
      <c r="OYM16" s="762"/>
      <c r="OYO16" s="762"/>
      <c r="OYQ16" s="762"/>
      <c r="OYS16" s="762"/>
      <c r="OYT16" s="94"/>
      <c r="OYW16" s="549"/>
      <c r="OYX16" s="548"/>
      <c r="OZF16" s="762"/>
      <c r="OZH16" s="762"/>
      <c r="OZJ16" s="762"/>
      <c r="OZL16" s="762"/>
      <c r="OZM16" s="94"/>
      <c r="OZP16" s="549"/>
      <c r="OZQ16" s="548"/>
      <c r="OZY16" s="762"/>
      <c r="PAA16" s="762"/>
      <c r="PAC16" s="762"/>
      <c r="PAE16" s="762"/>
      <c r="PAF16" s="94"/>
      <c r="PAI16" s="549"/>
      <c r="PAJ16" s="548"/>
      <c r="PAR16" s="762"/>
      <c r="PAT16" s="762"/>
      <c r="PAV16" s="762"/>
      <c r="PAX16" s="762"/>
      <c r="PAY16" s="94"/>
      <c r="PBB16" s="549"/>
      <c r="PBC16" s="548"/>
      <c r="PBK16" s="762"/>
      <c r="PBM16" s="762"/>
      <c r="PBO16" s="762"/>
      <c r="PBQ16" s="762"/>
      <c r="PBR16" s="94"/>
      <c r="PBU16" s="549"/>
      <c r="PBV16" s="548"/>
      <c r="PCD16" s="762"/>
      <c r="PCF16" s="762"/>
      <c r="PCH16" s="762"/>
      <c r="PCJ16" s="762"/>
      <c r="PCK16" s="94"/>
      <c r="PCN16" s="549"/>
      <c r="PCO16" s="548"/>
      <c r="PCW16" s="762"/>
      <c r="PCY16" s="762"/>
      <c r="PDA16" s="762"/>
      <c r="PDC16" s="762"/>
      <c r="PDD16" s="94"/>
      <c r="PDG16" s="549"/>
      <c r="PDH16" s="548"/>
      <c r="PDP16" s="762"/>
      <c r="PDR16" s="762"/>
      <c r="PDT16" s="762"/>
      <c r="PDV16" s="762"/>
      <c r="PDW16" s="94"/>
      <c r="PDZ16" s="549"/>
      <c r="PEA16" s="548"/>
      <c r="PEI16" s="762"/>
      <c r="PEK16" s="762"/>
      <c r="PEM16" s="762"/>
      <c r="PEO16" s="762"/>
      <c r="PEP16" s="94"/>
      <c r="PES16" s="549"/>
      <c r="PET16" s="548"/>
      <c r="PFB16" s="762"/>
      <c r="PFD16" s="762"/>
      <c r="PFF16" s="762"/>
      <c r="PFH16" s="762"/>
      <c r="PFI16" s="94"/>
      <c r="PFL16" s="549"/>
      <c r="PFM16" s="548"/>
      <c r="PFU16" s="762"/>
      <c r="PFW16" s="762"/>
      <c r="PFY16" s="762"/>
      <c r="PGA16" s="762"/>
      <c r="PGB16" s="94"/>
      <c r="PGE16" s="549"/>
      <c r="PGF16" s="548"/>
      <c r="PGN16" s="762"/>
      <c r="PGP16" s="762"/>
      <c r="PGR16" s="762"/>
      <c r="PGT16" s="762"/>
      <c r="PGU16" s="94"/>
      <c r="PGX16" s="549"/>
      <c r="PGY16" s="548"/>
      <c r="PHG16" s="762"/>
      <c r="PHI16" s="762"/>
      <c r="PHK16" s="762"/>
      <c r="PHM16" s="762"/>
      <c r="PHN16" s="94"/>
      <c r="PHQ16" s="549"/>
      <c r="PHR16" s="548"/>
      <c r="PHZ16" s="762"/>
      <c r="PIB16" s="762"/>
      <c r="PID16" s="762"/>
      <c r="PIF16" s="762"/>
      <c r="PIG16" s="94"/>
      <c r="PIJ16" s="549"/>
      <c r="PIK16" s="548"/>
      <c r="PIS16" s="762"/>
      <c r="PIU16" s="762"/>
      <c r="PIW16" s="762"/>
      <c r="PIY16" s="762"/>
      <c r="PIZ16" s="94"/>
      <c r="PJC16" s="549"/>
      <c r="PJD16" s="548"/>
      <c r="PJL16" s="762"/>
      <c r="PJN16" s="762"/>
      <c r="PJP16" s="762"/>
      <c r="PJR16" s="762"/>
      <c r="PJS16" s="94"/>
      <c r="PJV16" s="549"/>
      <c r="PJW16" s="548"/>
      <c r="PKE16" s="762"/>
      <c r="PKG16" s="762"/>
      <c r="PKI16" s="762"/>
      <c r="PKK16" s="762"/>
      <c r="PKL16" s="94"/>
      <c r="PKO16" s="549"/>
      <c r="PKP16" s="548"/>
      <c r="PKX16" s="762"/>
      <c r="PKZ16" s="762"/>
      <c r="PLB16" s="762"/>
      <c r="PLD16" s="762"/>
      <c r="PLE16" s="94"/>
      <c r="PLH16" s="549"/>
      <c r="PLI16" s="548"/>
      <c r="PLQ16" s="762"/>
      <c r="PLS16" s="762"/>
      <c r="PLU16" s="762"/>
      <c r="PLW16" s="762"/>
      <c r="PLX16" s="94"/>
      <c r="PMA16" s="549"/>
      <c r="PMB16" s="548"/>
      <c r="PMJ16" s="762"/>
      <c r="PML16" s="762"/>
      <c r="PMN16" s="762"/>
      <c r="PMP16" s="762"/>
      <c r="PMQ16" s="94"/>
      <c r="PMT16" s="549"/>
      <c r="PMU16" s="548"/>
      <c r="PNC16" s="762"/>
      <c r="PNE16" s="762"/>
      <c r="PNG16" s="762"/>
      <c r="PNI16" s="762"/>
      <c r="PNJ16" s="94"/>
      <c r="PNM16" s="549"/>
      <c r="PNN16" s="548"/>
      <c r="PNV16" s="762"/>
      <c r="PNX16" s="762"/>
      <c r="PNZ16" s="762"/>
      <c r="POB16" s="762"/>
      <c r="POC16" s="94"/>
      <c r="POF16" s="549"/>
      <c r="POG16" s="548"/>
      <c r="POO16" s="762"/>
      <c r="POQ16" s="762"/>
      <c r="POS16" s="762"/>
      <c r="POU16" s="762"/>
      <c r="POV16" s="94"/>
      <c r="POY16" s="549"/>
      <c r="POZ16" s="548"/>
      <c r="PPH16" s="762"/>
      <c r="PPJ16" s="762"/>
      <c r="PPL16" s="762"/>
      <c r="PPN16" s="762"/>
      <c r="PPO16" s="94"/>
      <c r="PPR16" s="549"/>
      <c r="PPS16" s="548"/>
      <c r="PQA16" s="762"/>
      <c r="PQC16" s="762"/>
      <c r="PQE16" s="762"/>
      <c r="PQG16" s="762"/>
      <c r="PQH16" s="94"/>
      <c r="PQK16" s="549"/>
      <c r="PQL16" s="548"/>
      <c r="PQT16" s="762"/>
      <c r="PQV16" s="762"/>
      <c r="PQX16" s="762"/>
      <c r="PQZ16" s="762"/>
      <c r="PRA16" s="94"/>
      <c r="PRD16" s="549"/>
      <c r="PRE16" s="548"/>
      <c r="PRM16" s="762"/>
      <c r="PRO16" s="762"/>
      <c r="PRQ16" s="762"/>
      <c r="PRS16" s="762"/>
      <c r="PRT16" s="94"/>
      <c r="PRW16" s="549"/>
      <c r="PRX16" s="548"/>
      <c r="PSF16" s="762"/>
      <c r="PSH16" s="762"/>
      <c r="PSJ16" s="762"/>
      <c r="PSL16" s="762"/>
      <c r="PSM16" s="94"/>
      <c r="PSP16" s="549"/>
      <c r="PSQ16" s="548"/>
      <c r="PSY16" s="762"/>
      <c r="PTA16" s="762"/>
      <c r="PTC16" s="762"/>
      <c r="PTE16" s="762"/>
      <c r="PTF16" s="94"/>
      <c r="PTI16" s="549"/>
      <c r="PTJ16" s="548"/>
      <c r="PTR16" s="762"/>
      <c r="PTT16" s="762"/>
      <c r="PTV16" s="762"/>
      <c r="PTX16" s="762"/>
      <c r="PTY16" s="94"/>
      <c r="PUB16" s="549"/>
      <c r="PUC16" s="548"/>
      <c r="PUK16" s="762"/>
      <c r="PUM16" s="762"/>
      <c r="PUO16" s="762"/>
      <c r="PUQ16" s="762"/>
      <c r="PUR16" s="94"/>
      <c r="PUU16" s="549"/>
      <c r="PUV16" s="548"/>
      <c r="PVD16" s="762"/>
      <c r="PVF16" s="762"/>
      <c r="PVH16" s="762"/>
      <c r="PVJ16" s="762"/>
      <c r="PVK16" s="94"/>
      <c r="PVN16" s="549"/>
      <c r="PVO16" s="548"/>
      <c r="PVW16" s="762"/>
      <c r="PVY16" s="762"/>
      <c r="PWA16" s="762"/>
      <c r="PWC16" s="762"/>
      <c r="PWD16" s="94"/>
      <c r="PWG16" s="549"/>
      <c r="PWH16" s="548"/>
      <c r="PWP16" s="762"/>
      <c r="PWR16" s="762"/>
      <c r="PWT16" s="762"/>
      <c r="PWV16" s="762"/>
      <c r="PWW16" s="94"/>
      <c r="PWZ16" s="549"/>
      <c r="PXA16" s="548"/>
      <c r="PXI16" s="762"/>
      <c r="PXK16" s="762"/>
      <c r="PXM16" s="762"/>
      <c r="PXO16" s="762"/>
      <c r="PXP16" s="94"/>
      <c r="PXS16" s="549"/>
      <c r="PXT16" s="548"/>
      <c r="PYB16" s="762"/>
      <c r="PYD16" s="762"/>
      <c r="PYF16" s="762"/>
      <c r="PYH16" s="762"/>
      <c r="PYI16" s="94"/>
      <c r="PYL16" s="549"/>
      <c r="PYM16" s="548"/>
      <c r="PYU16" s="762"/>
      <c r="PYW16" s="762"/>
      <c r="PYY16" s="762"/>
      <c r="PZA16" s="762"/>
      <c r="PZB16" s="94"/>
      <c r="PZE16" s="549"/>
      <c r="PZF16" s="548"/>
      <c r="PZN16" s="762"/>
      <c r="PZP16" s="762"/>
      <c r="PZR16" s="762"/>
      <c r="PZT16" s="762"/>
      <c r="PZU16" s="94"/>
      <c r="PZX16" s="549"/>
      <c r="PZY16" s="548"/>
      <c r="QAG16" s="762"/>
      <c r="QAI16" s="762"/>
      <c r="QAK16" s="762"/>
      <c r="QAM16" s="762"/>
      <c r="QAN16" s="94"/>
      <c r="QAQ16" s="549"/>
      <c r="QAR16" s="548"/>
      <c r="QAZ16" s="762"/>
      <c r="QBB16" s="762"/>
      <c r="QBD16" s="762"/>
      <c r="QBF16" s="762"/>
      <c r="QBG16" s="94"/>
      <c r="QBJ16" s="549"/>
      <c r="QBK16" s="548"/>
      <c r="QBS16" s="762"/>
      <c r="QBU16" s="762"/>
      <c r="QBW16" s="762"/>
      <c r="QBY16" s="762"/>
      <c r="QBZ16" s="94"/>
      <c r="QCC16" s="549"/>
      <c r="QCD16" s="548"/>
      <c r="QCL16" s="762"/>
      <c r="QCN16" s="762"/>
      <c r="QCP16" s="762"/>
      <c r="QCR16" s="762"/>
      <c r="QCS16" s="94"/>
      <c r="QCV16" s="549"/>
      <c r="QCW16" s="548"/>
      <c r="QDE16" s="762"/>
      <c r="QDG16" s="762"/>
      <c r="QDI16" s="762"/>
      <c r="QDK16" s="762"/>
      <c r="QDL16" s="94"/>
      <c r="QDO16" s="549"/>
      <c r="QDP16" s="548"/>
      <c r="QDX16" s="762"/>
      <c r="QDZ16" s="762"/>
      <c r="QEB16" s="762"/>
      <c r="QED16" s="762"/>
      <c r="QEE16" s="94"/>
      <c r="QEH16" s="549"/>
      <c r="QEI16" s="548"/>
      <c r="QEQ16" s="762"/>
      <c r="QES16" s="762"/>
      <c r="QEU16" s="762"/>
      <c r="QEW16" s="762"/>
      <c r="QEX16" s="94"/>
      <c r="QFA16" s="549"/>
      <c r="QFB16" s="548"/>
      <c r="QFJ16" s="762"/>
      <c r="QFL16" s="762"/>
      <c r="QFN16" s="762"/>
      <c r="QFP16" s="762"/>
      <c r="QFQ16" s="94"/>
      <c r="QFT16" s="549"/>
      <c r="QFU16" s="548"/>
      <c r="QGC16" s="762"/>
      <c r="QGE16" s="762"/>
      <c r="QGG16" s="762"/>
      <c r="QGI16" s="762"/>
      <c r="QGJ16" s="94"/>
      <c r="QGM16" s="549"/>
      <c r="QGN16" s="548"/>
      <c r="QGV16" s="762"/>
      <c r="QGX16" s="762"/>
      <c r="QGZ16" s="762"/>
      <c r="QHB16" s="762"/>
      <c r="QHC16" s="94"/>
      <c r="QHF16" s="549"/>
      <c r="QHG16" s="548"/>
      <c r="QHO16" s="762"/>
      <c r="QHQ16" s="762"/>
      <c r="QHS16" s="762"/>
      <c r="QHU16" s="762"/>
      <c r="QHV16" s="94"/>
      <c r="QHY16" s="549"/>
      <c r="QHZ16" s="548"/>
      <c r="QIH16" s="762"/>
      <c r="QIJ16" s="762"/>
      <c r="QIL16" s="762"/>
      <c r="QIN16" s="762"/>
      <c r="QIO16" s="94"/>
      <c r="QIR16" s="549"/>
      <c r="QIS16" s="548"/>
      <c r="QJA16" s="762"/>
      <c r="QJC16" s="762"/>
      <c r="QJE16" s="762"/>
      <c r="QJG16" s="762"/>
      <c r="QJH16" s="94"/>
      <c r="QJK16" s="549"/>
      <c r="QJL16" s="548"/>
      <c r="QJT16" s="762"/>
      <c r="QJV16" s="762"/>
      <c r="QJX16" s="762"/>
      <c r="QJZ16" s="762"/>
      <c r="QKA16" s="94"/>
      <c r="QKD16" s="549"/>
      <c r="QKE16" s="548"/>
      <c r="QKM16" s="762"/>
      <c r="QKO16" s="762"/>
      <c r="QKQ16" s="762"/>
      <c r="QKS16" s="762"/>
      <c r="QKT16" s="94"/>
      <c r="QKW16" s="549"/>
      <c r="QKX16" s="548"/>
      <c r="QLF16" s="762"/>
      <c r="QLH16" s="762"/>
      <c r="QLJ16" s="762"/>
      <c r="QLL16" s="762"/>
      <c r="QLM16" s="94"/>
      <c r="QLP16" s="549"/>
      <c r="QLQ16" s="548"/>
      <c r="QLY16" s="762"/>
      <c r="QMA16" s="762"/>
      <c r="QMC16" s="762"/>
      <c r="QME16" s="762"/>
      <c r="QMF16" s="94"/>
      <c r="QMI16" s="549"/>
      <c r="QMJ16" s="548"/>
      <c r="QMR16" s="762"/>
      <c r="QMT16" s="762"/>
      <c r="QMV16" s="762"/>
      <c r="QMX16" s="762"/>
      <c r="QMY16" s="94"/>
      <c r="QNB16" s="549"/>
      <c r="QNC16" s="548"/>
      <c r="QNK16" s="762"/>
      <c r="QNM16" s="762"/>
      <c r="QNO16" s="762"/>
      <c r="QNQ16" s="762"/>
      <c r="QNR16" s="94"/>
      <c r="QNU16" s="549"/>
      <c r="QNV16" s="548"/>
      <c r="QOD16" s="762"/>
      <c r="QOF16" s="762"/>
      <c r="QOH16" s="762"/>
      <c r="QOJ16" s="762"/>
      <c r="QOK16" s="94"/>
      <c r="QON16" s="549"/>
      <c r="QOO16" s="548"/>
      <c r="QOW16" s="762"/>
      <c r="QOY16" s="762"/>
      <c r="QPA16" s="762"/>
      <c r="QPC16" s="762"/>
      <c r="QPD16" s="94"/>
      <c r="QPG16" s="549"/>
      <c r="QPH16" s="548"/>
      <c r="QPP16" s="762"/>
      <c r="QPR16" s="762"/>
      <c r="QPT16" s="762"/>
      <c r="QPV16" s="762"/>
      <c r="QPW16" s="94"/>
      <c r="QPZ16" s="549"/>
      <c r="QQA16" s="548"/>
      <c r="QQI16" s="762"/>
      <c r="QQK16" s="762"/>
      <c r="QQM16" s="762"/>
      <c r="QQO16" s="762"/>
      <c r="QQP16" s="94"/>
      <c r="QQS16" s="549"/>
      <c r="QQT16" s="548"/>
      <c r="QRB16" s="762"/>
      <c r="QRD16" s="762"/>
      <c r="QRF16" s="762"/>
      <c r="QRH16" s="762"/>
      <c r="QRI16" s="94"/>
      <c r="QRL16" s="549"/>
      <c r="QRM16" s="548"/>
      <c r="QRU16" s="762"/>
      <c r="QRW16" s="762"/>
      <c r="QRY16" s="762"/>
      <c r="QSA16" s="762"/>
      <c r="QSB16" s="94"/>
      <c r="QSE16" s="549"/>
      <c r="QSF16" s="548"/>
      <c r="QSN16" s="762"/>
      <c r="QSP16" s="762"/>
      <c r="QSR16" s="762"/>
      <c r="QST16" s="762"/>
      <c r="QSU16" s="94"/>
      <c r="QSX16" s="549"/>
      <c r="QSY16" s="548"/>
      <c r="QTG16" s="762"/>
      <c r="QTI16" s="762"/>
      <c r="QTK16" s="762"/>
      <c r="QTM16" s="762"/>
      <c r="QTN16" s="94"/>
      <c r="QTQ16" s="549"/>
      <c r="QTR16" s="548"/>
      <c r="QTZ16" s="762"/>
      <c r="QUB16" s="762"/>
      <c r="QUD16" s="762"/>
      <c r="QUF16" s="762"/>
      <c r="QUG16" s="94"/>
      <c r="QUJ16" s="549"/>
      <c r="QUK16" s="548"/>
      <c r="QUS16" s="762"/>
      <c r="QUU16" s="762"/>
      <c r="QUW16" s="762"/>
      <c r="QUY16" s="762"/>
      <c r="QUZ16" s="94"/>
      <c r="QVC16" s="549"/>
      <c r="QVD16" s="548"/>
      <c r="QVL16" s="762"/>
      <c r="QVN16" s="762"/>
      <c r="QVP16" s="762"/>
      <c r="QVR16" s="762"/>
      <c r="QVS16" s="94"/>
      <c r="QVV16" s="549"/>
      <c r="QVW16" s="548"/>
      <c r="QWE16" s="762"/>
      <c r="QWG16" s="762"/>
      <c r="QWI16" s="762"/>
      <c r="QWK16" s="762"/>
      <c r="QWL16" s="94"/>
      <c r="QWO16" s="549"/>
      <c r="QWP16" s="548"/>
      <c r="QWX16" s="762"/>
      <c r="QWZ16" s="762"/>
      <c r="QXB16" s="762"/>
      <c r="QXD16" s="762"/>
      <c r="QXE16" s="94"/>
      <c r="QXH16" s="549"/>
      <c r="QXI16" s="548"/>
      <c r="QXQ16" s="762"/>
      <c r="QXS16" s="762"/>
      <c r="QXU16" s="762"/>
      <c r="QXW16" s="762"/>
      <c r="QXX16" s="94"/>
      <c r="QYA16" s="549"/>
      <c r="QYB16" s="548"/>
      <c r="QYJ16" s="762"/>
      <c r="QYL16" s="762"/>
      <c r="QYN16" s="762"/>
      <c r="QYP16" s="762"/>
      <c r="QYQ16" s="94"/>
      <c r="QYT16" s="549"/>
      <c r="QYU16" s="548"/>
      <c r="QZC16" s="762"/>
      <c r="QZE16" s="762"/>
      <c r="QZG16" s="762"/>
      <c r="QZI16" s="762"/>
      <c r="QZJ16" s="94"/>
      <c r="QZM16" s="549"/>
      <c r="QZN16" s="548"/>
      <c r="QZV16" s="762"/>
      <c r="QZX16" s="762"/>
      <c r="QZZ16" s="762"/>
      <c r="RAB16" s="762"/>
      <c r="RAC16" s="94"/>
      <c r="RAF16" s="549"/>
      <c r="RAG16" s="548"/>
      <c r="RAO16" s="762"/>
      <c r="RAQ16" s="762"/>
      <c r="RAS16" s="762"/>
      <c r="RAU16" s="762"/>
      <c r="RAV16" s="94"/>
      <c r="RAY16" s="549"/>
      <c r="RAZ16" s="548"/>
      <c r="RBH16" s="762"/>
      <c r="RBJ16" s="762"/>
      <c r="RBL16" s="762"/>
      <c r="RBN16" s="762"/>
      <c r="RBO16" s="94"/>
      <c r="RBR16" s="549"/>
      <c r="RBS16" s="548"/>
      <c r="RCA16" s="762"/>
      <c r="RCC16" s="762"/>
      <c r="RCE16" s="762"/>
      <c r="RCG16" s="762"/>
      <c r="RCH16" s="94"/>
      <c r="RCK16" s="549"/>
      <c r="RCL16" s="548"/>
      <c r="RCT16" s="762"/>
      <c r="RCV16" s="762"/>
      <c r="RCX16" s="762"/>
      <c r="RCZ16" s="762"/>
      <c r="RDA16" s="94"/>
      <c r="RDD16" s="549"/>
      <c r="RDE16" s="548"/>
      <c r="RDM16" s="762"/>
      <c r="RDO16" s="762"/>
      <c r="RDQ16" s="762"/>
      <c r="RDS16" s="762"/>
      <c r="RDT16" s="94"/>
      <c r="RDW16" s="549"/>
      <c r="RDX16" s="548"/>
      <c r="REF16" s="762"/>
      <c r="REH16" s="762"/>
      <c r="REJ16" s="762"/>
      <c r="REL16" s="762"/>
      <c r="REM16" s="94"/>
      <c r="REP16" s="549"/>
      <c r="REQ16" s="548"/>
      <c r="REY16" s="762"/>
      <c r="RFA16" s="762"/>
      <c r="RFC16" s="762"/>
      <c r="RFE16" s="762"/>
      <c r="RFF16" s="94"/>
      <c r="RFI16" s="549"/>
      <c r="RFJ16" s="548"/>
      <c r="RFR16" s="762"/>
      <c r="RFT16" s="762"/>
      <c r="RFV16" s="762"/>
      <c r="RFX16" s="762"/>
      <c r="RFY16" s="94"/>
      <c r="RGB16" s="549"/>
      <c r="RGC16" s="548"/>
      <c r="RGK16" s="762"/>
      <c r="RGM16" s="762"/>
      <c r="RGO16" s="762"/>
      <c r="RGQ16" s="762"/>
      <c r="RGR16" s="94"/>
      <c r="RGU16" s="549"/>
      <c r="RGV16" s="548"/>
      <c r="RHD16" s="762"/>
      <c r="RHF16" s="762"/>
      <c r="RHH16" s="762"/>
      <c r="RHJ16" s="762"/>
      <c r="RHK16" s="94"/>
      <c r="RHN16" s="549"/>
      <c r="RHO16" s="548"/>
      <c r="RHW16" s="762"/>
      <c r="RHY16" s="762"/>
      <c r="RIA16" s="762"/>
      <c r="RIC16" s="762"/>
      <c r="RID16" s="94"/>
      <c r="RIG16" s="549"/>
      <c r="RIH16" s="548"/>
      <c r="RIP16" s="762"/>
      <c r="RIR16" s="762"/>
      <c r="RIT16" s="762"/>
      <c r="RIV16" s="762"/>
      <c r="RIW16" s="94"/>
      <c r="RIZ16" s="549"/>
      <c r="RJA16" s="548"/>
      <c r="RJI16" s="762"/>
      <c r="RJK16" s="762"/>
      <c r="RJM16" s="762"/>
      <c r="RJO16" s="762"/>
      <c r="RJP16" s="94"/>
      <c r="RJS16" s="549"/>
      <c r="RJT16" s="548"/>
      <c r="RKB16" s="762"/>
      <c r="RKD16" s="762"/>
      <c r="RKF16" s="762"/>
      <c r="RKH16" s="762"/>
      <c r="RKI16" s="94"/>
      <c r="RKL16" s="549"/>
      <c r="RKM16" s="548"/>
      <c r="RKU16" s="762"/>
      <c r="RKW16" s="762"/>
      <c r="RKY16" s="762"/>
      <c r="RLA16" s="762"/>
      <c r="RLB16" s="94"/>
      <c r="RLE16" s="549"/>
      <c r="RLF16" s="548"/>
      <c r="RLN16" s="762"/>
      <c r="RLP16" s="762"/>
      <c r="RLR16" s="762"/>
      <c r="RLT16" s="762"/>
      <c r="RLU16" s="94"/>
      <c r="RLX16" s="549"/>
      <c r="RLY16" s="548"/>
      <c r="RMG16" s="762"/>
      <c r="RMI16" s="762"/>
      <c r="RMK16" s="762"/>
      <c r="RMM16" s="762"/>
      <c r="RMN16" s="94"/>
      <c r="RMQ16" s="549"/>
      <c r="RMR16" s="548"/>
      <c r="RMZ16" s="762"/>
      <c r="RNB16" s="762"/>
      <c r="RND16" s="762"/>
      <c r="RNF16" s="762"/>
      <c r="RNG16" s="94"/>
      <c r="RNJ16" s="549"/>
      <c r="RNK16" s="548"/>
      <c r="RNS16" s="762"/>
      <c r="RNU16" s="762"/>
      <c r="RNW16" s="762"/>
      <c r="RNY16" s="762"/>
      <c r="RNZ16" s="94"/>
      <c r="ROC16" s="549"/>
      <c r="ROD16" s="548"/>
      <c r="ROL16" s="762"/>
      <c r="RON16" s="762"/>
      <c r="ROP16" s="762"/>
      <c r="ROR16" s="762"/>
      <c r="ROS16" s="94"/>
      <c r="ROV16" s="549"/>
      <c r="ROW16" s="548"/>
      <c r="RPE16" s="762"/>
      <c r="RPG16" s="762"/>
      <c r="RPI16" s="762"/>
      <c r="RPK16" s="762"/>
      <c r="RPL16" s="94"/>
      <c r="RPO16" s="549"/>
      <c r="RPP16" s="548"/>
      <c r="RPX16" s="762"/>
      <c r="RPZ16" s="762"/>
      <c r="RQB16" s="762"/>
      <c r="RQD16" s="762"/>
      <c r="RQE16" s="94"/>
      <c r="RQH16" s="549"/>
      <c r="RQI16" s="548"/>
      <c r="RQQ16" s="762"/>
      <c r="RQS16" s="762"/>
      <c r="RQU16" s="762"/>
      <c r="RQW16" s="762"/>
      <c r="RQX16" s="94"/>
      <c r="RRA16" s="549"/>
      <c r="RRB16" s="548"/>
      <c r="RRJ16" s="762"/>
      <c r="RRL16" s="762"/>
      <c r="RRN16" s="762"/>
      <c r="RRP16" s="762"/>
      <c r="RRQ16" s="94"/>
      <c r="RRT16" s="549"/>
      <c r="RRU16" s="548"/>
      <c r="RSC16" s="762"/>
      <c r="RSE16" s="762"/>
      <c r="RSG16" s="762"/>
      <c r="RSI16" s="762"/>
      <c r="RSJ16" s="94"/>
      <c r="RSM16" s="549"/>
      <c r="RSN16" s="548"/>
      <c r="RSV16" s="762"/>
      <c r="RSX16" s="762"/>
      <c r="RSZ16" s="762"/>
      <c r="RTB16" s="762"/>
      <c r="RTC16" s="94"/>
      <c r="RTF16" s="549"/>
      <c r="RTG16" s="548"/>
      <c r="RTO16" s="762"/>
      <c r="RTQ16" s="762"/>
      <c r="RTS16" s="762"/>
      <c r="RTU16" s="762"/>
      <c r="RTV16" s="94"/>
      <c r="RTY16" s="549"/>
      <c r="RTZ16" s="548"/>
      <c r="RUH16" s="762"/>
      <c r="RUJ16" s="762"/>
      <c r="RUL16" s="762"/>
      <c r="RUN16" s="762"/>
      <c r="RUO16" s="94"/>
      <c r="RUR16" s="549"/>
      <c r="RUS16" s="548"/>
      <c r="RVA16" s="762"/>
      <c r="RVC16" s="762"/>
      <c r="RVE16" s="762"/>
      <c r="RVG16" s="762"/>
      <c r="RVH16" s="94"/>
      <c r="RVK16" s="549"/>
      <c r="RVL16" s="548"/>
      <c r="RVT16" s="762"/>
      <c r="RVV16" s="762"/>
      <c r="RVX16" s="762"/>
      <c r="RVZ16" s="762"/>
      <c r="RWA16" s="94"/>
      <c r="RWD16" s="549"/>
      <c r="RWE16" s="548"/>
      <c r="RWM16" s="762"/>
      <c r="RWO16" s="762"/>
      <c r="RWQ16" s="762"/>
      <c r="RWS16" s="762"/>
      <c r="RWT16" s="94"/>
      <c r="RWW16" s="549"/>
      <c r="RWX16" s="548"/>
      <c r="RXF16" s="762"/>
      <c r="RXH16" s="762"/>
      <c r="RXJ16" s="762"/>
      <c r="RXL16" s="762"/>
      <c r="RXM16" s="94"/>
      <c r="RXP16" s="549"/>
      <c r="RXQ16" s="548"/>
      <c r="RXY16" s="762"/>
      <c r="RYA16" s="762"/>
      <c r="RYC16" s="762"/>
      <c r="RYE16" s="762"/>
      <c r="RYF16" s="94"/>
      <c r="RYI16" s="549"/>
      <c r="RYJ16" s="548"/>
      <c r="RYR16" s="762"/>
      <c r="RYT16" s="762"/>
      <c r="RYV16" s="762"/>
      <c r="RYX16" s="762"/>
      <c r="RYY16" s="94"/>
      <c r="RZB16" s="549"/>
      <c r="RZC16" s="548"/>
      <c r="RZK16" s="762"/>
      <c r="RZM16" s="762"/>
      <c r="RZO16" s="762"/>
      <c r="RZQ16" s="762"/>
      <c r="RZR16" s="94"/>
      <c r="RZU16" s="549"/>
      <c r="RZV16" s="548"/>
      <c r="SAD16" s="762"/>
      <c r="SAF16" s="762"/>
      <c r="SAH16" s="762"/>
      <c r="SAJ16" s="762"/>
      <c r="SAK16" s="94"/>
      <c r="SAN16" s="549"/>
      <c r="SAO16" s="548"/>
      <c r="SAW16" s="762"/>
      <c r="SAY16" s="762"/>
      <c r="SBA16" s="762"/>
      <c r="SBC16" s="762"/>
      <c r="SBD16" s="94"/>
      <c r="SBG16" s="549"/>
      <c r="SBH16" s="548"/>
      <c r="SBP16" s="762"/>
      <c r="SBR16" s="762"/>
      <c r="SBT16" s="762"/>
      <c r="SBV16" s="762"/>
      <c r="SBW16" s="94"/>
      <c r="SBZ16" s="549"/>
      <c r="SCA16" s="548"/>
      <c r="SCI16" s="762"/>
      <c r="SCK16" s="762"/>
      <c r="SCM16" s="762"/>
      <c r="SCO16" s="762"/>
      <c r="SCP16" s="94"/>
      <c r="SCS16" s="549"/>
      <c r="SCT16" s="548"/>
      <c r="SDB16" s="762"/>
      <c r="SDD16" s="762"/>
      <c r="SDF16" s="762"/>
      <c r="SDH16" s="762"/>
      <c r="SDI16" s="94"/>
      <c r="SDL16" s="549"/>
      <c r="SDM16" s="548"/>
      <c r="SDU16" s="762"/>
      <c r="SDW16" s="762"/>
      <c r="SDY16" s="762"/>
      <c r="SEA16" s="762"/>
      <c r="SEB16" s="94"/>
      <c r="SEE16" s="549"/>
      <c r="SEF16" s="548"/>
      <c r="SEN16" s="762"/>
      <c r="SEP16" s="762"/>
      <c r="SER16" s="762"/>
      <c r="SET16" s="762"/>
      <c r="SEU16" s="94"/>
      <c r="SEX16" s="549"/>
      <c r="SEY16" s="548"/>
      <c r="SFG16" s="762"/>
      <c r="SFI16" s="762"/>
      <c r="SFK16" s="762"/>
      <c r="SFM16" s="762"/>
      <c r="SFN16" s="94"/>
      <c r="SFQ16" s="549"/>
      <c r="SFR16" s="548"/>
      <c r="SFZ16" s="762"/>
      <c r="SGB16" s="762"/>
      <c r="SGD16" s="762"/>
      <c r="SGF16" s="762"/>
      <c r="SGG16" s="94"/>
      <c r="SGJ16" s="549"/>
      <c r="SGK16" s="548"/>
      <c r="SGS16" s="762"/>
      <c r="SGU16" s="762"/>
      <c r="SGW16" s="762"/>
      <c r="SGY16" s="762"/>
      <c r="SGZ16" s="94"/>
      <c r="SHC16" s="549"/>
      <c r="SHD16" s="548"/>
      <c r="SHL16" s="762"/>
      <c r="SHN16" s="762"/>
      <c r="SHP16" s="762"/>
      <c r="SHR16" s="762"/>
      <c r="SHS16" s="94"/>
      <c r="SHV16" s="549"/>
      <c r="SHW16" s="548"/>
      <c r="SIE16" s="762"/>
      <c r="SIG16" s="762"/>
      <c r="SII16" s="762"/>
      <c r="SIK16" s="762"/>
      <c r="SIL16" s="94"/>
      <c r="SIO16" s="549"/>
      <c r="SIP16" s="548"/>
      <c r="SIX16" s="762"/>
      <c r="SIZ16" s="762"/>
      <c r="SJB16" s="762"/>
      <c r="SJD16" s="762"/>
      <c r="SJE16" s="94"/>
      <c r="SJH16" s="549"/>
      <c r="SJI16" s="548"/>
      <c r="SJQ16" s="762"/>
      <c r="SJS16" s="762"/>
      <c r="SJU16" s="762"/>
      <c r="SJW16" s="762"/>
      <c r="SJX16" s="94"/>
      <c r="SKA16" s="549"/>
      <c r="SKB16" s="548"/>
      <c r="SKJ16" s="762"/>
      <c r="SKL16" s="762"/>
      <c r="SKN16" s="762"/>
      <c r="SKP16" s="762"/>
      <c r="SKQ16" s="94"/>
      <c r="SKT16" s="549"/>
      <c r="SKU16" s="548"/>
      <c r="SLC16" s="762"/>
      <c r="SLE16" s="762"/>
      <c r="SLG16" s="762"/>
      <c r="SLI16" s="762"/>
      <c r="SLJ16" s="94"/>
      <c r="SLM16" s="549"/>
      <c r="SLN16" s="548"/>
      <c r="SLV16" s="762"/>
      <c r="SLX16" s="762"/>
      <c r="SLZ16" s="762"/>
      <c r="SMB16" s="762"/>
      <c r="SMC16" s="94"/>
      <c r="SMF16" s="549"/>
      <c r="SMG16" s="548"/>
      <c r="SMO16" s="762"/>
      <c r="SMQ16" s="762"/>
      <c r="SMS16" s="762"/>
      <c r="SMU16" s="762"/>
      <c r="SMV16" s="94"/>
      <c r="SMY16" s="549"/>
      <c r="SMZ16" s="548"/>
      <c r="SNH16" s="762"/>
      <c r="SNJ16" s="762"/>
      <c r="SNL16" s="762"/>
      <c r="SNN16" s="762"/>
      <c r="SNO16" s="94"/>
      <c r="SNR16" s="549"/>
      <c r="SNS16" s="548"/>
      <c r="SOA16" s="762"/>
      <c r="SOC16" s="762"/>
      <c r="SOE16" s="762"/>
      <c r="SOG16" s="762"/>
      <c r="SOH16" s="94"/>
      <c r="SOK16" s="549"/>
      <c r="SOL16" s="548"/>
      <c r="SOT16" s="762"/>
      <c r="SOV16" s="762"/>
      <c r="SOX16" s="762"/>
      <c r="SOZ16" s="762"/>
      <c r="SPA16" s="94"/>
      <c r="SPD16" s="549"/>
      <c r="SPE16" s="548"/>
      <c r="SPM16" s="762"/>
      <c r="SPO16" s="762"/>
      <c r="SPQ16" s="762"/>
      <c r="SPS16" s="762"/>
      <c r="SPT16" s="94"/>
      <c r="SPW16" s="549"/>
      <c r="SPX16" s="548"/>
      <c r="SQF16" s="762"/>
      <c r="SQH16" s="762"/>
      <c r="SQJ16" s="762"/>
      <c r="SQL16" s="762"/>
      <c r="SQM16" s="94"/>
      <c r="SQP16" s="549"/>
      <c r="SQQ16" s="548"/>
      <c r="SQY16" s="762"/>
      <c r="SRA16" s="762"/>
      <c r="SRC16" s="762"/>
      <c r="SRE16" s="762"/>
      <c r="SRF16" s="94"/>
      <c r="SRI16" s="549"/>
      <c r="SRJ16" s="548"/>
      <c r="SRR16" s="762"/>
      <c r="SRT16" s="762"/>
      <c r="SRV16" s="762"/>
      <c r="SRX16" s="762"/>
      <c r="SRY16" s="94"/>
      <c r="SSB16" s="549"/>
      <c r="SSC16" s="548"/>
      <c r="SSK16" s="762"/>
      <c r="SSM16" s="762"/>
      <c r="SSO16" s="762"/>
      <c r="SSQ16" s="762"/>
      <c r="SSR16" s="94"/>
      <c r="SSU16" s="549"/>
      <c r="SSV16" s="548"/>
      <c r="STD16" s="762"/>
      <c r="STF16" s="762"/>
      <c r="STH16" s="762"/>
      <c r="STJ16" s="762"/>
      <c r="STK16" s="94"/>
      <c r="STN16" s="549"/>
      <c r="STO16" s="548"/>
      <c r="STW16" s="762"/>
      <c r="STY16" s="762"/>
      <c r="SUA16" s="762"/>
      <c r="SUC16" s="762"/>
      <c r="SUD16" s="94"/>
      <c r="SUG16" s="549"/>
      <c r="SUH16" s="548"/>
      <c r="SUP16" s="762"/>
      <c r="SUR16" s="762"/>
      <c r="SUT16" s="762"/>
      <c r="SUV16" s="762"/>
      <c r="SUW16" s="94"/>
      <c r="SUZ16" s="549"/>
      <c r="SVA16" s="548"/>
      <c r="SVI16" s="762"/>
      <c r="SVK16" s="762"/>
      <c r="SVM16" s="762"/>
      <c r="SVO16" s="762"/>
      <c r="SVP16" s="94"/>
      <c r="SVS16" s="549"/>
      <c r="SVT16" s="548"/>
      <c r="SWB16" s="762"/>
      <c r="SWD16" s="762"/>
      <c r="SWF16" s="762"/>
      <c r="SWH16" s="762"/>
      <c r="SWI16" s="94"/>
      <c r="SWL16" s="549"/>
      <c r="SWM16" s="548"/>
      <c r="SWU16" s="762"/>
      <c r="SWW16" s="762"/>
      <c r="SWY16" s="762"/>
      <c r="SXA16" s="762"/>
      <c r="SXB16" s="94"/>
      <c r="SXE16" s="549"/>
      <c r="SXF16" s="548"/>
      <c r="SXN16" s="762"/>
      <c r="SXP16" s="762"/>
      <c r="SXR16" s="762"/>
      <c r="SXT16" s="762"/>
      <c r="SXU16" s="94"/>
      <c r="SXX16" s="549"/>
      <c r="SXY16" s="548"/>
      <c r="SYG16" s="762"/>
      <c r="SYI16" s="762"/>
      <c r="SYK16" s="762"/>
      <c r="SYM16" s="762"/>
      <c r="SYN16" s="94"/>
      <c r="SYQ16" s="549"/>
      <c r="SYR16" s="548"/>
      <c r="SYZ16" s="762"/>
      <c r="SZB16" s="762"/>
      <c r="SZD16" s="762"/>
      <c r="SZF16" s="762"/>
      <c r="SZG16" s="94"/>
      <c r="SZJ16" s="549"/>
      <c r="SZK16" s="548"/>
      <c r="SZS16" s="762"/>
      <c r="SZU16" s="762"/>
      <c r="SZW16" s="762"/>
      <c r="SZY16" s="762"/>
      <c r="SZZ16" s="94"/>
      <c r="TAC16" s="549"/>
      <c r="TAD16" s="548"/>
      <c r="TAL16" s="762"/>
      <c r="TAN16" s="762"/>
      <c r="TAP16" s="762"/>
      <c r="TAR16" s="762"/>
      <c r="TAS16" s="94"/>
      <c r="TAV16" s="549"/>
      <c r="TAW16" s="548"/>
      <c r="TBE16" s="762"/>
      <c r="TBG16" s="762"/>
      <c r="TBI16" s="762"/>
      <c r="TBK16" s="762"/>
      <c r="TBL16" s="94"/>
      <c r="TBO16" s="549"/>
      <c r="TBP16" s="548"/>
      <c r="TBX16" s="762"/>
      <c r="TBZ16" s="762"/>
      <c r="TCB16" s="762"/>
      <c r="TCD16" s="762"/>
      <c r="TCE16" s="94"/>
      <c r="TCH16" s="549"/>
      <c r="TCI16" s="548"/>
      <c r="TCQ16" s="762"/>
      <c r="TCS16" s="762"/>
      <c r="TCU16" s="762"/>
      <c r="TCW16" s="762"/>
      <c r="TCX16" s="94"/>
      <c r="TDA16" s="549"/>
      <c r="TDB16" s="548"/>
      <c r="TDJ16" s="762"/>
      <c r="TDL16" s="762"/>
      <c r="TDN16" s="762"/>
      <c r="TDP16" s="762"/>
      <c r="TDQ16" s="94"/>
      <c r="TDT16" s="549"/>
      <c r="TDU16" s="548"/>
      <c r="TEC16" s="762"/>
      <c r="TEE16" s="762"/>
      <c r="TEG16" s="762"/>
      <c r="TEI16" s="762"/>
      <c r="TEJ16" s="94"/>
      <c r="TEM16" s="549"/>
      <c r="TEN16" s="548"/>
      <c r="TEV16" s="762"/>
      <c r="TEX16" s="762"/>
      <c r="TEZ16" s="762"/>
      <c r="TFB16" s="762"/>
      <c r="TFC16" s="94"/>
      <c r="TFF16" s="549"/>
      <c r="TFG16" s="548"/>
      <c r="TFO16" s="762"/>
      <c r="TFQ16" s="762"/>
      <c r="TFS16" s="762"/>
      <c r="TFU16" s="762"/>
      <c r="TFV16" s="94"/>
      <c r="TFY16" s="549"/>
      <c r="TFZ16" s="548"/>
      <c r="TGH16" s="762"/>
      <c r="TGJ16" s="762"/>
      <c r="TGL16" s="762"/>
      <c r="TGN16" s="762"/>
      <c r="TGO16" s="94"/>
      <c r="TGR16" s="549"/>
      <c r="TGS16" s="548"/>
      <c r="THA16" s="762"/>
      <c r="THC16" s="762"/>
      <c r="THE16" s="762"/>
      <c r="THG16" s="762"/>
      <c r="THH16" s="94"/>
      <c r="THK16" s="549"/>
      <c r="THL16" s="548"/>
      <c r="THT16" s="762"/>
      <c r="THV16" s="762"/>
      <c r="THX16" s="762"/>
      <c r="THZ16" s="762"/>
      <c r="TIA16" s="94"/>
      <c r="TID16" s="549"/>
      <c r="TIE16" s="548"/>
      <c r="TIM16" s="762"/>
      <c r="TIO16" s="762"/>
      <c r="TIQ16" s="762"/>
      <c r="TIS16" s="762"/>
      <c r="TIT16" s="94"/>
      <c r="TIW16" s="549"/>
      <c r="TIX16" s="548"/>
      <c r="TJF16" s="762"/>
      <c r="TJH16" s="762"/>
      <c r="TJJ16" s="762"/>
      <c r="TJL16" s="762"/>
      <c r="TJM16" s="94"/>
      <c r="TJP16" s="549"/>
      <c r="TJQ16" s="548"/>
      <c r="TJY16" s="762"/>
      <c r="TKA16" s="762"/>
      <c r="TKC16" s="762"/>
      <c r="TKE16" s="762"/>
      <c r="TKF16" s="94"/>
      <c r="TKI16" s="549"/>
      <c r="TKJ16" s="548"/>
      <c r="TKR16" s="762"/>
      <c r="TKT16" s="762"/>
      <c r="TKV16" s="762"/>
      <c r="TKX16" s="762"/>
      <c r="TKY16" s="94"/>
      <c r="TLB16" s="549"/>
      <c r="TLC16" s="548"/>
      <c r="TLK16" s="762"/>
      <c r="TLM16" s="762"/>
      <c r="TLO16" s="762"/>
      <c r="TLQ16" s="762"/>
      <c r="TLR16" s="94"/>
      <c r="TLU16" s="549"/>
      <c r="TLV16" s="548"/>
      <c r="TMD16" s="762"/>
      <c r="TMF16" s="762"/>
      <c r="TMH16" s="762"/>
      <c r="TMJ16" s="762"/>
      <c r="TMK16" s="94"/>
      <c r="TMN16" s="549"/>
      <c r="TMO16" s="548"/>
      <c r="TMW16" s="762"/>
      <c r="TMY16" s="762"/>
      <c r="TNA16" s="762"/>
      <c r="TNC16" s="762"/>
      <c r="TND16" s="94"/>
      <c r="TNG16" s="549"/>
      <c r="TNH16" s="548"/>
      <c r="TNP16" s="762"/>
      <c r="TNR16" s="762"/>
      <c r="TNT16" s="762"/>
      <c r="TNV16" s="762"/>
      <c r="TNW16" s="94"/>
      <c r="TNZ16" s="549"/>
      <c r="TOA16" s="548"/>
      <c r="TOI16" s="762"/>
      <c r="TOK16" s="762"/>
      <c r="TOM16" s="762"/>
      <c r="TOO16" s="762"/>
      <c r="TOP16" s="94"/>
      <c r="TOS16" s="549"/>
      <c r="TOT16" s="548"/>
      <c r="TPB16" s="762"/>
      <c r="TPD16" s="762"/>
      <c r="TPF16" s="762"/>
      <c r="TPH16" s="762"/>
      <c r="TPI16" s="94"/>
      <c r="TPL16" s="549"/>
      <c r="TPM16" s="548"/>
      <c r="TPU16" s="762"/>
      <c r="TPW16" s="762"/>
      <c r="TPY16" s="762"/>
      <c r="TQA16" s="762"/>
      <c r="TQB16" s="94"/>
      <c r="TQE16" s="549"/>
      <c r="TQF16" s="548"/>
      <c r="TQN16" s="762"/>
      <c r="TQP16" s="762"/>
      <c r="TQR16" s="762"/>
      <c r="TQT16" s="762"/>
      <c r="TQU16" s="94"/>
      <c r="TQX16" s="549"/>
      <c r="TQY16" s="548"/>
      <c r="TRG16" s="762"/>
      <c r="TRI16" s="762"/>
      <c r="TRK16" s="762"/>
      <c r="TRM16" s="762"/>
      <c r="TRN16" s="94"/>
      <c r="TRQ16" s="549"/>
      <c r="TRR16" s="548"/>
      <c r="TRZ16" s="762"/>
      <c r="TSB16" s="762"/>
      <c r="TSD16" s="762"/>
      <c r="TSF16" s="762"/>
      <c r="TSG16" s="94"/>
      <c r="TSJ16" s="549"/>
      <c r="TSK16" s="548"/>
      <c r="TSS16" s="762"/>
      <c r="TSU16" s="762"/>
      <c r="TSW16" s="762"/>
      <c r="TSY16" s="762"/>
      <c r="TSZ16" s="94"/>
      <c r="TTC16" s="549"/>
      <c r="TTD16" s="548"/>
      <c r="TTL16" s="762"/>
      <c r="TTN16" s="762"/>
      <c r="TTP16" s="762"/>
      <c r="TTR16" s="762"/>
      <c r="TTS16" s="94"/>
      <c r="TTV16" s="549"/>
      <c r="TTW16" s="548"/>
      <c r="TUE16" s="762"/>
      <c r="TUG16" s="762"/>
      <c r="TUI16" s="762"/>
      <c r="TUK16" s="762"/>
      <c r="TUL16" s="94"/>
      <c r="TUO16" s="549"/>
      <c r="TUP16" s="548"/>
      <c r="TUX16" s="762"/>
      <c r="TUZ16" s="762"/>
      <c r="TVB16" s="762"/>
      <c r="TVD16" s="762"/>
      <c r="TVE16" s="94"/>
      <c r="TVH16" s="549"/>
      <c r="TVI16" s="548"/>
      <c r="TVQ16" s="762"/>
      <c r="TVS16" s="762"/>
      <c r="TVU16" s="762"/>
      <c r="TVW16" s="762"/>
      <c r="TVX16" s="94"/>
      <c r="TWA16" s="549"/>
      <c r="TWB16" s="548"/>
      <c r="TWJ16" s="762"/>
      <c r="TWL16" s="762"/>
      <c r="TWN16" s="762"/>
      <c r="TWP16" s="762"/>
      <c r="TWQ16" s="94"/>
      <c r="TWT16" s="549"/>
      <c r="TWU16" s="548"/>
      <c r="TXC16" s="762"/>
      <c r="TXE16" s="762"/>
      <c r="TXG16" s="762"/>
      <c r="TXI16" s="762"/>
      <c r="TXJ16" s="94"/>
      <c r="TXM16" s="549"/>
      <c r="TXN16" s="548"/>
      <c r="TXV16" s="762"/>
      <c r="TXX16" s="762"/>
      <c r="TXZ16" s="762"/>
      <c r="TYB16" s="762"/>
      <c r="TYC16" s="94"/>
      <c r="TYF16" s="549"/>
      <c r="TYG16" s="548"/>
      <c r="TYO16" s="762"/>
      <c r="TYQ16" s="762"/>
      <c r="TYS16" s="762"/>
      <c r="TYU16" s="762"/>
      <c r="TYV16" s="94"/>
      <c r="TYY16" s="549"/>
      <c r="TYZ16" s="548"/>
      <c r="TZH16" s="762"/>
      <c r="TZJ16" s="762"/>
      <c r="TZL16" s="762"/>
      <c r="TZN16" s="762"/>
      <c r="TZO16" s="94"/>
      <c r="TZR16" s="549"/>
      <c r="TZS16" s="548"/>
      <c r="UAA16" s="762"/>
      <c r="UAC16" s="762"/>
      <c r="UAE16" s="762"/>
      <c r="UAG16" s="762"/>
      <c r="UAH16" s="94"/>
      <c r="UAK16" s="549"/>
      <c r="UAL16" s="548"/>
      <c r="UAT16" s="762"/>
      <c r="UAV16" s="762"/>
      <c r="UAX16" s="762"/>
      <c r="UAZ16" s="762"/>
      <c r="UBA16" s="94"/>
      <c r="UBD16" s="549"/>
      <c r="UBE16" s="548"/>
      <c r="UBM16" s="762"/>
      <c r="UBO16" s="762"/>
      <c r="UBQ16" s="762"/>
      <c r="UBS16" s="762"/>
      <c r="UBT16" s="94"/>
      <c r="UBW16" s="549"/>
      <c r="UBX16" s="548"/>
      <c r="UCF16" s="762"/>
      <c r="UCH16" s="762"/>
      <c r="UCJ16" s="762"/>
      <c r="UCL16" s="762"/>
      <c r="UCM16" s="94"/>
      <c r="UCP16" s="549"/>
      <c r="UCQ16" s="548"/>
      <c r="UCY16" s="762"/>
      <c r="UDA16" s="762"/>
      <c r="UDC16" s="762"/>
      <c r="UDE16" s="762"/>
      <c r="UDF16" s="94"/>
      <c r="UDI16" s="549"/>
      <c r="UDJ16" s="548"/>
      <c r="UDR16" s="762"/>
      <c r="UDT16" s="762"/>
      <c r="UDV16" s="762"/>
      <c r="UDX16" s="762"/>
      <c r="UDY16" s="94"/>
      <c r="UEB16" s="549"/>
      <c r="UEC16" s="548"/>
      <c r="UEK16" s="762"/>
      <c r="UEM16" s="762"/>
      <c r="UEO16" s="762"/>
      <c r="UEQ16" s="762"/>
      <c r="UER16" s="94"/>
      <c r="UEU16" s="549"/>
      <c r="UEV16" s="548"/>
      <c r="UFD16" s="762"/>
      <c r="UFF16" s="762"/>
      <c r="UFH16" s="762"/>
      <c r="UFJ16" s="762"/>
      <c r="UFK16" s="94"/>
      <c r="UFN16" s="549"/>
      <c r="UFO16" s="548"/>
      <c r="UFW16" s="762"/>
      <c r="UFY16" s="762"/>
      <c r="UGA16" s="762"/>
      <c r="UGC16" s="762"/>
      <c r="UGD16" s="94"/>
      <c r="UGG16" s="549"/>
      <c r="UGH16" s="548"/>
      <c r="UGP16" s="762"/>
      <c r="UGR16" s="762"/>
      <c r="UGT16" s="762"/>
      <c r="UGV16" s="762"/>
      <c r="UGW16" s="94"/>
      <c r="UGZ16" s="549"/>
      <c r="UHA16" s="548"/>
      <c r="UHI16" s="762"/>
      <c r="UHK16" s="762"/>
      <c r="UHM16" s="762"/>
      <c r="UHO16" s="762"/>
      <c r="UHP16" s="94"/>
      <c r="UHS16" s="549"/>
      <c r="UHT16" s="548"/>
      <c r="UIB16" s="762"/>
      <c r="UID16" s="762"/>
      <c r="UIF16" s="762"/>
      <c r="UIH16" s="762"/>
      <c r="UII16" s="94"/>
      <c r="UIL16" s="549"/>
      <c r="UIM16" s="548"/>
      <c r="UIU16" s="762"/>
      <c r="UIW16" s="762"/>
      <c r="UIY16" s="762"/>
      <c r="UJA16" s="762"/>
      <c r="UJB16" s="94"/>
      <c r="UJE16" s="549"/>
      <c r="UJF16" s="548"/>
      <c r="UJN16" s="762"/>
      <c r="UJP16" s="762"/>
      <c r="UJR16" s="762"/>
      <c r="UJT16" s="762"/>
      <c r="UJU16" s="94"/>
      <c r="UJX16" s="549"/>
      <c r="UJY16" s="548"/>
      <c r="UKG16" s="762"/>
      <c r="UKI16" s="762"/>
      <c r="UKK16" s="762"/>
      <c r="UKM16" s="762"/>
      <c r="UKN16" s="94"/>
      <c r="UKQ16" s="549"/>
      <c r="UKR16" s="548"/>
      <c r="UKZ16" s="762"/>
      <c r="ULB16" s="762"/>
      <c r="ULD16" s="762"/>
      <c r="ULF16" s="762"/>
      <c r="ULG16" s="94"/>
      <c r="ULJ16" s="549"/>
      <c r="ULK16" s="548"/>
      <c r="ULS16" s="762"/>
      <c r="ULU16" s="762"/>
      <c r="ULW16" s="762"/>
      <c r="ULY16" s="762"/>
      <c r="ULZ16" s="94"/>
      <c r="UMC16" s="549"/>
      <c r="UMD16" s="548"/>
      <c r="UML16" s="762"/>
      <c r="UMN16" s="762"/>
      <c r="UMP16" s="762"/>
      <c r="UMR16" s="762"/>
      <c r="UMS16" s="94"/>
      <c r="UMV16" s="549"/>
      <c r="UMW16" s="548"/>
      <c r="UNE16" s="762"/>
      <c r="UNG16" s="762"/>
      <c r="UNI16" s="762"/>
      <c r="UNK16" s="762"/>
      <c r="UNL16" s="94"/>
      <c r="UNO16" s="549"/>
      <c r="UNP16" s="548"/>
      <c r="UNX16" s="762"/>
      <c r="UNZ16" s="762"/>
      <c r="UOB16" s="762"/>
      <c r="UOD16" s="762"/>
      <c r="UOE16" s="94"/>
      <c r="UOH16" s="549"/>
      <c r="UOI16" s="548"/>
      <c r="UOQ16" s="762"/>
      <c r="UOS16" s="762"/>
      <c r="UOU16" s="762"/>
      <c r="UOW16" s="762"/>
      <c r="UOX16" s="94"/>
      <c r="UPA16" s="549"/>
      <c r="UPB16" s="548"/>
      <c r="UPJ16" s="762"/>
      <c r="UPL16" s="762"/>
      <c r="UPN16" s="762"/>
      <c r="UPP16" s="762"/>
      <c r="UPQ16" s="94"/>
      <c r="UPT16" s="549"/>
      <c r="UPU16" s="548"/>
      <c r="UQC16" s="762"/>
      <c r="UQE16" s="762"/>
      <c r="UQG16" s="762"/>
      <c r="UQI16" s="762"/>
      <c r="UQJ16" s="94"/>
      <c r="UQM16" s="549"/>
      <c r="UQN16" s="548"/>
      <c r="UQV16" s="762"/>
      <c r="UQX16" s="762"/>
      <c r="UQZ16" s="762"/>
      <c r="URB16" s="762"/>
      <c r="URC16" s="94"/>
      <c r="URF16" s="549"/>
      <c r="URG16" s="548"/>
      <c r="URO16" s="762"/>
      <c r="URQ16" s="762"/>
      <c r="URS16" s="762"/>
      <c r="URU16" s="762"/>
      <c r="URV16" s="94"/>
      <c r="URY16" s="549"/>
      <c r="URZ16" s="548"/>
      <c r="USH16" s="762"/>
      <c r="USJ16" s="762"/>
      <c r="USL16" s="762"/>
      <c r="USN16" s="762"/>
      <c r="USO16" s="94"/>
      <c r="USR16" s="549"/>
      <c r="USS16" s="548"/>
      <c r="UTA16" s="762"/>
      <c r="UTC16" s="762"/>
      <c r="UTE16" s="762"/>
      <c r="UTG16" s="762"/>
      <c r="UTH16" s="94"/>
      <c r="UTK16" s="549"/>
      <c r="UTL16" s="548"/>
      <c r="UTT16" s="762"/>
      <c r="UTV16" s="762"/>
      <c r="UTX16" s="762"/>
      <c r="UTZ16" s="762"/>
      <c r="UUA16" s="94"/>
      <c r="UUD16" s="549"/>
      <c r="UUE16" s="548"/>
      <c r="UUM16" s="762"/>
      <c r="UUO16" s="762"/>
      <c r="UUQ16" s="762"/>
      <c r="UUS16" s="762"/>
      <c r="UUT16" s="94"/>
      <c r="UUW16" s="549"/>
      <c r="UUX16" s="548"/>
      <c r="UVF16" s="762"/>
      <c r="UVH16" s="762"/>
      <c r="UVJ16" s="762"/>
      <c r="UVL16" s="762"/>
      <c r="UVM16" s="94"/>
      <c r="UVP16" s="549"/>
      <c r="UVQ16" s="548"/>
      <c r="UVY16" s="762"/>
      <c r="UWA16" s="762"/>
      <c r="UWC16" s="762"/>
      <c r="UWE16" s="762"/>
      <c r="UWF16" s="94"/>
      <c r="UWI16" s="549"/>
      <c r="UWJ16" s="548"/>
      <c r="UWR16" s="762"/>
      <c r="UWT16" s="762"/>
      <c r="UWV16" s="762"/>
      <c r="UWX16" s="762"/>
      <c r="UWY16" s="94"/>
      <c r="UXB16" s="549"/>
      <c r="UXC16" s="548"/>
      <c r="UXK16" s="762"/>
      <c r="UXM16" s="762"/>
      <c r="UXO16" s="762"/>
      <c r="UXQ16" s="762"/>
      <c r="UXR16" s="94"/>
      <c r="UXU16" s="549"/>
      <c r="UXV16" s="548"/>
      <c r="UYD16" s="762"/>
      <c r="UYF16" s="762"/>
      <c r="UYH16" s="762"/>
      <c r="UYJ16" s="762"/>
      <c r="UYK16" s="94"/>
      <c r="UYN16" s="549"/>
      <c r="UYO16" s="548"/>
      <c r="UYW16" s="762"/>
      <c r="UYY16" s="762"/>
      <c r="UZA16" s="762"/>
      <c r="UZC16" s="762"/>
      <c r="UZD16" s="94"/>
      <c r="UZG16" s="549"/>
      <c r="UZH16" s="548"/>
      <c r="UZP16" s="762"/>
      <c r="UZR16" s="762"/>
      <c r="UZT16" s="762"/>
      <c r="UZV16" s="762"/>
      <c r="UZW16" s="94"/>
      <c r="UZZ16" s="549"/>
      <c r="VAA16" s="548"/>
      <c r="VAI16" s="762"/>
      <c r="VAK16" s="762"/>
      <c r="VAM16" s="762"/>
      <c r="VAO16" s="762"/>
      <c r="VAP16" s="94"/>
      <c r="VAS16" s="549"/>
      <c r="VAT16" s="548"/>
      <c r="VBB16" s="762"/>
      <c r="VBD16" s="762"/>
      <c r="VBF16" s="762"/>
      <c r="VBH16" s="762"/>
      <c r="VBI16" s="94"/>
      <c r="VBL16" s="549"/>
      <c r="VBM16" s="548"/>
      <c r="VBU16" s="762"/>
      <c r="VBW16" s="762"/>
      <c r="VBY16" s="762"/>
      <c r="VCA16" s="762"/>
      <c r="VCB16" s="94"/>
      <c r="VCE16" s="549"/>
      <c r="VCF16" s="548"/>
      <c r="VCN16" s="762"/>
      <c r="VCP16" s="762"/>
      <c r="VCR16" s="762"/>
      <c r="VCT16" s="762"/>
      <c r="VCU16" s="94"/>
      <c r="VCX16" s="549"/>
      <c r="VCY16" s="548"/>
      <c r="VDG16" s="762"/>
      <c r="VDI16" s="762"/>
      <c r="VDK16" s="762"/>
      <c r="VDM16" s="762"/>
      <c r="VDN16" s="94"/>
      <c r="VDQ16" s="549"/>
      <c r="VDR16" s="548"/>
      <c r="VDZ16" s="762"/>
      <c r="VEB16" s="762"/>
      <c r="VED16" s="762"/>
      <c r="VEF16" s="762"/>
      <c r="VEG16" s="94"/>
      <c r="VEJ16" s="549"/>
      <c r="VEK16" s="548"/>
      <c r="VES16" s="762"/>
      <c r="VEU16" s="762"/>
      <c r="VEW16" s="762"/>
      <c r="VEY16" s="762"/>
      <c r="VEZ16" s="94"/>
      <c r="VFC16" s="549"/>
      <c r="VFD16" s="548"/>
      <c r="VFL16" s="762"/>
      <c r="VFN16" s="762"/>
      <c r="VFP16" s="762"/>
      <c r="VFR16" s="762"/>
      <c r="VFS16" s="94"/>
      <c r="VFV16" s="549"/>
      <c r="VFW16" s="548"/>
      <c r="VGE16" s="762"/>
      <c r="VGG16" s="762"/>
      <c r="VGI16" s="762"/>
      <c r="VGK16" s="762"/>
      <c r="VGL16" s="94"/>
      <c r="VGO16" s="549"/>
      <c r="VGP16" s="548"/>
      <c r="VGX16" s="762"/>
      <c r="VGZ16" s="762"/>
      <c r="VHB16" s="762"/>
      <c r="VHD16" s="762"/>
      <c r="VHE16" s="94"/>
      <c r="VHH16" s="549"/>
      <c r="VHI16" s="548"/>
      <c r="VHQ16" s="762"/>
      <c r="VHS16" s="762"/>
      <c r="VHU16" s="762"/>
      <c r="VHW16" s="762"/>
      <c r="VHX16" s="94"/>
      <c r="VIA16" s="549"/>
      <c r="VIB16" s="548"/>
      <c r="VIJ16" s="762"/>
      <c r="VIL16" s="762"/>
      <c r="VIN16" s="762"/>
      <c r="VIP16" s="762"/>
      <c r="VIQ16" s="94"/>
      <c r="VIT16" s="549"/>
      <c r="VIU16" s="548"/>
      <c r="VJC16" s="762"/>
      <c r="VJE16" s="762"/>
      <c r="VJG16" s="762"/>
      <c r="VJI16" s="762"/>
      <c r="VJJ16" s="94"/>
      <c r="VJM16" s="549"/>
      <c r="VJN16" s="548"/>
      <c r="VJV16" s="762"/>
      <c r="VJX16" s="762"/>
      <c r="VJZ16" s="762"/>
      <c r="VKB16" s="762"/>
      <c r="VKC16" s="94"/>
      <c r="VKF16" s="549"/>
      <c r="VKG16" s="548"/>
      <c r="VKO16" s="762"/>
      <c r="VKQ16" s="762"/>
      <c r="VKS16" s="762"/>
      <c r="VKU16" s="762"/>
      <c r="VKV16" s="94"/>
      <c r="VKY16" s="549"/>
      <c r="VKZ16" s="548"/>
      <c r="VLH16" s="762"/>
      <c r="VLJ16" s="762"/>
      <c r="VLL16" s="762"/>
      <c r="VLN16" s="762"/>
      <c r="VLO16" s="94"/>
      <c r="VLR16" s="549"/>
      <c r="VLS16" s="548"/>
      <c r="VMA16" s="762"/>
      <c r="VMC16" s="762"/>
      <c r="VME16" s="762"/>
      <c r="VMG16" s="762"/>
      <c r="VMH16" s="94"/>
      <c r="VMK16" s="549"/>
      <c r="VML16" s="548"/>
      <c r="VMT16" s="762"/>
      <c r="VMV16" s="762"/>
      <c r="VMX16" s="762"/>
      <c r="VMZ16" s="762"/>
      <c r="VNA16" s="94"/>
      <c r="VND16" s="549"/>
      <c r="VNE16" s="548"/>
      <c r="VNM16" s="762"/>
      <c r="VNO16" s="762"/>
      <c r="VNQ16" s="762"/>
      <c r="VNS16" s="762"/>
      <c r="VNT16" s="94"/>
      <c r="VNW16" s="549"/>
      <c r="VNX16" s="548"/>
      <c r="VOF16" s="762"/>
      <c r="VOH16" s="762"/>
      <c r="VOJ16" s="762"/>
      <c r="VOL16" s="762"/>
      <c r="VOM16" s="94"/>
      <c r="VOP16" s="549"/>
      <c r="VOQ16" s="548"/>
      <c r="VOY16" s="762"/>
      <c r="VPA16" s="762"/>
      <c r="VPC16" s="762"/>
      <c r="VPE16" s="762"/>
      <c r="VPF16" s="94"/>
      <c r="VPI16" s="549"/>
      <c r="VPJ16" s="548"/>
      <c r="VPR16" s="762"/>
      <c r="VPT16" s="762"/>
      <c r="VPV16" s="762"/>
      <c r="VPX16" s="762"/>
      <c r="VPY16" s="94"/>
      <c r="VQB16" s="549"/>
      <c r="VQC16" s="548"/>
      <c r="VQK16" s="762"/>
      <c r="VQM16" s="762"/>
      <c r="VQO16" s="762"/>
      <c r="VQQ16" s="762"/>
      <c r="VQR16" s="94"/>
      <c r="VQU16" s="549"/>
      <c r="VQV16" s="548"/>
      <c r="VRD16" s="762"/>
      <c r="VRF16" s="762"/>
      <c r="VRH16" s="762"/>
      <c r="VRJ16" s="762"/>
      <c r="VRK16" s="94"/>
      <c r="VRN16" s="549"/>
      <c r="VRO16" s="548"/>
      <c r="VRW16" s="762"/>
      <c r="VRY16" s="762"/>
      <c r="VSA16" s="762"/>
      <c r="VSC16" s="762"/>
      <c r="VSD16" s="94"/>
      <c r="VSG16" s="549"/>
      <c r="VSH16" s="548"/>
      <c r="VSP16" s="762"/>
      <c r="VSR16" s="762"/>
      <c r="VST16" s="762"/>
      <c r="VSV16" s="762"/>
      <c r="VSW16" s="94"/>
      <c r="VSZ16" s="549"/>
      <c r="VTA16" s="548"/>
      <c r="VTI16" s="762"/>
      <c r="VTK16" s="762"/>
      <c r="VTM16" s="762"/>
      <c r="VTO16" s="762"/>
      <c r="VTP16" s="94"/>
      <c r="VTS16" s="549"/>
      <c r="VTT16" s="548"/>
      <c r="VUB16" s="762"/>
      <c r="VUD16" s="762"/>
      <c r="VUF16" s="762"/>
      <c r="VUH16" s="762"/>
      <c r="VUI16" s="94"/>
      <c r="VUL16" s="549"/>
      <c r="VUM16" s="548"/>
      <c r="VUU16" s="762"/>
      <c r="VUW16" s="762"/>
      <c r="VUY16" s="762"/>
      <c r="VVA16" s="762"/>
      <c r="VVB16" s="94"/>
      <c r="VVE16" s="549"/>
      <c r="VVF16" s="548"/>
      <c r="VVN16" s="762"/>
      <c r="VVP16" s="762"/>
      <c r="VVR16" s="762"/>
      <c r="VVT16" s="762"/>
      <c r="VVU16" s="94"/>
      <c r="VVX16" s="549"/>
      <c r="VVY16" s="548"/>
      <c r="VWG16" s="762"/>
      <c r="VWI16" s="762"/>
      <c r="VWK16" s="762"/>
      <c r="VWM16" s="762"/>
      <c r="VWN16" s="94"/>
      <c r="VWQ16" s="549"/>
      <c r="VWR16" s="548"/>
      <c r="VWZ16" s="762"/>
      <c r="VXB16" s="762"/>
      <c r="VXD16" s="762"/>
      <c r="VXF16" s="762"/>
      <c r="VXG16" s="94"/>
      <c r="VXJ16" s="549"/>
      <c r="VXK16" s="548"/>
      <c r="VXS16" s="762"/>
      <c r="VXU16" s="762"/>
      <c r="VXW16" s="762"/>
      <c r="VXY16" s="762"/>
      <c r="VXZ16" s="94"/>
      <c r="VYC16" s="549"/>
      <c r="VYD16" s="548"/>
      <c r="VYL16" s="762"/>
      <c r="VYN16" s="762"/>
      <c r="VYP16" s="762"/>
      <c r="VYR16" s="762"/>
      <c r="VYS16" s="94"/>
      <c r="VYV16" s="549"/>
      <c r="VYW16" s="548"/>
      <c r="VZE16" s="762"/>
      <c r="VZG16" s="762"/>
      <c r="VZI16" s="762"/>
      <c r="VZK16" s="762"/>
      <c r="VZL16" s="94"/>
      <c r="VZO16" s="549"/>
      <c r="VZP16" s="548"/>
      <c r="VZX16" s="762"/>
      <c r="VZZ16" s="762"/>
      <c r="WAB16" s="762"/>
      <c r="WAD16" s="762"/>
      <c r="WAE16" s="94"/>
      <c r="WAH16" s="549"/>
      <c r="WAI16" s="548"/>
      <c r="WAQ16" s="762"/>
      <c r="WAS16" s="762"/>
      <c r="WAU16" s="762"/>
      <c r="WAW16" s="762"/>
      <c r="WAX16" s="94"/>
      <c r="WBA16" s="549"/>
      <c r="WBB16" s="548"/>
      <c r="WBJ16" s="762"/>
      <c r="WBL16" s="762"/>
      <c r="WBN16" s="762"/>
      <c r="WBP16" s="762"/>
      <c r="WBQ16" s="94"/>
      <c r="WBT16" s="549"/>
      <c r="WBU16" s="548"/>
      <c r="WCC16" s="762"/>
      <c r="WCE16" s="762"/>
      <c r="WCG16" s="762"/>
      <c r="WCI16" s="762"/>
      <c r="WCJ16" s="94"/>
      <c r="WCM16" s="549"/>
      <c r="WCN16" s="548"/>
      <c r="WCV16" s="762"/>
      <c r="WCX16" s="762"/>
      <c r="WCZ16" s="762"/>
      <c r="WDB16" s="762"/>
      <c r="WDC16" s="94"/>
      <c r="WDF16" s="549"/>
      <c r="WDG16" s="548"/>
      <c r="WDO16" s="762"/>
      <c r="WDQ16" s="762"/>
      <c r="WDS16" s="762"/>
      <c r="WDU16" s="762"/>
      <c r="WDV16" s="94"/>
      <c r="WDY16" s="549"/>
      <c r="WDZ16" s="548"/>
      <c r="WEH16" s="762"/>
      <c r="WEJ16" s="762"/>
      <c r="WEL16" s="762"/>
      <c r="WEN16" s="762"/>
      <c r="WEO16" s="94"/>
      <c r="WER16" s="549"/>
      <c r="WES16" s="548"/>
      <c r="WFA16" s="762"/>
      <c r="WFC16" s="762"/>
      <c r="WFE16" s="762"/>
      <c r="WFG16" s="762"/>
      <c r="WFH16" s="94"/>
      <c r="WFK16" s="549"/>
      <c r="WFL16" s="548"/>
      <c r="WFT16" s="762"/>
      <c r="WFV16" s="762"/>
      <c r="WFX16" s="762"/>
      <c r="WFZ16" s="762"/>
      <c r="WGA16" s="94"/>
      <c r="WGD16" s="549"/>
      <c r="WGE16" s="548"/>
      <c r="WGM16" s="762"/>
      <c r="WGO16" s="762"/>
      <c r="WGQ16" s="762"/>
      <c r="WGS16" s="762"/>
      <c r="WGT16" s="94"/>
      <c r="WGW16" s="549"/>
      <c r="WGX16" s="548"/>
      <c r="WHF16" s="762"/>
      <c r="WHH16" s="762"/>
      <c r="WHJ16" s="762"/>
      <c r="WHL16" s="762"/>
      <c r="WHM16" s="94"/>
      <c r="WHP16" s="549"/>
      <c r="WHQ16" s="548"/>
      <c r="WHY16" s="762"/>
      <c r="WIA16" s="762"/>
      <c r="WIC16" s="762"/>
      <c r="WIE16" s="762"/>
      <c r="WIF16" s="94"/>
      <c r="WII16" s="549"/>
      <c r="WIJ16" s="548"/>
      <c r="WIR16" s="762"/>
      <c r="WIT16" s="762"/>
      <c r="WIV16" s="762"/>
      <c r="WIX16" s="762"/>
      <c r="WIY16" s="94"/>
      <c r="WJB16" s="549"/>
      <c r="WJC16" s="548"/>
      <c r="WJK16" s="762"/>
      <c r="WJM16" s="762"/>
      <c r="WJO16" s="762"/>
      <c r="WJQ16" s="762"/>
      <c r="WJR16" s="94"/>
      <c r="WJU16" s="549"/>
      <c r="WJV16" s="548"/>
      <c r="WKD16" s="762"/>
      <c r="WKF16" s="762"/>
      <c r="WKH16" s="762"/>
      <c r="WKJ16" s="762"/>
      <c r="WKK16" s="94"/>
      <c r="WKN16" s="549"/>
      <c r="WKO16" s="548"/>
      <c r="WKW16" s="762"/>
      <c r="WKY16" s="762"/>
      <c r="WLA16" s="762"/>
      <c r="WLC16" s="762"/>
      <c r="WLD16" s="94"/>
      <c r="WLG16" s="549"/>
      <c r="WLH16" s="548"/>
      <c r="WLP16" s="762"/>
      <c r="WLR16" s="762"/>
      <c r="WLT16" s="762"/>
      <c r="WLV16" s="762"/>
      <c r="WLW16" s="94"/>
      <c r="WLZ16" s="549"/>
      <c r="WMA16" s="548"/>
      <c r="WMI16" s="762"/>
      <c r="WMK16" s="762"/>
      <c r="WMM16" s="762"/>
      <c r="WMO16" s="762"/>
      <c r="WMP16" s="94"/>
      <c r="WMS16" s="549"/>
      <c r="WMT16" s="548"/>
      <c r="WNB16" s="762"/>
      <c r="WND16" s="762"/>
      <c r="WNF16" s="762"/>
      <c r="WNH16" s="762"/>
      <c r="WNI16" s="94"/>
      <c r="WNL16" s="549"/>
      <c r="WNM16" s="548"/>
      <c r="WNU16" s="762"/>
      <c r="WNW16" s="762"/>
      <c r="WNY16" s="762"/>
      <c r="WOA16" s="762"/>
      <c r="WOB16" s="94"/>
      <c r="WOE16" s="549"/>
      <c r="WOF16" s="548"/>
      <c r="WON16" s="762"/>
      <c r="WOP16" s="762"/>
      <c r="WOR16" s="762"/>
      <c r="WOT16" s="762"/>
      <c r="WOU16" s="94"/>
      <c r="WOX16" s="549"/>
      <c r="WOY16" s="548"/>
      <c r="WPG16" s="762"/>
      <c r="WPI16" s="762"/>
      <c r="WPK16" s="762"/>
      <c r="WPM16" s="762"/>
      <c r="WPN16" s="94"/>
      <c r="WPQ16" s="549"/>
      <c r="WPR16" s="548"/>
      <c r="WPZ16" s="762"/>
      <c r="WQB16" s="762"/>
      <c r="WQD16" s="762"/>
      <c r="WQF16" s="762"/>
      <c r="WQG16" s="94"/>
      <c r="WQJ16" s="549"/>
      <c r="WQK16" s="548"/>
      <c r="WQS16" s="762"/>
      <c r="WQU16" s="762"/>
      <c r="WQW16" s="762"/>
      <c r="WQY16" s="762"/>
      <c r="WQZ16" s="94"/>
      <c r="WRC16" s="549"/>
      <c r="WRD16" s="548"/>
      <c r="WRL16" s="762"/>
      <c r="WRN16" s="762"/>
      <c r="WRP16" s="762"/>
      <c r="WRR16" s="762"/>
      <c r="WRS16" s="94"/>
      <c r="WRV16" s="549"/>
      <c r="WRW16" s="548"/>
      <c r="WSE16" s="762"/>
      <c r="WSG16" s="762"/>
      <c r="WSI16" s="762"/>
      <c r="WSK16" s="762"/>
      <c r="WSL16" s="94"/>
      <c r="WSO16" s="549"/>
      <c r="WSP16" s="548"/>
      <c r="WSX16" s="762"/>
      <c r="WSZ16" s="762"/>
      <c r="WTB16" s="762"/>
      <c r="WTD16" s="762"/>
      <c r="WTE16" s="94"/>
      <c r="WTH16" s="549"/>
      <c r="WTI16" s="548"/>
      <c r="WTQ16" s="762"/>
      <c r="WTS16" s="762"/>
      <c r="WTU16" s="762"/>
      <c r="WTW16" s="762"/>
      <c r="WTX16" s="94"/>
      <c r="WUA16" s="549"/>
      <c r="WUB16" s="548"/>
      <c r="WUJ16" s="762"/>
      <c r="WUL16" s="762"/>
      <c r="WUN16" s="762"/>
      <c r="WUP16" s="762"/>
      <c r="WUQ16" s="94"/>
      <c r="WUT16" s="549"/>
      <c r="WUU16" s="548"/>
      <c r="WVC16" s="762"/>
      <c r="WVE16" s="762"/>
      <c r="WVG16" s="762"/>
      <c r="WVI16" s="762"/>
      <c r="WVJ16" s="94"/>
      <c r="WVM16" s="549"/>
      <c r="WVN16" s="548"/>
      <c r="WVV16" s="762"/>
      <c r="WVX16" s="762"/>
      <c r="WVZ16" s="762"/>
      <c r="WWB16" s="762"/>
      <c r="WWC16" s="94"/>
      <c r="WWF16" s="549"/>
      <c r="WWG16" s="548"/>
      <c r="WWO16" s="762"/>
      <c r="WWQ16" s="762"/>
      <c r="WWS16" s="762"/>
      <c r="WWU16" s="762"/>
      <c r="WWV16" s="94"/>
      <c r="WWY16" s="549"/>
      <c r="WWZ16" s="548"/>
      <c r="WXH16" s="762"/>
      <c r="WXJ16" s="762"/>
      <c r="WXL16" s="762"/>
      <c r="WXN16" s="762"/>
      <c r="WXO16" s="94"/>
      <c r="WXR16" s="549"/>
      <c r="WXS16" s="548"/>
      <c r="WYA16" s="762"/>
      <c r="WYC16" s="762"/>
      <c r="WYE16" s="762"/>
      <c r="WYG16" s="762"/>
      <c r="WYH16" s="94"/>
      <c r="WYK16" s="549"/>
      <c r="WYL16" s="548"/>
      <c r="WYT16" s="762"/>
      <c r="WYV16" s="762"/>
      <c r="WYX16" s="762"/>
      <c r="WYZ16" s="762"/>
      <c r="WZA16" s="94"/>
      <c r="WZD16" s="549"/>
      <c r="WZE16" s="548"/>
      <c r="WZM16" s="762"/>
      <c r="WZO16" s="762"/>
      <c r="WZQ16" s="762"/>
      <c r="WZS16" s="762"/>
      <c r="WZT16" s="94"/>
      <c r="WZW16" s="549"/>
      <c r="WZX16" s="548"/>
      <c r="XAF16" s="762"/>
      <c r="XAH16" s="762"/>
      <c r="XAJ16" s="762"/>
      <c r="XAL16" s="762"/>
      <c r="XAM16" s="94"/>
      <c r="XAP16" s="549"/>
      <c r="XAQ16" s="548"/>
      <c r="XAY16" s="762"/>
      <c r="XBA16" s="762"/>
      <c r="XBC16" s="762"/>
      <c r="XBE16" s="762"/>
      <c r="XBF16" s="94"/>
      <c r="XBI16" s="549"/>
      <c r="XBJ16" s="548"/>
      <c r="XBR16" s="762"/>
      <c r="XBT16" s="762"/>
      <c r="XBV16" s="762"/>
      <c r="XBX16" s="762"/>
      <c r="XBY16" s="94"/>
      <c r="XCB16" s="549"/>
      <c r="XCC16" s="548"/>
      <c r="XCK16" s="762"/>
      <c r="XCM16" s="762"/>
      <c r="XCO16" s="762"/>
      <c r="XCQ16" s="762"/>
      <c r="XCR16" s="94"/>
      <c r="XCU16" s="549"/>
      <c r="XCV16" s="548"/>
      <c r="XDD16" s="762"/>
      <c r="XDF16" s="762"/>
      <c r="XDH16" s="762"/>
      <c r="XDJ16" s="762"/>
      <c r="XDK16" s="94"/>
      <c r="XDN16" s="549"/>
      <c r="XDO16" s="548"/>
      <c r="XDW16" s="762"/>
      <c r="XDY16" s="762"/>
      <c r="XEA16" s="762"/>
      <c r="XEC16" s="762"/>
      <c r="XED16" s="94"/>
      <c r="XEG16" s="549"/>
      <c r="XEH16" s="548"/>
      <c r="XEP16" s="762"/>
      <c r="XER16" s="762"/>
      <c r="XET16" s="762"/>
      <c r="XEV16" s="762"/>
      <c r="XEW16" s="94"/>
      <c r="XEZ16" s="549"/>
      <c r="XFA16" s="548"/>
    </row>
    <row r="17" spans="1:5114 5122:6140 6148:7166 7174:8192 8200:14329 14337:15355 15363:16381" s="83" customFormat="1" ht="20.25" customHeight="1">
      <c r="B17" s="549" t="s">
        <v>1348</v>
      </c>
      <c r="C17" s="94" t="s">
        <v>1349</v>
      </c>
      <c r="K17" s="762"/>
      <c r="M17" s="762"/>
      <c r="O17" s="762"/>
      <c r="Q17" s="762"/>
      <c r="R17" s="94" t="s">
        <v>1350</v>
      </c>
      <c r="U17" s="549"/>
      <c r="V17" s="548"/>
      <c r="AD17" s="762"/>
      <c r="AF17" s="762"/>
      <c r="AH17" s="762"/>
      <c r="AJ17" s="762"/>
      <c r="AK17" s="94"/>
      <c r="AN17" s="549"/>
      <c r="AO17" s="548"/>
      <c r="AW17" s="762"/>
      <c r="AY17" s="762"/>
      <c r="BA17" s="762"/>
      <c r="BC17" s="762"/>
      <c r="BD17" s="94"/>
      <c r="BG17" s="549"/>
      <c r="BH17" s="548"/>
      <c r="BP17" s="762"/>
      <c r="BR17" s="762"/>
      <c r="BT17" s="762"/>
      <c r="BV17" s="762"/>
      <c r="BW17" s="94"/>
      <c r="BZ17" s="549"/>
      <c r="CA17" s="548"/>
      <c r="CI17" s="762"/>
      <c r="CK17" s="762"/>
      <c r="CM17" s="762"/>
      <c r="CO17" s="762"/>
      <c r="CP17" s="94"/>
      <c r="CS17" s="549"/>
      <c r="CT17" s="548"/>
      <c r="DB17" s="762"/>
      <c r="DD17" s="762"/>
      <c r="DF17" s="762"/>
      <c r="DH17" s="762"/>
      <c r="DI17" s="94"/>
      <c r="DL17" s="549"/>
      <c r="DM17" s="548"/>
      <c r="DU17" s="762"/>
      <c r="DW17" s="762"/>
      <c r="DY17" s="762"/>
      <c r="EA17" s="762"/>
      <c r="EB17" s="94"/>
      <c r="EE17" s="549"/>
      <c r="EF17" s="548"/>
      <c r="EN17" s="762"/>
      <c r="EP17" s="762"/>
      <c r="ER17" s="762"/>
      <c r="ET17" s="762"/>
      <c r="EU17" s="94"/>
      <c r="EX17" s="549"/>
      <c r="EY17" s="548"/>
      <c r="FG17" s="762"/>
      <c r="FI17" s="762"/>
      <c r="FK17" s="762"/>
      <c r="FM17" s="762"/>
      <c r="FN17" s="94"/>
      <c r="FQ17" s="549"/>
      <c r="FR17" s="548"/>
      <c r="FZ17" s="762"/>
      <c r="GB17" s="762"/>
      <c r="GD17" s="762"/>
      <c r="GF17" s="762"/>
      <c r="GG17" s="94"/>
      <c r="GJ17" s="549"/>
      <c r="GK17" s="548"/>
      <c r="GS17" s="762"/>
      <c r="GU17" s="762"/>
      <c r="GW17" s="762"/>
      <c r="GY17" s="762"/>
      <c r="GZ17" s="94"/>
      <c r="HC17" s="549"/>
      <c r="HD17" s="548"/>
      <c r="HL17" s="762"/>
      <c r="HN17" s="762"/>
      <c r="HP17" s="762"/>
      <c r="HR17" s="762"/>
      <c r="HS17" s="94"/>
      <c r="HV17" s="549"/>
      <c r="HW17" s="548"/>
      <c r="IE17" s="762"/>
      <c r="IG17" s="762"/>
      <c r="II17" s="762"/>
      <c r="IK17" s="762"/>
      <c r="IL17" s="94"/>
      <c r="IO17" s="549"/>
      <c r="IP17" s="548"/>
      <c r="IX17" s="762"/>
      <c r="IZ17" s="762"/>
      <c r="JB17" s="762"/>
      <c r="JD17" s="762"/>
      <c r="JE17" s="94"/>
      <c r="JH17" s="549"/>
      <c r="JI17" s="548"/>
      <c r="JQ17" s="762"/>
      <c r="JS17" s="762"/>
      <c r="JU17" s="762"/>
      <c r="JW17" s="762"/>
      <c r="JX17" s="94"/>
      <c r="KA17" s="549"/>
      <c r="KB17" s="548"/>
      <c r="KJ17" s="762"/>
      <c r="KL17" s="762"/>
      <c r="KN17" s="762"/>
      <c r="KP17" s="762"/>
      <c r="KQ17" s="94"/>
      <c r="KT17" s="549"/>
      <c r="KU17" s="548"/>
      <c r="LC17" s="762"/>
      <c r="LE17" s="762"/>
      <c r="LG17" s="762"/>
      <c r="LI17" s="762"/>
      <c r="LJ17" s="94"/>
      <c r="LM17" s="549"/>
      <c r="LN17" s="548"/>
      <c r="LV17" s="762"/>
      <c r="LX17" s="762"/>
      <c r="LZ17" s="762"/>
      <c r="MB17" s="762"/>
      <c r="MC17" s="94"/>
      <c r="MF17" s="549"/>
      <c r="MG17" s="548"/>
      <c r="MO17" s="762"/>
      <c r="MQ17" s="762"/>
      <c r="MS17" s="762"/>
      <c r="MU17" s="762"/>
      <c r="MV17" s="94"/>
      <c r="MY17" s="549"/>
      <c r="MZ17" s="548"/>
      <c r="NH17" s="762"/>
      <c r="NJ17" s="762"/>
      <c r="NL17" s="762"/>
      <c r="NN17" s="762"/>
      <c r="NO17" s="94"/>
      <c r="NR17" s="549"/>
      <c r="NS17" s="548"/>
      <c r="OA17" s="762"/>
      <c r="OC17" s="762"/>
      <c r="OE17" s="762"/>
      <c r="OG17" s="762"/>
      <c r="OH17" s="94"/>
      <c r="OK17" s="549"/>
      <c r="OL17" s="548"/>
      <c r="OT17" s="762"/>
      <c r="OV17" s="762"/>
      <c r="OX17" s="762"/>
      <c r="OZ17" s="762"/>
      <c r="PA17" s="94"/>
      <c r="PD17" s="549"/>
      <c r="PE17" s="548"/>
      <c r="PM17" s="762"/>
      <c r="PO17" s="762"/>
      <c r="PQ17" s="762"/>
      <c r="PS17" s="762"/>
      <c r="PT17" s="94"/>
      <c r="PW17" s="549"/>
      <c r="PX17" s="548"/>
      <c r="QF17" s="762"/>
      <c r="QH17" s="762"/>
      <c r="QJ17" s="762"/>
      <c r="QL17" s="762"/>
      <c r="QM17" s="94"/>
      <c r="QP17" s="549"/>
      <c r="QQ17" s="548"/>
      <c r="QY17" s="762"/>
      <c r="RA17" s="762"/>
      <c r="RC17" s="762"/>
      <c r="RE17" s="762"/>
      <c r="RF17" s="94"/>
      <c r="RI17" s="549"/>
      <c r="RJ17" s="548"/>
      <c r="RR17" s="762"/>
      <c r="RT17" s="762"/>
      <c r="RV17" s="762"/>
      <c r="RX17" s="762"/>
      <c r="RY17" s="94"/>
      <c r="SB17" s="549"/>
      <c r="SC17" s="548"/>
      <c r="SK17" s="762"/>
      <c r="SM17" s="762"/>
      <c r="SO17" s="762"/>
      <c r="SQ17" s="762"/>
      <c r="SR17" s="94"/>
      <c r="SU17" s="549"/>
      <c r="SV17" s="548"/>
      <c r="TD17" s="762"/>
      <c r="TF17" s="762"/>
      <c r="TH17" s="762"/>
      <c r="TJ17" s="762"/>
      <c r="TK17" s="94"/>
      <c r="TN17" s="549"/>
      <c r="TO17" s="548"/>
      <c r="TW17" s="762"/>
      <c r="TY17" s="762"/>
      <c r="UA17" s="762"/>
      <c r="UC17" s="762"/>
      <c r="UD17" s="94"/>
      <c r="UG17" s="549"/>
      <c r="UH17" s="548"/>
      <c r="UP17" s="762"/>
      <c r="UR17" s="762"/>
      <c r="UT17" s="762"/>
      <c r="UV17" s="762"/>
      <c r="UW17" s="94"/>
      <c r="UZ17" s="549"/>
      <c r="VA17" s="548"/>
      <c r="VI17" s="762"/>
      <c r="VK17" s="762"/>
      <c r="VM17" s="762"/>
      <c r="VO17" s="762"/>
      <c r="VP17" s="94"/>
      <c r="VS17" s="549"/>
      <c r="VT17" s="548"/>
      <c r="WB17" s="762"/>
      <c r="WD17" s="762"/>
      <c r="WF17" s="762"/>
      <c r="WH17" s="762"/>
      <c r="WI17" s="94"/>
      <c r="WL17" s="549"/>
      <c r="WM17" s="548"/>
      <c r="WU17" s="762"/>
      <c r="WW17" s="762"/>
      <c r="WY17" s="762"/>
      <c r="XA17" s="762"/>
      <c r="XB17" s="94"/>
      <c r="XE17" s="549"/>
      <c r="XF17" s="548"/>
      <c r="XN17" s="762"/>
      <c r="XP17" s="762"/>
      <c r="XR17" s="762"/>
      <c r="XT17" s="762"/>
      <c r="XU17" s="94"/>
      <c r="XX17" s="549"/>
      <c r="XY17" s="548"/>
      <c r="YG17" s="762"/>
      <c r="YI17" s="762"/>
      <c r="YK17" s="762"/>
      <c r="YM17" s="762"/>
      <c r="YN17" s="94"/>
      <c r="YQ17" s="549"/>
      <c r="YR17" s="548"/>
      <c r="YZ17" s="762"/>
      <c r="ZB17" s="762"/>
      <c r="ZD17" s="762"/>
      <c r="ZF17" s="762"/>
      <c r="ZG17" s="94"/>
      <c r="ZJ17" s="549"/>
      <c r="ZK17" s="548"/>
      <c r="ZS17" s="762"/>
      <c r="ZU17" s="762"/>
      <c r="ZW17" s="762"/>
      <c r="ZY17" s="762"/>
      <c r="ZZ17" s="94"/>
      <c r="AAC17" s="549"/>
      <c r="AAD17" s="548"/>
      <c r="AAL17" s="762"/>
      <c r="AAN17" s="762"/>
      <c r="AAP17" s="762"/>
      <c r="AAR17" s="762"/>
      <c r="AAS17" s="94"/>
      <c r="AAV17" s="549"/>
      <c r="AAW17" s="548"/>
      <c r="ABE17" s="762"/>
      <c r="ABG17" s="762"/>
      <c r="ABI17" s="762"/>
      <c r="ABK17" s="762"/>
      <c r="ABL17" s="94"/>
      <c r="ABO17" s="549"/>
      <c r="ABP17" s="548"/>
      <c r="ABX17" s="762"/>
      <c r="ABZ17" s="762"/>
      <c r="ACB17" s="762"/>
      <c r="ACD17" s="762"/>
      <c r="ACE17" s="94"/>
      <c r="ACH17" s="549"/>
      <c r="ACI17" s="548"/>
      <c r="ACQ17" s="762"/>
      <c r="ACS17" s="762"/>
      <c r="ACU17" s="762"/>
      <c r="ACW17" s="762"/>
      <c r="ACX17" s="94"/>
      <c r="ADA17" s="549"/>
      <c r="ADB17" s="548"/>
      <c r="ADJ17" s="762"/>
      <c r="ADL17" s="762"/>
      <c r="ADN17" s="762"/>
      <c r="ADP17" s="762"/>
      <c r="ADQ17" s="94"/>
      <c r="ADT17" s="549"/>
      <c r="ADU17" s="548"/>
      <c r="AEC17" s="762"/>
      <c r="AEE17" s="762"/>
      <c r="AEG17" s="762"/>
      <c r="AEI17" s="762"/>
      <c r="AEJ17" s="94"/>
      <c r="AEM17" s="549"/>
      <c r="AEN17" s="548"/>
      <c r="AEV17" s="762"/>
      <c r="AEX17" s="762"/>
      <c r="AEZ17" s="762"/>
      <c r="AFB17" s="762"/>
      <c r="AFC17" s="94"/>
      <c r="AFF17" s="549"/>
      <c r="AFG17" s="548"/>
      <c r="AFO17" s="762"/>
      <c r="AFQ17" s="762"/>
      <c r="AFS17" s="762"/>
      <c r="AFU17" s="762"/>
      <c r="AFV17" s="94"/>
      <c r="AFY17" s="549"/>
      <c r="AFZ17" s="548"/>
      <c r="AGH17" s="762"/>
      <c r="AGJ17" s="762"/>
      <c r="AGL17" s="762"/>
      <c r="AGN17" s="762"/>
      <c r="AGO17" s="94"/>
      <c r="AGR17" s="549"/>
      <c r="AGS17" s="548"/>
      <c r="AHA17" s="762"/>
      <c r="AHC17" s="762"/>
      <c r="AHE17" s="762"/>
      <c r="AHG17" s="762"/>
      <c r="AHH17" s="94"/>
      <c r="AHK17" s="549"/>
      <c r="AHL17" s="548"/>
      <c r="AHT17" s="762"/>
      <c r="AHV17" s="762"/>
      <c r="AHX17" s="762"/>
      <c r="AHZ17" s="762"/>
      <c r="AIA17" s="94"/>
      <c r="AID17" s="549"/>
      <c r="AIE17" s="548"/>
      <c r="AIM17" s="762"/>
      <c r="AIO17" s="762"/>
      <c r="AIQ17" s="762"/>
      <c r="AIS17" s="762"/>
      <c r="AIT17" s="94"/>
      <c r="AIW17" s="549"/>
      <c r="AIX17" s="548"/>
      <c r="AJF17" s="762"/>
      <c r="AJH17" s="762"/>
      <c r="AJJ17" s="762"/>
      <c r="AJL17" s="762"/>
      <c r="AJM17" s="94"/>
      <c r="AJP17" s="549"/>
      <c r="AJQ17" s="548"/>
      <c r="AJY17" s="762"/>
      <c r="AKA17" s="762"/>
      <c r="AKC17" s="762"/>
      <c r="AKE17" s="762"/>
      <c r="AKF17" s="94"/>
      <c r="AKI17" s="549"/>
      <c r="AKJ17" s="548"/>
      <c r="AKR17" s="762"/>
      <c r="AKT17" s="762"/>
      <c r="AKV17" s="762"/>
      <c r="AKX17" s="762"/>
      <c r="AKY17" s="94"/>
      <c r="ALB17" s="549"/>
      <c r="ALC17" s="548"/>
      <c r="ALK17" s="762"/>
      <c r="ALM17" s="762"/>
      <c r="ALO17" s="762"/>
      <c r="ALQ17" s="762"/>
      <c r="ALR17" s="94"/>
      <c r="ALU17" s="549"/>
      <c r="ALV17" s="548"/>
      <c r="AMD17" s="762"/>
      <c r="AMF17" s="762"/>
      <c r="AMH17" s="762"/>
      <c r="AMJ17" s="762"/>
      <c r="AMK17" s="94"/>
      <c r="AMN17" s="549"/>
      <c r="AMO17" s="548"/>
      <c r="AMW17" s="762"/>
      <c r="AMY17" s="762"/>
      <c r="ANA17" s="762"/>
      <c r="ANC17" s="762"/>
      <c r="AND17" s="94"/>
      <c r="ANG17" s="549"/>
      <c r="ANH17" s="548"/>
      <c r="ANP17" s="762"/>
      <c r="ANR17" s="762"/>
      <c r="ANT17" s="762"/>
      <c r="ANV17" s="762"/>
      <c r="ANW17" s="94"/>
      <c r="ANZ17" s="549"/>
      <c r="AOA17" s="548"/>
      <c r="AOI17" s="762"/>
      <c r="AOK17" s="762"/>
      <c r="AOM17" s="762"/>
      <c r="AOO17" s="762"/>
      <c r="AOP17" s="94"/>
      <c r="AOS17" s="549"/>
      <c r="AOT17" s="548"/>
      <c r="APB17" s="762"/>
      <c r="APD17" s="762"/>
      <c r="APF17" s="762"/>
      <c r="APH17" s="762"/>
      <c r="API17" s="94"/>
      <c r="APL17" s="549"/>
      <c r="APM17" s="548"/>
      <c r="APU17" s="762"/>
      <c r="APW17" s="762"/>
      <c r="APY17" s="762"/>
      <c r="AQA17" s="762"/>
      <c r="AQB17" s="94"/>
      <c r="AQE17" s="549"/>
      <c r="AQF17" s="548"/>
      <c r="AQN17" s="762"/>
      <c r="AQP17" s="762"/>
      <c r="AQR17" s="762"/>
      <c r="AQT17" s="762"/>
      <c r="AQU17" s="94"/>
      <c r="AQX17" s="549"/>
      <c r="AQY17" s="548"/>
      <c r="ARG17" s="762"/>
      <c r="ARI17" s="762"/>
      <c r="ARK17" s="762"/>
      <c r="ARM17" s="762"/>
      <c r="ARN17" s="94"/>
      <c r="ARQ17" s="549"/>
      <c r="ARR17" s="548"/>
      <c r="ARZ17" s="762"/>
      <c r="ASB17" s="762"/>
      <c r="ASD17" s="762"/>
      <c r="ASF17" s="762"/>
      <c r="ASG17" s="94"/>
      <c r="ASJ17" s="549"/>
      <c r="ASK17" s="548"/>
      <c r="ASS17" s="762"/>
      <c r="ASU17" s="762"/>
      <c r="ASW17" s="762"/>
      <c r="ASY17" s="762"/>
      <c r="ASZ17" s="94"/>
      <c r="ATC17" s="549"/>
      <c r="ATD17" s="548"/>
      <c r="ATL17" s="762"/>
      <c r="ATN17" s="762"/>
      <c r="ATP17" s="762"/>
      <c r="ATR17" s="762"/>
      <c r="ATS17" s="94"/>
      <c r="ATV17" s="549"/>
      <c r="ATW17" s="548"/>
      <c r="AUE17" s="762"/>
      <c r="AUG17" s="762"/>
      <c r="AUI17" s="762"/>
      <c r="AUK17" s="762"/>
      <c r="AUL17" s="94"/>
      <c r="AUO17" s="549"/>
      <c r="AUP17" s="548"/>
      <c r="AUX17" s="762"/>
      <c r="AUZ17" s="762"/>
      <c r="AVB17" s="762"/>
      <c r="AVD17" s="762"/>
      <c r="AVE17" s="94"/>
      <c r="AVH17" s="549"/>
      <c r="AVI17" s="548"/>
      <c r="AVQ17" s="762"/>
      <c r="AVS17" s="762"/>
      <c r="AVU17" s="762"/>
      <c r="AVW17" s="762"/>
      <c r="AVX17" s="94"/>
      <c r="AWA17" s="549"/>
      <c r="AWB17" s="548"/>
      <c r="AWJ17" s="762"/>
      <c r="AWL17" s="762"/>
      <c r="AWN17" s="762"/>
      <c r="AWP17" s="762"/>
      <c r="AWQ17" s="94"/>
      <c r="AWT17" s="549"/>
      <c r="AWU17" s="548"/>
      <c r="AXC17" s="762"/>
      <c r="AXE17" s="762"/>
      <c r="AXG17" s="762"/>
      <c r="AXI17" s="762"/>
      <c r="AXJ17" s="94"/>
      <c r="AXM17" s="549"/>
      <c r="AXN17" s="548"/>
      <c r="AXV17" s="762"/>
      <c r="AXX17" s="762"/>
      <c r="AXZ17" s="762"/>
      <c r="AYB17" s="762"/>
      <c r="AYC17" s="94"/>
      <c r="AYF17" s="549"/>
      <c r="AYG17" s="548"/>
      <c r="AYO17" s="762"/>
      <c r="AYQ17" s="762"/>
      <c r="AYS17" s="762"/>
      <c r="AYU17" s="762"/>
      <c r="AYV17" s="94"/>
      <c r="AYY17" s="549"/>
      <c r="AYZ17" s="548"/>
      <c r="AZH17" s="762"/>
      <c r="AZJ17" s="762"/>
      <c r="AZL17" s="762"/>
      <c r="AZN17" s="762"/>
      <c r="AZO17" s="94"/>
      <c r="AZR17" s="549"/>
      <c r="AZS17" s="548"/>
      <c r="BAA17" s="762"/>
      <c r="BAC17" s="762"/>
      <c r="BAE17" s="762"/>
      <c r="BAG17" s="762"/>
      <c r="BAH17" s="94"/>
      <c r="BAK17" s="549"/>
      <c r="BAL17" s="548"/>
      <c r="BAT17" s="762"/>
      <c r="BAV17" s="762"/>
      <c r="BAX17" s="762"/>
      <c r="BAZ17" s="762"/>
      <c r="BBA17" s="94"/>
      <c r="BBD17" s="549"/>
      <c r="BBE17" s="548"/>
      <c r="BBM17" s="762"/>
      <c r="BBO17" s="762"/>
      <c r="BBQ17" s="762"/>
      <c r="BBS17" s="762"/>
      <c r="BBT17" s="94"/>
      <c r="BBW17" s="549"/>
      <c r="BBX17" s="548"/>
      <c r="BCF17" s="762"/>
      <c r="BCH17" s="762"/>
      <c r="BCJ17" s="762"/>
      <c r="BCL17" s="762"/>
      <c r="BCM17" s="94"/>
      <c r="BCP17" s="549"/>
      <c r="BCQ17" s="548"/>
      <c r="BCY17" s="762"/>
      <c r="BDA17" s="762"/>
      <c r="BDC17" s="762"/>
      <c r="BDE17" s="762"/>
      <c r="BDF17" s="94"/>
      <c r="BDI17" s="549"/>
      <c r="BDJ17" s="548"/>
      <c r="BDR17" s="762"/>
      <c r="BDT17" s="762"/>
      <c r="BDV17" s="762"/>
      <c r="BDX17" s="762"/>
      <c r="BDY17" s="94"/>
      <c r="BEB17" s="549"/>
      <c r="BEC17" s="548"/>
      <c r="BEK17" s="762"/>
      <c r="BEM17" s="762"/>
      <c r="BEO17" s="762"/>
      <c r="BEQ17" s="762"/>
      <c r="BER17" s="94"/>
      <c r="BEU17" s="549"/>
      <c r="BEV17" s="548"/>
      <c r="BFD17" s="762"/>
      <c r="BFF17" s="762"/>
      <c r="BFH17" s="762"/>
      <c r="BFJ17" s="762"/>
      <c r="BFK17" s="94"/>
      <c r="BFN17" s="549"/>
      <c r="BFO17" s="548"/>
      <c r="BFW17" s="762"/>
      <c r="BFY17" s="762"/>
      <c r="BGA17" s="762"/>
      <c r="BGC17" s="762"/>
      <c r="BGD17" s="94"/>
      <c r="BGG17" s="549"/>
      <c r="BGH17" s="548"/>
      <c r="BGP17" s="762"/>
      <c r="BGR17" s="762"/>
      <c r="BGT17" s="762"/>
      <c r="BGV17" s="762"/>
      <c r="BGW17" s="94"/>
      <c r="BGZ17" s="549"/>
      <c r="BHA17" s="548"/>
      <c r="BHI17" s="762"/>
      <c r="BHK17" s="762"/>
      <c r="BHM17" s="762"/>
      <c r="BHO17" s="762"/>
      <c r="BHP17" s="94"/>
      <c r="BHS17" s="549"/>
      <c r="BHT17" s="548"/>
      <c r="BIB17" s="762"/>
      <c r="BID17" s="762"/>
      <c r="BIF17" s="762"/>
      <c r="BIH17" s="762"/>
      <c r="BII17" s="94"/>
      <c r="BIL17" s="549"/>
      <c r="BIM17" s="548"/>
      <c r="BIU17" s="762"/>
      <c r="BIW17" s="762"/>
      <c r="BIY17" s="762"/>
      <c r="BJA17" s="762"/>
      <c r="BJB17" s="94"/>
      <c r="BJE17" s="549"/>
      <c r="BJF17" s="548"/>
      <c r="BJN17" s="762"/>
      <c r="BJP17" s="762"/>
      <c r="BJR17" s="762"/>
      <c r="BJT17" s="762"/>
      <c r="BJU17" s="94"/>
      <c r="BJX17" s="549"/>
      <c r="BJY17" s="548"/>
      <c r="BKG17" s="762"/>
      <c r="BKI17" s="762"/>
      <c r="BKK17" s="762"/>
      <c r="BKM17" s="762"/>
      <c r="BKN17" s="94"/>
      <c r="BKQ17" s="549"/>
      <c r="BKR17" s="548"/>
      <c r="BKZ17" s="762"/>
      <c r="BLB17" s="762"/>
      <c r="BLD17" s="762"/>
      <c r="BLF17" s="762"/>
      <c r="BLG17" s="94"/>
      <c r="BLJ17" s="549"/>
      <c r="BLK17" s="548"/>
      <c r="BLS17" s="762"/>
      <c r="BLU17" s="762"/>
      <c r="BLW17" s="762"/>
      <c r="BLY17" s="762"/>
      <c r="BLZ17" s="94"/>
      <c r="BMC17" s="549"/>
      <c r="BMD17" s="548"/>
      <c r="BML17" s="762"/>
      <c r="BMN17" s="762"/>
      <c r="BMP17" s="762"/>
      <c r="BMR17" s="762"/>
      <c r="BMS17" s="94"/>
      <c r="BMV17" s="549"/>
      <c r="BMW17" s="548"/>
      <c r="BNE17" s="762"/>
      <c r="BNG17" s="762"/>
      <c r="BNI17" s="762"/>
      <c r="BNK17" s="762"/>
      <c r="BNL17" s="94"/>
      <c r="BNO17" s="549"/>
      <c r="BNP17" s="548"/>
      <c r="BNX17" s="762"/>
      <c r="BNZ17" s="762"/>
      <c r="BOB17" s="762"/>
      <c r="BOD17" s="762"/>
      <c r="BOE17" s="94"/>
      <c r="BOH17" s="549"/>
      <c r="BOI17" s="548"/>
      <c r="BOQ17" s="762"/>
      <c r="BOS17" s="762"/>
      <c r="BOU17" s="762"/>
      <c r="BOW17" s="762"/>
      <c r="BOX17" s="94"/>
      <c r="BPA17" s="549"/>
      <c r="BPB17" s="548"/>
      <c r="BPJ17" s="762"/>
      <c r="BPL17" s="762"/>
      <c r="BPN17" s="762"/>
      <c r="BPP17" s="762"/>
      <c r="BPQ17" s="94"/>
      <c r="BPT17" s="549"/>
      <c r="BPU17" s="548"/>
      <c r="BQC17" s="762"/>
      <c r="BQE17" s="762"/>
      <c r="BQG17" s="762"/>
      <c r="BQI17" s="762"/>
      <c r="BQJ17" s="94"/>
      <c r="BQM17" s="549"/>
      <c r="BQN17" s="548"/>
      <c r="BQV17" s="762"/>
      <c r="BQX17" s="762"/>
      <c r="BQZ17" s="762"/>
      <c r="BRB17" s="762"/>
      <c r="BRC17" s="94"/>
      <c r="BRF17" s="549"/>
      <c r="BRG17" s="548"/>
      <c r="BRO17" s="762"/>
      <c r="BRQ17" s="762"/>
      <c r="BRS17" s="762"/>
      <c r="BRU17" s="762"/>
      <c r="BRV17" s="94"/>
      <c r="BRY17" s="549"/>
      <c r="BRZ17" s="548"/>
      <c r="BSH17" s="762"/>
      <c r="BSJ17" s="762"/>
      <c r="BSL17" s="762"/>
      <c r="BSN17" s="762"/>
      <c r="BSO17" s="94"/>
      <c r="BSR17" s="549"/>
      <c r="BSS17" s="548"/>
      <c r="BTA17" s="762"/>
      <c r="BTC17" s="762"/>
      <c r="BTE17" s="762"/>
      <c r="BTG17" s="762"/>
      <c r="BTH17" s="94"/>
      <c r="BTK17" s="549"/>
      <c r="BTL17" s="548"/>
      <c r="BTT17" s="762"/>
      <c r="BTV17" s="762"/>
      <c r="BTX17" s="762"/>
      <c r="BTZ17" s="762"/>
      <c r="BUA17" s="94"/>
      <c r="BUD17" s="549"/>
      <c r="BUE17" s="548"/>
      <c r="BUM17" s="762"/>
      <c r="BUO17" s="762"/>
      <c r="BUQ17" s="762"/>
      <c r="BUS17" s="762"/>
      <c r="BUT17" s="94"/>
      <c r="BUW17" s="549"/>
      <c r="BUX17" s="548"/>
      <c r="BVF17" s="762"/>
      <c r="BVH17" s="762"/>
      <c r="BVJ17" s="762"/>
      <c r="BVL17" s="762"/>
      <c r="BVM17" s="94"/>
      <c r="BVP17" s="549"/>
      <c r="BVQ17" s="548"/>
      <c r="BVY17" s="762"/>
      <c r="BWA17" s="762"/>
      <c r="BWC17" s="762"/>
      <c r="BWE17" s="762"/>
      <c r="BWF17" s="94"/>
      <c r="BWI17" s="549"/>
      <c r="BWJ17" s="548"/>
      <c r="BWR17" s="762"/>
      <c r="BWT17" s="762"/>
      <c r="BWV17" s="762"/>
      <c r="BWX17" s="762"/>
      <c r="BWY17" s="94"/>
      <c r="BXB17" s="549"/>
      <c r="BXC17" s="548"/>
      <c r="BXK17" s="762"/>
      <c r="BXM17" s="762"/>
      <c r="BXO17" s="762"/>
      <c r="BXQ17" s="762"/>
      <c r="BXR17" s="94"/>
      <c r="BXU17" s="549"/>
      <c r="BXV17" s="548"/>
      <c r="BYD17" s="762"/>
      <c r="BYF17" s="762"/>
      <c r="BYH17" s="762"/>
      <c r="BYJ17" s="762"/>
      <c r="BYK17" s="94"/>
      <c r="BYN17" s="549"/>
      <c r="BYO17" s="548"/>
      <c r="BYW17" s="762"/>
      <c r="BYY17" s="762"/>
      <c r="BZA17" s="762"/>
      <c r="BZC17" s="762"/>
      <c r="BZD17" s="94"/>
      <c r="BZG17" s="549"/>
      <c r="BZH17" s="548"/>
      <c r="BZP17" s="762"/>
      <c r="BZR17" s="762"/>
      <c r="BZT17" s="762"/>
      <c r="BZV17" s="762"/>
      <c r="BZW17" s="94"/>
      <c r="BZZ17" s="549"/>
      <c r="CAA17" s="548"/>
      <c r="CAI17" s="762"/>
      <c r="CAK17" s="762"/>
      <c r="CAM17" s="762"/>
      <c r="CAO17" s="762"/>
      <c r="CAP17" s="94"/>
      <c r="CAS17" s="549"/>
      <c r="CAT17" s="548"/>
      <c r="CBB17" s="762"/>
      <c r="CBD17" s="762"/>
      <c r="CBF17" s="762"/>
      <c r="CBH17" s="762"/>
      <c r="CBI17" s="94"/>
      <c r="CBL17" s="549"/>
      <c r="CBM17" s="548"/>
      <c r="CBU17" s="762"/>
      <c r="CBW17" s="762"/>
      <c r="CBY17" s="762"/>
      <c r="CCA17" s="762"/>
      <c r="CCB17" s="94"/>
      <c r="CCE17" s="549"/>
      <c r="CCF17" s="548"/>
      <c r="CCN17" s="762"/>
      <c r="CCP17" s="762"/>
      <c r="CCR17" s="762"/>
      <c r="CCT17" s="762"/>
      <c r="CCU17" s="94"/>
      <c r="CCX17" s="549"/>
      <c r="CCY17" s="548"/>
      <c r="CDG17" s="762"/>
      <c r="CDI17" s="762"/>
      <c r="CDK17" s="762"/>
      <c r="CDM17" s="762"/>
      <c r="CDN17" s="94"/>
      <c r="CDQ17" s="549"/>
      <c r="CDR17" s="548"/>
      <c r="CDZ17" s="762"/>
      <c r="CEB17" s="762"/>
      <c r="CED17" s="762"/>
      <c r="CEF17" s="762"/>
      <c r="CEG17" s="94"/>
      <c r="CEJ17" s="549"/>
      <c r="CEK17" s="548"/>
      <c r="CES17" s="762"/>
      <c r="CEU17" s="762"/>
      <c r="CEW17" s="762"/>
      <c r="CEY17" s="762"/>
      <c r="CEZ17" s="94"/>
      <c r="CFC17" s="549"/>
      <c r="CFD17" s="548"/>
      <c r="CFL17" s="762"/>
      <c r="CFN17" s="762"/>
      <c r="CFP17" s="762"/>
      <c r="CFR17" s="762"/>
      <c r="CFS17" s="94"/>
      <c r="CFV17" s="549"/>
      <c r="CFW17" s="548"/>
      <c r="CGE17" s="762"/>
      <c r="CGG17" s="762"/>
      <c r="CGI17" s="762"/>
      <c r="CGK17" s="762"/>
      <c r="CGL17" s="94"/>
      <c r="CGO17" s="549"/>
      <c r="CGP17" s="548"/>
      <c r="CGX17" s="762"/>
      <c r="CGZ17" s="762"/>
      <c r="CHB17" s="762"/>
      <c r="CHD17" s="762"/>
      <c r="CHE17" s="94"/>
      <c r="CHH17" s="549"/>
      <c r="CHI17" s="548"/>
      <c r="CHQ17" s="762"/>
      <c r="CHS17" s="762"/>
      <c r="CHU17" s="762"/>
      <c r="CHW17" s="762"/>
      <c r="CHX17" s="94"/>
      <c r="CIA17" s="549"/>
      <c r="CIB17" s="548"/>
      <c r="CIJ17" s="762"/>
      <c r="CIL17" s="762"/>
      <c r="CIN17" s="762"/>
      <c r="CIP17" s="762"/>
      <c r="CIQ17" s="94"/>
      <c r="CIT17" s="549"/>
      <c r="CIU17" s="548"/>
      <c r="CJC17" s="762"/>
      <c r="CJE17" s="762"/>
      <c r="CJG17" s="762"/>
      <c r="CJI17" s="762"/>
      <c r="CJJ17" s="94"/>
      <c r="CJM17" s="549"/>
      <c r="CJN17" s="548"/>
      <c r="CJV17" s="762"/>
      <c r="CJX17" s="762"/>
      <c r="CJZ17" s="762"/>
      <c r="CKB17" s="762"/>
      <c r="CKC17" s="94"/>
      <c r="CKF17" s="549"/>
      <c r="CKG17" s="548"/>
      <c r="CKO17" s="762"/>
      <c r="CKQ17" s="762"/>
      <c r="CKS17" s="762"/>
      <c r="CKU17" s="762"/>
      <c r="CKV17" s="94"/>
      <c r="CKY17" s="549"/>
      <c r="CKZ17" s="548"/>
      <c r="CLH17" s="762"/>
      <c r="CLJ17" s="762"/>
      <c r="CLL17" s="762"/>
      <c r="CLN17" s="762"/>
      <c r="CLO17" s="94"/>
      <c r="CLR17" s="549"/>
      <c r="CLS17" s="548"/>
      <c r="CMA17" s="762"/>
      <c r="CMC17" s="762"/>
      <c r="CME17" s="762"/>
      <c r="CMG17" s="762"/>
      <c r="CMH17" s="94"/>
      <c r="CMK17" s="549"/>
      <c r="CML17" s="548"/>
      <c r="CMT17" s="762"/>
      <c r="CMV17" s="762"/>
      <c r="CMX17" s="762"/>
      <c r="CMZ17" s="762"/>
      <c r="CNA17" s="94"/>
      <c r="CND17" s="549"/>
      <c r="CNE17" s="548"/>
      <c r="CNM17" s="762"/>
      <c r="CNO17" s="762"/>
      <c r="CNQ17" s="762"/>
      <c r="CNS17" s="762"/>
      <c r="CNT17" s="94"/>
      <c r="CNW17" s="549"/>
      <c r="CNX17" s="548"/>
      <c r="COF17" s="762"/>
      <c r="COH17" s="762"/>
      <c r="COJ17" s="762"/>
      <c r="COL17" s="762"/>
      <c r="COM17" s="94"/>
      <c r="COP17" s="549"/>
      <c r="COQ17" s="548"/>
      <c r="COY17" s="762"/>
      <c r="CPA17" s="762"/>
      <c r="CPC17" s="762"/>
      <c r="CPE17" s="762"/>
      <c r="CPF17" s="94"/>
      <c r="CPI17" s="549"/>
      <c r="CPJ17" s="548"/>
      <c r="CPR17" s="762"/>
      <c r="CPT17" s="762"/>
      <c r="CPV17" s="762"/>
      <c r="CPX17" s="762"/>
      <c r="CPY17" s="94"/>
      <c r="CQB17" s="549"/>
      <c r="CQC17" s="548"/>
      <c r="CQK17" s="762"/>
      <c r="CQM17" s="762"/>
      <c r="CQO17" s="762"/>
      <c r="CQQ17" s="762"/>
      <c r="CQR17" s="94"/>
      <c r="CQU17" s="549"/>
      <c r="CQV17" s="548"/>
      <c r="CRD17" s="762"/>
      <c r="CRF17" s="762"/>
      <c r="CRH17" s="762"/>
      <c r="CRJ17" s="762"/>
      <c r="CRK17" s="94"/>
      <c r="CRN17" s="549"/>
      <c r="CRO17" s="548"/>
      <c r="CRW17" s="762"/>
      <c r="CRY17" s="762"/>
      <c r="CSA17" s="762"/>
      <c r="CSC17" s="762"/>
      <c r="CSD17" s="94"/>
      <c r="CSG17" s="549"/>
      <c r="CSH17" s="548"/>
      <c r="CSP17" s="762"/>
      <c r="CSR17" s="762"/>
      <c r="CST17" s="762"/>
      <c r="CSV17" s="762"/>
      <c r="CSW17" s="94"/>
      <c r="CSZ17" s="549"/>
      <c r="CTA17" s="548"/>
      <c r="CTI17" s="762"/>
      <c r="CTK17" s="762"/>
      <c r="CTM17" s="762"/>
      <c r="CTO17" s="762"/>
      <c r="CTP17" s="94"/>
      <c r="CTS17" s="549"/>
      <c r="CTT17" s="548"/>
      <c r="CUB17" s="762"/>
      <c r="CUD17" s="762"/>
      <c r="CUF17" s="762"/>
      <c r="CUH17" s="762"/>
      <c r="CUI17" s="94"/>
      <c r="CUL17" s="549"/>
      <c r="CUM17" s="548"/>
      <c r="CUU17" s="762"/>
      <c r="CUW17" s="762"/>
      <c r="CUY17" s="762"/>
      <c r="CVA17" s="762"/>
      <c r="CVB17" s="94"/>
      <c r="CVE17" s="549"/>
      <c r="CVF17" s="548"/>
      <c r="CVN17" s="762"/>
      <c r="CVP17" s="762"/>
      <c r="CVR17" s="762"/>
      <c r="CVT17" s="762"/>
      <c r="CVU17" s="94"/>
      <c r="CVX17" s="549"/>
      <c r="CVY17" s="548"/>
      <c r="CWG17" s="762"/>
      <c r="CWI17" s="762"/>
      <c r="CWK17" s="762"/>
      <c r="CWM17" s="762"/>
      <c r="CWN17" s="94"/>
      <c r="CWQ17" s="549"/>
      <c r="CWR17" s="548"/>
      <c r="CWZ17" s="762"/>
      <c r="CXB17" s="762"/>
      <c r="CXD17" s="762"/>
      <c r="CXF17" s="762"/>
      <c r="CXG17" s="94"/>
      <c r="CXJ17" s="549"/>
      <c r="CXK17" s="548"/>
      <c r="CXS17" s="762"/>
      <c r="CXU17" s="762"/>
      <c r="CXW17" s="762"/>
      <c r="CXY17" s="762"/>
      <c r="CXZ17" s="94"/>
      <c r="CYC17" s="549"/>
      <c r="CYD17" s="548"/>
      <c r="CYL17" s="762"/>
      <c r="CYN17" s="762"/>
      <c r="CYP17" s="762"/>
      <c r="CYR17" s="762"/>
      <c r="CYS17" s="94"/>
      <c r="CYV17" s="549"/>
      <c r="CYW17" s="548"/>
      <c r="CZE17" s="762"/>
      <c r="CZG17" s="762"/>
      <c r="CZI17" s="762"/>
      <c r="CZK17" s="762"/>
      <c r="CZL17" s="94"/>
      <c r="CZO17" s="549"/>
      <c r="CZP17" s="548"/>
      <c r="CZX17" s="762"/>
      <c r="CZZ17" s="762"/>
      <c r="DAB17" s="762"/>
      <c r="DAD17" s="762"/>
      <c r="DAE17" s="94"/>
      <c r="DAH17" s="549"/>
      <c r="DAI17" s="548"/>
      <c r="DAQ17" s="762"/>
      <c r="DAS17" s="762"/>
      <c r="DAU17" s="762"/>
      <c r="DAW17" s="762"/>
      <c r="DAX17" s="94"/>
      <c r="DBA17" s="549"/>
      <c r="DBB17" s="548"/>
      <c r="DBJ17" s="762"/>
      <c r="DBL17" s="762"/>
      <c r="DBN17" s="762"/>
      <c r="DBP17" s="762"/>
      <c r="DBQ17" s="94"/>
      <c r="DBT17" s="549"/>
      <c r="DBU17" s="548"/>
      <c r="DCC17" s="762"/>
      <c r="DCE17" s="762"/>
      <c r="DCG17" s="762"/>
      <c r="DCI17" s="762"/>
      <c r="DCJ17" s="94"/>
      <c r="DCM17" s="549"/>
      <c r="DCN17" s="548"/>
      <c r="DCV17" s="762"/>
      <c r="DCX17" s="762"/>
      <c r="DCZ17" s="762"/>
      <c r="DDB17" s="762"/>
      <c r="DDC17" s="94"/>
      <c r="DDF17" s="549"/>
      <c r="DDG17" s="548"/>
      <c r="DDO17" s="762"/>
      <c r="DDQ17" s="762"/>
      <c r="DDS17" s="762"/>
      <c r="DDU17" s="762"/>
      <c r="DDV17" s="94"/>
      <c r="DDY17" s="549"/>
      <c r="DDZ17" s="548"/>
      <c r="DEH17" s="762"/>
      <c r="DEJ17" s="762"/>
      <c r="DEL17" s="762"/>
      <c r="DEN17" s="762"/>
      <c r="DEO17" s="94"/>
      <c r="DER17" s="549"/>
      <c r="DES17" s="548"/>
      <c r="DFA17" s="762"/>
      <c r="DFC17" s="762"/>
      <c r="DFE17" s="762"/>
      <c r="DFG17" s="762"/>
      <c r="DFH17" s="94"/>
      <c r="DFK17" s="549"/>
      <c r="DFL17" s="548"/>
      <c r="DFT17" s="762"/>
      <c r="DFV17" s="762"/>
      <c r="DFX17" s="762"/>
      <c r="DFZ17" s="762"/>
      <c r="DGA17" s="94"/>
      <c r="DGD17" s="549"/>
      <c r="DGE17" s="548"/>
      <c r="DGM17" s="762"/>
      <c r="DGO17" s="762"/>
      <c r="DGQ17" s="762"/>
      <c r="DGS17" s="762"/>
      <c r="DGT17" s="94"/>
      <c r="DGW17" s="549"/>
      <c r="DGX17" s="548"/>
      <c r="DHF17" s="762"/>
      <c r="DHH17" s="762"/>
      <c r="DHJ17" s="762"/>
      <c r="DHL17" s="762"/>
      <c r="DHM17" s="94"/>
      <c r="DHP17" s="549"/>
      <c r="DHQ17" s="548"/>
      <c r="DHY17" s="762"/>
      <c r="DIA17" s="762"/>
      <c r="DIC17" s="762"/>
      <c r="DIE17" s="762"/>
      <c r="DIF17" s="94"/>
      <c r="DII17" s="549"/>
      <c r="DIJ17" s="548"/>
      <c r="DIR17" s="762"/>
      <c r="DIT17" s="762"/>
      <c r="DIV17" s="762"/>
      <c r="DIX17" s="762"/>
      <c r="DIY17" s="94"/>
      <c r="DJB17" s="549"/>
      <c r="DJC17" s="548"/>
      <c r="DJK17" s="762"/>
      <c r="DJM17" s="762"/>
      <c r="DJO17" s="762"/>
      <c r="DJQ17" s="762"/>
      <c r="DJR17" s="94"/>
      <c r="DJU17" s="549"/>
      <c r="DJV17" s="548"/>
      <c r="DKD17" s="762"/>
      <c r="DKF17" s="762"/>
      <c r="DKH17" s="762"/>
      <c r="DKJ17" s="762"/>
      <c r="DKK17" s="94"/>
      <c r="DKN17" s="549"/>
      <c r="DKO17" s="548"/>
      <c r="DKW17" s="762"/>
      <c r="DKY17" s="762"/>
      <c r="DLA17" s="762"/>
      <c r="DLC17" s="762"/>
      <c r="DLD17" s="94"/>
      <c r="DLG17" s="549"/>
      <c r="DLH17" s="548"/>
      <c r="DLP17" s="762"/>
      <c r="DLR17" s="762"/>
      <c r="DLT17" s="762"/>
      <c r="DLV17" s="762"/>
      <c r="DLW17" s="94"/>
      <c r="DLZ17" s="549"/>
      <c r="DMA17" s="548"/>
      <c r="DMI17" s="762"/>
      <c r="DMK17" s="762"/>
      <c r="DMM17" s="762"/>
      <c r="DMO17" s="762"/>
      <c r="DMP17" s="94"/>
      <c r="DMS17" s="549"/>
      <c r="DMT17" s="548"/>
      <c r="DNB17" s="762"/>
      <c r="DND17" s="762"/>
      <c r="DNF17" s="762"/>
      <c r="DNH17" s="762"/>
      <c r="DNI17" s="94"/>
      <c r="DNL17" s="549"/>
      <c r="DNM17" s="548"/>
      <c r="DNU17" s="762"/>
      <c r="DNW17" s="762"/>
      <c r="DNY17" s="762"/>
      <c r="DOA17" s="762"/>
      <c r="DOB17" s="94"/>
      <c r="DOE17" s="549"/>
      <c r="DOF17" s="548"/>
      <c r="DON17" s="762"/>
      <c r="DOP17" s="762"/>
      <c r="DOR17" s="762"/>
      <c r="DOT17" s="762"/>
      <c r="DOU17" s="94"/>
      <c r="DOX17" s="549"/>
      <c r="DOY17" s="548"/>
      <c r="DPG17" s="762"/>
      <c r="DPI17" s="762"/>
      <c r="DPK17" s="762"/>
      <c r="DPM17" s="762"/>
      <c r="DPN17" s="94"/>
      <c r="DPQ17" s="549"/>
      <c r="DPR17" s="548"/>
      <c r="DPZ17" s="762"/>
      <c r="DQB17" s="762"/>
      <c r="DQD17" s="762"/>
      <c r="DQF17" s="762"/>
      <c r="DQG17" s="94"/>
      <c r="DQJ17" s="549"/>
      <c r="DQK17" s="548"/>
      <c r="DQS17" s="762"/>
      <c r="DQU17" s="762"/>
      <c r="DQW17" s="762"/>
      <c r="DQY17" s="762"/>
      <c r="DQZ17" s="94"/>
      <c r="DRC17" s="549"/>
      <c r="DRD17" s="548"/>
      <c r="DRL17" s="762"/>
      <c r="DRN17" s="762"/>
      <c r="DRP17" s="762"/>
      <c r="DRR17" s="762"/>
      <c r="DRS17" s="94"/>
      <c r="DRV17" s="549"/>
      <c r="DRW17" s="548"/>
      <c r="DSE17" s="762"/>
      <c r="DSG17" s="762"/>
      <c r="DSI17" s="762"/>
      <c r="DSK17" s="762"/>
      <c r="DSL17" s="94"/>
      <c r="DSO17" s="549"/>
      <c r="DSP17" s="548"/>
      <c r="DSX17" s="762"/>
      <c r="DSZ17" s="762"/>
      <c r="DTB17" s="762"/>
      <c r="DTD17" s="762"/>
      <c r="DTE17" s="94"/>
      <c r="DTH17" s="549"/>
      <c r="DTI17" s="548"/>
      <c r="DTQ17" s="762"/>
      <c r="DTS17" s="762"/>
      <c r="DTU17" s="762"/>
      <c r="DTW17" s="762"/>
      <c r="DTX17" s="94"/>
      <c r="DUA17" s="549"/>
      <c r="DUB17" s="548"/>
      <c r="DUJ17" s="762"/>
      <c r="DUL17" s="762"/>
      <c r="DUN17" s="762"/>
      <c r="DUP17" s="762"/>
      <c r="DUQ17" s="94"/>
      <c r="DUT17" s="549"/>
      <c r="DUU17" s="548"/>
      <c r="DVC17" s="762"/>
      <c r="DVE17" s="762"/>
      <c r="DVG17" s="762"/>
      <c r="DVI17" s="762"/>
      <c r="DVJ17" s="94"/>
      <c r="DVM17" s="549"/>
      <c r="DVN17" s="548"/>
      <c r="DVV17" s="762"/>
      <c r="DVX17" s="762"/>
      <c r="DVZ17" s="762"/>
      <c r="DWB17" s="762"/>
      <c r="DWC17" s="94"/>
      <c r="DWF17" s="549"/>
      <c r="DWG17" s="548"/>
      <c r="DWO17" s="762"/>
      <c r="DWQ17" s="762"/>
      <c r="DWS17" s="762"/>
      <c r="DWU17" s="762"/>
      <c r="DWV17" s="94"/>
      <c r="DWY17" s="549"/>
      <c r="DWZ17" s="548"/>
      <c r="DXH17" s="762"/>
      <c r="DXJ17" s="762"/>
      <c r="DXL17" s="762"/>
      <c r="DXN17" s="762"/>
      <c r="DXO17" s="94"/>
      <c r="DXR17" s="549"/>
      <c r="DXS17" s="548"/>
      <c r="DYA17" s="762"/>
      <c r="DYC17" s="762"/>
      <c r="DYE17" s="762"/>
      <c r="DYG17" s="762"/>
      <c r="DYH17" s="94"/>
      <c r="DYK17" s="549"/>
      <c r="DYL17" s="548"/>
      <c r="DYT17" s="762"/>
      <c r="DYV17" s="762"/>
      <c r="DYX17" s="762"/>
      <c r="DYZ17" s="762"/>
      <c r="DZA17" s="94"/>
      <c r="DZD17" s="549"/>
      <c r="DZE17" s="548"/>
      <c r="DZM17" s="762"/>
      <c r="DZO17" s="762"/>
      <c r="DZQ17" s="762"/>
      <c r="DZS17" s="762"/>
      <c r="DZT17" s="94"/>
      <c r="DZW17" s="549"/>
      <c r="DZX17" s="548"/>
      <c r="EAF17" s="762"/>
      <c r="EAH17" s="762"/>
      <c r="EAJ17" s="762"/>
      <c r="EAL17" s="762"/>
      <c r="EAM17" s="94"/>
      <c r="EAP17" s="549"/>
      <c r="EAQ17" s="548"/>
      <c r="EAY17" s="762"/>
      <c r="EBA17" s="762"/>
      <c r="EBC17" s="762"/>
      <c r="EBE17" s="762"/>
      <c r="EBF17" s="94"/>
      <c r="EBI17" s="549"/>
      <c r="EBJ17" s="548"/>
      <c r="EBR17" s="762"/>
      <c r="EBT17" s="762"/>
      <c r="EBV17" s="762"/>
      <c r="EBX17" s="762"/>
      <c r="EBY17" s="94"/>
      <c r="ECB17" s="549"/>
      <c r="ECC17" s="548"/>
      <c r="ECK17" s="762"/>
      <c r="ECM17" s="762"/>
      <c r="ECO17" s="762"/>
      <c r="ECQ17" s="762"/>
      <c r="ECR17" s="94"/>
      <c r="ECU17" s="549"/>
      <c r="ECV17" s="548"/>
      <c r="EDD17" s="762"/>
      <c r="EDF17" s="762"/>
      <c r="EDH17" s="762"/>
      <c r="EDJ17" s="762"/>
      <c r="EDK17" s="94"/>
      <c r="EDN17" s="549"/>
      <c r="EDO17" s="548"/>
      <c r="EDW17" s="762"/>
      <c r="EDY17" s="762"/>
      <c r="EEA17" s="762"/>
      <c r="EEC17" s="762"/>
      <c r="EED17" s="94"/>
      <c r="EEG17" s="549"/>
      <c r="EEH17" s="548"/>
      <c r="EEP17" s="762"/>
      <c r="EER17" s="762"/>
      <c r="EET17" s="762"/>
      <c r="EEV17" s="762"/>
      <c r="EEW17" s="94"/>
      <c r="EEZ17" s="549"/>
      <c r="EFA17" s="548"/>
      <c r="EFI17" s="762"/>
      <c r="EFK17" s="762"/>
      <c r="EFM17" s="762"/>
      <c r="EFO17" s="762"/>
      <c r="EFP17" s="94"/>
      <c r="EFS17" s="549"/>
      <c r="EFT17" s="548"/>
      <c r="EGB17" s="762"/>
      <c r="EGD17" s="762"/>
      <c r="EGF17" s="762"/>
      <c r="EGH17" s="762"/>
      <c r="EGI17" s="94"/>
      <c r="EGL17" s="549"/>
      <c r="EGM17" s="548"/>
      <c r="EGU17" s="762"/>
      <c r="EGW17" s="762"/>
      <c r="EGY17" s="762"/>
      <c r="EHA17" s="762"/>
      <c r="EHB17" s="94"/>
      <c r="EHE17" s="549"/>
      <c r="EHF17" s="548"/>
      <c r="EHN17" s="762"/>
      <c r="EHP17" s="762"/>
      <c r="EHR17" s="762"/>
      <c r="EHT17" s="762"/>
      <c r="EHU17" s="94"/>
      <c r="EHX17" s="549"/>
      <c r="EHY17" s="548"/>
      <c r="EIG17" s="762"/>
      <c r="EII17" s="762"/>
      <c r="EIK17" s="762"/>
      <c r="EIM17" s="762"/>
      <c r="EIN17" s="94"/>
      <c r="EIQ17" s="549"/>
      <c r="EIR17" s="548"/>
      <c r="EIZ17" s="762"/>
      <c r="EJB17" s="762"/>
      <c r="EJD17" s="762"/>
      <c r="EJF17" s="762"/>
      <c r="EJG17" s="94"/>
      <c r="EJJ17" s="549"/>
      <c r="EJK17" s="548"/>
      <c r="EJS17" s="762"/>
      <c r="EJU17" s="762"/>
      <c r="EJW17" s="762"/>
      <c r="EJY17" s="762"/>
      <c r="EJZ17" s="94"/>
      <c r="EKC17" s="549"/>
      <c r="EKD17" s="548"/>
      <c r="EKL17" s="762"/>
      <c r="EKN17" s="762"/>
      <c r="EKP17" s="762"/>
      <c r="EKR17" s="762"/>
      <c r="EKS17" s="94"/>
      <c r="EKV17" s="549"/>
      <c r="EKW17" s="548"/>
      <c r="ELE17" s="762"/>
      <c r="ELG17" s="762"/>
      <c r="ELI17" s="762"/>
      <c r="ELK17" s="762"/>
      <c r="ELL17" s="94"/>
      <c r="ELO17" s="549"/>
      <c r="ELP17" s="548"/>
      <c r="ELX17" s="762"/>
      <c r="ELZ17" s="762"/>
      <c r="EMB17" s="762"/>
      <c r="EMD17" s="762"/>
      <c r="EME17" s="94"/>
      <c r="EMH17" s="549"/>
      <c r="EMI17" s="548"/>
      <c r="EMQ17" s="762"/>
      <c r="EMS17" s="762"/>
      <c r="EMU17" s="762"/>
      <c r="EMW17" s="762"/>
      <c r="EMX17" s="94"/>
      <c r="ENA17" s="549"/>
      <c r="ENB17" s="548"/>
      <c r="ENJ17" s="762"/>
      <c r="ENL17" s="762"/>
      <c r="ENN17" s="762"/>
      <c r="ENP17" s="762"/>
      <c r="ENQ17" s="94"/>
      <c r="ENT17" s="549"/>
      <c r="ENU17" s="548"/>
      <c r="EOC17" s="762"/>
      <c r="EOE17" s="762"/>
      <c r="EOG17" s="762"/>
      <c r="EOI17" s="762"/>
      <c r="EOJ17" s="94"/>
      <c r="EOM17" s="549"/>
      <c r="EON17" s="548"/>
      <c r="EOV17" s="762"/>
      <c r="EOX17" s="762"/>
      <c r="EOZ17" s="762"/>
      <c r="EPB17" s="762"/>
      <c r="EPC17" s="94"/>
      <c r="EPF17" s="549"/>
      <c r="EPG17" s="548"/>
      <c r="EPO17" s="762"/>
      <c r="EPQ17" s="762"/>
      <c r="EPS17" s="762"/>
      <c r="EPU17" s="762"/>
      <c r="EPV17" s="94"/>
      <c r="EPY17" s="549"/>
      <c r="EPZ17" s="548"/>
      <c r="EQH17" s="762"/>
      <c r="EQJ17" s="762"/>
      <c r="EQL17" s="762"/>
      <c r="EQN17" s="762"/>
      <c r="EQO17" s="94"/>
      <c r="EQR17" s="549"/>
      <c r="EQS17" s="548"/>
      <c r="ERA17" s="762"/>
      <c r="ERC17" s="762"/>
      <c r="ERE17" s="762"/>
      <c r="ERG17" s="762"/>
      <c r="ERH17" s="94"/>
      <c r="ERK17" s="549"/>
      <c r="ERL17" s="548"/>
      <c r="ERT17" s="762"/>
      <c r="ERV17" s="762"/>
      <c r="ERX17" s="762"/>
      <c r="ERZ17" s="762"/>
      <c r="ESA17" s="94"/>
      <c r="ESD17" s="549"/>
      <c r="ESE17" s="548"/>
      <c r="ESM17" s="762"/>
      <c r="ESO17" s="762"/>
      <c r="ESQ17" s="762"/>
      <c r="ESS17" s="762"/>
      <c r="EST17" s="94"/>
      <c r="ESW17" s="549"/>
      <c r="ESX17" s="548"/>
      <c r="ETF17" s="762"/>
      <c r="ETH17" s="762"/>
      <c r="ETJ17" s="762"/>
      <c r="ETL17" s="762"/>
      <c r="ETM17" s="94"/>
      <c r="ETP17" s="549"/>
      <c r="ETQ17" s="548"/>
      <c r="ETY17" s="762"/>
      <c r="EUA17" s="762"/>
      <c r="EUC17" s="762"/>
      <c r="EUE17" s="762"/>
      <c r="EUF17" s="94"/>
      <c r="EUI17" s="549"/>
      <c r="EUJ17" s="548"/>
      <c r="EUR17" s="762"/>
      <c r="EUT17" s="762"/>
      <c r="EUV17" s="762"/>
      <c r="EUX17" s="762"/>
      <c r="EUY17" s="94"/>
      <c r="EVB17" s="549"/>
      <c r="EVC17" s="548"/>
      <c r="EVK17" s="762"/>
      <c r="EVM17" s="762"/>
      <c r="EVO17" s="762"/>
      <c r="EVQ17" s="762"/>
      <c r="EVR17" s="94"/>
      <c r="EVU17" s="549"/>
      <c r="EVV17" s="548"/>
      <c r="EWD17" s="762"/>
      <c r="EWF17" s="762"/>
      <c r="EWH17" s="762"/>
      <c r="EWJ17" s="762"/>
      <c r="EWK17" s="94"/>
      <c r="EWN17" s="549"/>
      <c r="EWO17" s="548"/>
      <c r="EWW17" s="762"/>
      <c r="EWY17" s="762"/>
      <c r="EXA17" s="762"/>
      <c r="EXC17" s="762"/>
      <c r="EXD17" s="94"/>
      <c r="EXG17" s="549"/>
      <c r="EXH17" s="548"/>
      <c r="EXP17" s="762"/>
      <c r="EXR17" s="762"/>
      <c r="EXT17" s="762"/>
      <c r="EXV17" s="762"/>
      <c r="EXW17" s="94"/>
      <c r="EXZ17" s="549"/>
      <c r="EYA17" s="548"/>
      <c r="EYI17" s="762"/>
      <c r="EYK17" s="762"/>
      <c r="EYM17" s="762"/>
      <c r="EYO17" s="762"/>
      <c r="EYP17" s="94"/>
      <c r="EYS17" s="549"/>
      <c r="EYT17" s="548"/>
      <c r="EZB17" s="762"/>
      <c r="EZD17" s="762"/>
      <c r="EZF17" s="762"/>
      <c r="EZH17" s="762"/>
      <c r="EZI17" s="94"/>
      <c r="EZL17" s="549"/>
      <c r="EZM17" s="548"/>
      <c r="EZU17" s="762"/>
      <c r="EZW17" s="762"/>
      <c r="EZY17" s="762"/>
      <c r="FAA17" s="762"/>
      <c r="FAB17" s="94"/>
      <c r="FAE17" s="549"/>
      <c r="FAF17" s="548"/>
      <c r="FAN17" s="762"/>
      <c r="FAP17" s="762"/>
      <c r="FAR17" s="762"/>
      <c r="FAT17" s="762"/>
      <c r="FAU17" s="94"/>
      <c r="FAX17" s="549"/>
      <c r="FAY17" s="548"/>
      <c r="FBG17" s="762"/>
      <c r="FBI17" s="762"/>
      <c r="FBK17" s="762"/>
      <c r="FBM17" s="762"/>
      <c r="FBN17" s="94"/>
      <c r="FBQ17" s="549"/>
      <c r="FBR17" s="548"/>
      <c r="FBZ17" s="762"/>
      <c r="FCB17" s="762"/>
      <c r="FCD17" s="762"/>
      <c r="FCF17" s="762"/>
      <c r="FCG17" s="94"/>
      <c r="FCJ17" s="549"/>
      <c r="FCK17" s="548"/>
      <c r="FCS17" s="762"/>
      <c r="FCU17" s="762"/>
      <c r="FCW17" s="762"/>
      <c r="FCY17" s="762"/>
      <c r="FCZ17" s="94"/>
      <c r="FDC17" s="549"/>
      <c r="FDD17" s="548"/>
      <c r="FDL17" s="762"/>
      <c r="FDN17" s="762"/>
      <c r="FDP17" s="762"/>
      <c r="FDR17" s="762"/>
      <c r="FDS17" s="94"/>
      <c r="FDV17" s="549"/>
      <c r="FDW17" s="548"/>
      <c r="FEE17" s="762"/>
      <c r="FEG17" s="762"/>
      <c r="FEI17" s="762"/>
      <c r="FEK17" s="762"/>
      <c r="FEL17" s="94"/>
      <c r="FEO17" s="549"/>
      <c r="FEP17" s="548"/>
      <c r="FEX17" s="762"/>
      <c r="FEZ17" s="762"/>
      <c r="FFB17" s="762"/>
      <c r="FFD17" s="762"/>
      <c r="FFE17" s="94"/>
      <c r="FFH17" s="549"/>
      <c r="FFI17" s="548"/>
      <c r="FFQ17" s="762"/>
      <c r="FFS17" s="762"/>
      <c r="FFU17" s="762"/>
      <c r="FFW17" s="762"/>
      <c r="FFX17" s="94"/>
      <c r="FGA17" s="549"/>
      <c r="FGB17" s="548"/>
      <c r="FGJ17" s="762"/>
      <c r="FGL17" s="762"/>
      <c r="FGN17" s="762"/>
      <c r="FGP17" s="762"/>
      <c r="FGQ17" s="94"/>
      <c r="FGT17" s="549"/>
      <c r="FGU17" s="548"/>
      <c r="FHC17" s="762"/>
      <c r="FHE17" s="762"/>
      <c r="FHG17" s="762"/>
      <c r="FHI17" s="762"/>
      <c r="FHJ17" s="94"/>
      <c r="FHM17" s="549"/>
      <c r="FHN17" s="548"/>
      <c r="FHV17" s="762"/>
      <c r="FHX17" s="762"/>
      <c r="FHZ17" s="762"/>
      <c r="FIB17" s="762"/>
      <c r="FIC17" s="94"/>
      <c r="FIF17" s="549"/>
      <c r="FIG17" s="548"/>
      <c r="FIO17" s="762"/>
      <c r="FIQ17" s="762"/>
      <c r="FIS17" s="762"/>
      <c r="FIU17" s="762"/>
      <c r="FIV17" s="94"/>
      <c r="FIY17" s="549"/>
      <c r="FIZ17" s="548"/>
      <c r="FJH17" s="762"/>
      <c r="FJJ17" s="762"/>
      <c r="FJL17" s="762"/>
      <c r="FJN17" s="762"/>
      <c r="FJO17" s="94"/>
      <c r="FJR17" s="549"/>
      <c r="FJS17" s="548"/>
      <c r="FKA17" s="762"/>
      <c r="FKC17" s="762"/>
      <c r="FKE17" s="762"/>
      <c r="FKG17" s="762"/>
      <c r="FKH17" s="94"/>
      <c r="FKK17" s="549"/>
      <c r="FKL17" s="548"/>
      <c r="FKT17" s="762"/>
      <c r="FKV17" s="762"/>
      <c r="FKX17" s="762"/>
      <c r="FKZ17" s="762"/>
      <c r="FLA17" s="94"/>
      <c r="FLD17" s="549"/>
      <c r="FLE17" s="548"/>
      <c r="FLM17" s="762"/>
      <c r="FLO17" s="762"/>
      <c r="FLQ17" s="762"/>
      <c r="FLS17" s="762"/>
      <c r="FLT17" s="94"/>
      <c r="FLW17" s="549"/>
      <c r="FLX17" s="548"/>
      <c r="FMF17" s="762"/>
      <c r="FMH17" s="762"/>
      <c r="FMJ17" s="762"/>
      <c r="FML17" s="762"/>
      <c r="FMM17" s="94"/>
      <c r="FMP17" s="549"/>
      <c r="FMQ17" s="548"/>
      <c r="FMY17" s="762"/>
      <c r="FNA17" s="762"/>
      <c r="FNC17" s="762"/>
      <c r="FNE17" s="762"/>
      <c r="FNF17" s="94"/>
      <c r="FNI17" s="549"/>
      <c r="FNJ17" s="548"/>
      <c r="FNR17" s="762"/>
      <c r="FNT17" s="762"/>
      <c r="FNV17" s="762"/>
      <c r="FNX17" s="762"/>
      <c r="FNY17" s="94"/>
      <c r="FOB17" s="549"/>
      <c r="FOC17" s="548"/>
      <c r="FOK17" s="762"/>
      <c r="FOM17" s="762"/>
      <c r="FOO17" s="762"/>
      <c r="FOQ17" s="762"/>
      <c r="FOR17" s="94"/>
      <c r="FOU17" s="549"/>
      <c r="FOV17" s="548"/>
      <c r="FPD17" s="762"/>
      <c r="FPF17" s="762"/>
      <c r="FPH17" s="762"/>
      <c r="FPJ17" s="762"/>
      <c r="FPK17" s="94"/>
      <c r="FPN17" s="549"/>
      <c r="FPO17" s="548"/>
      <c r="FPW17" s="762"/>
      <c r="FPY17" s="762"/>
      <c r="FQA17" s="762"/>
      <c r="FQC17" s="762"/>
      <c r="FQD17" s="94"/>
      <c r="FQG17" s="549"/>
      <c r="FQH17" s="548"/>
      <c r="FQP17" s="762"/>
      <c r="FQR17" s="762"/>
      <c r="FQT17" s="762"/>
      <c r="FQV17" s="762"/>
      <c r="FQW17" s="94"/>
      <c r="FQZ17" s="549"/>
      <c r="FRA17" s="548"/>
      <c r="FRI17" s="762"/>
      <c r="FRK17" s="762"/>
      <c r="FRM17" s="762"/>
      <c r="FRO17" s="762"/>
      <c r="FRP17" s="94"/>
      <c r="FRS17" s="549"/>
      <c r="FRT17" s="548"/>
      <c r="FSB17" s="762"/>
      <c r="FSD17" s="762"/>
      <c r="FSF17" s="762"/>
      <c r="FSH17" s="762"/>
      <c r="FSI17" s="94"/>
      <c r="FSL17" s="549"/>
      <c r="FSM17" s="548"/>
      <c r="FSU17" s="762"/>
      <c r="FSW17" s="762"/>
      <c r="FSY17" s="762"/>
      <c r="FTA17" s="762"/>
      <c r="FTB17" s="94"/>
      <c r="FTE17" s="549"/>
      <c r="FTF17" s="548"/>
      <c r="FTN17" s="762"/>
      <c r="FTP17" s="762"/>
      <c r="FTR17" s="762"/>
      <c r="FTT17" s="762"/>
      <c r="FTU17" s="94"/>
      <c r="FTX17" s="549"/>
      <c r="FTY17" s="548"/>
      <c r="FUG17" s="762"/>
      <c r="FUI17" s="762"/>
      <c r="FUK17" s="762"/>
      <c r="FUM17" s="762"/>
      <c r="FUN17" s="94"/>
      <c r="FUQ17" s="549"/>
      <c r="FUR17" s="548"/>
      <c r="FUZ17" s="762"/>
      <c r="FVB17" s="762"/>
      <c r="FVD17" s="762"/>
      <c r="FVF17" s="762"/>
      <c r="FVG17" s="94"/>
      <c r="FVJ17" s="549"/>
      <c r="FVK17" s="548"/>
      <c r="FVS17" s="762"/>
      <c r="FVU17" s="762"/>
      <c r="FVW17" s="762"/>
      <c r="FVY17" s="762"/>
      <c r="FVZ17" s="94"/>
      <c r="FWC17" s="549"/>
      <c r="FWD17" s="548"/>
      <c r="FWL17" s="762"/>
      <c r="FWN17" s="762"/>
      <c r="FWP17" s="762"/>
      <c r="FWR17" s="762"/>
      <c r="FWS17" s="94"/>
      <c r="FWV17" s="549"/>
      <c r="FWW17" s="548"/>
      <c r="FXE17" s="762"/>
      <c r="FXG17" s="762"/>
      <c r="FXI17" s="762"/>
      <c r="FXK17" s="762"/>
      <c r="FXL17" s="94"/>
      <c r="FXO17" s="549"/>
      <c r="FXP17" s="548"/>
      <c r="FXX17" s="762"/>
      <c r="FXZ17" s="762"/>
      <c r="FYB17" s="762"/>
      <c r="FYD17" s="762"/>
      <c r="FYE17" s="94"/>
      <c r="FYH17" s="549"/>
      <c r="FYI17" s="548"/>
      <c r="FYQ17" s="762"/>
      <c r="FYS17" s="762"/>
      <c r="FYU17" s="762"/>
      <c r="FYW17" s="762"/>
      <c r="FYX17" s="94"/>
      <c r="FZA17" s="549"/>
      <c r="FZB17" s="548"/>
      <c r="FZJ17" s="762"/>
      <c r="FZL17" s="762"/>
      <c r="FZN17" s="762"/>
      <c r="FZP17" s="762"/>
      <c r="FZQ17" s="94"/>
      <c r="FZT17" s="549"/>
      <c r="FZU17" s="548"/>
      <c r="GAC17" s="762"/>
      <c r="GAE17" s="762"/>
      <c r="GAG17" s="762"/>
      <c r="GAI17" s="762"/>
      <c r="GAJ17" s="94"/>
      <c r="GAM17" s="549"/>
      <c r="GAN17" s="548"/>
      <c r="GAV17" s="762"/>
      <c r="GAX17" s="762"/>
      <c r="GAZ17" s="762"/>
      <c r="GBB17" s="762"/>
      <c r="GBC17" s="94"/>
      <c r="GBF17" s="549"/>
      <c r="GBG17" s="548"/>
      <c r="GBO17" s="762"/>
      <c r="GBQ17" s="762"/>
      <c r="GBS17" s="762"/>
      <c r="GBU17" s="762"/>
      <c r="GBV17" s="94"/>
      <c r="GBY17" s="549"/>
      <c r="GBZ17" s="548"/>
      <c r="GCH17" s="762"/>
      <c r="GCJ17" s="762"/>
      <c r="GCL17" s="762"/>
      <c r="GCN17" s="762"/>
      <c r="GCO17" s="94"/>
      <c r="GCR17" s="549"/>
      <c r="GCS17" s="548"/>
      <c r="GDA17" s="762"/>
      <c r="GDC17" s="762"/>
      <c r="GDE17" s="762"/>
      <c r="GDG17" s="762"/>
      <c r="GDH17" s="94"/>
      <c r="GDK17" s="549"/>
      <c r="GDL17" s="548"/>
      <c r="GDT17" s="762"/>
      <c r="GDV17" s="762"/>
      <c r="GDX17" s="762"/>
      <c r="GDZ17" s="762"/>
      <c r="GEA17" s="94"/>
      <c r="GED17" s="549"/>
      <c r="GEE17" s="548"/>
      <c r="GEM17" s="762"/>
      <c r="GEO17" s="762"/>
      <c r="GEQ17" s="762"/>
      <c r="GES17" s="762"/>
      <c r="GET17" s="94"/>
      <c r="GEW17" s="549"/>
      <c r="GEX17" s="548"/>
      <c r="GFF17" s="762"/>
      <c r="GFH17" s="762"/>
      <c r="GFJ17" s="762"/>
      <c r="GFL17" s="762"/>
      <c r="GFM17" s="94"/>
      <c r="GFP17" s="549"/>
      <c r="GFQ17" s="548"/>
      <c r="GFY17" s="762"/>
      <c r="GGA17" s="762"/>
      <c r="GGC17" s="762"/>
      <c r="GGE17" s="762"/>
      <c r="GGF17" s="94"/>
      <c r="GGI17" s="549"/>
      <c r="GGJ17" s="548"/>
      <c r="GGR17" s="762"/>
      <c r="GGT17" s="762"/>
      <c r="GGV17" s="762"/>
      <c r="GGX17" s="762"/>
      <c r="GGY17" s="94"/>
      <c r="GHB17" s="549"/>
      <c r="GHC17" s="548"/>
      <c r="GHK17" s="762"/>
      <c r="GHM17" s="762"/>
      <c r="GHO17" s="762"/>
      <c r="GHQ17" s="762"/>
      <c r="GHR17" s="94"/>
      <c r="GHU17" s="549"/>
      <c r="GHV17" s="548"/>
      <c r="GID17" s="762"/>
      <c r="GIF17" s="762"/>
      <c r="GIH17" s="762"/>
      <c r="GIJ17" s="762"/>
      <c r="GIK17" s="94"/>
      <c r="GIN17" s="549"/>
      <c r="GIO17" s="548"/>
      <c r="GIW17" s="762"/>
      <c r="GIY17" s="762"/>
      <c r="GJA17" s="762"/>
      <c r="GJC17" s="762"/>
      <c r="GJD17" s="94"/>
      <c r="GJG17" s="549"/>
      <c r="GJH17" s="548"/>
      <c r="GJP17" s="762"/>
      <c r="GJR17" s="762"/>
      <c r="GJT17" s="762"/>
      <c r="GJV17" s="762"/>
      <c r="GJW17" s="94"/>
      <c r="GJZ17" s="549"/>
      <c r="GKA17" s="548"/>
      <c r="GKI17" s="762"/>
      <c r="GKK17" s="762"/>
      <c r="GKM17" s="762"/>
      <c r="GKO17" s="762"/>
      <c r="GKP17" s="94"/>
      <c r="GKS17" s="549"/>
      <c r="GKT17" s="548"/>
      <c r="GLB17" s="762"/>
      <c r="GLD17" s="762"/>
      <c r="GLF17" s="762"/>
      <c r="GLH17" s="762"/>
      <c r="GLI17" s="94"/>
      <c r="GLL17" s="549"/>
      <c r="GLM17" s="548"/>
      <c r="GLU17" s="762"/>
      <c r="GLW17" s="762"/>
      <c r="GLY17" s="762"/>
      <c r="GMA17" s="762"/>
      <c r="GMB17" s="94"/>
      <c r="GME17" s="549"/>
      <c r="GMF17" s="548"/>
      <c r="GMN17" s="762"/>
      <c r="GMP17" s="762"/>
      <c r="GMR17" s="762"/>
      <c r="GMT17" s="762"/>
      <c r="GMU17" s="94"/>
      <c r="GMX17" s="549"/>
      <c r="GMY17" s="548"/>
      <c r="GNG17" s="762"/>
      <c r="GNI17" s="762"/>
      <c r="GNK17" s="762"/>
      <c r="GNM17" s="762"/>
      <c r="GNN17" s="94"/>
      <c r="GNQ17" s="549"/>
      <c r="GNR17" s="548"/>
      <c r="GNZ17" s="762"/>
      <c r="GOB17" s="762"/>
      <c r="GOD17" s="762"/>
      <c r="GOF17" s="762"/>
      <c r="GOG17" s="94"/>
      <c r="GOJ17" s="549"/>
      <c r="GOK17" s="548"/>
      <c r="GOS17" s="762"/>
      <c r="GOU17" s="762"/>
      <c r="GOW17" s="762"/>
      <c r="GOY17" s="762"/>
      <c r="GOZ17" s="94"/>
      <c r="GPC17" s="549"/>
      <c r="GPD17" s="548"/>
      <c r="GPL17" s="762"/>
      <c r="GPN17" s="762"/>
      <c r="GPP17" s="762"/>
      <c r="GPR17" s="762"/>
      <c r="GPS17" s="94"/>
      <c r="GPV17" s="549"/>
      <c r="GPW17" s="548"/>
      <c r="GQE17" s="762"/>
      <c r="GQG17" s="762"/>
      <c r="GQI17" s="762"/>
      <c r="GQK17" s="762"/>
      <c r="GQL17" s="94"/>
      <c r="GQO17" s="549"/>
      <c r="GQP17" s="548"/>
      <c r="GQX17" s="762"/>
      <c r="GQZ17" s="762"/>
      <c r="GRB17" s="762"/>
      <c r="GRD17" s="762"/>
      <c r="GRE17" s="94"/>
      <c r="GRH17" s="549"/>
      <c r="GRI17" s="548"/>
      <c r="GRQ17" s="762"/>
      <c r="GRS17" s="762"/>
      <c r="GRU17" s="762"/>
      <c r="GRW17" s="762"/>
      <c r="GRX17" s="94"/>
      <c r="GSA17" s="549"/>
      <c r="GSB17" s="548"/>
      <c r="GSJ17" s="762"/>
      <c r="GSL17" s="762"/>
      <c r="GSN17" s="762"/>
      <c r="GSP17" s="762"/>
      <c r="GSQ17" s="94"/>
      <c r="GST17" s="549"/>
      <c r="GSU17" s="548"/>
      <c r="GTC17" s="762"/>
      <c r="GTE17" s="762"/>
      <c r="GTG17" s="762"/>
      <c r="GTI17" s="762"/>
      <c r="GTJ17" s="94"/>
      <c r="GTM17" s="549"/>
      <c r="GTN17" s="548"/>
      <c r="GTV17" s="762"/>
      <c r="GTX17" s="762"/>
      <c r="GTZ17" s="762"/>
      <c r="GUB17" s="762"/>
      <c r="GUC17" s="94"/>
      <c r="GUF17" s="549"/>
      <c r="GUG17" s="548"/>
      <c r="GUO17" s="762"/>
      <c r="GUQ17" s="762"/>
      <c r="GUS17" s="762"/>
      <c r="GUU17" s="762"/>
      <c r="GUV17" s="94"/>
      <c r="GUY17" s="549"/>
      <c r="GUZ17" s="548"/>
      <c r="GVH17" s="762"/>
      <c r="GVJ17" s="762"/>
      <c r="GVL17" s="762"/>
      <c r="GVN17" s="762"/>
      <c r="GVO17" s="94"/>
      <c r="GVR17" s="549"/>
      <c r="GVS17" s="548"/>
      <c r="GWA17" s="762"/>
      <c r="GWC17" s="762"/>
      <c r="GWE17" s="762"/>
      <c r="GWG17" s="762"/>
      <c r="GWH17" s="94"/>
      <c r="GWK17" s="549"/>
      <c r="GWL17" s="548"/>
      <c r="GWT17" s="762"/>
      <c r="GWV17" s="762"/>
      <c r="GWX17" s="762"/>
      <c r="GWZ17" s="762"/>
      <c r="GXA17" s="94"/>
      <c r="GXD17" s="549"/>
      <c r="GXE17" s="548"/>
      <c r="GXM17" s="762"/>
      <c r="GXO17" s="762"/>
      <c r="GXQ17" s="762"/>
      <c r="GXS17" s="762"/>
      <c r="GXT17" s="94"/>
      <c r="GXW17" s="549"/>
      <c r="GXX17" s="548"/>
      <c r="GYF17" s="762"/>
      <c r="GYH17" s="762"/>
      <c r="GYJ17" s="762"/>
      <c r="GYL17" s="762"/>
      <c r="GYM17" s="94"/>
      <c r="GYP17" s="549"/>
      <c r="GYQ17" s="548"/>
      <c r="GYY17" s="762"/>
      <c r="GZA17" s="762"/>
      <c r="GZC17" s="762"/>
      <c r="GZE17" s="762"/>
      <c r="GZF17" s="94"/>
      <c r="GZI17" s="549"/>
      <c r="GZJ17" s="548"/>
      <c r="GZR17" s="762"/>
      <c r="GZT17" s="762"/>
      <c r="GZV17" s="762"/>
      <c r="GZX17" s="762"/>
      <c r="GZY17" s="94"/>
      <c r="HAB17" s="549"/>
      <c r="HAC17" s="548"/>
      <c r="HAK17" s="762"/>
      <c r="HAM17" s="762"/>
      <c r="HAO17" s="762"/>
      <c r="HAQ17" s="762"/>
      <c r="HAR17" s="94"/>
      <c r="HAU17" s="549"/>
      <c r="HAV17" s="548"/>
      <c r="HBD17" s="762"/>
      <c r="HBF17" s="762"/>
      <c r="HBH17" s="762"/>
      <c r="HBJ17" s="762"/>
      <c r="HBK17" s="94"/>
      <c r="HBN17" s="549"/>
      <c r="HBO17" s="548"/>
      <c r="HBW17" s="762"/>
      <c r="HBY17" s="762"/>
      <c r="HCA17" s="762"/>
      <c r="HCC17" s="762"/>
      <c r="HCD17" s="94"/>
      <c r="HCG17" s="549"/>
      <c r="HCH17" s="548"/>
      <c r="HCP17" s="762"/>
      <c r="HCR17" s="762"/>
      <c r="HCT17" s="762"/>
      <c r="HCV17" s="762"/>
      <c r="HCW17" s="94"/>
      <c r="HCZ17" s="549"/>
      <c r="HDA17" s="548"/>
      <c r="HDI17" s="762"/>
      <c r="HDK17" s="762"/>
      <c r="HDM17" s="762"/>
      <c r="HDO17" s="762"/>
      <c r="HDP17" s="94"/>
      <c r="HDS17" s="549"/>
      <c r="HDT17" s="548"/>
      <c r="HEB17" s="762"/>
      <c r="HED17" s="762"/>
      <c r="HEF17" s="762"/>
      <c r="HEH17" s="762"/>
      <c r="HEI17" s="94"/>
      <c r="HEL17" s="549"/>
      <c r="HEM17" s="548"/>
      <c r="HEU17" s="762"/>
      <c r="HEW17" s="762"/>
      <c r="HEY17" s="762"/>
      <c r="HFA17" s="762"/>
      <c r="HFB17" s="94"/>
      <c r="HFE17" s="549"/>
      <c r="HFF17" s="548"/>
      <c r="HFN17" s="762"/>
      <c r="HFP17" s="762"/>
      <c r="HFR17" s="762"/>
      <c r="HFT17" s="762"/>
      <c r="HFU17" s="94"/>
      <c r="HFX17" s="549"/>
      <c r="HFY17" s="548"/>
      <c r="HGG17" s="762"/>
      <c r="HGI17" s="762"/>
      <c r="HGK17" s="762"/>
      <c r="HGM17" s="762"/>
      <c r="HGN17" s="94"/>
      <c r="HGQ17" s="549"/>
      <c r="HGR17" s="548"/>
      <c r="HGZ17" s="762"/>
      <c r="HHB17" s="762"/>
      <c r="HHD17" s="762"/>
      <c r="HHF17" s="762"/>
      <c r="HHG17" s="94"/>
      <c r="HHJ17" s="549"/>
      <c r="HHK17" s="548"/>
      <c r="HHS17" s="762"/>
      <c r="HHU17" s="762"/>
      <c r="HHW17" s="762"/>
      <c r="HHY17" s="762"/>
      <c r="HHZ17" s="94"/>
      <c r="HIC17" s="549"/>
      <c r="HID17" s="548"/>
      <c r="HIL17" s="762"/>
      <c r="HIN17" s="762"/>
      <c r="HIP17" s="762"/>
      <c r="HIR17" s="762"/>
      <c r="HIS17" s="94"/>
      <c r="HIV17" s="549"/>
      <c r="HIW17" s="548"/>
      <c r="HJE17" s="762"/>
      <c r="HJG17" s="762"/>
      <c r="HJI17" s="762"/>
      <c r="HJK17" s="762"/>
      <c r="HJL17" s="94"/>
      <c r="HJO17" s="549"/>
      <c r="HJP17" s="548"/>
      <c r="HJX17" s="762"/>
      <c r="HJZ17" s="762"/>
      <c r="HKB17" s="762"/>
      <c r="HKD17" s="762"/>
      <c r="HKE17" s="94"/>
      <c r="HKH17" s="549"/>
      <c r="HKI17" s="548"/>
      <c r="HKQ17" s="762"/>
      <c r="HKS17" s="762"/>
      <c r="HKU17" s="762"/>
      <c r="HKW17" s="762"/>
      <c r="HKX17" s="94"/>
      <c r="HLA17" s="549"/>
      <c r="HLB17" s="548"/>
      <c r="HLJ17" s="762"/>
      <c r="HLL17" s="762"/>
      <c r="HLN17" s="762"/>
      <c r="HLP17" s="762"/>
      <c r="HLQ17" s="94"/>
      <c r="HLT17" s="549"/>
      <c r="HLU17" s="548"/>
      <c r="HMC17" s="762"/>
      <c r="HME17" s="762"/>
      <c r="HMG17" s="762"/>
      <c r="HMI17" s="762"/>
      <c r="HMJ17" s="94"/>
      <c r="HMM17" s="549"/>
      <c r="HMN17" s="548"/>
      <c r="HMV17" s="762"/>
      <c r="HMX17" s="762"/>
      <c r="HMZ17" s="762"/>
      <c r="HNB17" s="762"/>
      <c r="HNC17" s="94"/>
      <c r="HNF17" s="549"/>
      <c r="HNG17" s="548"/>
      <c r="HNO17" s="762"/>
      <c r="HNQ17" s="762"/>
      <c r="HNS17" s="762"/>
      <c r="HNU17" s="762"/>
      <c r="HNV17" s="94"/>
      <c r="HNY17" s="549"/>
      <c r="HNZ17" s="548"/>
      <c r="HOH17" s="762"/>
      <c r="HOJ17" s="762"/>
      <c r="HOL17" s="762"/>
      <c r="HON17" s="762"/>
      <c r="HOO17" s="94"/>
      <c r="HOR17" s="549"/>
      <c r="HOS17" s="548"/>
      <c r="HPA17" s="762"/>
      <c r="HPC17" s="762"/>
      <c r="HPE17" s="762"/>
      <c r="HPG17" s="762"/>
      <c r="HPH17" s="94"/>
      <c r="HPK17" s="549"/>
      <c r="HPL17" s="548"/>
      <c r="HPT17" s="762"/>
      <c r="HPV17" s="762"/>
      <c r="HPX17" s="762"/>
      <c r="HPZ17" s="762"/>
      <c r="HQA17" s="94"/>
      <c r="HQD17" s="549"/>
      <c r="HQE17" s="548"/>
      <c r="HQM17" s="762"/>
      <c r="HQO17" s="762"/>
      <c r="HQQ17" s="762"/>
      <c r="HQS17" s="762"/>
      <c r="HQT17" s="94"/>
      <c r="HQW17" s="549"/>
      <c r="HQX17" s="548"/>
      <c r="HRF17" s="762"/>
      <c r="HRH17" s="762"/>
      <c r="HRJ17" s="762"/>
      <c r="HRL17" s="762"/>
      <c r="HRM17" s="94"/>
      <c r="HRP17" s="549"/>
      <c r="HRQ17" s="548"/>
      <c r="HRY17" s="762"/>
      <c r="HSA17" s="762"/>
      <c r="HSC17" s="762"/>
      <c r="HSE17" s="762"/>
      <c r="HSF17" s="94"/>
      <c r="HSI17" s="549"/>
      <c r="HSJ17" s="548"/>
      <c r="HSR17" s="762"/>
      <c r="HST17" s="762"/>
      <c r="HSV17" s="762"/>
      <c r="HSX17" s="762"/>
      <c r="HSY17" s="94"/>
      <c r="HTB17" s="549"/>
      <c r="HTC17" s="548"/>
      <c r="HTK17" s="762"/>
      <c r="HTM17" s="762"/>
      <c r="HTO17" s="762"/>
      <c r="HTQ17" s="762"/>
      <c r="HTR17" s="94"/>
      <c r="HTU17" s="549"/>
      <c r="HTV17" s="548"/>
      <c r="HUD17" s="762"/>
      <c r="HUF17" s="762"/>
      <c r="HUH17" s="762"/>
      <c r="HUJ17" s="762"/>
      <c r="HUK17" s="94"/>
      <c r="HUN17" s="549"/>
      <c r="HUO17" s="548"/>
      <c r="HUW17" s="762"/>
      <c r="HUY17" s="762"/>
      <c r="HVA17" s="762"/>
      <c r="HVC17" s="762"/>
      <c r="HVD17" s="94"/>
      <c r="HVG17" s="549"/>
      <c r="HVH17" s="548"/>
      <c r="HVP17" s="762"/>
      <c r="HVR17" s="762"/>
      <c r="HVT17" s="762"/>
      <c r="HVV17" s="762"/>
      <c r="HVW17" s="94"/>
      <c r="HVZ17" s="549"/>
      <c r="HWA17" s="548"/>
      <c r="HWI17" s="762"/>
      <c r="HWK17" s="762"/>
      <c r="HWM17" s="762"/>
      <c r="HWO17" s="762"/>
      <c r="HWP17" s="94"/>
      <c r="HWS17" s="549"/>
      <c r="HWT17" s="548"/>
      <c r="HXB17" s="762"/>
      <c r="HXD17" s="762"/>
      <c r="HXF17" s="762"/>
      <c r="HXH17" s="762"/>
      <c r="HXI17" s="94"/>
      <c r="HXL17" s="549"/>
      <c r="HXM17" s="548"/>
      <c r="HXU17" s="762"/>
      <c r="HXW17" s="762"/>
      <c r="HXY17" s="762"/>
      <c r="HYA17" s="762"/>
      <c r="HYB17" s="94"/>
      <c r="HYE17" s="549"/>
      <c r="HYF17" s="548"/>
      <c r="HYN17" s="762"/>
      <c r="HYP17" s="762"/>
      <c r="HYR17" s="762"/>
      <c r="HYT17" s="762"/>
      <c r="HYU17" s="94"/>
      <c r="HYX17" s="549"/>
      <c r="HYY17" s="548"/>
      <c r="HZG17" s="762"/>
      <c r="HZI17" s="762"/>
      <c r="HZK17" s="762"/>
      <c r="HZM17" s="762"/>
      <c r="HZN17" s="94"/>
      <c r="HZQ17" s="549"/>
      <c r="HZR17" s="548"/>
      <c r="HZZ17" s="762"/>
      <c r="IAB17" s="762"/>
      <c r="IAD17" s="762"/>
      <c r="IAF17" s="762"/>
      <c r="IAG17" s="94"/>
      <c r="IAJ17" s="549"/>
      <c r="IAK17" s="548"/>
      <c r="IAS17" s="762"/>
      <c r="IAU17" s="762"/>
      <c r="IAW17" s="762"/>
      <c r="IAY17" s="762"/>
      <c r="IAZ17" s="94"/>
      <c r="IBC17" s="549"/>
      <c r="IBD17" s="548"/>
      <c r="IBL17" s="762"/>
      <c r="IBN17" s="762"/>
      <c r="IBP17" s="762"/>
      <c r="IBR17" s="762"/>
      <c r="IBS17" s="94"/>
      <c r="IBV17" s="549"/>
      <c r="IBW17" s="548"/>
      <c r="ICE17" s="762"/>
      <c r="ICG17" s="762"/>
      <c r="ICI17" s="762"/>
      <c r="ICK17" s="762"/>
      <c r="ICL17" s="94"/>
      <c r="ICO17" s="549"/>
      <c r="ICP17" s="548"/>
      <c r="ICX17" s="762"/>
      <c r="ICZ17" s="762"/>
      <c r="IDB17" s="762"/>
      <c r="IDD17" s="762"/>
      <c r="IDE17" s="94"/>
      <c r="IDH17" s="549"/>
      <c r="IDI17" s="548"/>
      <c r="IDQ17" s="762"/>
      <c r="IDS17" s="762"/>
      <c r="IDU17" s="762"/>
      <c r="IDW17" s="762"/>
      <c r="IDX17" s="94"/>
      <c r="IEA17" s="549"/>
      <c r="IEB17" s="548"/>
      <c r="IEJ17" s="762"/>
      <c r="IEL17" s="762"/>
      <c r="IEN17" s="762"/>
      <c r="IEP17" s="762"/>
      <c r="IEQ17" s="94"/>
      <c r="IET17" s="549"/>
      <c r="IEU17" s="548"/>
      <c r="IFC17" s="762"/>
      <c r="IFE17" s="762"/>
      <c r="IFG17" s="762"/>
      <c r="IFI17" s="762"/>
      <c r="IFJ17" s="94"/>
      <c r="IFM17" s="549"/>
      <c r="IFN17" s="548"/>
      <c r="IFV17" s="762"/>
      <c r="IFX17" s="762"/>
      <c r="IFZ17" s="762"/>
      <c r="IGB17" s="762"/>
      <c r="IGC17" s="94"/>
      <c r="IGF17" s="549"/>
      <c r="IGG17" s="548"/>
      <c r="IGO17" s="762"/>
      <c r="IGQ17" s="762"/>
      <c r="IGS17" s="762"/>
      <c r="IGU17" s="762"/>
      <c r="IGV17" s="94"/>
      <c r="IGY17" s="549"/>
      <c r="IGZ17" s="548"/>
      <c r="IHH17" s="762"/>
      <c r="IHJ17" s="762"/>
      <c r="IHL17" s="762"/>
      <c r="IHN17" s="762"/>
      <c r="IHO17" s="94"/>
      <c r="IHR17" s="549"/>
      <c r="IHS17" s="548"/>
      <c r="IIA17" s="762"/>
      <c r="IIC17" s="762"/>
      <c r="IIE17" s="762"/>
      <c r="IIG17" s="762"/>
      <c r="IIH17" s="94"/>
      <c r="IIK17" s="549"/>
      <c r="IIL17" s="548"/>
      <c r="IIT17" s="762"/>
      <c r="IIV17" s="762"/>
      <c r="IIX17" s="762"/>
      <c r="IIZ17" s="762"/>
      <c r="IJA17" s="94"/>
      <c r="IJD17" s="549"/>
      <c r="IJE17" s="548"/>
      <c r="IJM17" s="762"/>
      <c r="IJO17" s="762"/>
      <c r="IJQ17" s="762"/>
      <c r="IJS17" s="762"/>
      <c r="IJT17" s="94"/>
      <c r="IJW17" s="549"/>
      <c r="IJX17" s="548"/>
      <c r="IKF17" s="762"/>
      <c r="IKH17" s="762"/>
      <c r="IKJ17" s="762"/>
      <c r="IKL17" s="762"/>
      <c r="IKM17" s="94"/>
      <c r="IKP17" s="549"/>
      <c r="IKQ17" s="548"/>
      <c r="IKY17" s="762"/>
      <c r="ILA17" s="762"/>
      <c r="ILC17" s="762"/>
      <c r="ILE17" s="762"/>
      <c r="ILF17" s="94"/>
      <c r="ILI17" s="549"/>
      <c r="ILJ17" s="548"/>
      <c r="ILR17" s="762"/>
      <c r="ILT17" s="762"/>
      <c r="ILV17" s="762"/>
      <c r="ILX17" s="762"/>
      <c r="ILY17" s="94"/>
      <c r="IMB17" s="549"/>
      <c r="IMC17" s="548"/>
      <c r="IMK17" s="762"/>
      <c r="IMM17" s="762"/>
      <c r="IMO17" s="762"/>
      <c r="IMQ17" s="762"/>
      <c r="IMR17" s="94"/>
      <c r="IMU17" s="549"/>
      <c r="IMV17" s="548"/>
      <c r="IND17" s="762"/>
      <c r="INF17" s="762"/>
      <c r="INH17" s="762"/>
      <c r="INJ17" s="762"/>
      <c r="INK17" s="94"/>
      <c r="INN17" s="549"/>
      <c r="INO17" s="548"/>
      <c r="INW17" s="762"/>
      <c r="INY17" s="762"/>
      <c r="IOA17" s="762"/>
      <c r="IOC17" s="762"/>
      <c r="IOD17" s="94"/>
      <c r="IOG17" s="549"/>
      <c r="IOH17" s="548"/>
      <c r="IOP17" s="762"/>
      <c r="IOR17" s="762"/>
      <c r="IOT17" s="762"/>
      <c r="IOV17" s="762"/>
      <c r="IOW17" s="94"/>
      <c r="IOZ17" s="549"/>
      <c r="IPA17" s="548"/>
      <c r="IPI17" s="762"/>
      <c r="IPK17" s="762"/>
      <c r="IPM17" s="762"/>
      <c r="IPO17" s="762"/>
      <c r="IPP17" s="94"/>
      <c r="IPS17" s="549"/>
      <c r="IPT17" s="548"/>
      <c r="IQB17" s="762"/>
      <c r="IQD17" s="762"/>
      <c r="IQF17" s="762"/>
      <c r="IQH17" s="762"/>
      <c r="IQI17" s="94"/>
      <c r="IQL17" s="549"/>
      <c r="IQM17" s="548"/>
      <c r="IQU17" s="762"/>
      <c r="IQW17" s="762"/>
      <c r="IQY17" s="762"/>
      <c r="IRA17" s="762"/>
      <c r="IRB17" s="94"/>
      <c r="IRE17" s="549"/>
      <c r="IRF17" s="548"/>
      <c r="IRN17" s="762"/>
      <c r="IRP17" s="762"/>
      <c r="IRR17" s="762"/>
      <c r="IRT17" s="762"/>
      <c r="IRU17" s="94"/>
      <c r="IRX17" s="549"/>
      <c r="IRY17" s="548"/>
      <c r="ISG17" s="762"/>
      <c r="ISI17" s="762"/>
      <c r="ISK17" s="762"/>
      <c r="ISM17" s="762"/>
      <c r="ISN17" s="94"/>
      <c r="ISQ17" s="549"/>
      <c r="ISR17" s="548"/>
      <c r="ISZ17" s="762"/>
      <c r="ITB17" s="762"/>
      <c r="ITD17" s="762"/>
      <c r="ITF17" s="762"/>
      <c r="ITG17" s="94"/>
      <c r="ITJ17" s="549"/>
      <c r="ITK17" s="548"/>
      <c r="ITS17" s="762"/>
      <c r="ITU17" s="762"/>
      <c r="ITW17" s="762"/>
      <c r="ITY17" s="762"/>
      <c r="ITZ17" s="94"/>
      <c r="IUC17" s="549"/>
      <c r="IUD17" s="548"/>
      <c r="IUL17" s="762"/>
      <c r="IUN17" s="762"/>
      <c r="IUP17" s="762"/>
      <c r="IUR17" s="762"/>
      <c r="IUS17" s="94"/>
      <c r="IUV17" s="549"/>
      <c r="IUW17" s="548"/>
      <c r="IVE17" s="762"/>
      <c r="IVG17" s="762"/>
      <c r="IVI17" s="762"/>
      <c r="IVK17" s="762"/>
      <c r="IVL17" s="94"/>
      <c r="IVO17" s="549"/>
      <c r="IVP17" s="548"/>
      <c r="IVX17" s="762"/>
      <c r="IVZ17" s="762"/>
      <c r="IWB17" s="762"/>
      <c r="IWD17" s="762"/>
      <c r="IWE17" s="94"/>
      <c r="IWH17" s="549"/>
      <c r="IWI17" s="548"/>
      <c r="IWQ17" s="762"/>
      <c r="IWS17" s="762"/>
      <c r="IWU17" s="762"/>
      <c r="IWW17" s="762"/>
      <c r="IWX17" s="94"/>
      <c r="IXA17" s="549"/>
      <c r="IXB17" s="548"/>
      <c r="IXJ17" s="762"/>
      <c r="IXL17" s="762"/>
      <c r="IXN17" s="762"/>
      <c r="IXP17" s="762"/>
      <c r="IXQ17" s="94"/>
      <c r="IXT17" s="549"/>
      <c r="IXU17" s="548"/>
      <c r="IYC17" s="762"/>
      <c r="IYE17" s="762"/>
      <c r="IYG17" s="762"/>
      <c r="IYI17" s="762"/>
      <c r="IYJ17" s="94"/>
      <c r="IYM17" s="549"/>
      <c r="IYN17" s="548"/>
      <c r="IYV17" s="762"/>
      <c r="IYX17" s="762"/>
      <c r="IYZ17" s="762"/>
      <c r="IZB17" s="762"/>
      <c r="IZC17" s="94"/>
      <c r="IZF17" s="549"/>
      <c r="IZG17" s="548"/>
      <c r="IZO17" s="762"/>
      <c r="IZQ17" s="762"/>
      <c r="IZS17" s="762"/>
      <c r="IZU17" s="762"/>
      <c r="IZV17" s="94"/>
      <c r="IZY17" s="549"/>
      <c r="IZZ17" s="548"/>
      <c r="JAH17" s="762"/>
      <c r="JAJ17" s="762"/>
      <c r="JAL17" s="762"/>
      <c r="JAN17" s="762"/>
      <c r="JAO17" s="94"/>
      <c r="JAR17" s="549"/>
      <c r="JAS17" s="548"/>
      <c r="JBA17" s="762"/>
      <c r="JBC17" s="762"/>
      <c r="JBE17" s="762"/>
      <c r="JBG17" s="762"/>
      <c r="JBH17" s="94"/>
      <c r="JBK17" s="549"/>
      <c r="JBL17" s="548"/>
      <c r="JBT17" s="762"/>
      <c r="JBV17" s="762"/>
      <c r="JBX17" s="762"/>
      <c r="JBZ17" s="762"/>
      <c r="JCA17" s="94"/>
      <c r="JCD17" s="549"/>
      <c r="JCE17" s="548"/>
      <c r="JCM17" s="762"/>
      <c r="JCO17" s="762"/>
      <c r="JCQ17" s="762"/>
      <c r="JCS17" s="762"/>
      <c r="JCT17" s="94"/>
      <c r="JCW17" s="549"/>
      <c r="JCX17" s="548"/>
      <c r="JDF17" s="762"/>
      <c r="JDH17" s="762"/>
      <c r="JDJ17" s="762"/>
      <c r="JDL17" s="762"/>
      <c r="JDM17" s="94"/>
      <c r="JDP17" s="549"/>
      <c r="JDQ17" s="548"/>
      <c r="JDY17" s="762"/>
      <c r="JEA17" s="762"/>
      <c r="JEC17" s="762"/>
      <c r="JEE17" s="762"/>
      <c r="JEF17" s="94"/>
      <c r="JEI17" s="549"/>
      <c r="JEJ17" s="548"/>
      <c r="JER17" s="762"/>
      <c r="JET17" s="762"/>
      <c r="JEV17" s="762"/>
      <c r="JEX17" s="762"/>
      <c r="JEY17" s="94"/>
      <c r="JFB17" s="549"/>
      <c r="JFC17" s="548"/>
      <c r="JFK17" s="762"/>
      <c r="JFM17" s="762"/>
      <c r="JFO17" s="762"/>
      <c r="JFQ17" s="762"/>
      <c r="JFR17" s="94"/>
      <c r="JFU17" s="549"/>
      <c r="JFV17" s="548"/>
      <c r="JGD17" s="762"/>
      <c r="JGF17" s="762"/>
      <c r="JGH17" s="762"/>
      <c r="JGJ17" s="762"/>
      <c r="JGK17" s="94"/>
      <c r="JGN17" s="549"/>
      <c r="JGO17" s="548"/>
      <c r="JGW17" s="762"/>
      <c r="JGY17" s="762"/>
      <c r="JHA17" s="762"/>
      <c r="JHC17" s="762"/>
      <c r="JHD17" s="94"/>
      <c r="JHG17" s="549"/>
      <c r="JHH17" s="548"/>
      <c r="JHP17" s="762"/>
      <c r="JHR17" s="762"/>
      <c r="JHT17" s="762"/>
      <c r="JHV17" s="762"/>
      <c r="JHW17" s="94"/>
      <c r="JHZ17" s="549"/>
      <c r="JIA17" s="548"/>
      <c r="JII17" s="762"/>
      <c r="JIK17" s="762"/>
      <c r="JIM17" s="762"/>
      <c r="JIO17" s="762"/>
      <c r="JIP17" s="94"/>
      <c r="JIS17" s="549"/>
      <c r="JIT17" s="548"/>
      <c r="JJB17" s="762"/>
      <c r="JJD17" s="762"/>
      <c r="JJF17" s="762"/>
      <c r="JJH17" s="762"/>
      <c r="JJI17" s="94"/>
      <c r="JJL17" s="549"/>
      <c r="JJM17" s="548"/>
      <c r="JJU17" s="762"/>
      <c r="JJW17" s="762"/>
      <c r="JJY17" s="762"/>
      <c r="JKA17" s="762"/>
      <c r="JKB17" s="94"/>
      <c r="JKE17" s="549"/>
      <c r="JKF17" s="548"/>
      <c r="JKN17" s="762"/>
      <c r="JKP17" s="762"/>
      <c r="JKR17" s="762"/>
      <c r="JKT17" s="762"/>
      <c r="JKU17" s="94"/>
      <c r="JKX17" s="549"/>
      <c r="JKY17" s="548"/>
      <c r="JLG17" s="762"/>
      <c r="JLI17" s="762"/>
      <c r="JLK17" s="762"/>
      <c r="JLM17" s="762"/>
      <c r="JLN17" s="94"/>
      <c r="JLQ17" s="549"/>
      <c r="JLR17" s="548"/>
      <c r="JLZ17" s="762"/>
      <c r="JMB17" s="762"/>
      <c r="JMD17" s="762"/>
      <c r="JMF17" s="762"/>
      <c r="JMG17" s="94"/>
      <c r="JMJ17" s="549"/>
      <c r="JMK17" s="548"/>
      <c r="JMS17" s="762"/>
      <c r="JMU17" s="762"/>
      <c r="JMW17" s="762"/>
      <c r="JMY17" s="762"/>
      <c r="JMZ17" s="94"/>
      <c r="JNC17" s="549"/>
      <c r="JND17" s="548"/>
      <c r="JNL17" s="762"/>
      <c r="JNN17" s="762"/>
      <c r="JNP17" s="762"/>
      <c r="JNR17" s="762"/>
      <c r="JNS17" s="94"/>
      <c r="JNV17" s="549"/>
      <c r="JNW17" s="548"/>
      <c r="JOE17" s="762"/>
      <c r="JOG17" s="762"/>
      <c r="JOI17" s="762"/>
      <c r="JOK17" s="762"/>
      <c r="JOL17" s="94"/>
      <c r="JOO17" s="549"/>
      <c r="JOP17" s="548"/>
      <c r="JOX17" s="762"/>
      <c r="JOZ17" s="762"/>
      <c r="JPB17" s="762"/>
      <c r="JPD17" s="762"/>
      <c r="JPE17" s="94"/>
      <c r="JPH17" s="549"/>
      <c r="JPI17" s="548"/>
      <c r="JPQ17" s="762"/>
      <c r="JPS17" s="762"/>
      <c r="JPU17" s="762"/>
      <c r="JPW17" s="762"/>
      <c r="JPX17" s="94"/>
      <c r="JQA17" s="549"/>
      <c r="JQB17" s="548"/>
      <c r="JQJ17" s="762"/>
      <c r="JQL17" s="762"/>
      <c r="JQN17" s="762"/>
      <c r="JQP17" s="762"/>
      <c r="JQQ17" s="94"/>
      <c r="JQT17" s="549"/>
      <c r="JQU17" s="548"/>
      <c r="JRC17" s="762"/>
      <c r="JRE17" s="762"/>
      <c r="JRG17" s="762"/>
      <c r="JRI17" s="762"/>
      <c r="JRJ17" s="94"/>
      <c r="JRM17" s="549"/>
      <c r="JRN17" s="548"/>
      <c r="JRV17" s="762"/>
      <c r="JRX17" s="762"/>
      <c r="JRZ17" s="762"/>
      <c r="JSB17" s="762"/>
      <c r="JSC17" s="94"/>
      <c r="JSF17" s="549"/>
      <c r="JSG17" s="548"/>
      <c r="JSO17" s="762"/>
      <c r="JSQ17" s="762"/>
      <c r="JSS17" s="762"/>
      <c r="JSU17" s="762"/>
      <c r="JSV17" s="94"/>
      <c r="JSY17" s="549"/>
      <c r="JSZ17" s="548"/>
      <c r="JTH17" s="762"/>
      <c r="JTJ17" s="762"/>
      <c r="JTL17" s="762"/>
      <c r="JTN17" s="762"/>
      <c r="JTO17" s="94"/>
      <c r="JTR17" s="549"/>
      <c r="JTS17" s="548"/>
      <c r="JUA17" s="762"/>
      <c r="JUC17" s="762"/>
      <c r="JUE17" s="762"/>
      <c r="JUG17" s="762"/>
      <c r="JUH17" s="94"/>
      <c r="JUK17" s="549"/>
      <c r="JUL17" s="548"/>
      <c r="JUT17" s="762"/>
      <c r="JUV17" s="762"/>
      <c r="JUX17" s="762"/>
      <c r="JUZ17" s="762"/>
      <c r="JVA17" s="94"/>
      <c r="JVD17" s="549"/>
      <c r="JVE17" s="548"/>
      <c r="JVM17" s="762"/>
      <c r="JVO17" s="762"/>
      <c r="JVQ17" s="762"/>
      <c r="JVS17" s="762"/>
      <c r="JVT17" s="94"/>
      <c r="JVW17" s="549"/>
      <c r="JVX17" s="548"/>
      <c r="JWF17" s="762"/>
      <c r="JWH17" s="762"/>
      <c r="JWJ17" s="762"/>
      <c r="JWL17" s="762"/>
      <c r="JWM17" s="94"/>
      <c r="JWP17" s="549"/>
      <c r="JWQ17" s="548"/>
      <c r="JWY17" s="762"/>
      <c r="JXA17" s="762"/>
      <c r="JXC17" s="762"/>
      <c r="JXE17" s="762"/>
      <c r="JXF17" s="94"/>
      <c r="JXI17" s="549"/>
      <c r="JXJ17" s="548"/>
      <c r="JXR17" s="762"/>
      <c r="JXT17" s="762"/>
      <c r="JXV17" s="762"/>
      <c r="JXX17" s="762"/>
      <c r="JXY17" s="94"/>
      <c r="JYB17" s="549"/>
      <c r="JYC17" s="548"/>
      <c r="JYK17" s="762"/>
      <c r="JYM17" s="762"/>
      <c r="JYO17" s="762"/>
      <c r="JYQ17" s="762"/>
      <c r="JYR17" s="94"/>
      <c r="JYU17" s="549"/>
      <c r="JYV17" s="548"/>
      <c r="JZD17" s="762"/>
      <c r="JZF17" s="762"/>
      <c r="JZH17" s="762"/>
      <c r="JZJ17" s="762"/>
      <c r="JZK17" s="94"/>
      <c r="JZN17" s="549"/>
      <c r="JZO17" s="548"/>
      <c r="JZW17" s="762"/>
      <c r="JZY17" s="762"/>
      <c r="KAA17" s="762"/>
      <c r="KAC17" s="762"/>
      <c r="KAD17" s="94"/>
      <c r="KAG17" s="549"/>
      <c r="KAH17" s="548"/>
      <c r="KAP17" s="762"/>
      <c r="KAR17" s="762"/>
      <c r="KAT17" s="762"/>
      <c r="KAV17" s="762"/>
      <c r="KAW17" s="94"/>
      <c r="KAZ17" s="549"/>
      <c r="KBA17" s="548"/>
      <c r="KBI17" s="762"/>
      <c r="KBK17" s="762"/>
      <c r="KBM17" s="762"/>
      <c r="KBO17" s="762"/>
      <c r="KBP17" s="94"/>
      <c r="KBS17" s="549"/>
      <c r="KBT17" s="548"/>
      <c r="KCB17" s="762"/>
      <c r="KCD17" s="762"/>
      <c r="KCF17" s="762"/>
      <c r="KCH17" s="762"/>
      <c r="KCI17" s="94"/>
      <c r="KCL17" s="549"/>
      <c r="KCM17" s="548"/>
      <c r="KCU17" s="762"/>
      <c r="KCW17" s="762"/>
      <c r="KCY17" s="762"/>
      <c r="KDA17" s="762"/>
      <c r="KDB17" s="94"/>
      <c r="KDE17" s="549"/>
      <c r="KDF17" s="548"/>
      <c r="KDN17" s="762"/>
      <c r="KDP17" s="762"/>
      <c r="KDR17" s="762"/>
      <c r="KDT17" s="762"/>
      <c r="KDU17" s="94"/>
      <c r="KDX17" s="549"/>
      <c r="KDY17" s="548"/>
      <c r="KEG17" s="762"/>
      <c r="KEI17" s="762"/>
      <c r="KEK17" s="762"/>
      <c r="KEM17" s="762"/>
      <c r="KEN17" s="94"/>
      <c r="KEQ17" s="549"/>
      <c r="KER17" s="548"/>
      <c r="KEZ17" s="762"/>
      <c r="KFB17" s="762"/>
      <c r="KFD17" s="762"/>
      <c r="KFF17" s="762"/>
      <c r="KFG17" s="94"/>
      <c r="KFJ17" s="549"/>
      <c r="KFK17" s="548"/>
      <c r="KFS17" s="762"/>
      <c r="KFU17" s="762"/>
      <c r="KFW17" s="762"/>
      <c r="KFY17" s="762"/>
      <c r="KFZ17" s="94"/>
      <c r="KGC17" s="549"/>
      <c r="KGD17" s="548"/>
      <c r="KGL17" s="762"/>
      <c r="KGN17" s="762"/>
      <c r="KGP17" s="762"/>
      <c r="KGR17" s="762"/>
      <c r="KGS17" s="94"/>
      <c r="KGV17" s="549"/>
      <c r="KGW17" s="548"/>
      <c r="KHE17" s="762"/>
      <c r="KHG17" s="762"/>
      <c r="KHI17" s="762"/>
      <c r="KHK17" s="762"/>
      <c r="KHL17" s="94"/>
      <c r="KHO17" s="549"/>
      <c r="KHP17" s="548"/>
      <c r="KHX17" s="762"/>
      <c r="KHZ17" s="762"/>
      <c r="KIB17" s="762"/>
      <c r="KID17" s="762"/>
      <c r="KIE17" s="94"/>
      <c r="KIH17" s="549"/>
      <c r="KII17" s="548"/>
      <c r="KIQ17" s="762"/>
      <c r="KIS17" s="762"/>
      <c r="KIU17" s="762"/>
      <c r="KIW17" s="762"/>
      <c r="KIX17" s="94"/>
      <c r="KJA17" s="549"/>
      <c r="KJB17" s="548"/>
      <c r="KJJ17" s="762"/>
      <c r="KJL17" s="762"/>
      <c r="KJN17" s="762"/>
      <c r="KJP17" s="762"/>
      <c r="KJQ17" s="94"/>
      <c r="KJT17" s="549"/>
      <c r="KJU17" s="548"/>
      <c r="KKC17" s="762"/>
      <c r="KKE17" s="762"/>
      <c r="KKG17" s="762"/>
      <c r="KKI17" s="762"/>
      <c r="KKJ17" s="94"/>
      <c r="KKM17" s="549"/>
      <c r="KKN17" s="548"/>
      <c r="KKV17" s="762"/>
      <c r="KKX17" s="762"/>
      <c r="KKZ17" s="762"/>
      <c r="KLB17" s="762"/>
      <c r="KLC17" s="94"/>
      <c r="KLF17" s="549"/>
      <c r="KLG17" s="548"/>
      <c r="KLO17" s="762"/>
      <c r="KLQ17" s="762"/>
      <c r="KLS17" s="762"/>
      <c r="KLU17" s="762"/>
      <c r="KLV17" s="94"/>
      <c r="KLY17" s="549"/>
      <c r="KLZ17" s="548"/>
      <c r="KMH17" s="762"/>
      <c r="KMJ17" s="762"/>
      <c r="KML17" s="762"/>
      <c r="KMN17" s="762"/>
      <c r="KMO17" s="94"/>
      <c r="KMR17" s="549"/>
      <c r="KMS17" s="548"/>
      <c r="KNA17" s="762"/>
      <c r="KNC17" s="762"/>
      <c r="KNE17" s="762"/>
      <c r="KNG17" s="762"/>
      <c r="KNH17" s="94"/>
      <c r="KNK17" s="549"/>
      <c r="KNL17" s="548"/>
      <c r="KNT17" s="762"/>
      <c r="KNV17" s="762"/>
      <c r="KNX17" s="762"/>
      <c r="KNZ17" s="762"/>
      <c r="KOA17" s="94"/>
      <c r="KOD17" s="549"/>
      <c r="KOE17" s="548"/>
      <c r="KOM17" s="762"/>
      <c r="KOO17" s="762"/>
      <c r="KOQ17" s="762"/>
      <c r="KOS17" s="762"/>
      <c r="KOT17" s="94"/>
      <c r="KOW17" s="549"/>
      <c r="KOX17" s="548"/>
      <c r="KPF17" s="762"/>
      <c r="KPH17" s="762"/>
      <c r="KPJ17" s="762"/>
      <c r="KPL17" s="762"/>
      <c r="KPM17" s="94"/>
      <c r="KPP17" s="549"/>
      <c r="KPQ17" s="548"/>
      <c r="KPY17" s="762"/>
      <c r="KQA17" s="762"/>
      <c r="KQC17" s="762"/>
      <c r="KQE17" s="762"/>
      <c r="KQF17" s="94"/>
      <c r="KQI17" s="549"/>
      <c r="KQJ17" s="548"/>
      <c r="KQR17" s="762"/>
      <c r="KQT17" s="762"/>
      <c r="KQV17" s="762"/>
      <c r="KQX17" s="762"/>
      <c r="KQY17" s="94"/>
      <c r="KRB17" s="549"/>
      <c r="KRC17" s="548"/>
      <c r="KRK17" s="762"/>
      <c r="KRM17" s="762"/>
      <c r="KRO17" s="762"/>
      <c r="KRQ17" s="762"/>
      <c r="KRR17" s="94"/>
      <c r="KRU17" s="549"/>
      <c r="KRV17" s="548"/>
      <c r="KSD17" s="762"/>
      <c r="KSF17" s="762"/>
      <c r="KSH17" s="762"/>
      <c r="KSJ17" s="762"/>
      <c r="KSK17" s="94"/>
      <c r="KSN17" s="549"/>
      <c r="KSO17" s="548"/>
      <c r="KSW17" s="762"/>
      <c r="KSY17" s="762"/>
      <c r="KTA17" s="762"/>
      <c r="KTC17" s="762"/>
      <c r="KTD17" s="94"/>
      <c r="KTG17" s="549"/>
      <c r="KTH17" s="548"/>
      <c r="KTP17" s="762"/>
      <c r="KTR17" s="762"/>
      <c r="KTT17" s="762"/>
      <c r="KTV17" s="762"/>
      <c r="KTW17" s="94"/>
      <c r="KTZ17" s="549"/>
      <c r="KUA17" s="548"/>
      <c r="KUI17" s="762"/>
      <c r="KUK17" s="762"/>
      <c r="KUM17" s="762"/>
      <c r="KUO17" s="762"/>
      <c r="KUP17" s="94"/>
      <c r="KUS17" s="549"/>
      <c r="KUT17" s="548"/>
      <c r="KVB17" s="762"/>
      <c r="KVD17" s="762"/>
      <c r="KVF17" s="762"/>
      <c r="KVH17" s="762"/>
      <c r="KVI17" s="94"/>
      <c r="KVL17" s="549"/>
      <c r="KVM17" s="548"/>
      <c r="KVU17" s="762"/>
      <c r="KVW17" s="762"/>
      <c r="KVY17" s="762"/>
      <c r="KWA17" s="762"/>
      <c r="KWB17" s="94"/>
      <c r="KWE17" s="549"/>
      <c r="KWF17" s="548"/>
      <c r="KWN17" s="762"/>
      <c r="KWP17" s="762"/>
      <c r="KWR17" s="762"/>
      <c r="KWT17" s="762"/>
      <c r="KWU17" s="94"/>
      <c r="KWX17" s="549"/>
      <c r="KWY17" s="548"/>
      <c r="KXG17" s="762"/>
      <c r="KXI17" s="762"/>
      <c r="KXK17" s="762"/>
      <c r="KXM17" s="762"/>
      <c r="KXN17" s="94"/>
      <c r="KXQ17" s="549"/>
      <c r="KXR17" s="548"/>
      <c r="KXZ17" s="762"/>
      <c r="KYB17" s="762"/>
      <c r="KYD17" s="762"/>
      <c r="KYF17" s="762"/>
      <c r="KYG17" s="94"/>
      <c r="KYJ17" s="549"/>
      <c r="KYK17" s="548"/>
      <c r="KYS17" s="762"/>
      <c r="KYU17" s="762"/>
      <c r="KYW17" s="762"/>
      <c r="KYY17" s="762"/>
      <c r="KYZ17" s="94"/>
      <c r="KZC17" s="549"/>
      <c r="KZD17" s="548"/>
      <c r="KZL17" s="762"/>
      <c r="KZN17" s="762"/>
      <c r="KZP17" s="762"/>
      <c r="KZR17" s="762"/>
      <c r="KZS17" s="94"/>
      <c r="KZV17" s="549"/>
      <c r="KZW17" s="548"/>
      <c r="LAE17" s="762"/>
      <c r="LAG17" s="762"/>
      <c r="LAI17" s="762"/>
      <c r="LAK17" s="762"/>
      <c r="LAL17" s="94"/>
      <c r="LAO17" s="549"/>
      <c r="LAP17" s="548"/>
      <c r="LAX17" s="762"/>
      <c r="LAZ17" s="762"/>
      <c r="LBB17" s="762"/>
      <c r="LBD17" s="762"/>
      <c r="LBE17" s="94"/>
      <c r="LBH17" s="549"/>
      <c r="LBI17" s="548"/>
      <c r="LBQ17" s="762"/>
      <c r="LBS17" s="762"/>
      <c r="LBU17" s="762"/>
      <c r="LBW17" s="762"/>
      <c r="LBX17" s="94"/>
      <c r="LCA17" s="549"/>
      <c r="LCB17" s="548"/>
      <c r="LCJ17" s="762"/>
      <c r="LCL17" s="762"/>
      <c r="LCN17" s="762"/>
      <c r="LCP17" s="762"/>
      <c r="LCQ17" s="94"/>
      <c r="LCT17" s="549"/>
      <c r="LCU17" s="548"/>
      <c r="LDC17" s="762"/>
      <c r="LDE17" s="762"/>
      <c r="LDG17" s="762"/>
      <c r="LDI17" s="762"/>
      <c r="LDJ17" s="94"/>
      <c r="LDM17" s="549"/>
      <c r="LDN17" s="548"/>
      <c r="LDV17" s="762"/>
      <c r="LDX17" s="762"/>
      <c r="LDZ17" s="762"/>
      <c r="LEB17" s="762"/>
      <c r="LEC17" s="94"/>
      <c r="LEF17" s="549"/>
      <c r="LEG17" s="548"/>
      <c r="LEO17" s="762"/>
      <c r="LEQ17" s="762"/>
      <c r="LES17" s="762"/>
      <c r="LEU17" s="762"/>
      <c r="LEV17" s="94"/>
      <c r="LEY17" s="549"/>
      <c r="LEZ17" s="548"/>
      <c r="LFH17" s="762"/>
      <c r="LFJ17" s="762"/>
      <c r="LFL17" s="762"/>
      <c r="LFN17" s="762"/>
      <c r="LFO17" s="94"/>
      <c r="LFR17" s="549"/>
      <c r="LFS17" s="548"/>
      <c r="LGA17" s="762"/>
      <c r="LGC17" s="762"/>
      <c r="LGE17" s="762"/>
      <c r="LGG17" s="762"/>
      <c r="LGH17" s="94"/>
      <c r="LGK17" s="549"/>
      <c r="LGL17" s="548"/>
      <c r="LGT17" s="762"/>
      <c r="LGV17" s="762"/>
      <c r="LGX17" s="762"/>
      <c r="LGZ17" s="762"/>
      <c r="LHA17" s="94"/>
      <c r="LHD17" s="549"/>
      <c r="LHE17" s="548"/>
      <c r="LHM17" s="762"/>
      <c r="LHO17" s="762"/>
      <c r="LHQ17" s="762"/>
      <c r="LHS17" s="762"/>
      <c r="LHT17" s="94"/>
      <c r="LHW17" s="549"/>
      <c r="LHX17" s="548"/>
      <c r="LIF17" s="762"/>
      <c r="LIH17" s="762"/>
      <c r="LIJ17" s="762"/>
      <c r="LIL17" s="762"/>
      <c r="LIM17" s="94"/>
      <c r="LIP17" s="549"/>
      <c r="LIQ17" s="548"/>
      <c r="LIY17" s="762"/>
      <c r="LJA17" s="762"/>
      <c r="LJC17" s="762"/>
      <c r="LJE17" s="762"/>
      <c r="LJF17" s="94"/>
      <c r="LJI17" s="549"/>
      <c r="LJJ17" s="548"/>
      <c r="LJR17" s="762"/>
      <c r="LJT17" s="762"/>
      <c r="LJV17" s="762"/>
      <c r="LJX17" s="762"/>
      <c r="LJY17" s="94"/>
      <c r="LKB17" s="549"/>
      <c r="LKC17" s="548"/>
      <c r="LKK17" s="762"/>
      <c r="LKM17" s="762"/>
      <c r="LKO17" s="762"/>
      <c r="LKQ17" s="762"/>
      <c r="LKR17" s="94"/>
      <c r="LKU17" s="549"/>
      <c r="LKV17" s="548"/>
      <c r="LLD17" s="762"/>
      <c r="LLF17" s="762"/>
      <c r="LLH17" s="762"/>
      <c r="LLJ17" s="762"/>
      <c r="LLK17" s="94"/>
      <c r="LLN17" s="549"/>
      <c r="LLO17" s="548"/>
      <c r="LLW17" s="762"/>
      <c r="LLY17" s="762"/>
      <c r="LMA17" s="762"/>
      <c r="LMC17" s="762"/>
      <c r="LMD17" s="94"/>
      <c r="LMG17" s="549"/>
      <c r="LMH17" s="548"/>
      <c r="LMP17" s="762"/>
      <c r="LMR17" s="762"/>
      <c r="LMT17" s="762"/>
      <c r="LMV17" s="762"/>
      <c r="LMW17" s="94"/>
      <c r="LMZ17" s="549"/>
      <c r="LNA17" s="548"/>
      <c r="LNI17" s="762"/>
      <c r="LNK17" s="762"/>
      <c r="LNM17" s="762"/>
      <c r="LNO17" s="762"/>
      <c r="LNP17" s="94"/>
      <c r="LNS17" s="549"/>
      <c r="LNT17" s="548"/>
      <c r="LOB17" s="762"/>
      <c r="LOD17" s="762"/>
      <c r="LOF17" s="762"/>
      <c r="LOH17" s="762"/>
      <c r="LOI17" s="94"/>
      <c r="LOL17" s="549"/>
      <c r="LOM17" s="548"/>
      <c r="LOU17" s="762"/>
      <c r="LOW17" s="762"/>
      <c r="LOY17" s="762"/>
      <c r="LPA17" s="762"/>
      <c r="LPB17" s="94"/>
      <c r="LPE17" s="549"/>
      <c r="LPF17" s="548"/>
      <c r="LPN17" s="762"/>
      <c r="LPP17" s="762"/>
      <c r="LPR17" s="762"/>
      <c r="LPT17" s="762"/>
      <c r="LPU17" s="94"/>
      <c r="LPX17" s="549"/>
      <c r="LPY17" s="548"/>
      <c r="LQG17" s="762"/>
      <c r="LQI17" s="762"/>
      <c r="LQK17" s="762"/>
      <c r="LQM17" s="762"/>
      <c r="LQN17" s="94"/>
      <c r="LQQ17" s="549"/>
      <c r="LQR17" s="548"/>
      <c r="LQZ17" s="762"/>
      <c r="LRB17" s="762"/>
      <c r="LRD17" s="762"/>
      <c r="LRF17" s="762"/>
      <c r="LRG17" s="94"/>
      <c r="LRJ17" s="549"/>
      <c r="LRK17" s="548"/>
      <c r="LRS17" s="762"/>
      <c r="LRU17" s="762"/>
      <c r="LRW17" s="762"/>
      <c r="LRY17" s="762"/>
      <c r="LRZ17" s="94"/>
      <c r="LSC17" s="549"/>
      <c r="LSD17" s="548"/>
      <c r="LSL17" s="762"/>
      <c r="LSN17" s="762"/>
      <c r="LSP17" s="762"/>
      <c r="LSR17" s="762"/>
      <c r="LSS17" s="94"/>
      <c r="LSV17" s="549"/>
      <c r="LSW17" s="548"/>
      <c r="LTE17" s="762"/>
      <c r="LTG17" s="762"/>
      <c r="LTI17" s="762"/>
      <c r="LTK17" s="762"/>
      <c r="LTL17" s="94"/>
      <c r="LTO17" s="549"/>
      <c r="LTP17" s="548"/>
      <c r="LTX17" s="762"/>
      <c r="LTZ17" s="762"/>
      <c r="LUB17" s="762"/>
      <c r="LUD17" s="762"/>
      <c r="LUE17" s="94"/>
      <c r="LUH17" s="549"/>
      <c r="LUI17" s="548"/>
      <c r="LUQ17" s="762"/>
      <c r="LUS17" s="762"/>
      <c r="LUU17" s="762"/>
      <c r="LUW17" s="762"/>
      <c r="LUX17" s="94"/>
      <c r="LVA17" s="549"/>
      <c r="LVB17" s="548"/>
      <c r="LVJ17" s="762"/>
      <c r="LVL17" s="762"/>
      <c r="LVN17" s="762"/>
      <c r="LVP17" s="762"/>
      <c r="LVQ17" s="94"/>
      <c r="LVT17" s="549"/>
      <c r="LVU17" s="548"/>
      <c r="LWC17" s="762"/>
      <c r="LWE17" s="762"/>
      <c r="LWG17" s="762"/>
      <c r="LWI17" s="762"/>
      <c r="LWJ17" s="94"/>
      <c r="LWM17" s="549"/>
      <c r="LWN17" s="548"/>
      <c r="LWV17" s="762"/>
      <c r="LWX17" s="762"/>
      <c r="LWZ17" s="762"/>
      <c r="LXB17" s="762"/>
      <c r="LXC17" s="94"/>
      <c r="LXF17" s="549"/>
      <c r="LXG17" s="548"/>
      <c r="LXO17" s="762"/>
      <c r="LXQ17" s="762"/>
      <c r="LXS17" s="762"/>
      <c r="LXU17" s="762"/>
      <c r="LXV17" s="94"/>
      <c r="LXY17" s="549"/>
      <c r="LXZ17" s="548"/>
      <c r="LYH17" s="762"/>
      <c r="LYJ17" s="762"/>
      <c r="LYL17" s="762"/>
      <c r="LYN17" s="762"/>
      <c r="LYO17" s="94"/>
      <c r="LYR17" s="549"/>
      <c r="LYS17" s="548"/>
      <c r="LZA17" s="762"/>
      <c r="LZC17" s="762"/>
      <c r="LZE17" s="762"/>
      <c r="LZG17" s="762"/>
      <c r="LZH17" s="94"/>
      <c r="LZK17" s="549"/>
      <c r="LZL17" s="548"/>
      <c r="LZT17" s="762"/>
      <c r="LZV17" s="762"/>
      <c r="LZX17" s="762"/>
      <c r="LZZ17" s="762"/>
      <c r="MAA17" s="94"/>
      <c r="MAD17" s="549"/>
      <c r="MAE17" s="548"/>
      <c r="MAM17" s="762"/>
      <c r="MAO17" s="762"/>
      <c r="MAQ17" s="762"/>
      <c r="MAS17" s="762"/>
      <c r="MAT17" s="94"/>
      <c r="MAW17" s="549"/>
      <c r="MAX17" s="548"/>
      <c r="MBF17" s="762"/>
      <c r="MBH17" s="762"/>
      <c r="MBJ17" s="762"/>
      <c r="MBL17" s="762"/>
      <c r="MBM17" s="94"/>
      <c r="MBP17" s="549"/>
      <c r="MBQ17" s="548"/>
      <c r="MBY17" s="762"/>
      <c r="MCA17" s="762"/>
      <c r="MCC17" s="762"/>
      <c r="MCE17" s="762"/>
      <c r="MCF17" s="94"/>
      <c r="MCI17" s="549"/>
      <c r="MCJ17" s="548"/>
      <c r="MCR17" s="762"/>
      <c r="MCT17" s="762"/>
      <c r="MCV17" s="762"/>
      <c r="MCX17" s="762"/>
      <c r="MCY17" s="94"/>
      <c r="MDB17" s="549"/>
      <c r="MDC17" s="548"/>
      <c r="MDK17" s="762"/>
      <c r="MDM17" s="762"/>
      <c r="MDO17" s="762"/>
      <c r="MDQ17" s="762"/>
      <c r="MDR17" s="94"/>
      <c r="MDU17" s="549"/>
      <c r="MDV17" s="548"/>
      <c r="MED17" s="762"/>
      <c r="MEF17" s="762"/>
      <c r="MEH17" s="762"/>
      <c r="MEJ17" s="762"/>
      <c r="MEK17" s="94"/>
      <c r="MEN17" s="549"/>
      <c r="MEO17" s="548"/>
      <c r="MEW17" s="762"/>
      <c r="MEY17" s="762"/>
      <c r="MFA17" s="762"/>
      <c r="MFC17" s="762"/>
      <c r="MFD17" s="94"/>
      <c r="MFG17" s="549"/>
      <c r="MFH17" s="548"/>
      <c r="MFP17" s="762"/>
      <c r="MFR17" s="762"/>
      <c r="MFT17" s="762"/>
      <c r="MFV17" s="762"/>
      <c r="MFW17" s="94"/>
      <c r="MFZ17" s="549"/>
      <c r="MGA17" s="548"/>
      <c r="MGI17" s="762"/>
      <c r="MGK17" s="762"/>
      <c r="MGM17" s="762"/>
      <c r="MGO17" s="762"/>
      <c r="MGP17" s="94"/>
      <c r="MGS17" s="549"/>
      <c r="MGT17" s="548"/>
      <c r="MHB17" s="762"/>
      <c r="MHD17" s="762"/>
      <c r="MHF17" s="762"/>
      <c r="MHH17" s="762"/>
      <c r="MHI17" s="94"/>
      <c r="MHL17" s="549"/>
      <c r="MHM17" s="548"/>
      <c r="MHU17" s="762"/>
      <c r="MHW17" s="762"/>
      <c r="MHY17" s="762"/>
      <c r="MIA17" s="762"/>
      <c r="MIB17" s="94"/>
      <c r="MIE17" s="549"/>
      <c r="MIF17" s="548"/>
      <c r="MIN17" s="762"/>
      <c r="MIP17" s="762"/>
      <c r="MIR17" s="762"/>
      <c r="MIT17" s="762"/>
      <c r="MIU17" s="94"/>
      <c r="MIX17" s="549"/>
      <c r="MIY17" s="548"/>
      <c r="MJG17" s="762"/>
      <c r="MJI17" s="762"/>
      <c r="MJK17" s="762"/>
      <c r="MJM17" s="762"/>
      <c r="MJN17" s="94"/>
      <c r="MJQ17" s="549"/>
      <c r="MJR17" s="548"/>
      <c r="MJZ17" s="762"/>
      <c r="MKB17" s="762"/>
      <c r="MKD17" s="762"/>
      <c r="MKF17" s="762"/>
      <c r="MKG17" s="94"/>
      <c r="MKJ17" s="549"/>
      <c r="MKK17" s="548"/>
      <c r="MKS17" s="762"/>
      <c r="MKU17" s="762"/>
      <c r="MKW17" s="762"/>
      <c r="MKY17" s="762"/>
      <c r="MKZ17" s="94"/>
      <c r="MLC17" s="549"/>
      <c r="MLD17" s="548"/>
      <c r="MLL17" s="762"/>
      <c r="MLN17" s="762"/>
      <c r="MLP17" s="762"/>
      <c r="MLR17" s="762"/>
      <c r="MLS17" s="94"/>
      <c r="MLV17" s="549"/>
      <c r="MLW17" s="548"/>
      <c r="MME17" s="762"/>
      <c r="MMG17" s="762"/>
      <c r="MMI17" s="762"/>
      <c r="MMK17" s="762"/>
      <c r="MML17" s="94"/>
      <c r="MMO17" s="549"/>
      <c r="MMP17" s="548"/>
      <c r="MMX17" s="762"/>
      <c r="MMZ17" s="762"/>
      <c r="MNB17" s="762"/>
      <c r="MND17" s="762"/>
      <c r="MNE17" s="94"/>
      <c r="MNH17" s="549"/>
      <c r="MNI17" s="548"/>
      <c r="MNQ17" s="762"/>
      <c r="MNS17" s="762"/>
      <c r="MNU17" s="762"/>
      <c r="MNW17" s="762"/>
      <c r="MNX17" s="94"/>
      <c r="MOA17" s="549"/>
      <c r="MOB17" s="548"/>
      <c r="MOJ17" s="762"/>
      <c r="MOL17" s="762"/>
      <c r="MON17" s="762"/>
      <c r="MOP17" s="762"/>
      <c r="MOQ17" s="94"/>
      <c r="MOT17" s="549"/>
      <c r="MOU17" s="548"/>
      <c r="MPC17" s="762"/>
      <c r="MPE17" s="762"/>
      <c r="MPG17" s="762"/>
      <c r="MPI17" s="762"/>
      <c r="MPJ17" s="94"/>
      <c r="MPM17" s="549"/>
      <c r="MPN17" s="548"/>
      <c r="MPV17" s="762"/>
      <c r="MPX17" s="762"/>
      <c r="MPZ17" s="762"/>
      <c r="MQB17" s="762"/>
      <c r="MQC17" s="94"/>
      <c r="MQF17" s="549"/>
      <c r="MQG17" s="548"/>
      <c r="MQO17" s="762"/>
      <c r="MQQ17" s="762"/>
      <c r="MQS17" s="762"/>
      <c r="MQU17" s="762"/>
      <c r="MQV17" s="94"/>
      <c r="MQY17" s="549"/>
      <c r="MQZ17" s="548"/>
      <c r="MRH17" s="762"/>
      <c r="MRJ17" s="762"/>
      <c r="MRL17" s="762"/>
      <c r="MRN17" s="762"/>
      <c r="MRO17" s="94"/>
      <c r="MRR17" s="549"/>
      <c r="MRS17" s="548"/>
      <c r="MSA17" s="762"/>
      <c r="MSC17" s="762"/>
      <c r="MSE17" s="762"/>
      <c r="MSG17" s="762"/>
      <c r="MSH17" s="94"/>
      <c r="MSK17" s="549"/>
      <c r="MSL17" s="548"/>
      <c r="MST17" s="762"/>
      <c r="MSV17" s="762"/>
      <c r="MSX17" s="762"/>
      <c r="MSZ17" s="762"/>
      <c r="MTA17" s="94"/>
      <c r="MTD17" s="549"/>
      <c r="MTE17" s="548"/>
      <c r="MTM17" s="762"/>
      <c r="MTO17" s="762"/>
      <c r="MTQ17" s="762"/>
      <c r="MTS17" s="762"/>
      <c r="MTT17" s="94"/>
      <c r="MTW17" s="549"/>
      <c r="MTX17" s="548"/>
      <c r="MUF17" s="762"/>
      <c r="MUH17" s="762"/>
      <c r="MUJ17" s="762"/>
      <c r="MUL17" s="762"/>
      <c r="MUM17" s="94"/>
      <c r="MUP17" s="549"/>
      <c r="MUQ17" s="548"/>
      <c r="MUY17" s="762"/>
      <c r="MVA17" s="762"/>
      <c r="MVC17" s="762"/>
      <c r="MVE17" s="762"/>
      <c r="MVF17" s="94"/>
      <c r="MVI17" s="549"/>
      <c r="MVJ17" s="548"/>
      <c r="MVR17" s="762"/>
      <c r="MVT17" s="762"/>
      <c r="MVV17" s="762"/>
      <c r="MVX17" s="762"/>
      <c r="MVY17" s="94"/>
      <c r="MWB17" s="549"/>
      <c r="MWC17" s="548"/>
      <c r="MWK17" s="762"/>
      <c r="MWM17" s="762"/>
      <c r="MWO17" s="762"/>
      <c r="MWQ17" s="762"/>
      <c r="MWR17" s="94"/>
      <c r="MWU17" s="549"/>
      <c r="MWV17" s="548"/>
      <c r="MXD17" s="762"/>
      <c r="MXF17" s="762"/>
      <c r="MXH17" s="762"/>
      <c r="MXJ17" s="762"/>
      <c r="MXK17" s="94"/>
      <c r="MXN17" s="549"/>
      <c r="MXO17" s="548"/>
      <c r="MXW17" s="762"/>
      <c r="MXY17" s="762"/>
      <c r="MYA17" s="762"/>
      <c r="MYC17" s="762"/>
      <c r="MYD17" s="94"/>
      <c r="MYG17" s="549"/>
      <c r="MYH17" s="548"/>
      <c r="MYP17" s="762"/>
      <c r="MYR17" s="762"/>
      <c r="MYT17" s="762"/>
      <c r="MYV17" s="762"/>
      <c r="MYW17" s="94"/>
      <c r="MYZ17" s="549"/>
      <c r="MZA17" s="548"/>
      <c r="MZI17" s="762"/>
      <c r="MZK17" s="762"/>
      <c r="MZM17" s="762"/>
      <c r="MZO17" s="762"/>
      <c r="MZP17" s="94"/>
      <c r="MZS17" s="549"/>
      <c r="MZT17" s="548"/>
      <c r="NAB17" s="762"/>
      <c r="NAD17" s="762"/>
      <c r="NAF17" s="762"/>
      <c r="NAH17" s="762"/>
      <c r="NAI17" s="94"/>
      <c r="NAL17" s="549"/>
      <c r="NAM17" s="548"/>
      <c r="NAU17" s="762"/>
      <c r="NAW17" s="762"/>
      <c r="NAY17" s="762"/>
      <c r="NBA17" s="762"/>
      <c r="NBB17" s="94"/>
      <c r="NBE17" s="549"/>
      <c r="NBF17" s="548"/>
      <c r="NBN17" s="762"/>
      <c r="NBP17" s="762"/>
      <c r="NBR17" s="762"/>
      <c r="NBT17" s="762"/>
      <c r="NBU17" s="94"/>
      <c r="NBX17" s="549"/>
      <c r="NBY17" s="548"/>
      <c r="NCG17" s="762"/>
      <c r="NCI17" s="762"/>
      <c r="NCK17" s="762"/>
      <c r="NCM17" s="762"/>
      <c r="NCN17" s="94"/>
      <c r="NCQ17" s="549"/>
      <c r="NCR17" s="548"/>
      <c r="NCZ17" s="762"/>
      <c r="NDB17" s="762"/>
      <c r="NDD17" s="762"/>
      <c r="NDF17" s="762"/>
      <c r="NDG17" s="94"/>
      <c r="NDJ17" s="549"/>
      <c r="NDK17" s="548"/>
      <c r="NDS17" s="762"/>
      <c r="NDU17" s="762"/>
      <c r="NDW17" s="762"/>
      <c r="NDY17" s="762"/>
      <c r="NDZ17" s="94"/>
      <c r="NEC17" s="549"/>
      <c r="NED17" s="548"/>
      <c r="NEL17" s="762"/>
      <c r="NEN17" s="762"/>
      <c r="NEP17" s="762"/>
      <c r="NER17" s="762"/>
      <c r="NES17" s="94"/>
      <c r="NEV17" s="549"/>
      <c r="NEW17" s="548"/>
      <c r="NFE17" s="762"/>
      <c r="NFG17" s="762"/>
      <c r="NFI17" s="762"/>
      <c r="NFK17" s="762"/>
      <c r="NFL17" s="94"/>
      <c r="NFO17" s="549"/>
      <c r="NFP17" s="548"/>
      <c r="NFX17" s="762"/>
      <c r="NFZ17" s="762"/>
      <c r="NGB17" s="762"/>
      <c r="NGD17" s="762"/>
      <c r="NGE17" s="94"/>
      <c r="NGH17" s="549"/>
      <c r="NGI17" s="548"/>
      <c r="NGQ17" s="762"/>
      <c r="NGS17" s="762"/>
      <c r="NGU17" s="762"/>
      <c r="NGW17" s="762"/>
      <c r="NGX17" s="94"/>
      <c r="NHA17" s="549"/>
      <c r="NHB17" s="548"/>
      <c r="NHJ17" s="762"/>
      <c r="NHL17" s="762"/>
      <c r="NHN17" s="762"/>
      <c r="NHP17" s="762"/>
      <c r="NHQ17" s="94"/>
      <c r="NHT17" s="549"/>
      <c r="NHU17" s="548"/>
      <c r="NIC17" s="762"/>
      <c r="NIE17" s="762"/>
      <c r="NIG17" s="762"/>
      <c r="NII17" s="762"/>
      <c r="NIJ17" s="94"/>
      <c r="NIM17" s="549"/>
      <c r="NIN17" s="548"/>
      <c r="NIV17" s="762"/>
      <c r="NIX17" s="762"/>
      <c r="NIZ17" s="762"/>
      <c r="NJB17" s="762"/>
      <c r="NJC17" s="94"/>
      <c r="NJF17" s="549"/>
      <c r="NJG17" s="548"/>
      <c r="NJO17" s="762"/>
      <c r="NJQ17" s="762"/>
      <c r="NJS17" s="762"/>
      <c r="NJU17" s="762"/>
      <c r="NJV17" s="94"/>
      <c r="NJY17" s="549"/>
      <c r="NJZ17" s="548"/>
      <c r="NKH17" s="762"/>
      <c r="NKJ17" s="762"/>
      <c r="NKL17" s="762"/>
      <c r="NKN17" s="762"/>
      <c r="NKO17" s="94"/>
      <c r="NKR17" s="549"/>
      <c r="NKS17" s="548"/>
      <c r="NLA17" s="762"/>
      <c r="NLC17" s="762"/>
      <c r="NLE17" s="762"/>
      <c r="NLG17" s="762"/>
      <c r="NLH17" s="94"/>
      <c r="NLK17" s="549"/>
      <c r="NLL17" s="548"/>
      <c r="NLT17" s="762"/>
      <c r="NLV17" s="762"/>
      <c r="NLX17" s="762"/>
      <c r="NLZ17" s="762"/>
      <c r="NMA17" s="94"/>
      <c r="NMD17" s="549"/>
      <c r="NME17" s="548"/>
      <c r="NMM17" s="762"/>
      <c r="NMO17" s="762"/>
      <c r="NMQ17" s="762"/>
      <c r="NMS17" s="762"/>
      <c r="NMT17" s="94"/>
      <c r="NMW17" s="549"/>
      <c r="NMX17" s="548"/>
      <c r="NNF17" s="762"/>
      <c r="NNH17" s="762"/>
      <c r="NNJ17" s="762"/>
      <c r="NNL17" s="762"/>
      <c r="NNM17" s="94"/>
      <c r="NNP17" s="549"/>
      <c r="NNQ17" s="548"/>
      <c r="NNY17" s="762"/>
      <c r="NOA17" s="762"/>
      <c r="NOC17" s="762"/>
      <c r="NOE17" s="762"/>
      <c r="NOF17" s="94"/>
      <c r="NOI17" s="549"/>
      <c r="NOJ17" s="548"/>
      <c r="NOR17" s="762"/>
      <c r="NOT17" s="762"/>
      <c r="NOV17" s="762"/>
      <c r="NOX17" s="762"/>
      <c r="NOY17" s="94"/>
      <c r="NPB17" s="549"/>
      <c r="NPC17" s="548"/>
      <c r="NPK17" s="762"/>
      <c r="NPM17" s="762"/>
      <c r="NPO17" s="762"/>
      <c r="NPQ17" s="762"/>
      <c r="NPR17" s="94"/>
      <c r="NPU17" s="549"/>
      <c r="NPV17" s="548"/>
      <c r="NQD17" s="762"/>
      <c r="NQF17" s="762"/>
      <c r="NQH17" s="762"/>
      <c r="NQJ17" s="762"/>
      <c r="NQK17" s="94"/>
      <c r="NQN17" s="549"/>
      <c r="NQO17" s="548"/>
      <c r="NQW17" s="762"/>
      <c r="NQY17" s="762"/>
      <c r="NRA17" s="762"/>
      <c r="NRC17" s="762"/>
      <c r="NRD17" s="94"/>
      <c r="NRG17" s="549"/>
      <c r="NRH17" s="548"/>
      <c r="NRP17" s="762"/>
      <c r="NRR17" s="762"/>
      <c r="NRT17" s="762"/>
      <c r="NRV17" s="762"/>
      <c r="NRW17" s="94"/>
      <c r="NRZ17" s="549"/>
      <c r="NSA17" s="548"/>
      <c r="NSI17" s="762"/>
      <c r="NSK17" s="762"/>
      <c r="NSM17" s="762"/>
      <c r="NSO17" s="762"/>
      <c r="NSP17" s="94"/>
      <c r="NSS17" s="549"/>
      <c r="NST17" s="548"/>
      <c r="NTB17" s="762"/>
      <c r="NTD17" s="762"/>
      <c r="NTF17" s="762"/>
      <c r="NTH17" s="762"/>
      <c r="NTI17" s="94"/>
      <c r="NTL17" s="549"/>
      <c r="NTM17" s="548"/>
      <c r="NTU17" s="762"/>
      <c r="NTW17" s="762"/>
      <c r="NTY17" s="762"/>
      <c r="NUA17" s="762"/>
      <c r="NUB17" s="94"/>
      <c r="NUE17" s="549"/>
      <c r="NUF17" s="548"/>
      <c r="NUN17" s="762"/>
      <c r="NUP17" s="762"/>
      <c r="NUR17" s="762"/>
      <c r="NUT17" s="762"/>
      <c r="NUU17" s="94"/>
      <c r="NUX17" s="549"/>
      <c r="NUY17" s="548"/>
      <c r="NVG17" s="762"/>
      <c r="NVI17" s="762"/>
      <c r="NVK17" s="762"/>
      <c r="NVM17" s="762"/>
      <c r="NVN17" s="94"/>
      <c r="NVQ17" s="549"/>
      <c r="NVR17" s="548"/>
      <c r="NVZ17" s="762"/>
      <c r="NWB17" s="762"/>
      <c r="NWD17" s="762"/>
      <c r="NWF17" s="762"/>
      <c r="NWG17" s="94"/>
      <c r="NWJ17" s="549"/>
      <c r="NWK17" s="548"/>
      <c r="NWS17" s="762"/>
      <c r="NWU17" s="762"/>
      <c r="NWW17" s="762"/>
      <c r="NWY17" s="762"/>
      <c r="NWZ17" s="94"/>
      <c r="NXC17" s="549"/>
      <c r="NXD17" s="548"/>
      <c r="NXL17" s="762"/>
      <c r="NXN17" s="762"/>
      <c r="NXP17" s="762"/>
      <c r="NXR17" s="762"/>
      <c r="NXS17" s="94"/>
      <c r="NXV17" s="549"/>
      <c r="NXW17" s="548"/>
      <c r="NYE17" s="762"/>
      <c r="NYG17" s="762"/>
      <c r="NYI17" s="762"/>
      <c r="NYK17" s="762"/>
      <c r="NYL17" s="94"/>
      <c r="NYO17" s="549"/>
      <c r="NYP17" s="548"/>
      <c r="NYX17" s="762"/>
      <c r="NYZ17" s="762"/>
      <c r="NZB17" s="762"/>
      <c r="NZD17" s="762"/>
      <c r="NZE17" s="94"/>
      <c r="NZH17" s="549"/>
      <c r="NZI17" s="548"/>
      <c r="NZQ17" s="762"/>
      <c r="NZS17" s="762"/>
      <c r="NZU17" s="762"/>
      <c r="NZW17" s="762"/>
      <c r="NZX17" s="94"/>
      <c r="OAA17" s="549"/>
      <c r="OAB17" s="548"/>
      <c r="OAJ17" s="762"/>
      <c r="OAL17" s="762"/>
      <c r="OAN17" s="762"/>
      <c r="OAP17" s="762"/>
      <c r="OAQ17" s="94"/>
      <c r="OAT17" s="549"/>
      <c r="OAU17" s="548"/>
      <c r="OBC17" s="762"/>
      <c r="OBE17" s="762"/>
      <c r="OBG17" s="762"/>
      <c r="OBI17" s="762"/>
      <c r="OBJ17" s="94"/>
      <c r="OBM17" s="549"/>
      <c r="OBN17" s="548"/>
      <c r="OBV17" s="762"/>
      <c r="OBX17" s="762"/>
      <c r="OBZ17" s="762"/>
      <c r="OCB17" s="762"/>
      <c r="OCC17" s="94"/>
      <c r="OCF17" s="549"/>
      <c r="OCG17" s="548"/>
      <c r="OCO17" s="762"/>
      <c r="OCQ17" s="762"/>
      <c r="OCS17" s="762"/>
      <c r="OCU17" s="762"/>
      <c r="OCV17" s="94"/>
      <c r="OCY17" s="549"/>
      <c r="OCZ17" s="548"/>
      <c r="ODH17" s="762"/>
      <c r="ODJ17" s="762"/>
      <c r="ODL17" s="762"/>
      <c r="ODN17" s="762"/>
      <c r="ODO17" s="94"/>
      <c r="ODR17" s="549"/>
      <c r="ODS17" s="548"/>
      <c r="OEA17" s="762"/>
      <c r="OEC17" s="762"/>
      <c r="OEE17" s="762"/>
      <c r="OEG17" s="762"/>
      <c r="OEH17" s="94"/>
      <c r="OEK17" s="549"/>
      <c r="OEL17" s="548"/>
      <c r="OET17" s="762"/>
      <c r="OEV17" s="762"/>
      <c r="OEX17" s="762"/>
      <c r="OEZ17" s="762"/>
      <c r="OFA17" s="94"/>
      <c r="OFD17" s="549"/>
      <c r="OFE17" s="548"/>
      <c r="OFM17" s="762"/>
      <c r="OFO17" s="762"/>
      <c r="OFQ17" s="762"/>
      <c r="OFS17" s="762"/>
      <c r="OFT17" s="94"/>
      <c r="OFW17" s="549"/>
      <c r="OFX17" s="548"/>
      <c r="OGF17" s="762"/>
      <c r="OGH17" s="762"/>
      <c r="OGJ17" s="762"/>
      <c r="OGL17" s="762"/>
      <c r="OGM17" s="94"/>
      <c r="OGP17" s="549"/>
      <c r="OGQ17" s="548"/>
      <c r="OGY17" s="762"/>
      <c r="OHA17" s="762"/>
      <c r="OHC17" s="762"/>
      <c r="OHE17" s="762"/>
      <c r="OHF17" s="94"/>
      <c r="OHI17" s="549"/>
      <c r="OHJ17" s="548"/>
      <c r="OHR17" s="762"/>
      <c r="OHT17" s="762"/>
      <c r="OHV17" s="762"/>
      <c r="OHX17" s="762"/>
      <c r="OHY17" s="94"/>
      <c r="OIB17" s="549"/>
      <c r="OIC17" s="548"/>
      <c r="OIK17" s="762"/>
      <c r="OIM17" s="762"/>
      <c r="OIO17" s="762"/>
      <c r="OIQ17" s="762"/>
      <c r="OIR17" s="94"/>
      <c r="OIU17" s="549"/>
      <c r="OIV17" s="548"/>
      <c r="OJD17" s="762"/>
      <c r="OJF17" s="762"/>
      <c r="OJH17" s="762"/>
      <c r="OJJ17" s="762"/>
      <c r="OJK17" s="94"/>
      <c r="OJN17" s="549"/>
      <c r="OJO17" s="548"/>
      <c r="OJW17" s="762"/>
      <c r="OJY17" s="762"/>
      <c r="OKA17" s="762"/>
      <c r="OKC17" s="762"/>
      <c r="OKD17" s="94"/>
      <c r="OKG17" s="549"/>
      <c r="OKH17" s="548"/>
      <c r="OKP17" s="762"/>
      <c r="OKR17" s="762"/>
      <c r="OKT17" s="762"/>
      <c r="OKV17" s="762"/>
      <c r="OKW17" s="94"/>
      <c r="OKZ17" s="549"/>
      <c r="OLA17" s="548"/>
      <c r="OLI17" s="762"/>
      <c r="OLK17" s="762"/>
      <c r="OLM17" s="762"/>
      <c r="OLO17" s="762"/>
      <c r="OLP17" s="94"/>
      <c r="OLS17" s="549"/>
      <c r="OLT17" s="548"/>
      <c r="OMB17" s="762"/>
      <c r="OMD17" s="762"/>
      <c r="OMF17" s="762"/>
      <c r="OMH17" s="762"/>
      <c r="OMI17" s="94"/>
      <c r="OML17" s="549"/>
      <c r="OMM17" s="548"/>
      <c r="OMU17" s="762"/>
      <c r="OMW17" s="762"/>
      <c r="OMY17" s="762"/>
      <c r="ONA17" s="762"/>
      <c r="ONB17" s="94"/>
      <c r="ONE17" s="549"/>
      <c r="ONF17" s="548"/>
      <c r="ONN17" s="762"/>
      <c r="ONP17" s="762"/>
      <c r="ONR17" s="762"/>
      <c r="ONT17" s="762"/>
      <c r="ONU17" s="94"/>
      <c r="ONX17" s="549"/>
      <c r="ONY17" s="548"/>
      <c r="OOG17" s="762"/>
      <c r="OOI17" s="762"/>
      <c r="OOK17" s="762"/>
      <c r="OOM17" s="762"/>
      <c r="OON17" s="94"/>
      <c r="OOQ17" s="549"/>
      <c r="OOR17" s="548"/>
      <c r="OOZ17" s="762"/>
      <c r="OPB17" s="762"/>
      <c r="OPD17" s="762"/>
      <c r="OPF17" s="762"/>
      <c r="OPG17" s="94"/>
      <c r="OPJ17" s="549"/>
      <c r="OPK17" s="548"/>
      <c r="OPS17" s="762"/>
      <c r="OPU17" s="762"/>
      <c r="OPW17" s="762"/>
      <c r="OPY17" s="762"/>
      <c r="OPZ17" s="94"/>
      <c r="OQC17" s="549"/>
      <c r="OQD17" s="548"/>
      <c r="OQL17" s="762"/>
      <c r="OQN17" s="762"/>
      <c r="OQP17" s="762"/>
      <c r="OQR17" s="762"/>
      <c r="OQS17" s="94"/>
      <c r="OQV17" s="549"/>
      <c r="OQW17" s="548"/>
      <c r="ORE17" s="762"/>
      <c r="ORG17" s="762"/>
      <c r="ORI17" s="762"/>
      <c r="ORK17" s="762"/>
      <c r="ORL17" s="94"/>
      <c r="ORO17" s="549"/>
      <c r="ORP17" s="548"/>
      <c r="ORX17" s="762"/>
      <c r="ORZ17" s="762"/>
      <c r="OSB17" s="762"/>
      <c r="OSD17" s="762"/>
      <c r="OSE17" s="94"/>
      <c r="OSH17" s="549"/>
      <c r="OSI17" s="548"/>
      <c r="OSQ17" s="762"/>
      <c r="OSS17" s="762"/>
      <c r="OSU17" s="762"/>
      <c r="OSW17" s="762"/>
      <c r="OSX17" s="94"/>
      <c r="OTA17" s="549"/>
      <c r="OTB17" s="548"/>
      <c r="OTJ17" s="762"/>
      <c r="OTL17" s="762"/>
      <c r="OTN17" s="762"/>
      <c r="OTP17" s="762"/>
      <c r="OTQ17" s="94"/>
      <c r="OTT17" s="549"/>
      <c r="OTU17" s="548"/>
      <c r="OUC17" s="762"/>
      <c r="OUE17" s="762"/>
      <c r="OUG17" s="762"/>
      <c r="OUI17" s="762"/>
      <c r="OUJ17" s="94"/>
      <c r="OUM17" s="549"/>
      <c r="OUN17" s="548"/>
      <c r="OUV17" s="762"/>
      <c r="OUX17" s="762"/>
      <c r="OUZ17" s="762"/>
      <c r="OVB17" s="762"/>
      <c r="OVC17" s="94"/>
      <c r="OVF17" s="549"/>
      <c r="OVG17" s="548"/>
      <c r="OVO17" s="762"/>
      <c r="OVQ17" s="762"/>
      <c r="OVS17" s="762"/>
      <c r="OVU17" s="762"/>
      <c r="OVV17" s="94"/>
      <c r="OVY17" s="549"/>
      <c r="OVZ17" s="548"/>
      <c r="OWH17" s="762"/>
      <c r="OWJ17" s="762"/>
      <c r="OWL17" s="762"/>
      <c r="OWN17" s="762"/>
      <c r="OWO17" s="94"/>
      <c r="OWR17" s="549"/>
      <c r="OWS17" s="548"/>
      <c r="OXA17" s="762"/>
      <c r="OXC17" s="762"/>
      <c r="OXE17" s="762"/>
      <c r="OXG17" s="762"/>
      <c r="OXH17" s="94"/>
      <c r="OXK17" s="549"/>
      <c r="OXL17" s="548"/>
      <c r="OXT17" s="762"/>
      <c r="OXV17" s="762"/>
      <c r="OXX17" s="762"/>
      <c r="OXZ17" s="762"/>
      <c r="OYA17" s="94"/>
      <c r="OYD17" s="549"/>
      <c r="OYE17" s="548"/>
      <c r="OYM17" s="762"/>
      <c r="OYO17" s="762"/>
      <c r="OYQ17" s="762"/>
      <c r="OYS17" s="762"/>
      <c r="OYT17" s="94"/>
      <c r="OYW17" s="549"/>
      <c r="OYX17" s="548"/>
      <c r="OZF17" s="762"/>
      <c r="OZH17" s="762"/>
      <c r="OZJ17" s="762"/>
      <c r="OZL17" s="762"/>
      <c r="OZM17" s="94"/>
      <c r="OZP17" s="549"/>
      <c r="OZQ17" s="548"/>
      <c r="OZY17" s="762"/>
      <c r="PAA17" s="762"/>
      <c r="PAC17" s="762"/>
      <c r="PAE17" s="762"/>
      <c r="PAF17" s="94"/>
      <c r="PAI17" s="549"/>
      <c r="PAJ17" s="548"/>
      <c r="PAR17" s="762"/>
      <c r="PAT17" s="762"/>
      <c r="PAV17" s="762"/>
      <c r="PAX17" s="762"/>
      <c r="PAY17" s="94"/>
      <c r="PBB17" s="549"/>
      <c r="PBC17" s="548"/>
      <c r="PBK17" s="762"/>
      <c r="PBM17" s="762"/>
      <c r="PBO17" s="762"/>
      <c r="PBQ17" s="762"/>
      <c r="PBR17" s="94"/>
      <c r="PBU17" s="549"/>
      <c r="PBV17" s="548"/>
      <c r="PCD17" s="762"/>
      <c r="PCF17" s="762"/>
      <c r="PCH17" s="762"/>
      <c r="PCJ17" s="762"/>
      <c r="PCK17" s="94"/>
      <c r="PCN17" s="549"/>
      <c r="PCO17" s="548"/>
      <c r="PCW17" s="762"/>
      <c r="PCY17" s="762"/>
      <c r="PDA17" s="762"/>
      <c r="PDC17" s="762"/>
      <c r="PDD17" s="94"/>
      <c r="PDG17" s="549"/>
      <c r="PDH17" s="548"/>
      <c r="PDP17" s="762"/>
      <c r="PDR17" s="762"/>
      <c r="PDT17" s="762"/>
      <c r="PDV17" s="762"/>
      <c r="PDW17" s="94"/>
      <c r="PDZ17" s="549"/>
      <c r="PEA17" s="548"/>
      <c r="PEI17" s="762"/>
      <c r="PEK17" s="762"/>
      <c r="PEM17" s="762"/>
      <c r="PEO17" s="762"/>
      <c r="PEP17" s="94"/>
      <c r="PES17" s="549"/>
      <c r="PET17" s="548"/>
      <c r="PFB17" s="762"/>
      <c r="PFD17" s="762"/>
      <c r="PFF17" s="762"/>
      <c r="PFH17" s="762"/>
      <c r="PFI17" s="94"/>
      <c r="PFL17" s="549"/>
      <c r="PFM17" s="548"/>
      <c r="PFU17" s="762"/>
      <c r="PFW17" s="762"/>
      <c r="PFY17" s="762"/>
      <c r="PGA17" s="762"/>
      <c r="PGB17" s="94"/>
      <c r="PGE17" s="549"/>
      <c r="PGF17" s="548"/>
      <c r="PGN17" s="762"/>
      <c r="PGP17" s="762"/>
      <c r="PGR17" s="762"/>
      <c r="PGT17" s="762"/>
      <c r="PGU17" s="94"/>
      <c r="PGX17" s="549"/>
      <c r="PGY17" s="548"/>
      <c r="PHG17" s="762"/>
      <c r="PHI17" s="762"/>
      <c r="PHK17" s="762"/>
      <c r="PHM17" s="762"/>
      <c r="PHN17" s="94"/>
      <c r="PHQ17" s="549"/>
      <c r="PHR17" s="548"/>
      <c r="PHZ17" s="762"/>
      <c r="PIB17" s="762"/>
      <c r="PID17" s="762"/>
      <c r="PIF17" s="762"/>
      <c r="PIG17" s="94"/>
      <c r="PIJ17" s="549"/>
      <c r="PIK17" s="548"/>
      <c r="PIS17" s="762"/>
      <c r="PIU17" s="762"/>
      <c r="PIW17" s="762"/>
      <c r="PIY17" s="762"/>
      <c r="PIZ17" s="94"/>
      <c r="PJC17" s="549"/>
      <c r="PJD17" s="548"/>
      <c r="PJL17" s="762"/>
      <c r="PJN17" s="762"/>
      <c r="PJP17" s="762"/>
      <c r="PJR17" s="762"/>
      <c r="PJS17" s="94"/>
      <c r="PJV17" s="549"/>
      <c r="PJW17" s="548"/>
      <c r="PKE17" s="762"/>
      <c r="PKG17" s="762"/>
      <c r="PKI17" s="762"/>
      <c r="PKK17" s="762"/>
      <c r="PKL17" s="94"/>
      <c r="PKO17" s="549"/>
      <c r="PKP17" s="548"/>
      <c r="PKX17" s="762"/>
      <c r="PKZ17" s="762"/>
      <c r="PLB17" s="762"/>
      <c r="PLD17" s="762"/>
      <c r="PLE17" s="94"/>
      <c r="PLH17" s="549"/>
      <c r="PLI17" s="548"/>
      <c r="PLQ17" s="762"/>
      <c r="PLS17" s="762"/>
      <c r="PLU17" s="762"/>
      <c r="PLW17" s="762"/>
      <c r="PLX17" s="94"/>
      <c r="PMA17" s="549"/>
      <c r="PMB17" s="548"/>
      <c r="PMJ17" s="762"/>
      <c r="PML17" s="762"/>
      <c r="PMN17" s="762"/>
      <c r="PMP17" s="762"/>
      <c r="PMQ17" s="94"/>
      <c r="PMT17" s="549"/>
      <c r="PMU17" s="548"/>
      <c r="PNC17" s="762"/>
      <c r="PNE17" s="762"/>
      <c r="PNG17" s="762"/>
      <c r="PNI17" s="762"/>
      <c r="PNJ17" s="94"/>
      <c r="PNM17" s="549"/>
      <c r="PNN17" s="548"/>
      <c r="PNV17" s="762"/>
      <c r="PNX17" s="762"/>
      <c r="PNZ17" s="762"/>
      <c r="POB17" s="762"/>
      <c r="POC17" s="94"/>
      <c r="POF17" s="549"/>
      <c r="POG17" s="548"/>
      <c r="POO17" s="762"/>
      <c r="POQ17" s="762"/>
      <c r="POS17" s="762"/>
      <c r="POU17" s="762"/>
      <c r="POV17" s="94"/>
      <c r="POY17" s="549"/>
      <c r="POZ17" s="548"/>
      <c r="PPH17" s="762"/>
      <c r="PPJ17" s="762"/>
      <c r="PPL17" s="762"/>
      <c r="PPN17" s="762"/>
      <c r="PPO17" s="94"/>
      <c r="PPR17" s="549"/>
      <c r="PPS17" s="548"/>
      <c r="PQA17" s="762"/>
      <c r="PQC17" s="762"/>
      <c r="PQE17" s="762"/>
      <c r="PQG17" s="762"/>
      <c r="PQH17" s="94"/>
      <c r="PQK17" s="549"/>
      <c r="PQL17" s="548"/>
      <c r="PQT17" s="762"/>
      <c r="PQV17" s="762"/>
      <c r="PQX17" s="762"/>
      <c r="PQZ17" s="762"/>
      <c r="PRA17" s="94"/>
      <c r="PRD17" s="549"/>
      <c r="PRE17" s="548"/>
      <c r="PRM17" s="762"/>
      <c r="PRO17" s="762"/>
      <c r="PRQ17" s="762"/>
      <c r="PRS17" s="762"/>
      <c r="PRT17" s="94"/>
      <c r="PRW17" s="549"/>
      <c r="PRX17" s="548"/>
      <c r="PSF17" s="762"/>
      <c r="PSH17" s="762"/>
      <c r="PSJ17" s="762"/>
      <c r="PSL17" s="762"/>
      <c r="PSM17" s="94"/>
      <c r="PSP17" s="549"/>
      <c r="PSQ17" s="548"/>
      <c r="PSY17" s="762"/>
      <c r="PTA17" s="762"/>
      <c r="PTC17" s="762"/>
      <c r="PTE17" s="762"/>
      <c r="PTF17" s="94"/>
      <c r="PTI17" s="549"/>
      <c r="PTJ17" s="548"/>
      <c r="PTR17" s="762"/>
      <c r="PTT17" s="762"/>
      <c r="PTV17" s="762"/>
      <c r="PTX17" s="762"/>
      <c r="PTY17" s="94"/>
      <c r="PUB17" s="549"/>
      <c r="PUC17" s="548"/>
      <c r="PUK17" s="762"/>
      <c r="PUM17" s="762"/>
      <c r="PUO17" s="762"/>
      <c r="PUQ17" s="762"/>
      <c r="PUR17" s="94"/>
      <c r="PUU17" s="549"/>
      <c r="PUV17" s="548"/>
      <c r="PVD17" s="762"/>
      <c r="PVF17" s="762"/>
      <c r="PVH17" s="762"/>
      <c r="PVJ17" s="762"/>
      <c r="PVK17" s="94"/>
      <c r="PVN17" s="549"/>
      <c r="PVO17" s="548"/>
      <c r="PVW17" s="762"/>
      <c r="PVY17" s="762"/>
      <c r="PWA17" s="762"/>
      <c r="PWC17" s="762"/>
      <c r="PWD17" s="94"/>
      <c r="PWG17" s="549"/>
      <c r="PWH17" s="548"/>
      <c r="PWP17" s="762"/>
      <c r="PWR17" s="762"/>
      <c r="PWT17" s="762"/>
      <c r="PWV17" s="762"/>
      <c r="PWW17" s="94"/>
      <c r="PWZ17" s="549"/>
      <c r="PXA17" s="548"/>
      <c r="PXI17" s="762"/>
      <c r="PXK17" s="762"/>
      <c r="PXM17" s="762"/>
      <c r="PXO17" s="762"/>
      <c r="PXP17" s="94"/>
      <c r="PXS17" s="549"/>
      <c r="PXT17" s="548"/>
      <c r="PYB17" s="762"/>
      <c r="PYD17" s="762"/>
      <c r="PYF17" s="762"/>
      <c r="PYH17" s="762"/>
      <c r="PYI17" s="94"/>
      <c r="PYL17" s="549"/>
      <c r="PYM17" s="548"/>
      <c r="PYU17" s="762"/>
      <c r="PYW17" s="762"/>
      <c r="PYY17" s="762"/>
      <c r="PZA17" s="762"/>
      <c r="PZB17" s="94"/>
      <c r="PZE17" s="549"/>
      <c r="PZF17" s="548"/>
      <c r="PZN17" s="762"/>
      <c r="PZP17" s="762"/>
      <c r="PZR17" s="762"/>
      <c r="PZT17" s="762"/>
      <c r="PZU17" s="94"/>
      <c r="PZX17" s="549"/>
      <c r="PZY17" s="548"/>
      <c r="QAG17" s="762"/>
      <c r="QAI17" s="762"/>
      <c r="QAK17" s="762"/>
      <c r="QAM17" s="762"/>
      <c r="QAN17" s="94"/>
      <c r="QAQ17" s="549"/>
      <c r="QAR17" s="548"/>
      <c r="QAZ17" s="762"/>
      <c r="QBB17" s="762"/>
      <c r="QBD17" s="762"/>
      <c r="QBF17" s="762"/>
      <c r="QBG17" s="94"/>
      <c r="QBJ17" s="549"/>
      <c r="QBK17" s="548"/>
      <c r="QBS17" s="762"/>
      <c r="QBU17" s="762"/>
      <c r="QBW17" s="762"/>
      <c r="QBY17" s="762"/>
      <c r="QBZ17" s="94"/>
      <c r="QCC17" s="549"/>
      <c r="QCD17" s="548"/>
      <c r="QCL17" s="762"/>
      <c r="QCN17" s="762"/>
      <c r="QCP17" s="762"/>
      <c r="QCR17" s="762"/>
      <c r="QCS17" s="94"/>
      <c r="QCV17" s="549"/>
      <c r="QCW17" s="548"/>
      <c r="QDE17" s="762"/>
      <c r="QDG17" s="762"/>
      <c r="QDI17" s="762"/>
      <c r="QDK17" s="762"/>
      <c r="QDL17" s="94"/>
      <c r="QDO17" s="549"/>
      <c r="QDP17" s="548"/>
      <c r="QDX17" s="762"/>
      <c r="QDZ17" s="762"/>
      <c r="QEB17" s="762"/>
      <c r="QED17" s="762"/>
      <c r="QEE17" s="94"/>
      <c r="QEH17" s="549"/>
      <c r="QEI17" s="548"/>
      <c r="QEQ17" s="762"/>
      <c r="QES17" s="762"/>
      <c r="QEU17" s="762"/>
      <c r="QEW17" s="762"/>
      <c r="QEX17" s="94"/>
      <c r="QFA17" s="549"/>
      <c r="QFB17" s="548"/>
      <c r="QFJ17" s="762"/>
      <c r="QFL17" s="762"/>
      <c r="QFN17" s="762"/>
      <c r="QFP17" s="762"/>
      <c r="QFQ17" s="94"/>
      <c r="QFT17" s="549"/>
      <c r="QFU17" s="548"/>
      <c r="QGC17" s="762"/>
      <c r="QGE17" s="762"/>
      <c r="QGG17" s="762"/>
      <c r="QGI17" s="762"/>
      <c r="QGJ17" s="94"/>
      <c r="QGM17" s="549"/>
      <c r="QGN17" s="548"/>
      <c r="QGV17" s="762"/>
      <c r="QGX17" s="762"/>
      <c r="QGZ17" s="762"/>
      <c r="QHB17" s="762"/>
      <c r="QHC17" s="94"/>
      <c r="QHF17" s="549"/>
      <c r="QHG17" s="548"/>
      <c r="QHO17" s="762"/>
      <c r="QHQ17" s="762"/>
      <c r="QHS17" s="762"/>
      <c r="QHU17" s="762"/>
      <c r="QHV17" s="94"/>
      <c r="QHY17" s="549"/>
      <c r="QHZ17" s="548"/>
      <c r="QIH17" s="762"/>
      <c r="QIJ17" s="762"/>
      <c r="QIL17" s="762"/>
      <c r="QIN17" s="762"/>
      <c r="QIO17" s="94"/>
      <c r="QIR17" s="549"/>
      <c r="QIS17" s="548"/>
      <c r="QJA17" s="762"/>
      <c r="QJC17" s="762"/>
      <c r="QJE17" s="762"/>
      <c r="QJG17" s="762"/>
      <c r="QJH17" s="94"/>
      <c r="QJK17" s="549"/>
      <c r="QJL17" s="548"/>
      <c r="QJT17" s="762"/>
      <c r="QJV17" s="762"/>
      <c r="QJX17" s="762"/>
      <c r="QJZ17" s="762"/>
      <c r="QKA17" s="94"/>
      <c r="QKD17" s="549"/>
      <c r="QKE17" s="548"/>
      <c r="QKM17" s="762"/>
      <c r="QKO17" s="762"/>
      <c r="QKQ17" s="762"/>
      <c r="QKS17" s="762"/>
      <c r="QKT17" s="94"/>
      <c r="QKW17" s="549"/>
      <c r="QKX17" s="548"/>
      <c r="QLF17" s="762"/>
      <c r="QLH17" s="762"/>
      <c r="QLJ17" s="762"/>
      <c r="QLL17" s="762"/>
      <c r="QLM17" s="94"/>
      <c r="QLP17" s="549"/>
      <c r="QLQ17" s="548"/>
      <c r="QLY17" s="762"/>
      <c r="QMA17" s="762"/>
      <c r="QMC17" s="762"/>
      <c r="QME17" s="762"/>
      <c r="QMF17" s="94"/>
      <c r="QMI17" s="549"/>
      <c r="QMJ17" s="548"/>
      <c r="QMR17" s="762"/>
      <c r="QMT17" s="762"/>
      <c r="QMV17" s="762"/>
      <c r="QMX17" s="762"/>
      <c r="QMY17" s="94"/>
      <c r="QNB17" s="549"/>
      <c r="QNC17" s="548"/>
      <c r="QNK17" s="762"/>
      <c r="QNM17" s="762"/>
      <c r="QNO17" s="762"/>
      <c r="QNQ17" s="762"/>
      <c r="QNR17" s="94"/>
      <c r="QNU17" s="549"/>
      <c r="QNV17" s="548"/>
      <c r="QOD17" s="762"/>
      <c r="QOF17" s="762"/>
      <c r="QOH17" s="762"/>
      <c r="QOJ17" s="762"/>
      <c r="QOK17" s="94"/>
      <c r="QON17" s="549"/>
      <c r="QOO17" s="548"/>
      <c r="QOW17" s="762"/>
      <c r="QOY17" s="762"/>
      <c r="QPA17" s="762"/>
      <c r="QPC17" s="762"/>
      <c r="QPD17" s="94"/>
      <c r="QPG17" s="549"/>
      <c r="QPH17" s="548"/>
      <c r="QPP17" s="762"/>
      <c r="QPR17" s="762"/>
      <c r="QPT17" s="762"/>
      <c r="QPV17" s="762"/>
      <c r="QPW17" s="94"/>
      <c r="QPZ17" s="549"/>
      <c r="QQA17" s="548"/>
      <c r="QQI17" s="762"/>
      <c r="QQK17" s="762"/>
      <c r="QQM17" s="762"/>
      <c r="QQO17" s="762"/>
      <c r="QQP17" s="94"/>
      <c r="QQS17" s="549"/>
      <c r="QQT17" s="548"/>
      <c r="QRB17" s="762"/>
      <c r="QRD17" s="762"/>
      <c r="QRF17" s="762"/>
      <c r="QRH17" s="762"/>
      <c r="QRI17" s="94"/>
      <c r="QRL17" s="549"/>
      <c r="QRM17" s="548"/>
      <c r="QRU17" s="762"/>
      <c r="QRW17" s="762"/>
      <c r="QRY17" s="762"/>
      <c r="QSA17" s="762"/>
      <c r="QSB17" s="94"/>
      <c r="QSE17" s="549"/>
      <c r="QSF17" s="548"/>
      <c r="QSN17" s="762"/>
      <c r="QSP17" s="762"/>
      <c r="QSR17" s="762"/>
      <c r="QST17" s="762"/>
      <c r="QSU17" s="94"/>
      <c r="QSX17" s="549"/>
      <c r="QSY17" s="548"/>
      <c r="QTG17" s="762"/>
      <c r="QTI17" s="762"/>
      <c r="QTK17" s="762"/>
      <c r="QTM17" s="762"/>
      <c r="QTN17" s="94"/>
      <c r="QTQ17" s="549"/>
      <c r="QTR17" s="548"/>
      <c r="QTZ17" s="762"/>
      <c r="QUB17" s="762"/>
      <c r="QUD17" s="762"/>
      <c r="QUF17" s="762"/>
      <c r="QUG17" s="94"/>
      <c r="QUJ17" s="549"/>
      <c r="QUK17" s="548"/>
      <c r="QUS17" s="762"/>
      <c r="QUU17" s="762"/>
      <c r="QUW17" s="762"/>
      <c r="QUY17" s="762"/>
      <c r="QUZ17" s="94"/>
      <c r="QVC17" s="549"/>
      <c r="QVD17" s="548"/>
      <c r="QVL17" s="762"/>
      <c r="QVN17" s="762"/>
      <c r="QVP17" s="762"/>
      <c r="QVR17" s="762"/>
      <c r="QVS17" s="94"/>
      <c r="QVV17" s="549"/>
      <c r="QVW17" s="548"/>
      <c r="QWE17" s="762"/>
      <c r="QWG17" s="762"/>
      <c r="QWI17" s="762"/>
      <c r="QWK17" s="762"/>
      <c r="QWL17" s="94"/>
      <c r="QWO17" s="549"/>
      <c r="QWP17" s="548"/>
      <c r="QWX17" s="762"/>
      <c r="QWZ17" s="762"/>
      <c r="QXB17" s="762"/>
      <c r="QXD17" s="762"/>
      <c r="QXE17" s="94"/>
      <c r="QXH17" s="549"/>
      <c r="QXI17" s="548"/>
      <c r="QXQ17" s="762"/>
      <c r="QXS17" s="762"/>
      <c r="QXU17" s="762"/>
      <c r="QXW17" s="762"/>
      <c r="QXX17" s="94"/>
      <c r="QYA17" s="549"/>
      <c r="QYB17" s="548"/>
      <c r="QYJ17" s="762"/>
      <c r="QYL17" s="762"/>
      <c r="QYN17" s="762"/>
      <c r="QYP17" s="762"/>
      <c r="QYQ17" s="94"/>
      <c r="QYT17" s="549"/>
      <c r="QYU17" s="548"/>
      <c r="QZC17" s="762"/>
      <c r="QZE17" s="762"/>
      <c r="QZG17" s="762"/>
      <c r="QZI17" s="762"/>
      <c r="QZJ17" s="94"/>
      <c r="QZM17" s="549"/>
      <c r="QZN17" s="548"/>
      <c r="QZV17" s="762"/>
      <c r="QZX17" s="762"/>
      <c r="QZZ17" s="762"/>
      <c r="RAB17" s="762"/>
      <c r="RAC17" s="94"/>
      <c r="RAF17" s="549"/>
      <c r="RAG17" s="548"/>
      <c r="RAO17" s="762"/>
      <c r="RAQ17" s="762"/>
      <c r="RAS17" s="762"/>
      <c r="RAU17" s="762"/>
      <c r="RAV17" s="94"/>
      <c r="RAY17" s="549"/>
      <c r="RAZ17" s="548"/>
      <c r="RBH17" s="762"/>
      <c r="RBJ17" s="762"/>
      <c r="RBL17" s="762"/>
      <c r="RBN17" s="762"/>
      <c r="RBO17" s="94"/>
      <c r="RBR17" s="549"/>
      <c r="RBS17" s="548"/>
      <c r="RCA17" s="762"/>
      <c r="RCC17" s="762"/>
      <c r="RCE17" s="762"/>
      <c r="RCG17" s="762"/>
      <c r="RCH17" s="94"/>
      <c r="RCK17" s="549"/>
      <c r="RCL17" s="548"/>
      <c r="RCT17" s="762"/>
      <c r="RCV17" s="762"/>
      <c r="RCX17" s="762"/>
      <c r="RCZ17" s="762"/>
      <c r="RDA17" s="94"/>
      <c r="RDD17" s="549"/>
      <c r="RDE17" s="548"/>
      <c r="RDM17" s="762"/>
      <c r="RDO17" s="762"/>
      <c r="RDQ17" s="762"/>
      <c r="RDS17" s="762"/>
      <c r="RDT17" s="94"/>
      <c r="RDW17" s="549"/>
      <c r="RDX17" s="548"/>
      <c r="REF17" s="762"/>
      <c r="REH17" s="762"/>
      <c r="REJ17" s="762"/>
      <c r="REL17" s="762"/>
      <c r="REM17" s="94"/>
      <c r="REP17" s="549"/>
      <c r="REQ17" s="548"/>
      <c r="REY17" s="762"/>
      <c r="RFA17" s="762"/>
      <c r="RFC17" s="762"/>
      <c r="RFE17" s="762"/>
      <c r="RFF17" s="94"/>
      <c r="RFI17" s="549"/>
      <c r="RFJ17" s="548"/>
      <c r="RFR17" s="762"/>
      <c r="RFT17" s="762"/>
      <c r="RFV17" s="762"/>
      <c r="RFX17" s="762"/>
      <c r="RFY17" s="94"/>
      <c r="RGB17" s="549"/>
      <c r="RGC17" s="548"/>
      <c r="RGK17" s="762"/>
      <c r="RGM17" s="762"/>
      <c r="RGO17" s="762"/>
      <c r="RGQ17" s="762"/>
      <c r="RGR17" s="94"/>
      <c r="RGU17" s="549"/>
      <c r="RGV17" s="548"/>
      <c r="RHD17" s="762"/>
      <c r="RHF17" s="762"/>
      <c r="RHH17" s="762"/>
      <c r="RHJ17" s="762"/>
      <c r="RHK17" s="94"/>
      <c r="RHN17" s="549"/>
      <c r="RHO17" s="548"/>
      <c r="RHW17" s="762"/>
      <c r="RHY17" s="762"/>
      <c r="RIA17" s="762"/>
      <c r="RIC17" s="762"/>
      <c r="RID17" s="94"/>
      <c r="RIG17" s="549"/>
      <c r="RIH17" s="548"/>
      <c r="RIP17" s="762"/>
      <c r="RIR17" s="762"/>
      <c r="RIT17" s="762"/>
      <c r="RIV17" s="762"/>
      <c r="RIW17" s="94"/>
      <c r="RIZ17" s="549"/>
      <c r="RJA17" s="548"/>
      <c r="RJI17" s="762"/>
      <c r="RJK17" s="762"/>
      <c r="RJM17" s="762"/>
      <c r="RJO17" s="762"/>
      <c r="RJP17" s="94"/>
      <c r="RJS17" s="549"/>
      <c r="RJT17" s="548"/>
      <c r="RKB17" s="762"/>
      <c r="RKD17" s="762"/>
      <c r="RKF17" s="762"/>
      <c r="RKH17" s="762"/>
      <c r="RKI17" s="94"/>
      <c r="RKL17" s="549"/>
      <c r="RKM17" s="548"/>
      <c r="RKU17" s="762"/>
      <c r="RKW17" s="762"/>
      <c r="RKY17" s="762"/>
      <c r="RLA17" s="762"/>
      <c r="RLB17" s="94"/>
      <c r="RLE17" s="549"/>
      <c r="RLF17" s="548"/>
      <c r="RLN17" s="762"/>
      <c r="RLP17" s="762"/>
      <c r="RLR17" s="762"/>
      <c r="RLT17" s="762"/>
      <c r="RLU17" s="94"/>
      <c r="RLX17" s="549"/>
      <c r="RLY17" s="548"/>
      <c r="RMG17" s="762"/>
      <c r="RMI17" s="762"/>
      <c r="RMK17" s="762"/>
      <c r="RMM17" s="762"/>
      <c r="RMN17" s="94"/>
      <c r="RMQ17" s="549"/>
      <c r="RMR17" s="548"/>
      <c r="RMZ17" s="762"/>
      <c r="RNB17" s="762"/>
      <c r="RND17" s="762"/>
      <c r="RNF17" s="762"/>
      <c r="RNG17" s="94"/>
      <c r="RNJ17" s="549"/>
      <c r="RNK17" s="548"/>
      <c r="RNS17" s="762"/>
      <c r="RNU17" s="762"/>
      <c r="RNW17" s="762"/>
      <c r="RNY17" s="762"/>
      <c r="RNZ17" s="94"/>
      <c r="ROC17" s="549"/>
      <c r="ROD17" s="548"/>
      <c r="ROL17" s="762"/>
      <c r="RON17" s="762"/>
      <c r="ROP17" s="762"/>
      <c r="ROR17" s="762"/>
      <c r="ROS17" s="94"/>
      <c r="ROV17" s="549"/>
      <c r="ROW17" s="548"/>
      <c r="RPE17" s="762"/>
      <c r="RPG17" s="762"/>
      <c r="RPI17" s="762"/>
      <c r="RPK17" s="762"/>
      <c r="RPL17" s="94"/>
      <c r="RPO17" s="549"/>
      <c r="RPP17" s="548"/>
      <c r="RPX17" s="762"/>
      <c r="RPZ17" s="762"/>
      <c r="RQB17" s="762"/>
      <c r="RQD17" s="762"/>
      <c r="RQE17" s="94"/>
      <c r="RQH17" s="549"/>
      <c r="RQI17" s="548"/>
      <c r="RQQ17" s="762"/>
      <c r="RQS17" s="762"/>
      <c r="RQU17" s="762"/>
      <c r="RQW17" s="762"/>
      <c r="RQX17" s="94"/>
      <c r="RRA17" s="549"/>
      <c r="RRB17" s="548"/>
      <c r="RRJ17" s="762"/>
      <c r="RRL17" s="762"/>
      <c r="RRN17" s="762"/>
      <c r="RRP17" s="762"/>
      <c r="RRQ17" s="94"/>
      <c r="RRT17" s="549"/>
      <c r="RRU17" s="548"/>
      <c r="RSC17" s="762"/>
      <c r="RSE17" s="762"/>
      <c r="RSG17" s="762"/>
      <c r="RSI17" s="762"/>
      <c r="RSJ17" s="94"/>
      <c r="RSM17" s="549"/>
      <c r="RSN17" s="548"/>
      <c r="RSV17" s="762"/>
      <c r="RSX17" s="762"/>
      <c r="RSZ17" s="762"/>
      <c r="RTB17" s="762"/>
      <c r="RTC17" s="94"/>
      <c r="RTF17" s="549"/>
      <c r="RTG17" s="548"/>
      <c r="RTO17" s="762"/>
      <c r="RTQ17" s="762"/>
      <c r="RTS17" s="762"/>
      <c r="RTU17" s="762"/>
      <c r="RTV17" s="94"/>
      <c r="RTY17" s="549"/>
      <c r="RTZ17" s="548"/>
      <c r="RUH17" s="762"/>
      <c r="RUJ17" s="762"/>
      <c r="RUL17" s="762"/>
      <c r="RUN17" s="762"/>
      <c r="RUO17" s="94"/>
      <c r="RUR17" s="549"/>
      <c r="RUS17" s="548"/>
      <c r="RVA17" s="762"/>
      <c r="RVC17" s="762"/>
      <c r="RVE17" s="762"/>
      <c r="RVG17" s="762"/>
      <c r="RVH17" s="94"/>
      <c r="RVK17" s="549"/>
      <c r="RVL17" s="548"/>
      <c r="RVT17" s="762"/>
      <c r="RVV17" s="762"/>
      <c r="RVX17" s="762"/>
      <c r="RVZ17" s="762"/>
      <c r="RWA17" s="94"/>
      <c r="RWD17" s="549"/>
      <c r="RWE17" s="548"/>
      <c r="RWM17" s="762"/>
      <c r="RWO17" s="762"/>
      <c r="RWQ17" s="762"/>
      <c r="RWS17" s="762"/>
      <c r="RWT17" s="94"/>
      <c r="RWW17" s="549"/>
      <c r="RWX17" s="548"/>
      <c r="RXF17" s="762"/>
      <c r="RXH17" s="762"/>
      <c r="RXJ17" s="762"/>
      <c r="RXL17" s="762"/>
      <c r="RXM17" s="94"/>
      <c r="RXP17" s="549"/>
      <c r="RXQ17" s="548"/>
      <c r="RXY17" s="762"/>
      <c r="RYA17" s="762"/>
      <c r="RYC17" s="762"/>
      <c r="RYE17" s="762"/>
      <c r="RYF17" s="94"/>
      <c r="RYI17" s="549"/>
      <c r="RYJ17" s="548"/>
      <c r="RYR17" s="762"/>
      <c r="RYT17" s="762"/>
      <c r="RYV17" s="762"/>
      <c r="RYX17" s="762"/>
      <c r="RYY17" s="94"/>
      <c r="RZB17" s="549"/>
      <c r="RZC17" s="548"/>
      <c r="RZK17" s="762"/>
      <c r="RZM17" s="762"/>
      <c r="RZO17" s="762"/>
      <c r="RZQ17" s="762"/>
      <c r="RZR17" s="94"/>
      <c r="RZU17" s="549"/>
      <c r="RZV17" s="548"/>
      <c r="SAD17" s="762"/>
      <c r="SAF17" s="762"/>
      <c r="SAH17" s="762"/>
      <c r="SAJ17" s="762"/>
      <c r="SAK17" s="94"/>
      <c r="SAN17" s="549"/>
      <c r="SAO17" s="548"/>
      <c r="SAW17" s="762"/>
      <c r="SAY17" s="762"/>
      <c r="SBA17" s="762"/>
      <c r="SBC17" s="762"/>
      <c r="SBD17" s="94"/>
      <c r="SBG17" s="549"/>
      <c r="SBH17" s="548"/>
      <c r="SBP17" s="762"/>
      <c r="SBR17" s="762"/>
      <c r="SBT17" s="762"/>
      <c r="SBV17" s="762"/>
      <c r="SBW17" s="94"/>
      <c r="SBZ17" s="549"/>
      <c r="SCA17" s="548"/>
      <c r="SCI17" s="762"/>
      <c r="SCK17" s="762"/>
      <c r="SCM17" s="762"/>
      <c r="SCO17" s="762"/>
      <c r="SCP17" s="94"/>
      <c r="SCS17" s="549"/>
      <c r="SCT17" s="548"/>
      <c r="SDB17" s="762"/>
      <c r="SDD17" s="762"/>
      <c r="SDF17" s="762"/>
      <c r="SDH17" s="762"/>
      <c r="SDI17" s="94"/>
      <c r="SDL17" s="549"/>
      <c r="SDM17" s="548"/>
      <c r="SDU17" s="762"/>
      <c r="SDW17" s="762"/>
      <c r="SDY17" s="762"/>
      <c r="SEA17" s="762"/>
      <c r="SEB17" s="94"/>
      <c r="SEE17" s="549"/>
      <c r="SEF17" s="548"/>
      <c r="SEN17" s="762"/>
      <c r="SEP17" s="762"/>
      <c r="SER17" s="762"/>
      <c r="SET17" s="762"/>
      <c r="SEU17" s="94"/>
      <c r="SEX17" s="549"/>
      <c r="SEY17" s="548"/>
      <c r="SFG17" s="762"/>
      <c r="SFI17" s="762"/>
      <c r="SFK17" s="762"/>
      <c r="SFM17" s="762"/>
      <c r="SFN17" s="94"/>
      <c r="SFQ17" s="549"/>
      <c r="SFR17" s="548"/>
      <c r="SFZ17" s="762"/>
      <c r="SGB17" s="762"/>
      <c r="SGD17" s="762"/>
      <c r="SGF17" s="762"/>
      <c r="SGG17" s="94"/>
      <c r="SGJ17" s="549"/>
      <c r="SGK17" s="548"/>
      <c r="SGS17" s="762"/>
      <c r="SGU17" s="762"/>
      <c r="SGW17" s="762"/>
      <c r="SGY17" s="762"/>
      <c r="SGZ17" s="94"/>
      <c r="SHC17" s="549"/>
      <c r="SHD17" s="548"/>
      <c r="SHL17" s="762"/>
      <c r="SHN17" s="762"/>
      <c r="SHP17" s="762"/>
      <c r="SHR17" s="762"/>
      <c r="SHS17" s="94"/>
      <c r="SHV17" s="549"/>
      <c r="SHW17" s="548"/>
      <c r="SIE17" s="762"/>
      <c r="SIG17" s="762"/>
      <c r="SII17" s="762"/>
      <c r="SIK17" s="762"/>
      <c r="SIL17" s="94"/>
      <c r="SIO17" s="549"/>
      <c r="SIP17" s="548"/>
      <c r="SIX17" s="762"/>
      <c r="SIZ17" s="762"/>
      <c r="SJB17" s="762"/>
      <c r="SJD17" s="762"/>
      <c r="SJE17" s="94"/>
      <c r="SJH17" s="549"/>
      <c r="SJI17" s="548"/>
      <c r="SJQ17" s="762"/>
      <c r="SJS17" s="762"/>
      <c r="SJU17" s="762"/>
      <c r="SJW17" s="762"/>
      <c r="SJX17" s="94"/>
      <c r="SKA17" s="549"/>
      <c r="SKB17" s="548"/>
      <c r="SKJ17" s="762"/>
      <c r="SKL17" s="762"/>
      <c r="SKN17" s="762"/>
      <c r="SKP17" s="762"/>
      <c r="SKQ17" s="94"/>
      <c r="SKT17" s="549"/>
      <c r="SKU17" s="548"/>
      <c r="SLC17" s="762"/>
      <c r="SLE17" s="762"/>
      <c r="SLG17" s="762"/>
      <c r="SLI17" s="762"/>
      <c r="SLJ17" s="94"/>
      <c r="SLM17" s="549"/>
      <c r="SLN17" s="548"/>
      <c r="SLV17" s="762"/>
      <c r="SLX17" s="762"/>
      <c r="SLZ17" s="762"/>
      <c r="SMB17" s="762"/>
      <c r="SMC17" s="94"/>
      <c r="SMF17" s="549"/>
      <c r="SMG17" s="548"/>
      <c r="SMO17" s="762"/>
      <c r="SMQ17" s="762"/>
      <c r="SMS17" s="762"/>
      <c r="SMU17" s="762"/>
      <c r="SMV17" s="94"/>
      <c r="SMY17" s="549"/>
      <c r="SMZ17" s="548"/>
      <c r="SNH17" s="762"/>
      <c r="SNJ17" s="762"/>
      <c r="SNL17" s="762"/>
      <c r="SNN17" s="762"/>
      <c r="SNO17" s="94"/>
      <c r="SNR17" s="549"/>
      <c r="SNS17" s="548"/>
      <c r="SOA17" s="762"/>
      <c r="SOC17" s="762"/>
      <c r="SOE17" s="762"/>
      <c r="SOG17" s="762"/>
      <c r="SOH17" s="94"/>
      <c r="SOK17" s="549"/>
      <c r="SOL17" s="548"/>
      <c r="SOT17" s="762"/>
      <c r="SOV17" s="762"/>
      <c r="SOX17" s="762"/>
      <c r="SOZ17" s="762"/>
      <c r="SPA17" s="94"/>
      <c r="SPD17" s="549"/>
      <c r="SPE17" s="548"/>
      <c r="SPM17" s="762"/>
      <c r="SPO17" s="762"/>
      <c r="SPQ17" s="762"/>
      <c r="SPS17" s="762"/>
      <c r="SPT17" s="94"/>
      <c r="SPW17" s="549"/>
      <c r="SPX17" s="548"/>
      <c r="SQF17" s="762"/>
      <c r="SQH17" s="762"/>
      <c r="SQJ17" s="762"/>
      <c r="SQL17" s="762"/>
      <c r="SQM17" s="94"/>
      <c r="SQP17" s="549"/>
      <c r="SQQ17" s="548"/>
      <c r="SQY17" s="762"/>
      <c r="SRA17" s="762"/>
      <c r="SRC17" s="762"/>
      <c r="SRE17" s="762"/>
      <c r="SRF17" s="94"/>
      <c r="SRI17" s="549"/>
      <c r="SRJ17" s="548"/>
      <c r="SRR17" s="762"/>
      <c r="SRT17" s="762"/>
      <c r="SRV17" s="762"/>
      <c r="SRX17" s="762"/>
      <c r="SRY17" s="94"/>
      <c r="SSB17" s="549"/>
      <c r="SSC17" s="548"/>
      <c r="SSK17" s="762"/>
      <c r="SSM17" s="762"/>
      <c r="SSO17" s="762"/>
      <c r="SSQ17" s="762"/>
      <c r="SSR17" s="94"/>
      <c r="SSU17" s="549"/>
      <c r="SSV17" s="548"/>
      <c r="STD17" s="762"/>
      <c r="STF17" s="762"/>
      <c r="STH17" s="762"/>
      <c r="STJ17" s="762"/>
      <c r="STK17" s="94"/>
      <c r="STN17" s="549"/>
      <c r="STO17" s="548"/>
      <c r="STW17" s="762"/>
      <c r="STY17" s="762"/>
      <c r="SUA17" s="762"/>
      <c r="SUC17" s="762"/>
      <c r="SUD17" s="94"/>
      <c r="SUG17" s="549"/>
      <c r="SUH17" s="548"/>
      <c r="SUP17" s="762"/>
      <c r="SUR17" s="762"/>
      <c r="SUT17" s="762"/>
      <c r="SUV17" s="762"/>
      <c r="SUW17" s="94"/>
      <c r="SUZ17" s="549"/>
      <c r="SVA17" s="548"/>
      <c r="SVI17" s="762"/>
      <c r="SVK17" s="762"/>
      <c r="SVM17" s="762"/>
      <c r="SVO17" s="762"/>
      <c r="SVP17" s="94"/>
      <c r="SVS17" s="549"/>
      <c r="SVT17" s="548"/>
      <c r="SWB17" s="762"/>
      <c r="SWD17" s="762"/>
      <c r="SWF17" s="762"/>
      <c r="SWH17" s="762"/>
      <c r="SWI17" s="94"/>
      <c r="SWL17" s="549"/>
      <c r="SWM17" s="548"/>
      <c r="SWU17" s="762"/>
      <c r="SWW17" s="762"/>
      <c r="SWY17" s="762"/>
      <c r="SXA17" s="762"/>
      <c r="SXB17" s="94"/>
      <c r="SXE17" s="549"/>
      <c r="SXF17" s="548"/>
      <c r="SXN17" s="762"/>
      <c r="SXP17" s="762"/>
      <c r="SXR17" s="762"/>
      <c r="SXT17" s="762"/>
      <c r="SXU17" s="94"/>
      <c r="SXX17" s="549"/>
      <c r="SXY17" s="548"/>
      <c r="SYG17" s="762"/>
      <c r="SYI17" s="762"/>
      <c r="SYK17" s="762"/>
      <c r="SYM17" s="762"/>
      <c r="SYN17" s="94"/>
      <c r="SYQ17" s="549"/>
      <c r="SYR17" s="548"/>
      <c r="SYZ17" s="762"/>
      <c r="SZB17" s="762"/>
      <c r="SZD17" s="762"/>
      <c r="SZF17" s="762"/>
      <c r="SZG17" s="94"/>
      <c r="SZJ17" s="549"/>
      <c r="SZK17" s="548"/>
      <c r="SZS17" s="762"/>
      <c r="SZU17" s="762"/>
      <c r="SZW17" s="762"/>
      <c r="SZY17" s="762"/>
      <c r="SZZ17" s="94"/>
      <c r="TAC17" s="549"/>
      <c r="TAD17" s="548"/>
      <c r="TAL17" s="762"/>
      <c r="TAN17" s="762"/>
      <c r="TAP17" s="762"/>
      <c r="TAR17" s="762"/>
      <c r="TAS17" s="94"/>
      <c r="TAV17" s="549"/>
      <c r="TAW17" s="548"/>
      <c r="TBE17" s="762"/>
      <c r="TBG17" s="762"/>
      <c r="TBI17" s="762"/>
      <c r="TBK17" s="762"/>
      <c r="TBL17" s="94"/>
      <c r="TBO17" s="549"/>
      <c r="TBP17" s="548"/>
      <c r="TBX17" s="762"/>
      <c r="TBZ17" s="762"/>
      <c r="TCB17" s="762"/>
      <c r="TCD17" s="762"/>
      <c r="TCE17" s="94"/>
      <c r="TCH17" s="549"/>
      <c r="TCI17" s="548"/>
      <c r="TCQ17" s="762"/>
      <c r="TCS17" s="762"/>
      <c r="TCU17" s="762"/>
      <c r="TCW17" s="762"/>
      <c r="TCX17" s="94"/>
      <c r="TDA17" s="549"/>
      <c r="TDB17" s="548"/>
      <c r="TDJ17" s="762"/>
      <c r="TDL17" s="762"/>
      <c r="TDN17" s="762"/>
      <c r="TDP17" s="762"/>
      <c r="TDQ17" s="94"/>
      <c r="TDT17" s="549"/>
      <c r="TDU17" s="548"/>
      <c r="TEC17" s="762"/>
      <c r="TEE17" s="762"/>
      <c r="TEG17" s="762"/>
      <c r="TEI17" s="762"/>
      <c r="TEJ17" s="94"/>
      <c r="TEM17" s="549"/>
      <c r="TEN17" s="548"/>
      <c r="TEV17" s="762"/>
      <c r="TEX17" s="762"/>
      <c r="TEZ17" s="762"/>
      <c r="TFB17" s="762"/>
      <c r="TFC17" s="94"/>
      <c r="TFF17" s="549"/>
      <c r="TFG17" s="548"/>
      <c r="TFO17" s="762"/>
      <c r="TFQ17" s="762"/>
      <c r="TFS17" s="762"/>
      <c r="TFU17" s="762"/>
      <c r="TFV17" s="94"/>
      <c r="TFY17" s="549"/>
      <c r="TFZ17" s="548"/>
      <c r="TGH17" s="762"/>
      <c r="TGJ17" s="762"/>
      <c r="TGL17" s="762"/>
      <c r="TGN17" s="762"/>
      <c r="TGO17" s="94"/>
      <c r="TGR17" s="549"/>
      <c r="TGS17" s="548"/>
      <c r="THA17" s="762"/>
      <c r="THC17" s="762"/>
      <c r="THE17" s="762"/>
      <c r="THG17" s="762"/>
      <c r="THH17" s="94"/>
      <c r="THK17" s="549"/>
      <c r="THL17" s="548"/>
      <c r="THT17" s="762"/>
      <c r="THV17" s="762"/>
      <c r="THX17" s="762"/>
      <c r="THZ17" s="762"/>
      <c r="TIA17" s="94"/>
      <c r="TID17" s="549"/>
      <c r="TIE17" s="548"/>
      <c r="TIM17" s="762"/>
      <c r="TIO17" s="762"/>
      <c r="TIQ17" s="762"/>
      <c r="TIS17" s="762"/>
      <c r="TIT17" s="94"/>
      <c r="TIW17" s="549"/>
      <c r="TIX17" s="548"/>
      <c r="TJF17" s="762"/>
      <c r="TJH17" s="762"/>
      <c r="TJJ17" s="762"/>
      <c r="TJL17" s="762"/>
      <c r="TJM17" s="94"/>
      <c r="TJP17" s="549"/>
      <c r="TJQ17" s="548"/>
      <c r="TJY17" s="762"/>
      <c r="TKA17" s="762"/>
      <c r="TKC17" s="762"/>
      <c r="TKE17" s="762"/>
      <c r="TKF17" s="94"/>
      <c r="TKI17" s="549"/>
      <c r="TKJ17" s="548"/>
      <c r="TKR17" s="762"/>
      <c r="TKT17" s="762"/>
      <c r="TKV17" s="762"/>
      <c r="TKX17" s="762"/>
      <c r="TKY17" s="94"/>
      <c r="TLB17" s="549"/>
      <c r="TLC17" s="548"/>
      <c r="TLK17" s="762"/>
      <c r="TLM17" s="762"/>
      <c r="TLO17" s="762"/>
      <c r="TLQ17" s="762"/>
      <c r="TLR17" s="94"/>
      <c r="TLU17" s="549"/>
      <c r="TLV17" s="548"/>
      <c r="TMD17" s="762"/>
      <c r="TMF17" s="762"/>
      <c r="TMH17" s="762"/>
      <c r="TMJ17" s="762"/>
      <c r="TMK17" s="94"/>
      <c r="TMN17" s="549"/>
      <c r="TMO17" s="548"/>
      <c r="TMW17" s="762"/>
      <c r="TMY17" s="762"/>
      <c r="TNA17" s="762"/>
      <c r="TNC17" s="762"/>
      <c r="TND17" s="94"/>
      <c r="TNG17" s="549"/>
      <c r="TNH17" s="548"/>
      <c r="TNP17" s="762"/>
      <c r="TNR17" s="762"/>
      <c r="TNT17" s="762"/>
      <c r="TNV17" s="762"/>
      <c r="TNW17" s="94"/>
      <c r="TNZ17" s="549"/>
      <c r="TOA17" s="548"/>
      <c r="TOI17" s="762"/>
      <c r="TOK17" s="762"/>
      <c r="TOM17" s="762"/>
      <c r="TOO17" s="762"/>
      <c r="TOP17" s="94"/>
      <c r="TOS17" s="549"/>
      <c r="TOT17" s="548"/>
      <c r="TPB17" s="762"/>
      <c r="TPD17" s="762"/>
      <c r="TPF17" s="762"/>
      <c r="TPH17" s="762"/>
      <c r="TPI17" s="94"/>
      <c r="TPL17" s="549"/>
      <c r="TPM17" s="548"/>
      <c r="TPU17" s="762"/>
      <c r="TPW17" s="762"/>
      <c r="TPY17" s="762"/>
      <c r="TQA17" s="762"/>
      <c r="TQB17" s="94"/>
      <c r="TQE17" s="549"/>
      <c r="TQF17" s="548"/>
      <c r="TQN17" s="762"/>
      <c r="TQP17" s="762"/>
      <c r="TQR17" s="762"/>
      <c r="TQT17" s="762"/>
      <c r="TQU17" s="94"/>
      <c r="TQX17" s="549"/>
      <c r="TQY17" s="548"/>
      <c r="TRG17" s="762"/>
      <c r="TRI17" s="762"/>
      <c r="TRK17" s="762"/>
      <c r="TRM17" s="762"/>
      <c r="TRN17" s="94"/>
      <c r="TRQ17" s="549"/>
      <c r="TRR17" s="548"/>
      <c r="TRZ17" s="762"/>
      <c r="TSB17" s="762"/>
      <c r="TSD17" s="762"/>
      <c r="TSF17" s="762"/>
      <c r="TSG17" s="94"/>
      <c r="TSJ17" s="549"/>
      <c r="TSK17" s="548"/>
      <c r="TSS17" s="762"/>
      <c r="TSU17" s="762"/>
      <c r="TSW17" s="762"/>
      <c r="TSY17" s="762"/>
      <c r="TSZ17" s="94"/>
      <c r="TTC17" s="549"/>
      <c r="TTD17" s="548"/>
      <c r="TTL17" s="762"/>
      <c r="TTN17" s="762"/>
      <c r="TTP17" s="762"/>
      <c r="TTR17" s="762"/>
      <c r="TTS17" s="94"/>
      <c r="TTV17" s="549"/>
      <c r="TTW17" s="548"/>
      <c r="TUE17" s="762"/>
      <c r="TUG17" s="762"/>
      <c r="TUI17" s="762"/>
      <c r="TUK17" s="762"/>
      <c r="TUL17" s="94"/>
      <c r="TUO17" s="549"/>
      <c r="TUP17" s="548"/>
      <c r="TUX17" s="762"/>
      <c r="TUZ17" s="762"/>
      <c r="TVB17" s="762"/>
      <c r="TVD17" s="762"/>
      <c r="TVE17" s="94"/>
      <c r="TVH17" s="549"/>
      <c r="TVI17" s="548"/>
      <c r="TVQ17" s="762"/>
      <c r="TVS17" s="762"/>
      <c r="TVU17" s="762"/>
      <c r="TVW17" s="762"/>
      <c r="TVX17" s="94"/>
      <c r="TWA17" s="549"/>
      <c r="TWB17" s="548"/>
      <c r="TWJ17" s="762"/>
      <c r="TWL17" s="762"/>
      <c r="TWN17" s="762"/>
      <c r="TWP17" s="762"/>
      <c r="TWQ17" s="94"/>
      <c r="TWT17" s="549"/>
      <c r="TWU17" s="548"/>
      <c r="TXC17" s="762"/>
      <c r="TXE17" s="762"/>
      <c r="TXG17" s="762"/>
      <c r="TXI17" s="762"/>
      <c r="TXJ17" s="94"/>
      <c r="TXM17" s="549"/>
      <c r="TXN17" s="548"/>
      <c r="TXV17" s="762"/>
      <c r="TXX17" s="762"/>
      <c r="TXZ17" s="762"/>
      <c r="TYB17" s="762"/>
      <c r="TYC17" s="94"/>
      <c r="TYF17" s="549"/>
      <c r="TYG17" s="548"/>
      <c r="TYO17" s="762"/>
      <c r="TYQ17" s="762"/>
      <c r="TYS17" s="762"/>
      <c r="TYU17" s="762"/>
      <c r="TYV17" s="94"/>
      <c r="TYY17" s="549"/>
      <c r="TYZ17" s="548"/>
      <c r="TZH17" s="762"/>
      <c r="TZJ17" s="762"/>
      <c r="TZL17" s="762"/>
      <c r="TZN17" s="762"/>
      <c r="TZO17" s="94"/>
      <c r="TZR17" s="549"/>
      <c r="TZS17" s="548"/>
      <c r="UAA17" s="762"/>
      <c r="UAC17" s="762"/>
      <c r="UAE17" s="762"/>
      <c r="UAG17" s="762"/>
      <c r="UAH17" s="94"/>
      <c r="UAK17" s="549"/>
      <c r="UAL17" s="548"/>
      <c r="UAT17" s="762"/>
      <c r="UAV17" s="762"/>
      <c r="UAX17" s="762"/>
      <c r="UAZ17" s="762"/>
      <c r="UBA17" s="94"/>
      <c r="UBD17" s="549"/>
      <c r="UBE17" s="548"/>
      <c r="UBM17" s="762"/>
      <c r="UBO17" s="762"/>
      <c r="UBQ17" s="762"/>
      <c r="UBS17" s="762"/>
      <c r="UBT17" s="94"/>
      <c r="UBW17" s="549"/>
      <c r="UBX17" s="548"/>
      <c r="UCF17" s="762"/>
      <c r="UCH17" s="762"/>
      <c r="UCJ17" s="762"/>
      <c r="UCL17" s="762"/>
      <c r="UCM17" s="94"/>
      <c r="UCP17" s="549"/>
      <c r="UCQ17" s="548"/>
      <c r="UCY17" s="762"/>
      <c r="UDA17" s="762"/>
      <c r="UDC17" s="762"/>
      <c r="UDE17" s="762"/>
      <c r="UDF17" s="94"/>
      <c r="UDI17" s="549"/>
      <c r="UDJ17" s="548"/>
      <c r="UDR17" s="762"/>
      <c r="UDT17" s="762"/>
      <c r="UDV17" s="762"/>
      <c r="UDX17" s="762"/>
      <c r="UDY17" s="94"/>
      <c r="UEB17" s="549"/>
      <c r="UEC17" s="548"/>
      <c r="UEK17" s="762"/>
      <c r="UEM17" s="762"/>
      <c r="UEO17" s="762"/>
      <c r="UEQ17" s="762"/>
      <c r="UER17" s="94"/>
      <c r="UEU17" s="549"/>
      <c r="UEV17" s="548"/>
      <c r="UFD17" s="762"/>
      <c r="UFF17" s="762"/>
      <c r="UFH17" s="762"/>
      <c r="UFJ17" s="762"/>
      <c r="UFK17" s="94"/>
      <c r="UFN17" s="549"/>
      <c r="UFO17" s="548"/>
      <c r="UFW17" s="762"/>
      <c r="UFY17" s="762"/>
      <c r="UGA17" s="762"/>
      <c r="UGC17" s="762"/>
      <c r="UGD17" s="94"/>
      <c r="UGG17" s="549"/>
      <c r="UGH17" s="548"/>
      <c r="UGP17" s="762"/>
      <c r="UGR17" s="762"/>
      <c r="UGT17" s="762"/>
      <c r="UGV17" s="762"/>
      <c r="UGW17" s="94"/>
      <c r="UGZ17" s="549"/>
      <c r="UHA17" s="548"/>
      <c r="UHI17" s="762"/>
      <c r="UHK17" s="762"/>
      <c r="UHM17" s="762"/>
      <c r="UHO17" s="762"/>
      <c r="UHP17" s="94"/>
      <c r="UHS17" s="549"/>
      <c r="UHT17" s="548"/>
      <c r="UIB17" s="762"/>
      <c r="UID17" s="762"/>
      <c r="UIF17" s="762"/>
      <c r="UIH17" s="762"/>
      <c r="UII17" s="94"/>
      <c r="UIL17" s="549"/>
      <c r="UIM17" s="548"/>
      <c r="UIU17" s="762"/>
      <c r="UIW17" s="762"/>
      <c r="UIY17" s="762"/>
      <c r="UJA17" s="762"/>
      <c r="UJB17" s="94"/>
      <c r="UJE17" s="549"/>
      <c r="UJF17" s="548"/>
      <c r="UJN17" s="762"/>
      <c r="UJP17" s="762"/>
      <c r="UJR17" s="762"/>
      <c r="UJT17" s="762"/>
      <c r="UJU17" s="94"/>
      <c r="UJX17" s="549"/>
      <c r="UJY17" s="548"/>
      <c r="UKG17" s="762"/>
      <c r="UKI17" s="762"/>
      <c r="UKK17" s="762"/>
      <c r="UKM17" s="762"/>
      <c r="UKN17" s="94"/>
      <c r="UKQ17" s="549"/>
      <c r="UKR17" s="548"/>
      <c r="UKZ17" s="762"/>
      <c r="ULB17" s="762"/>
      <c r="ULD17" s="762"/>
      <c r="ULF17" s="762"/>
      <c r="ULG17" s="94"/>
      <c r="ULJ17" s="549"/>
      <c r="ULK17" s="548"/>
      <c r="ULS17" s="762"/>
      <c r="ULU17" s="762"/>
      <c r="ULW17" s="762"/>
      <c r="ULY17" s="762"/>
      <c r="ULZ17" s="94"/>
      <c r="UMC17" s="549"/>
      <c r="UMD17" s="548"/>
      <c r="UML17" s="762"/>
      <c r="UMN17" s="762"/>
      <c r="UMP17" s="762"/>
      <c r="UMR17" s="762"/>
      <c r="UMS17" s="94"/>
      <c r="UMV17" s="549"/>
      <c r="UMW17" s="548"/>
      <c r="UNE17" s="762"/>
      <c r="UNG17" s="762"/>
      <c r="UNI17" s="762"/>
      <c r="UNK17" s="762"/>
      <c r="UNL17" s="94"/>
      <c r="UNO17" s="549"/>
      <c r="UNP17" s="548"/>
      <c r="UNX17" s="762"/>
      <c r="UNZ17" s="762"/>
      <c r="UOB17" s="762"/>
      <c r="UOD17" s="762"/>
      <c r="UOE17" s="94"/>
      <c r="UOH17" s="549"/>
      <c r="UOI17" s="548"/>
      <c r="UOQ17" s="762"/>
      <c r="UOS17" s="762"/>
      <c r="UOU17" s="762"/>
      <c r="UOW17" s="762"/>
      <c r="UOX17" s="94"/>
      <c r="UPA17" s="549"/>
      <c r="UPB17" s="548"/>
      <c r="UPJ17" s="762"/>
      <c r="UPL17" s="762"/>
      <c r="UPN17" s="762"/>
      <c r="UPP17" s="762"/>
      <c r="UPQ17" s="94"/>
      <c r="UPT17" s="549"/>
      <c r="UPU17" s="548"/>
      <c r="UQC17" s="762"/>
      <c r="UQE17" s="762"/>
      <c r="UQG17" s="762"/>
      <c r="UQI17" s="762"/>
      <c r="UQJ17" s="94"/>
      <c r="UQM17" s="549"/>
      <c r="UQN17" s="548"/>
      <c r="UQV17" s="762"/>
      <c r="UQX17" s="762"/>
      <c r="UQZ17" s="762"/>
      <c r="URB17" s="762"/>
      <c r="URC17" s="94"/>
      <c r="URF17" s="549"/>
      <c r="URG17" s="548"/>
      <c r="URO17" s="762"/>
      <c r="URQ17" s="762"/>
      <c r="URS17" s="762"/>
      <c r="URU17" s="762"/>
      <c r="URV17" s="94"/>
      <c r="URY17" s="549"/>
      <c r="URZ17" s="548"/>
      <c r="USH17" s="762"/>
      <c r="USJ17" s="762"/>
      <c r="USL17" s="762"/>
      <c r="USN17" s="762"/>
      <c r="USO17" s="94"/>
      <c r="USR17" s="549"/>
      <c r="USS17" s="548"/>
      <c r="UTA17" s="762"/>
      <c r="UTC17" s="762"/>
      <c r="UTE17" s="762"/>
      <c r="UTG17" s="762"/>
      <c r="UTH17" s="94"/>
      <c r="UTK17" s="549"/>
      <c r="UTL17" s="548"/>
      <c r="UTT17" s="762"/>
      <c r="UTV17" s="762"/>
      <c r="UTX17" s="762"/>
      <c r="UTZ17" s="762"/>
      <c r="UUA17" s="94"/>
      <c r="UUD17" s="549"/>
      <c r="UUE17" s="548"/>
      <c r="UUM17" s="762"/>
      <c r="UUO17" s="762"/>
      <c r="UUQ17" s="762"/>
      <c r="UUS17" s="762"/>
      <c r="UUT17" s="94"/>
      <c r="UUW17" s="549"/>
      <c r="UUX17" s="548"/>
      <c r="UVF17" s="762"/>
      <c r="UVH17" s="762"/>
      <c r="UVJ17" s="762"/>
      <c r="UVL17" s="762"/>
      <c r="UVM17" s="94"/>
      <c r="UVP17" s="549"/>
      <c r="UVQ17" s="548"/>
      <c r="UVY17" s="762"/>
      <c r="UWA17" s="762"/>
      <c r="UWC17" s="762"/>
      <c r="UWE17" s="762"/>
      <c r="UWF17" s="94"/>
      <c r="UWI17" s="549"/>
      <c r="UWJ17" s="548"/>
      <c r="UWR17" s="762"/>
      <c r="UWT17" s="762"/>
      <c r="UWV17" s="762"/>
      <c r="UWX17" s="762"/>
      <c r="UWY17" s="94"/>
      <c r="UXB17" s="549"/>
      <c r="UXC17" s="548"/>
      <c r="UXK17" s="762"/>
      <c r="UXM17" s="762"/>
      <c r="UXO17" s="762"/>
      <c r="UXQ17" s="762"/>
      <c r="UXR17" s="94"/>
      <c r="UXU17" s="549"/>
      <c r="UXV17" s="548"/>
      <c r="UYD17" s="762"/>
      <c r="UYF17" s="762"/>
      <c r="UYH17" s="762"/>
      <c r="UYJ17" s="762"/>
      <c r="UYK17" s="94"/>
      <c r="UYN17" s="549"/>
      <c r="UYO17" s="548"/>
      <c r="UYW17" s="762"/>
      <c r="UYY17" s="762"/>
      <c r="UZA17" s="762"/>
      <c r="UZC17" s="762"/>
      <c r="UZD17" s="94"/>
      <c r="UZG17" s="549"/>
      <c r="UZH17" s="548"/>
      <c r="UZP17" s="762"/>
      <c r="UZR17" s="762"/>
      <c r="UZT17" s="762"/>
      <c r="UZV17" s="762"/>
      <c r="UZW17" s="94"/>
      <c r="UZZ17" s="549"/>
      <c r="VAA17" s="548"/>
      <c r="VAI17" s="762"/>
      <c r="VAK17" s="762"/>
      <c r="VAM17" s="762"/>
      <c r="VAO17" s="762"/>
      <c r="VAP17" s="94"/>
      <c r="VAS17" s="549"/>
      <c r="VAT17" s="548"/>
      <c r="VBB17" s="762"/>
      <c r="VBD17" s="762"/>
      <c r="VBF17" s="762"/>
      <c r="VBH17" s="762"/>
      <c r="VBI17" s="94"/>
      <c r="VBL17" s="549"/>
      <c r="VBM17" s="548"/>
      <c r="VBU17" s="762"/>
      <c r="VBW17" s="762"/>
      <c r="VBY17" s="762"/>
      <c r="VCA17" s="762"/>
      <c r="VCB17" s="94"/>
      <c r="VCE17" s="549"/>
      <c r="VCF17" s="548"/>
      <c r="VCN17" s="762"/>
      <c r="VCP17" s="762"/>
      <c r="VCR17" s="762"/>
      <c r="VCT17" s="762"/>
      <c r="VCU17" s="94"/>
      <c r="VCX17" s="549"/>
      <c r="VCY17" s="548"/>
      <c r="VDG17" s="762"/>
      <c r="VDI17" s="762"/>
      <c r="VDK17" s="762"/>
      <c r="VDM17" s="762"/>
      <c r="VDN17" s="94"/>
      <c r="VDQ17" s="549"/>
      <c r="VDR17" s="548"/>
      <c r="VDZ17" s="762"/>
      <c r="VEB17" s="762"/>
      <c r="VED17" s="762"/>
      <c r="VEF17" s="762"/>
      <c r="VEG17" s="94"/>
      <c r="VEJ17" s="549"/>
      <c r="VEK17" s="548"/>
      <c r="VES17" s="762"/>
      <c r="VEU17" s="762"/>
      <c r="VEW17" s="762"/>
      <c r="VEY17" s="762"/>
      <c r="VEZ17" s="94"/>
      <c r="VFC17" s="549"/>
      <c r="VFD17" s="548"/>
      <c r="VFL17" s="762"/>
      <c r="VFN17" s="762"/>
      <c r="VFP17" s="762"/>
      <c r="VFR17" s="762"/>
      <c r="VFS17" s="94"/>
      <c r="VFV17" s="549"/>
      <c r="VFW17" s="548"/>
      <c r="VGE17" s="762"/>
      <c r="VGG17" s="762"/>
      <c r="VGI17" s="762"/>
      <c r="VGK17" s="762"/>
      <c r="VGL17" s="94"/>
      <c r="VGO17" s="549"/>
      <c r="VGP17" s="548"/>
      <c r="VGX17" s="762"/>
      <c r="VGZ17" s="762"/>
      <c r="VHB17" s="762"/>
      <c r="VHD17" s="762"/>
      <c r="VHE17" s="94"/>
      <c r="VHH17" s="549"/>
      <c r="VHI17" s="548"/>
      <c r="VHQ17" s="762"/>
      <c r="VHS17" s="762"/>
      <c r="VHU17" s="762"/>
      <c r="VHW17" s="762"/>
      <c r="VHX17" s="94"/>
      <c r="VIA17" s="549"/>
      <c r="VIB17" s="548"/>
      <c r="VIJ17" s="762"/>
      <c r="VIL17" s="762"/>
      <c r="VIN17" s="762"/>
      <c r="VIP17" s="762"/>
      <c r="VIQ17" s="94"/>
      <c r="VIT17" s="549"/>
      <c r="VIU17" s="548"/>
      <c r="VJC17" s="762"/>
      <c r="VJE17" s="762"/>
      <c r="VJG17" s="762"/>
      <c r="VJI17" s="762"/>
      <c r="VJJ17" s="94"/>
      <c r="VJM17" s="549"/>
      <c r="VJN17" s="548"/>
      <c r="VJV17" s="762"/>
      <c r="VJX17" s="762"/>
      <c r="VJZ17" s="762"/>
      <c r="VKB17" s="762"/>
      <c r="VKC17" s="94"/>
      <c r="VKF17" s="549"/>
      <c r="VKG17" s="548"/>
      <c r="VKO17" s="762"/>
      <c r="VKQ17" s="762"/>
      <c r="VKS17" s="762"/>
      <c r="VKU17" s="762"/>
      <c r="VKV17" s="94"/>
      <c r="VKY17" s="549"/>
      <c r="VKZ17" s="548"/>
      <c r="VLH17" s="762"/>
      <c r="VLJ17" s="762"/>
      <c r="VLL17" s="762"/>
      <c r="VLN17" s="762"/>
      <c r="VLO17" s="94"/>
      <c r="VLR17" s="549"/>
      <c r="VLS17" s="548"/>
      <c r="VMA17" s="762"/>
      <c r="VMC17" s="762"/>
      <c r="VME17" s="762"/>
      <c r="VMG17" s="762"/>
      <c r="VMH17" s="94"/>
      <c r="VMK17" s="549"/>
      <c r="VML17" s="548"/>
      <c r="VMT17" s="762"/>
      <c r="VMV17" s="762"/>
      <c r="VMX17" s="762"/>
      <c r="VMZ17" s="762"/>
      <c r="VNA17" s="94"/>
      <c r="VND17" s="549"/>
      <c r="VNE17" s="548"/>
      <c r="VNM17" s="762"/>
      <c r="VNO17" s="762"/>
      <c r="VNQ17" s="762"/>
      <c r="VNS17" s="762"/>
      <c r="VNT17" s="94"/>
      <c r="VNW17" s="549"/>
      <c r="VNX17" s="548"/>
      <c r="VOF17" s="762"/>
      <c r="VOH17" s="762"/>
      <c r="VOJ17" s="762"/>
      <c r="VOL17" s="762"/>
      <c r="VOM17" s="94"/>
      <c r="VOP17" s="549"/>
      <c r="VOQ17" s="548"/>
      <c r="VOY17" s="762"/>
      <c r="VPA17" s="762"/>
      <c r="VPC17" s="762"/>
      <c r="VPE17" s="762"/>
      <c r="VPF17" s="94"/>
      <c r="VPI17" s="549"/>
      <c r="VPJ17" s="548"/>
      <c r="VPR17" s="762"/>
      <c r="VPT17" s="762"/>
      <c r="VPV17" s="762"/>
      <c r="VPX17" s="762"/>
      <c r="VPY17" s="94"/>
      <c r="VQB17" s="549"/>
      <c r="VQC17" s="548"/>
      <c r="VQK17" s="762"/>
      <c r="VQM17" s="762"/>
      <c r="VQO17" s="762"/>
      <c r="VQQ17" s="762"/>
      <c r="VQR17" s="94"/>
      <c r="VQU17" s="549"/>
      <c r="VQV17" s="548"/>
      <c r="VRD17" s="762"/>
      <c r="VRF17" s="762"/>
      <c r="VRH17" s="762"/>
      <c r="VRJ17" s="762"/>
      <c r="VRK17" s="94"/>
      <c r="VRN17" s="549"/>
      <c r="VRO17" s="548"/>
      <c r="VRW17" s="762"/>
      <c r="VRY17" s="762"/>
      <c r="VSA17" s="762"/>
      <c r="VSC17" s="762"/>
      <c r="VSD17" s="94"/>
      <c r="VSG17" s="549"/>
      <c r="VSH17" s="548"/>
      <c r="VSP17" s="762"/>
      <c r="VSR17" s="762"/>
      <c r="VST17" s="762"/>
      <c r="VSV17" s="762"/>
      <c r="VSW17" s="94"/>
      <c r="VSZ17" s="549"/>
      <c r="VTA17" s="548"/>
      <c r="VTI17" s="762"/>
      <c r="VTK17" s="762"/>
      <c r="VTM17" s="762"/>
      <c r="VTO17" s="762"/>
      <c r="VTP17" s="94"/>
      <c r="VTS17" s="549"/>
      <c r="VTT17" s="548"/>
      <c r="VUB17" s="762"/>
      <c r="VUD17" s="762"/>
      <c r="VUF17" s="762"/>
      <c r="VUH17" s="762"/>
      <c r="VUI17" s="94"/>
      <c r="VUL17" s="549"/>
      <c r="VUM17" s="548"/>
      <c r="VUU17" s="762"/>
      <c r="VUW17" s="762"/>
      <c r="VUY17" s="762"/>
      <c r="VVA17" s="762"/>
      <c r="VVB17" s="94"/>
      <c r="VVE17" s="549"/>
      <c r="VVF17" s="548"/>
      <c r="VVN17" s="762"/>
      <c r="VVP17" s="762"/>
      <c r="VVR17" s="762"/>
      <c r="VVT17" s="762"/>
      <c r="VVU17" s="94"/>
      <c r="VVX17" s="549"/>
      <c r="VVY17" s="548"/>
      <c r="VWG17" s="762"/>
      <c r="VWI17" s="762"/>
      <c r="VWK17" s="762"/>
      <c r="VWM17" s="762"/>
      <c r="VWN17" s="94"/>
      <c r="VWQ17" s="549"/>
      <c r="VWR17" s="548"/>
      <c r="VWZ17" s="762"/>
      <c r="VXB17" s="762"/>
      <c r="VXD17" s="762"/>
      <c r="VXF17" s="762"/>
      <c r="VXG17" s="94"/>
      <c r="VXJ17" s="549"/>
      <c r="VXK17" s="548"/>
      <c r="VXS17" s="762"/>
      <c r="VXU17" s="762"/>
      <c r="VXW17" s="762"/>
      <c r="VXY17" s="762"/>
      <c r="VXZ17" s="94"/>
      <c r="VYC17" s="549"/>
      <c r="VYD17" s="548"/>
      <c r="VYL17" s="762"/>
      <c r="VYN17" s="762"/>
      <c r="VYP17" s="762"/>
      <c r="VYR17" s="762"/>
      <c r="VYS17" s="94"/>
      <c r="VYV17" s="549"/>
      <c r="VYW17" s="548"/>
      <c r="VZE17" s="762"/>
      <c r="VZG17" s="762"/>
      <c r="VZI17" s="762"/>
      <c r="VZK17" s="762"/>
      <c r="VZL17" s="94"/>
      <c r="VZO17" s="549"/>
      <c r="VZP17" s="548"/>
      <c r="VZX17" s="762"/>
      <c r="VZZ17" s="762"/>
      <c r="WAB17" s="762"/>
      <c r="WAD17" s="762"/>
      <c r="WAE17" s="94"/>
      <c r="WAH17" s="549"/>
      <c r="WAI17" s="548"/>
      <c r="WAQ17" s="762"/>
      <c r="WAS17" s="762"/>
      <c r="WAU17" s="762"/>
      <c r="WAW17" s="762"/>
      <c r="WAX17" s="94"/>
      <c r="WBA17" s="549"/>
      <c r="WBB17" s="548"/>
      <c r="WBJ17" s="762"/>
      <c r="WBL17" s="762"/>
      <c r="WBN17" s="762"/>
      <c r="WBP17" s="762"/>
      <c r="WBQ17" s="94"/>
      <c r="WBT17" s="549"/>
      <c r="WBU17" s="548"/>
      <c r="WCC17" s="762"/>
      <c r="WCE17" s="762"/>
      <c r="WCG17" s="762"/>
      <c r="WCI17" s="762"/>
      <c r="WCJ17" s="94"/>
      <c r="WCM17" s="549"/>
      <c r="WCN17" s="548"/>
      <c r="WCV17" s="762"/>
      <c r="WCX17" s="762"/>
      <c r="WCZ17" s="762"/>
      <c r="WDB17" s="762"/>
      <c r="WDC17" s="94"/>
      <c r="WDF17" s="549"/>
      <c r="WDG17" s="548"/>
      <c r="WDO17" s="762"/>
      <c r="WDQ17" s="762"/>
      <c r="WDS17" s="762"/>
      <c r="WDU17" s="762"/>
      <c r="WDV17" s="94"/>
      <c r="WDY17" s="549"/>
      <c r="WDZ17" s="548"/>
      <c r="WEH17" s="762"/>
      <c r="WEJ17" s="762"/>
      <c r="WEL17" s="762"/>
      <c r="WEN17" s="762"/>
      <c r="WEO17" s="94"/>
      <c r="WER17" s="549"/>
      <c r="WES17" s="548"/>
      <c r="WFA17" s="762"/>
      <c r="WFC17" s="762"/>
      <c r="WFE17" s="762"/>
      <c r="WFG17" s="762"/>
      <c r="WFH17" s="94"/>
      <c r="WFK17" s="549"/>
      <c r="WFL17" s="548"/>
      <c r="WFT17" s="762"/>
      <c r="WFV17" s="762"/>
      <c r="WFX17" s="762"/>
      <c r="WFZ17" s="762"/>
      <c r="WGA17" s="94"/>
      <c r="WGD17" s="549"/>
      <c r="WGE17" s="548"/>
      <c r="WGM17" s="762"/>
      <c r="WGO17" s="762"/>
      <c r="WGQ17" s="762"/>
      <c r="WGS17" s="762"/>
      <c r="WGT17" s="94"/>
      <c r="WGW17" s="549"/>
      <c r="WGX17" s="548"/>
      <c r="WHF17" s="762"/>
      <c r="WHH17" s="762"/>
      <c r="WHJ17" s="762"/>
      <c r="WHL17" s="762"/>
      <c r="WHM17" s="94"/>
      <c r="WHP17" s="549"/>
      <c r="WHQ17" s="548"/>
      <c r="WHY17" s="762"/>
      <c r="WIA17" s="762"/>
      <c r="WIC17" s="762"/>
      <c r="WIE17" s="762"/>
      <c r="WIF17" s="94"/>
      <c r="WII17" s="549"/>
      <c r="WIJ17" s="548"/>
      <c r="WIR17" s="762"/>
      <c r="WIT17" s="762"/>
      <c r="WIV17" s="762"/>
      <c r="WIX17" s="762"/>
      <c r="WIY17" s="94"/>
      <c r="WJB17" s="549"/>
      <c r="WJC17" s="548"/>
      <c r="WJK17" s="762"/>
      <c r="WJM17" s="762"/>
      <c r="WJO17" s="762"/>
      <c r="WJQ17" s="762"/>
      <c r="WJR17" s="94"/>
      <c r="WJU17" s="549"/>
      <c r="WJV17" s="548"/>
      <c r="WKD17" s="762"/>
      <c r="WKF17" s="762"/>
      <c r="WKH17" s="762"/>
      <c r="WKJ17" s="762"/>
      <c r="WKK17" s="94"/>
      <c r="WKN17" s="549"/>
      <c r="WKO17" s="548"/>
      <c r="WKW17" s="762"/>
      <c r="WKY17" s="762"/>
      <c r="WLA17" s="762"/>
      <c r="WLC17" s="762"/>
      <c r="WLD17" s="94"/>
      <c r="WLG17" s="549"/>
      <c r="WLH17" s="548"/>
      <c r="WLP17" s="762"/>
      <c r="WLR17" s="762"/>
      <c r="WLT17" s="762"/>
      <c r="WLV17" s="762"/>
      <c r="WLW17" s="94"/>
      <c r="WLZ17" s="549"/>
      <c r="WMA17" s="548"/>
      <c r="WMI17" s="762"/>
      <c r="WMK17" s="762"/>
      <c r="WMM17" s="762"/>
      <c r="WMO17" s="762"/>
      <c r="WMP17" s="94"/>
      <c r="WMS17" s="549"/>
      <c r="WMT17" s="548"/>
      <c r="WNB17" s="762"/>
      <c r="WND17" s="762"/>
      <c r="WNF17" s="762"/>
      <c r="WNH17" s="762"/>
      <c r="WNI17" s="94"/>
      <c r="WNL17" s="549"/>
      <c r="WNM17" s="548"/>
      <c r="WNU17" s="762"/>
      <c r="WNW17" s="762"/>
      <c r="WNY17" s="762"/>
      <c r="WOA17" s="762"/>
      <c r="WOB17" s="94"/>
      <c r="WOE17" s="549"/>
      <c r="WOF17" s="548"/>
      <c r="WON17" s="762"/>
      <c r="WOP17" s="762"/>
      <c r="WOR17" s="762"/>
      <c r="WOT17" s="762"/>
      <c r="WOU17" s="94"/>
      <c r="WOX17" s="549"/>
      <c r="WOY17" s="548"/>
      <c r="WPG17" s="762"/>
      <c r="WPI17" s="762"/>
      <c r="WPK17" s="762"/>
      <c r="WPM17" s="762"/>
      <c r="WPN17" s="94"/>
      <c r="WPQ17" s="549"/>
      <c r="WPR17" s="548"/>
      <c r="WPZ17" s="762"/>
      <c r="WQB17" s="762"/>
      <c r="WQD17" s="762"/>
      <c r="WQF17" s="762"/>
      <c r="WQG17" s="94"/>
      <c r="WQJ17" s="549"/>
      <c r="WQK17" s="548"/>
      <c r="WQS17" s="762"/>
      <c r="WQU17" s="762"/>
      <c r="WQW17" s="762"/>
      <c r="WQY17" s="762"/>
      <c r="WQZ17" s="94"/>
      <c r="WRC17" s="549"/>
      <c r="WRD17" s="548"/>
      <c r="WRL17" s="762"/>
      <c r="WRN17" s="762"/>
      <c r="WRP17" s="762"/>
      <c r="WRR17" s="762"/>
      <c r="WRS17" s="94"/>
      <c r="WRV17" s="549"/>
      <c r="WRW17" s="548"/>
      <c r="WSE17" s="762"/>
      <c r="WSG17" s="762"/>
      <c r="WSI17" s="762"/>
      <c r="WSK17" s="762"/>
      <c r="WSL17" s="94"/>
      <c r="WSO17" s="549"/>
      <c r="WSP17" s="548"/>
      <c r="WSX17" s="762"/>
      <c r="WSZ17" s="762"/>
      <c r="WTB17" s="762"/>
      <c r="WTD17" s="762"/>
      <c r="WTE17" s="94"/>
      <c r="WTH17" s="549"/>
      <c r="WTI17" s="548"/>
      <c r="WTQ17" s="762"/>
      <c r="WTS17" s="762"/>
      <c r="WTU17" s="762"/>
      <c r="WTW17" s="762"/>
      <c r="WTX17" s="94"/>
      <c r="WUA17" s="549"/>
      <c r="WUB17" s="548"/>
      <c r="WUJ17" s="762"/>
      <c r="WUL17" s="762"/>
      <c r="WUN17" s="762"/>
      <c r="WUP17" s="762"/>
      <c r="WUQ17" s="94"/>
      <c r="WUT17" s="549"/>
      <c r="WUU17" s="548"/>
      <c r="WVC17" s="762"/>
      <c r="WVE17" s="762"/>
      <c r="WVG17" s="762"/>
      <c r="WVI17" s="762"/>
      <c r="WVJ17" s="94"/>
      <c r="WVM17" s="549"/>
      <c r="WVN17" s="548"/>
      <c r="WVV17" s="762"/>
      <c r="WVX17" s="762"/>
      <c r="WVZ17" s="762"/>
      <c r="WWB17" s="762"/>
      <c r="WWC17" s="94"/>
      <c r="WWF17" s="549"/>
      <c r="WWG17" s="548"/>
      <c r="WWO17" s="762"/>
      <c r="WWQ17" s="762"/>
      <c r="WWS17" s="762"/>
      <c r="WWU17" s="762"/>
      <c r="WWV17" s="94"/>
      <c r="WWY17" s="549"/>
      <c r="WWZ17" s="548"/>
      <c r="WXH17" s="762"/>
      <c r="WXJ17" s="762"/>
      <c r="WXL17" s="762"/>
      <c r="WXN17" s="762"/>
      <c r="WXO17" s="94"/>
      <c r="WXR17" s="549"/>
      <c r="WXS17" s="548"/>
      <c r="WYA17" s="762"/>
      <c r="WYC17" s="762"/>
      <c r="WYE17" s="762"/>
      <c r="WYG17" s="762"/>
      <c r="WYH17" s="94"/>
      <c r="WYK17" s="549"/>
      <c r="WYL17" s="548"/>
      <c r="WYT17" s="762"/>
      <c r="WYV17" s="762"/>
      <c r="WYX17" s="762"/>
      <c r="WYZ17" s="762"/>
      <c r="WZA17" s="94"/>
      <c r="WZD17" s="549"/>
      <c r="WZE17" s="548"/>
      <c r="WZM17" s="762"/>
      <c r="WZO17" s="762"/>
      <c r="WZQ17" s="762"/>
      <c r="WZS17" s="762"/>
      <c r="WZT17" s="94"/>
      <c r="WZW17" s="549"/>
      <c r="WZX17" s="548"/>
      <c r="XAF17" s="762"/>
      <c r="XAH17" s="762"/>
      <c r="XAJ17" s="762"/>
      <c r="XAL17" s="762"/>
      <c r="XAM17" s="94"/>
      <c r="XAP17" s="549"/>
      <c r="XAQ17" s="548"/>
      <c r="XAY17" s="762"/>
      <c r="XBA17" s="762"/>
      <c r="XBC17" s="762"/>
      <c r="XBE17" s="762"/>
      <c r="XBF17" s="94"/>
      <c r="XBI17" s="549"/>
      <c r="XBJ17" s="548"/>
      <c r="XBR17" s="762"/>
      <c r="XBT17" s="762"/>
      <c r="XBV17" s="762"/>
      <c r="XBX17" s="762"/>
      <c r="XBY17" s="94"/>
      <c r="XCB17" s="549"/>
      <c r="XCC17" s="548"/>
      <c r="XCK17" s="762"/>
      <c r="XCM17" s="762"/>
      <c r="XCO17" s="762"/>
      <c r="XCQ17" s="762"/>
      <c r="XCR17" s="94"/>
      <c r="XCU17" s="549"/>
      <c r="XCV17" s="548"/>
      <c r="XDD17" s="762"/>
      <c r="XDF17" s="762"/>
      <c r="XDH17" s="762"/>
      <c r="XDJ17" s="762"/>
      <c r="XDK17" s="94"/>
      <c r="XDN17" s="549"/>
      <c r="XDO17" s="548"/>
      <c r="XDW17" s="762"/>
      <c r="XDY17" s="762"/>
      <c r="XEA17" s="762"/>
      <c r="XEC17" s="762"/>
      <c r="XED17" s="94"/>
      <c r="XEG17" s="549"/>
      <c r="XEH17" s="548"/>
      <c r="XEP17" s="762"/>
      <c r="XER17" s="762"/>
      <c r="XET17" s="762"/>
      <c r="XEV17" s="762"/>
      <c r="XEW17" s="94"/>
      <c r="XEZ17" s="549"/>
      <c r="XFA17" s="548"/>
    </row>
    <row r="18" spans="1:5114 5122:6140 6148:7166 7174:8192 8200:14329 14337:15355 15363:16381" s="83" customFormat="1" ht="20.25" customHeight="1">
      <c r="B18" s="549" t="s">
        <v>1351</v>
      </c>
      <c r="C18" s="94" t="s">
        <v>1352</v>
      </c>
      <c r="K18" s="762"/>
      <c r="M18" s="762"/>
      <c r="O18" s="762"/>
      <c r="Q18" s="762"/>
      <c r="R18" s="94" t="s">
        <v>1353</v>
      </c>
      <c r="U18" s="549"/>
      <c r="V18" s="548"/>
      <c r="AD18" s="762"/>
      <c r="AF18" s="762"/>
      <c r="AH18" s="762"/>
      <c r="AJ18" s="762"/>
      <c r="AK18" s="94"/>
      <c r="AN18" s="549"/>
      <c r="AO18" s="548"/>
      <c r="AW18" s="762"/>
      <c r="AY18" s="762"/>
      <c r="BA18" s="762"/>
      <c r="BC18" s="762"/>
      <c r="BD18" s="94"/>
      <c r="BG18" s="549"/>
      <c r="BH18" s="548"/>
      <c r="BP18" s="762"/>
      <c r="BR18" s="762"/>
      <c r="BT18" s="762"/>
      <c r="BV18" s="762"/>
      <c r="BW18" s="94"/>
      <c r="BZ18" s="549"/>
      <c r="CA18" s="548"/>
      <c r="CI18" s="762"/>
      <c r="CK18" s="762"/>
      <c r="CM18" s="762"/>
      <c r="CO18" s="762"/>
      <c r="CP18" s="94"/>
      <c r="CS18" s="549"/>
      <c r="CT18" s="548"/>
      <c r="DB18" s="762"/>
      <c r="DD18" s="762"/>
      <c r="DF18" s="762"/>
      <c r="DH18" s="762"/>
      <c r="DI18" s="94"/>
      <c r="DL18" s="549"/>
      <c r="DM18" s="548"/>
      <c r="DU18" s="762"/>
      <c r="DW18" s="762"/>
      <c r="DY18" s="762"/>
      <c r="EA18" s="762"/>
      <c r="EB18" s="94"/>
      <c r="EE18" s="549"/>
      <c r="EF18" s="548"/>
      <c r="EN18" s="762"/>
      <c r="EP18" s="762"/>
      <c r="ER18" s="762"/>
      <c r="ET18" s="762"/>
      <c r="EU18" s="94"/>
      <c r="EX18" s="549"/>
      <c r="EY18" s="548"/>
      <c r="FG18" s="762"/>
      <c r="FI18" s="762"/>
      <c r="FK18" s="762"/>
      <c r="FM18" s="762"/>
      <c r="FN18" s="94"/>
      <c r="FQ18" s="549"/>
      <c r="FR18" s="548"/>
      <c r="FZ18" s="762"/>
      <c r="GB18" s="762"/>
      <c r="GD18" s="762"/>
      <c r="GF18" s="762"/>
      <c r="GG18" s="94"/>
      <c r="GJ18" s="549"/>
      <c r="GK18" s="548"/>
      <c r="GS18" s="762"/>
      <c r="GU18" s="762"/>
      <c r="GW18" s="762"/>
      <c r="GY18" s="762"/>
      <c r="GZ18" s="94"/>
      <c r="HC18" s="549"/>
      <c r="HD18" s="548"/>
      <c r="HL18" s="762"/>
      <c r="HN18" s="762"/>
      <c r="HP18" s="762"/>
      <c r="HR18" s="762"/>
      <c r="HS18" s="94"/>
      <c r="HV18" s="549"/>
      <c r="HW18" s="548"/>
      <c r="IE18" s="762"/>
      <c r="IG18" s="762"/>
      <c r="II18" s="762"/>
      <c r="IK18" s="762"/>
      <c r="IL18" s="94"/>
      <c r="IO18" s="549"/>
      <c r="IP18" s="548"/>
      <c r="IX18" s="762"/>
      <c r="IZ18" s="762"/>
      <c r="JB18" s="762"/>
      <c r="JD18" s="762"/>
      <c r="JE18" s="94"/>
      <c r="JH18" s="549"/>
      <c r="JI18" s="548"/>
      <c r="JQ18" s="762"/>
      <c r="JS18" s="762"/>
      <c r="JU18" s="762"/>
      <c r="JW18" s="762"/>
      <c r="JX18" s="94"/>
      <c r="KA18" s="549"/>
      <c r="KB18" s="548"/>
      <c r="KJ18" s="762"/>
      <c r="KL18" s="762"/>
      <c r="KN18" s="762"/>
      <c r="KP18" s="762"/>
      <c r="KQ18" s="94"/>
      <c r="KT18" s="549"/>
      <c r="KU18" s="548"/>
      <c r="LC18" s="762"/>
      <c r="LE18" s="762"/>
      <c r="LG18" s="762"/>
      <c r="LI18" s="762"/>
      <c r="LJ18" s="94"/>
      <c r="LM18" s="549"/>
      <c r="LN18" s="548"/>
      <c r="LV18" s="762"/>
      <c r="LX18" s="762"/>
      <c r="LZ18" s="762"/>
      <c r="MB18" s="762"/>
      <c r="MC18" s="94"/>
      <c r="MF18" s="549"/>
      <c r="MG18" s="548"/>
      <c r="MO18" s="762"/>
      <c r="MQ18" s="762"/>
      <c r="MS18" s="762"/>
      <c r="MU18" s="762"/>
      <c r="MV18" s="94"/>
      <c r="MY18" s="549"/>
      <c r="MZ18" s="548"/>
      <c r="NH18" s="762"/>
      <c r="NJ18" s="762"/>
      <c r="NL18" s="762"/>
      <c r="NN18" s="762"/>
      <c r="NO18" s="94"/>
      <c r="NR18" s="549"/>
      <c r="NS18" s="548"/>
      <c r="OA18" s="762"/>
      <c r="OC18" s="762"/>
      <c r="OE18" s="762"/>
      <c r="OG18" s="762"/>
      <c r="OH18" s="94"/>
      <c r="OK18" s="549"/>
      <c r="OL18" s="548"/>
      <c r="OT18" s="762"/>
      <c r="OV18" s="762"/>
      <c r="OX18" s="762"/>
      <c r="OZ18" s="762"/>
      <c r="PA18" s="94"/>
      <c r="PD18" s="549"/>
      <c r="PE18" s="548"/>
      <c r="PM18" s="762"/>
      <c r="PO18" s="762"/>
      <c r="PQ18" s="762"/>
      <c r="PS18" s="762"/>
      <c r="PT18" s="94"/>
      <c r="PW18" s="549"/>
      <c r="PX18" s="548"/>
      <c r="QF18" s="762"/>
      <c r="QH18" s="762"/>
      <c r="QJ18" s="762"/>
      <c r="QL18" s="762"/>
      <c r="QM18" s="94"/>
      <c r="QP18" s="549"/>
      <c r="QQ18" s="548"/>
      <c r="QY18" s="762"/>
      <c r="RA18" s="762"/>
      <c r="RC18" s="762"/>
      <c r="RE18" s="762"/>
      <c r="RF18" s="94"/>
      <c r="RI18" s="549"/>
      <c r="RJ18" s="548"/>
      <c r="RR18" s="762"/>
      <c r="RT18" s="762"/>
      <c r="RV18" s="762"/>
      <c r="RX18" s="762"/>
      <c r="RY18" s="94"/>
      <c r="SB18" s="549"/>
      <c r="SC18" s="548"/>
      <c r="SK18" s="762"/>
      <c r="SM18" s="762"/>
      <c r="SO18" s="762"/>
      <c r="SQ18" s="762"/>
      <c r="SR18" s="94"/>
      <c r="SU18" s="549"/>
      <c r="SV18" s="548"/>
      <c r="TD18" s="762"/>
      <c r="TF18" s="762"/>
      <c r="TH18" s="762"/>
      <c r="TJ18" s="762"/>
      <c r="TK18" s="94"/>
      <c r="TN18" s="549"/>
      <c r="TO18" s="548"/>
      <c r="TW18" s="762"/>
      <c r="TY18" s="762"/>
      <c r="UA18" s="762"/>
      <c r="UC18" s="762"/>
      <c r="UD18" s="94"/>
      <c r="UG18" s="549"/>
      <c r="UH18" s="548"/>
      <c r="UP18" s="762"/>
      <c r="UR18" s="762"/>
      <c r="UT18" s="762"/>
      <c r="UV18" s="762"/>
      <c r="UW18" s="94"/>
      <c r="UZ18" s="549"/>
      <c r="VA18" s="548"/>
      <c r="VI18" s="762"/>
      <c r="VK18" s="762"/>
      <c r="VM18" s="762"/>
      <c r="VO18" s="762"/>
      <c r="VP18" s="94"/>
      <c r="VS18" s="549"/>
      <c r="VT18" s="548"/>
      <c r="WB18" s="762"/>
      <c r="WD18" s="762"/>
      <c r="WF18" s="762"/>
      <c r="WH18" s="762"/>
      <c r="WI18" s="94"/>
      <c r="WL18" s="549"/>
      <c r="WM18" s="548"/>
      <c r="WU18" s="762"/>
      <c r="WW18" s="762"/>
      <c r="WY18" s="762"/>
      <c r="XA18" s="762"/>
      <c r="XB18" s="94"/>
      <c r="XE18" s="549"/>
      <c r="XF18" s="548"/>
      <c r="XN18" s="762"/>
      <c r="XP18" s="762"/>
      <c r="XR18" s="762"/>
      <c r="XT18" s="762"/>
      <c r="XU18" s="94"/>
      <c r="XX18" s="549"/>
      <c r="XY18" s="548"/>
      <c r="YG18" s="762"/>
      <c r="YI18" s="762"/>
      <c r="YK18" s="762"/>
      <c r="YM18" s="762"/>
      <c r="YN18" s="94"/>
      <c r="YQ18" s="549"/>
      <c r="YR18" s="548"/>
      <c r="YZ18" s="762"/>
      <c r="ZB18" s="762"/>
      <c r="ZD18" s="762"/>
      <c r="ZF18" s="762"/>
      <c r="ZG18" s="94"/>
      <c r="ZJ18" s="549"/>
      <c r="ZK18" s="548"/>
      <c r="ZS18" s="762"/>
      <c r="ZU18" s="762"/>
      <c r="ZW18" s="762"/>
      <c r="ZY18" s="762"/>
      <c r="ZZ18" s="94"/>
      <c r="AAC18" s="549"/>
      <c r="AAD18" s="548"/>
      <c r="AAL18" s="762"/>
      <c r="AAN18" s="762"/>
      <c r="AAP18" s="762"/>
      <c r="AAR18" s="762"/>
      <c r="AAS18" s="94"/>
      <c r="AAV18" s="549"/>
      <c r="AAW18" s="548"/>
      <c r="ABE18" s="762"/>
      <c r="ABG18" s="762"/>
      <c r="ABI18" s="762"/>
      <c r="ABK18" s="762"/>
      <c r="ABL18" s="94"/>
      <c r="ABO18" s="549"/>
      <c r="ABP18" s="548"/>
      <c r="ABX18" s="762"/>
      <c r="ABZ18" s="762"/>
      <c r="ACB18" s="762"/>
      <c r="ACD18" s="762"/>
      <c r="ACE18" s="94"/>
      <c r="ACH18" s="549"/>
      <c r="ACI18" s="548"/>
      <c r="ACQ18" s="762"/>
      <c r="ACS18" s="762"/>
      <c r="ACU18" s="762"/>
      <c r="ACW18" s="762"/>
      <c r="ACX18" s="94"/>
      <c r="ADA18" s="549"/>
      <c r="ADB18" s="548"/>
      <c r="ADJ18" s="762"/>
      <c r="ADL18" s="762"/>
      <c r="ADN18" s="762"/>
      <c r="ADP18" s="762"/>
      <c r="ADQ18" s="94"/>
      <c r="ADT18" s="549"/>
      <c r="ADU18" s="548"/>
      <c r="AEC18" s="762"/>
      <c r="AEE18" s="762"/>
      <c r="AEG18" s="762"/>
      <c r="AEI18" s="762"/>
      <c r="AEJ18" s="94"/>
      <c r="AEM18" s="549"/>
      <c r="AEN18" s="548"/>
      <c r="AEV18" s="762"/>
      <c r="AEX18" s="762"/>
      <c r="AEZ18" s="762"/>
      <c r="AFB18" s="762"/>
      <c r="AFC18" s="94"/>
      <c r="AFF18" s="549"/>
      <c r="AFG18" s="548"/>
      <c r="AFO18" s="762"/>
      <c r="AFQ18" s="762"/>
      <c r="AFS18" s="762"/>
      <c r="AFU18" s="762"/>
      <c r="AFV18" s="94"/>
      <c r="AFY18" s="549"/>
      <c r="AFZ18" s="548"/>
      <c r="AGH18" s="762"/>
      <c r="AGJ18" s="762"/>
      <c r="AGL18" s="762"/>
      <c r="AGN18" s="762"/>
      <c r="AGO18" s="94"/>
      <c r="AGR18" s="549"/>
      <c r="AGS18" s="548"/>
      <c r="AHA18" s="762"/>
      <c r="AHC18" s="762"/>
      <c r="AHE18" s="762"/>
      <c r="AHG18" s="762"/>
      <c r="AHH18" s="94"/>
      <c r="AHK18" s="549"/>
      <c r="AHL18" s="548"/>
      <c r="AHT18" s="762"/>
      <c r="AHV18" s="762"/>
      <c r="AHX18" s="762"/>
      <c r="AHZ18" s="762"/>
      <c r="AIA18" s="94"/>
      <c r="AID18" s="549"/>
      <c r="AIE18" s="548"/>
      <c r="AIM18" s="762"/>
      <c r="AIO18" s="762"/>
      <c r="AIQ18" s="762"/>
      <c r="AIS18" s="762"/>
      <c r="AIT18" s="94"/>
      <c r="AIW18" s="549"/>
      <c r="AIX18" s="548"/>
      <c r="AJF18" s="762"/>
      <c r="AJH18" s="762"/>
      <c r="AJJ18" s="762"/>
      <c r="AJL18" s="762"/>
      <c r="AJM18" s="94"/>
      <c r="AJP18" s="549"/>
      <c r="AJQ18" s="548"/>
      <c r="AJY18" s="762"/>
      <c r="AKA18" s="762"/>
      <c r="AKC18" s="762"/>
      <c r="AKE18" s="762"/>
      <c r="AKF18" s="94"/>
      <c r="AKI18" s="549"/>
      <c r="AKJ18" s="548"/>
      <c r="AKR18" s="762"/>
      <c r="AKT18" s="762"/>
      <c r="AKV18" s="762"/>
      <c r="AKX18" s="762"/>
      <c r="AKY18" s="94"/>
      <c r="ALB18" s="549"/>
      <c r="ALC18" s="548"/>
      <c r="ALK18" s="762"/>
      <c r="ALM18" s="762"/>
      <c r="ALO18" s="762"/>
      <c r="ALQ18" s="762"/>
      <c r="ALR18" s="94"/>
      <c r="ALU18" s="549"/>
      <c r="ALV18" s="548"/>
      <c r="AMD18" s="762"/>
      <c r="AMF18" s="762"/>
      <c r="AMH18" s="762"/>
      <c r="AMJ18" s="762"/>
      <c r="AMK18" s="94"/>
      <c r="AMN18" s="549"/>
      <c r="AMO18" s="548"/>
      <c r="AMW18" s="762"/>
      <c r="AMY18" s="762"/>
      <c r="ANA18" s="762"/>
      <c r="ANC18" s="762"/>
      <c r="AND18" s="94"/>
      <c r="ANG18" s="549"/>
      <c r="ANH18" s="548"/>
      <c r="ANP18" s="762"/>
      <c r="ANR18" s="762"/>
      <c r="ANT18" s="762"/>
      <c r="ANV18" s="762"/>
      <c r="ANW18" s="94"/>
      <c r="ANZ18" s="549"/>
      <c r="AOA18" s="548"/>
      <c r="AOI18" s="762"/>
      <c r="AOK18" s="762"/>
      <c r="AOM18" s="762"/>
      <c r="AOO18" s="762"/>
      <c r="AOP18" s="94"/>
      <c r="AOS18" s="549"/>
      <c r="AOT18" s="548"/>
      <c r="APB18" s="762"/>
      <c r="APD18" s="762"/>
      <c r="APF18" s="762"/>
      <c r="APH18" s="762"/>
      <c r="API18" s="94"/>
      <c r="APL18" s="549"/>
      <c r="APM18" s="548"/>
      <c r="APU18" s="762"/>
      <c r="APW18" s="762"/>
      <c r="APY18" s="762"/>
      <c r="AQA18" s="762"/>
      <c r="AQB18" s="94"/>
      <c r="AQE18" s="549"/>
      <c r="AQF18" s="548"/>
      <c r="AQN18" s="762"/>
      <c r="AQP18" s="762"/>
      <c r="AQR18" s="762"/>
      <c r="AQT18" s="762"/>
      <c r="AQU18" s="94"/>
      <c r="AQX18" s="549"/>
      <c r="AQY18" s="548"/>
      <c r="ARG18" s="762"/>
      <c r="ARI18" s="762"/>
      <c r="ARK18" s="762"/>
      <c r="ARM18" s="762"/>
      <c r="ARN18" s="94"/>
      <c r="ARQ18" s="549"/>
      <c r="ARR18" s="548"/>
      <c r="ARZ18" s="762"/>
      <c r="ASB18" s="762"/>
      <c r="ASD18" s="762"/>
      <c r="ASF18" s="762"/>
      <c r="ASG18" s="94"/>
      <c r="ASJ18" s="549"/>
      <c r="ASK18" s="548"/>
      <c r="ASS18" s="762"/>
      <c r="ASU18" s="762"/>
      <c r="ASW18" s="762"/>
      <c r="ASY18" s="762"/>
      <c r="ASZ18" s="94"/>
      <c r="ATC18" s="549"/>
      <c r="ATD18" s="548"/>
      <c r="ATL18" s="762"/>
      <c r="ATN18" s="762"/>
      <c r="ATP18" s="762"/>
      <c r="ATR18" s="762"/>
      <c r="ATS18" s="94"/>
      <c r="ATV18" s="549"/>
      <c r="ATW18" s="548"/>
      <c r="AUE18" s="762"/>
      <c r="AUG18" s="762"/>
      <c r="AUI18" s="762"/>
      <c r="AUK18" s="762"/>
      <c r="AUL18" s="94"/>
      <c r="AUO18" s="549"/>
      <c r="AUP18" s="548"/>
      <c r="AUX18" s="762"/>
      <c r="AUZ18" s="762"/>
      <c r="AVB18" s="762"/>
      <c r="AVD18" s="762"/>
      <c r="AVE18" s="94"/>
      <c r="AVH18" s="549"/>
      <c r="AVI18" s="548"/>
      <c r="AVQ18" s="762"/>
      <c r="AVS18" s="762"/>
      <c r="AVU18" s="762"/>
      <c r="AVW18" s="762"/>
      <c r="AVX18" s="94"/>
      <c r="AWA18" s="549"/>
      <c r="AWB18" s="548"/>
      <c r="AWJ18" s="762"/>
      <c r="AWL18" s="762"/>
      <c r="AWN18" s="762"/>
      <c r="AWP18" s="762"/>
      <c r="AWQ18" s="94"/>
      <c r="AWT18" s="549"/>
      <c r="AWU18" s="548"/>
      <c r="AXC18" s="762"/>
      <c r="AXE18" s="762"/>
      <c r="AXG18" s="762"/>
      <c r="AXI18" s="762"/>
      <c r="AXJ18" s="94"/>
      <c r="AXM18" s="549"/>
      <c r="AXN18" s="548"/>
      <c r="AXV18" s="762"/>
      <c r="AXX18" s="762"/>
      <c r="AXZ18" s="762"/>
      <c r="AYB18" s="762"/>
      <c r="AYC18" s="94"/>
      <c r="AYF18" s="549"/>
      <c r="AYG18" s="548"/>
      <c r="AYO18" s="762"/>
      <c r="AYQ18" s="762"/>
      <c r="AYS18" s="762"/>
      <c r="AYU18" s="762"/>
      <c r="AYV18" s="94"/>
      <c r="AYY18" s="549"/>
      <c r="AYZ18" s="548"/>
      <c r="AZH18" s="762"/>
      <c r="AZJ18" s="762"/>
      <c r="AZL18" s="762"/>
      <c r="AZN18" s="762"/>
      <c r="AZO18" s="94"/>
      <c r="AZR18" s="549"/>
      <c r="AZS18" s="548"/>
      <c r="BAA18" s="762"/>
      <c r="BAC18" s="762"/>
      <c r="BAE18" s="762"/>
      <c r="BAG18" s="762"/>
      <c r="BAH18" s="94"/>
      <c r="BAK18" s="549"/>
      <c r="BAL18" s="548"/>
      <c r="BAT18" s="762"/>
      <c r="BAV18" s="762"/>
      <c r="BAX18" s="762"/>
      <c r="BAZ18" s="762"/>
      <c r="BBA18" s="94"/>
      <c r="BBD18" s="549"/>
      <c r="BBE18" s="548"/>
      <c r="BBM18" s="762"/>
      <c r="BBO18" s="762"/>
      <c r="BBQ18" s="762"/>
      <c r="BBS18" s="762"/>
      <c r="BBT18" s="94"/>
      <c r="BBW18" s="549"/>
      <c r="BBX18" s="548"/>
      <c r="BCF18" s="762"/>
      <c r="BCH18" s="762"/>
      <c r="BCJ18" s="762"/>
      <c r="BCL18" s="762"/>
      <c r="BCM18" s="94"/>
      <c r="BCP18" s="549"/>
      <c r="BCQ18" s="548"/>
      <c r="BCY18" s="762"/>
      <c r="BDA18" s="762"/>
      <c r="BDC18" s="762"/>
      <c r="BDE18" s="762"/>
      <c r="BDF18" s="94"/>
      <c r="BDI18" s="549"/>
      <c r="BDJ18" s="548"/>
      <c r="BDR18" s="762"/>
      <c r="BDT18" s="762"/>
      <c r="BDV18" s="762"/>
      <c r="BDX18" s="762"/>
      <c r="BDY18" s="94"/>
      <c r="BEB18" s="549"/>
      <c r="BEC18" s="548"/>
      <c r="BEK18" s="762"/>
      <c r="BEM18" s="762"/>
      <c r="BEO18" s="762"/>
      <c r="BEQ18" s="762"/>
      <c r="BER18" s="94"/>
      <c r="BEU18" s="549"/>
      <c r="BEV18" s="548"/>
      <c r="BFD18" s="762"/>
      <c r="BFF18" s="762"/>
      <c r="BFH18" s="762"/>
      <c r="BFJ18" s="762"/>
      <c r="BFK18" s="94"/>
      <c r="BFN18" s="549"/>
      <c r="BFO18" s="548"/>
      <c r="BFW18" s="762"/>
      <c r="BFY18" s="762"/>
      <c r="BGA18" s="762"/>
      <c r="BGC18" s="762"/>
      <c r="BGD18" s="94"/>
      <c r="BGG18" s="549"/>
      <c r="BGH18" s="548"/>
      <c r="BGP18" s="762"/>
      <c r="BGR18" s="762"/>
      <c r="BGT18" s="762"/>
      <c r="BGV18" s="762"/>
      <c r="BGW18" s="94"/>
      <c r="BGZ18" s="549"/>
      <c r="BHA18" s="548"/>
      <c r="BHI18" s="762"/>
      <c r="BHK18" s="762"/>
      <c r="BHM18" s="762"/>
      <c r="BHO18" s="762"/>
      <c r="BHP18" s="94"/>
      <c r="BHS18" s="549"/>
      <c r="BHT18" s="548"/>
      <c r="BIB18" s="762"/>
      <c r="BID18" s="762"/>
      <c r="BIF18" s="762"/>
      <c r="BIH18" s="762"/>
      <c r="BII18" s="94"/>
      <c r="BIL18" s="549"/>
      <c r="BIM18" s="548"/>
      <c r="BIU18" s="762"/>
      <c r="BIW18" s="762"/>
      <c r="BIY18" s="762"/>
      <c r="BJA18" s="762"/>
      <c r="BJB18" s="94"/>
      <c r="BJE18" s="549"/>
      <c r="BJF18" s="548"/>
      <c r="BJN18" s="762"/>
      <c r="BJP18" s="762"/>
      <c r="BJR18" s="762"/>
      <c r="BJT18" s="762"/>
      <c r="BJU18" s="94"/>
      <c r="BJX18" s="549"/>
      <c r="BJY18" s="548"/>
      <c r="BKG18" s="762"/>
      <c r="BKI18" s="762"/>
      <c r="BKK18" s="762"/>
      <c r="BKM18" s="762"/>
      <c r="BKN18" s="94"/>
      <c r="BKQ18" s="549"/>
      <c r="BKR18" s="548"/>
      <c r="BKZ18" s="762"/>
      <c r="BLB18" s="762"/>
      <c r="BLD18" s="762"/>
      <c r="BLF18" s="762"/>
      <c r="BLG18" s="94"/>
      <c r="BLJ18" s="549"/>
      <c r="BLK18" s="548"/>
      <c r="BLS18" s="762"/>
      <c r="BLU18" s="762"/>
      <c r="BLW18" s="762"/>
      <c r="BLY18" s="762"/>
      <c r="BLZ18" s="94"/>
      <c r="BMC18" s="549"/>
      <c r="BMD18" s="548"/>
      <c r="BML18" s="762"/>
      <c r="BMN18" s="762"/>
      <c r="BMP18" s="762"/>
      <c r="BMR18" s="762"/>
      <c r="BMS18" s="94"/>
      <c r="BMV18" s="549"/>
      <c r="BMW18" s="548"/>
      <c r="BNE18" s="762"/>
      <c r="BNG18" s="762"/>
      <c r="BNI18" s="762"/>
      <c r="BNK18" s="762"/>
      <c r="BNL18" s="94"/>
      <c r="BNO18" s="549"/>
      <c r="BNP18" s="548"/>
      <c r="BNX18" s="762"/>
      <c r="BNZ18" s="762"/>
      <c r="BOB18" s="762"/>
      <c r="BOD18" s="762"/>
      <c r="BOE18" s="94"/>
      <c r="BOH18" s="549"/>
      <c r="BOI18" s="548"/>
      <c r="BOQ18" s="762"/>
      <c r="BOS18" s="762"/>
      <c r="BOU18" s="762"/>
      <c r="BOW18" s="762"/>
      <c r="BOX18" s="94"/>
      <c r="BPA18" s="549"/>
      <c r="BPB18" s="548"/>
      <c r="BPJ18" s="762"/>
      <c r="BPL18" s="762"/>
      <c r="BPN18" s="762"/>
      <c r="BPP18" s="762"/>
      <c r="BPQ18" s="94"/>
      <c r="BPT18" s="549"/>
      <c r="BPU18" s="548"/>
      <c r="BQC18" s="762"/>
      <c r="BQE18" s="762"/>
      <c r="BQG18" s="762"/>
      <c r="BQI18" s="762"/>
      <c r="BQJ18" s="94"/>
      <c r="BQM18" s="549"/>
      <c r="BQN18" s="548"/>
      <c r="BQV18" s="762"/>
      <c r="BQX18" s="762"/>
      <c r="BQZ18" s="762"/>
      <c r="BRB18" s="762"/>
      <c r="BRC18" s="94"/>
      <c r="BRF18" s="549"/>
      <c r="BRG18" s="548"/>
      <c r="BRO18" s="762"/>
      <c r="BRQ18" s="762"/>
      <c r="BRS18" s="762"/>
      <c r="BRU18" s="762"/>
      <c r="BRV18" s="94"/>
      <c r="BRY18" s="549"/>
      <c r="BRZ18" s="548"/>
      <c r="BSH18" s="762"/>
      <c r="BSJ18" s="762"/>
      <c r="BSL18" s="762"/>
      <c r="BSN18" s="762"/>
      <c r="BSO18" s="94"/>
      <c r="BSR18" s="549"/>
      <c r="BSS18" s="548"/>
      <c r="BTA18" s="762"/>
      <c r="BTC18" s="762"/>
      <c r="BTE18" s="762"/>
      <c r="BTG18" s="762"/>
      <c r="BTH18" s="94"/>
      <c r="BTK18" s="549"/>
      <c r="BTL18" s="548"/>
      <c r="BTT18" s="762"/>
      <c r="BTV18" s="762"/>
      <c r="BTX18" s="762"/>
      <c r="BTZ18" s="762"/>
      <c r="BUA18" s="94"/>
      <c r="BUD18" s="549"/>
      <c r="BUE18" s="548"/>
      <c r="BUM18" s="762"/>
      <c r="BUO18" s="762"/>
      <c r="BUQ18" s="762"/>
      <c r="BUS18" s="762"/>
      <c r="BUT18" s="94"/>
      <c r="BUW18" s="549"/>
      <c r="BUX18" s="548"/>
      <c r="BVF18" s="762"/>
      <c r="BVH18" s="762"/>
      <c r="BVJ18" s="762"/>
      <c r="BVL18" s="762"/>
      <c r="BVM18" s="94"/>
      <c r="BVP18" s="549"/>
      <c r="BVQ18" s="548"/>
      <c r="BVY18" s="762"/>
      <c r="BWA18" s="762"/>
      <c r="BWC18" s="762"/>
      <c r="BWE18" s="762"/>
      <c r="BWF18" s="94"/>
      <c r="BWI18" s="549"/>
      <c r="BWJ18" s="548"/>
      <c r="BWR18" s="762"/>
      <c r="BWT18" s="762"/>
      <c r="BWV18" s="762"/>
      <c r="BWX18" s="762"/>
      <c r="BWY18" s="94"/>
      <c r="BXB18" s="549"/>
      <c r="BXC18" s="548"/>
      <c r="BXK18" s="762"/>
      <c r="BXM18" s="762"/>
      <c r="BXO18" s="762"/>
      <c r="BXQ18" s="762"/>
      <c r="BXR18" s="94"/>
      <c r="BXU18" s="549"/>
      <c r="BXV18" s="548"/>
      <c r="BYD18" s="762"/>
      <c r="BYF18" s="762"/>
      <c r="BYH18" s="762"/>
      <c r="BYJ18" s="762"/>
      <c r="BYK18" s="94"/>
      <c r="BYN18" s="549"/>
      <c r="BYO18" s="548"/>
      <c r="BYW18" s="762"/>
      <c r="BYY18" s="762"/>
      <c r="BZA18" s="762"/>
      <c r="BZC18" s="762"/>
      <c r="BZD18" s="94"/>
      <c r="BZG18" s="549"/>
      <c r="BZH18" s="548"/>
      <c r="BZP18" s="762"/>
      <c r="BZR18" s="762"/>
      <c r="BZT18" s="762"/>
      <c r="BZV18" s="762"/>
      <c r="BZW18" s="94"/>
      <c r="BZZ18" s="549"/>
      <c r="CAA18" s="548"/>
      <c r="CAI18" s="762"/>
      <c r="CAK18" s="762"/>
      <c r="CAM18" s="762"/>
      <c r="CAO18" s="762"/>
      <c r="CAP18" s="94"/>
      <c r="CAS18" s="549"/>
      <c r="CAT18" s="548"/>
      <c r="CBB18" s="762"/>
      <c r="CBD18" s="762"/>
      <c r="CBF18" s="762"/>
      <c r="CBH18" s="762"/>
      <c r="CBI18" s="94"/>
      <c r="CBL18" s="549"/>
      <c r="CBM18" s="548"/>
      <c r="CBU18" s="762"/>
      <c r="CBW18" s="762"/>
      <c r="CBY18" s="762"/>
      <c r="CCA18" s="762"/>
      <c r="CCB18" s="94"/>
      <c r="CCE18" s="549"/>
      <c r="CCF18" s="548"/>
      <c r="CCN18" s="762"/>
      <c r="CCP18" s="762"/>
      <c r="CCR18" s="762"/>
      <c r="CCT18" s="762"/>
      <c r="CCU18" s="94"/>
      <c r="CCX18" s="549"/>
      <c r="CCY18" s="548"/>
      <c r="CDG18" s="762"/>
      <c r="CDI18" s="762"/>
      <c r="CDK18" s="762"/>
      <c r="CDM18" s="762"/>
      <c r="CDN18" s="94"/>
      <c r="CDQ18" s="549"/>
      <c r="CDR18" s="548"/>
      <c r="CDZ18" s="762"/>
      <c r="CEB18" s="762"/>
      <c r="CED18" s="762"/>
      <c r="CEF18" s="762"/>
      <c r="CEG18" s="94"/>
      <c r="CEJ18" s="549"/>
      <c r="CEK18" s="548"/>
      <c r="CES18" s="762"/>
      <c r="CEU18" s="762"/>
      <c r="CEW18" s="762"/>
      <c r="CEY18" s="762"/>
      <c r="CEZ18" s="94"/>
      <c r="CFC18" s="549"/>
      <c r="CFD18" s="548"/>
      <c r="CFL18" s="762"/>
      <c r="CFN18" s="762"/>
      <c r="CFP18" s="762"/>
      <c r="CFR18" s="762"/>
      <c r="CFS18" s="94"/>
      <c r="CFV18" s="549"/>
      <c r="CFW18" s="548"/>
      <c r="CGE18" s="762"/>
      <c r="CGG18" s="762"/>
      <c r="CGI18" s="762"/>
      <c r="CGK18" s="762"/>
      <c r="CGL18" s="94"/>
      <c r="CGO18" s="549"/>
      <c r="CGP18" s="548"/>
      <c r="CGX18" s="762"/>
      <c r="CGZ18" s="762"/>
      <c r="CHB18" s="762"/>
      <c r="CHD18" s="762"/>
      <c r="CHE18" s="94"/>
      <c r="CHH18" s="549"/>
      <c r="CHI18" s="548"/>
      <c r="CHQ18" s="762"/>
      <c r="CHS18" s="762"/>
      <c r="CHU18" s="762"/>
      <c r="CHW18" s="762"/>
      <c r="CHX18" s="94"/>
      <c r="CIA18" s="549"/>
      <c r="CIB18" s="548"/>
      <c r="CIJ18" s="762"/>
      <c r="CIL18" s="762"/>
      <c r="CIN18" s="762"/>
      <c r="CIP18" s="762"/>
      <c r="CIQ18" s="94"/>
      <c r="CIT18" s="549"/>
      <c r="CIU18" s="548"/>
      <c r="CJC18" s="762"/>
      <c r="CJE18" s="762"/>
      <c r="CJG18" s="762"/>
      <c r="CJI18" s="762"/>
      <c r="CJJ18" s="94"/>
      <c r="CJM18" s="549"/>
      <c r="CJN18" s="548"/>
      <c r="CJV18" s="762"/>
      <c r="CJX18" s="762"/>
      <c r="CJZ18" s="762"/>
      <c r="CKB18" s="762"/>
      <c r="CKC18" s="94"/>
      <c r="CKF18" s="549"/>
      <c r="CKG18" s="548"/>
      <c r="CKO18" s="762"/>
      <c r="CKQ18" s="762"/>
      <c r="CKS18" s="762"/>
      <c r="CKU18" s="762"/>
      <c r="CKV18" s="94"/>
      <c r="CKY18" s="549"/>
      <c r="CKZ18" s="548"/>
      <c r="CLH18" s="762"/>
      <c r="CLJ18" s="762"/>
      <c r="CLL18" s="762"/>
      <c r="CLN18" s="762"/>
      <c r="CLO18" s="94"/>
      <c r="CLR18" s="549"/>
      <c r="CLS18" s="548"/>
      <c r="CMA18" s="762"/>
      <c r="CMC18" s="762"/>
      <c r="CME18" s="762"/>
      <c r="CMG18" s="762"/>
      <c r="CMH18" s="94"/>
      <c r="CMK18" s="549"/>
      <c r="CML18" s="548"/>
      <c r="CMT18" s="762"/>
      <c r="CMV18" s="762"/>
      <c r="CMX18" s="762"/>
      <c r="CMZ18" s="762"/>
      <c r="CNA18" s="94"/>
      <c r="CND18" s="549"/>
      <c r="CNE18" s="548"/>
      <c r="CNM18" s="762"/>
      <c r="CNO18" s="762"/>
      <c r="CNQ18" s="762"/>
      <c r="CNS18" s="762"/>
      <c r="CNT18" s="94"/>
      <c r="CNW18" s="549"/>
      <c r="CNX18" s="548"/>
      <c r="COF18" s="762"/>
      <c r="COH18" s="762"/>
      <c r="COJ18" s="762"/>
      <c r="COL18" s="762"/>
      <c r="COM18" s="94"/>
      <c r="COP18" s="549"/>
      <c r="COQ18" s="548"/>
      <c r="COY18" s="762"/>
      <c r="CPA18" s="762"/>
      <c r="CPC18" s="762"/>
      <c r="CPE18" s="762"/>
      <c r="CPF18" s="94"/>
      <c r="CPI18" s="549"/>
      <c r="CPJ18" s="548"/>
      <c r="CPR18" s="762"/>
      <c r="CPT18" s="762"/>
      <c r="CPV18" s="762"/>
      <c r="CPX18" s="762"/>
      <c r="CPY18" s="94"/>
      <c r="CQB18" s="549"/>
      <c r="CQC18" s="548"/>
      <c r="CQK18" s="762"/>
      <c r="CQM18" s="762"/>
      <c r="CQO18" s="762"/>
      <c r="CQQ18" s="762"/>
      <c r="CQR18" s="94"/>
      <c r="CQU18" s="549"/>
      <c r="CQV18" s="548"/>
      <c r="CRD18" s="762"/>
      <c r="CRF18" s="762"/>
      <c r="CRH18" s="762"/>
      <c r="CRJ18" s="762"/>
      <c r="CRK18" s="94"/>
      <c r="CRN18" s="549"/>
      <c r="CRO18" s="548"/>
      <c r="CRW18" s="762"/>
      <c r="CRY18" s="762"/>
      <c r="CSA18" s="762"/>
      <c r="CSC18" s="762"/>
      <c r="CSD18" s="94"/>
      <c r="CSG18" s="549"/>
      <c r="CSH18" s="548"/>
      <c r="CSP18" s="762"/>
      <c r="CSR18" s="762"/>
      <c r="CST18" s="762"/>
      <c r="CSV18" s="762"/>
      <c r="CSW18" s="94"/>
      <c r="CSZ18" s="549"/>
      <c r="CTA18" s="548"/>
      <c r="CTI18" s="762"/>
      <c r="CTK18" s="762"/>
      <c r="CTM18" s="762"/>
      <c r="CTO18" s="762"/>
      <c r="CTP18" s="94"/>
      <c r="CTS18" s="549"/>
      <c r="CTT18" s="548"/>
      <c r="CUB18" s="762"/>
      <c r="CUD18" s="762"/>
      <c r="CUF18" s="762"/>
      <c r="CUH18" s="762"/>
      <c r="CUI18" s="94"/>
      <c r="CUL18" s="549"/>
      <c r="CUM18" s="548"/>
      <c r="CUU18" s="762"/>
      <c r="CUW18" s="762"/>
      <c r="CUY18" s="762"/>
      <c r="CVA18" s="762"/>
      <c r="CVB18" s="94"/>
      <c r="CVE18" s="549"/>
      <c r="CVF18" s="548"/>
      <c r="CVN18" s="762"/>
      <c r="CVP18" s="762"/>
      <c r="CVR18" s="762"/>
      <c r="CVT18" s="762"/>
      <c r="CVU18" s="94"/>
      <c r="CVX18" s="549"/>
      <c r="CVY18" s="548"/>
      <c r="CWG18" s="762"/>
      <c r="CWI18" s="762"/>
      <c r="CWK18" s="762"/>
      <c r="CWM18" s="762"/>
      <c r="CWN18" s="94"/>
      <c r="CWQ18" s="549"/>
      <c r="CWR18" s="548"/>
      <c r="CWZ18" s="762"/>
      <c r="CXB18" s="762"/>
      <c r="CXD18" s="762"/>
      <c r="CXF18" s="762"/>
      <c r="CXG18" s="94"/>
      <c r="CXJ18" s="549"/>
      <c r="CXK18" s="548"/>
      <c r="CXS18" s="762"/>
      <c r="CXU18" s="762"/>
      <c r="CXW18" s="762"/>
      <c r="CXY18" s="762"/>
      <c r="CXZ18" s="94"/>
      <c r="CYC18" s="549"/>
      <c r="CYD18" s="548"/>
      <c r="CYL18" s="762"/>
      <c r="CYN18" s="762"/>
      <c r="CYP18" s="762"/>
      <c r="CYR18" s="762"/>
      <c r="CYS18" s="94"/>
      <c r="CYV18" s="549"/>
      <c r="CYW18" s="548"/>
      <c r="CZE18" s="762"/>
      <c r="CZG18" s="762"/>
      <c r="CZI18" s="762"/>
      <c r="CZK18" s="762"/>
      <c r="CZL18" s="94"/>
      <c r="CZO18" s="549"/>
      <c r="CZP18" s="548"/>
      <c r="CZX18" s="762"/>
      <c r="CZZ18" s="762"/>
      <c r="DAB18" s="762"/>
      <c r="DAD18" s="762"/>
      <c r="DAE18" s="94"/>
      <c r="DAH18" s="549"/>
      <c r="DAI18" s="548"/>
      <c r="DAQ18" s="762"/>
      <c r="DAS18" s="762"/>
      <c r="DAU18" s="762"/>
      <c r="DAW18" s="762"/>
      <c r="DAX18" s="94"/>
      <c r="DBA18" s="549"/>
      <c r="DBB18" s="548"/>
      <c r="DBJ18" s="762"/>
      <c r="DBL18" s="762"/>
      <c r="DBN18" s="762"/>
      <c r="DBP18" s="762"/>
      <c r="DBQ18" s="94"/>
      <c r="DBT18" s="549"/>
      <c r="DBU18" s="548"/>
      <c r="DCC18" s="762"/>
      <c r="DCE18" s="762"/>
      <c r="DCG18" s="762"/>
      <c r="DCI18" s="762"/>
      <c r="DCJ18" s="94"/>
      <c r="DCM18" s="549"/>
      <c r="DCN18" s="548"/>
      <c r="DCV18" s="762"/>
      <c r="DCX18" s="762"/>
      <c r="DCZ18" s="762"/>
      <c r="DDB18" s="762"/>
      <c r="DDC18" s="94"/>
      <c r="DDF18" s="549"/>
      <c r="DDG18" s="548"/>
      <c r="DDO18" s="762"/>
      <c r="DDQ18" s="762"/>
      <c r="DDS18" s="762"/>
      <c r="DDU18" s="762"/>
      <c r="DDV18" s="94"/>
      <c r="DDY18" s="549"/>
      <c r="DDZ18" s="548"/>
      <c r="DEH18" s="762"/>
      <c r="DEJ18" s="762"/>
      <c r="DEL18" s="762"/>
      <c r="DEN18" s="762"/>
      <c r="DEO18" s="94"/>
      <c r="DER18" s="549"/>
      <c r="DES18" s="548"/>
      <c r="DFA18" s="762"/>
      <c r="DFC18" s="762"/>
      <c r="DFE18" s="762"/>
      <c r="DFG18" s="762"/>
      <c r="DFH18" s="94"/>
      <c r="DFK18" s="549"/>
      <c r="DFL18" s="548"/>
      <c r="DFT18" s="762"/>
      <c r="DFV18" s="762"/>
      <c r="DFX18" s="762"/>
      <c r="DFZ18" s="762"/>
      <c r="DGA18" s="94"/>
      <c r="DGD18" s="549"/>
      <c r="DGE18" s="548"/>
      <c r="DGM18" s="762"/>
      <c r="DGO18" s="762"/>
      <c r="DGQ18" s="762"/>
      <c r="DGS18" s="762"/>
      <c r="DGT18" s="94"/>
      <c r="DGW18" s="549"/>
      <c r="DGX18" s="548"/>
      <c r="DHF18" s="762"/>
      <c r="DHH18" s="762"/>
      <c r="DHJ18" s="762"/>
      <c r="DHL18" s="762"/>
      <c r="DHM18" s="94"/>
      <c r="DHP18" s="549"/>
      <c r="DHQ18" s="548"/>
      <c r="DHY18" s="762"/>
      <c r="DIA18" s="762"/>
      <c r="DIC18" s="762"/>
      <c r="DIE18" s="762"/>
      <c r="DIF18" s="94"/>
      <c r="DII18" s="549"/>
      <c r="DIJ18" s="548"/>
      <c r="DIR18" s="762"/>
      <c r="DIT18" s="762"/>
      <c r="DIV18" s="762"/>
      <c r="DIX18" s="762"/>
      <c r="DIY18" s="94"/>
      <c r="DJB18" s="549"/>
      <c r="DJC18" s="548"/>
      <c r="DJK18" s="762"/>
      <c r="DJM18" s="762"/>
      <c r="DJO18" s="762"/>
      <c r="DJQ18" s="762"/>
      <c r="DJR18" s="94"/>
      <c r="DJU18" s="549"/>
      <c r="DJV18" s="548"/>
      <c r="DKD18" s="762"/>
      <c r="DKF18" s="762"/>
      <c r="DKH18" s="762"/>
      <c r="DKJ18" s="762"/>
      <c r="DKK18" s="94"/>
      <c r="DKN18" s="549"/>
      <c r="DKO18" s="548"/>
      <c r="DKW18" s="762"/>
      <c r="DKY18" s="762"/>
      <c r="DLA18" s="762"/>
      <c r="DLC18" s="762"/>
      <c r="DLD18" s="94"/>
      <c r="DLG18" s="549"/>
      <c r="DLH18" s="548"/>
      <c r="DLP18" s="762"/>
      <c r="DLR18" s="762"/>
      <c r="DLT18" s="762"/>
      <c r="DLV18" s="762"/>
      <c r="DLW18" s="94"/>
      <c r="DLZ18" s="549"/>
      <c r="DMA18" s="548"/>
      <c r="DMI18" s="762"/>
      <c r="DMK18" s="762"/>
      <c r="DMM18" s="762"/>
      <c r="DMO18" s="762"/>
      <c r="DMP18" s="94"/>
      <c r="DMS18" s="549"/>
      <c r="DMT18" s="548"/>
      <c r="DNB18" s="762"/>
      <c r="DND18" s="762"/>
      <c r="DNF18" s="762"/>
      <c r="DNH18" s="762"/>
      <c r="DNI18" s="94"/>
      <c r="DNL18" s="549"/>
      <c r="DNM18" s="548"/>
      <c r="DNU18" s="762"/>
      <c r="DNW18" s="762"/>
      <c r="DNY18" s="762"/>
      <c r="DOA18" s="762"/>
      <c r="DOB18" s="94"/>
      <c r="DOE18" s="549"/>
      <c r="DOF18" s="548"/>
      <c r="DON18" s="762"/>
      <c r="DOP18" s="762"/>
      <c r="DOR18" s="762"/>
      <c r="DOT18" s="762"/>
      <c r="DOU18" s="94"/>
      <c r="DOX18" s="549"/>
      <c r="DOY18" s="548"/>
      <c r="DPG18" s="762"/>
      <c r="DPI18" s="762"/>
      <c r="DPK18" s="762"/>
      <c r="DPM18" s="762"/>
      <c r="DPN18" s="94"/>
      <c r="DPQ18" s="549"/>
      <c r="DPR18" s="548"/>
      <c r="DPZ18" s="762"/>
      <c r="DQB18" s="762"/>
      <c r="DQD18" s="762"/>
      <c r="DQF18" s="762"/>
      <c r="DQG18" s="94"/>
      <c r="DQJ18" s="549"/>
      <c r="DQK18" s="548"/>
      <c r="DQS18" s="762"/>
      <c r="DQU18" s="762"/>
      <c r="DQW18" s="762"/>
      <c r="DQY18" s="762"/>
      <c r="DQZ18" s="94"/>
      <c r="DRC18" s="549"/>
      <c r="DRD18" s="548"/>
      <c r="DRL18" s="762"/>
      <c r="DRN18" s="762"/>
      <c r="DRP18" s="762"/>
      <c r="DRR18" s="762"/>
      <c r="DRS18" s="94"/>
      <c r="DRV18" s="549"/>
      <c r="DRW18" s="548"/>
      <c r="DSE18" s="762"/>
      <c r="DSG18" s="762"/>
      <c r="DSI18" s="762"/>
      <c r="DSK18" s="762"/>
      <c r="DSL18" s="94"/>
      <c r="DSO18" s="549"/>
      <c r="DSP18" s="548"/>
      <c r="DSX18" s="762"/>
      <c r="DSZ18" s="762"/>
      <c r="DTB18" s="762"/>
      <c r="DTD18" s="762"/>
      <c r="DTE18" s="94"/>
      <c r="DTH18" s="549"/>
      <c r="DTI18" s="548"/>
      <c r="DTQ18" s="762"/>
      <c r="DTS18" s="762"/>
      <c r="DTU18" s="762"/>
      <c r="DTW18" s="762"/>
      <c r="DTX18" s="94"/>
      <c r="DUA18" s="549"/>
      <c r="DUB18" s="548"/>
      <c r="DUJ18" s="762"/>
      <c r="DUL18" s="762"/>
      <c r="DUN18" s="762"/>
      <c r="DUP18" s="762"/>
      <c r="DUQ18" s="94"/>
      <c r="DUT18" s="549"/>
      <c r="DUU18" s="548"/>
      <c r="DVC18" s="762"/>
      <c r="DVE18" s="762"/>
      <c r="DVG18" s="762"/>
      <c r="DVI18" s="762"/>
      <c r="DVJ18" s="94"/>
      <c r="DVM18" s="549"/>
      <c r="DVN18" s="548"/>
      <c r="DVV18" s="762"/>
      <c r="DVX18" s="762"/>
      <c r="DVZ18" s="762"/>
      <c r="DWB18" s="762"/>
      <c r="DWC18" s="94"/>
      <c r="DWF18" s="549"/>
      <c r="DWG18" s="548"/>
      <c r="DWO18" s="762"/>
      <c r="DWQ18" s="762"/>
      <c r="DWS18" s="762"/>
      <c r="DWU18" s="762"/>
      <c r="DWV18" s="94"/>
      <c r="DWY18" s="549"/>
      <c r="DWZ18" s="548"/>
      <c r="DXH18" s="762"/>
      <c r="DXJ18" s="762"/>
      <c r="DXL18" s="762"/>
      <c r="DXN18" s="762"/>
      <c r="DXO18" s="94"/>
      <c r="DXR18" s="549"/>
      <c r="DXS18" s="548"/>
      <c r="DYA18" s="762"/>
      <c r="DYC18" s="762"/>
      <c r="DYE18" s="762"/>
      <c r="DYG18" s="762"/>
      <c r="DYH18" s="94"/>
      <c r="DYK18" s="549"/>
      <c r="DYL18" s="548"/>
      <c r="DYT18" s="762"/>
      <c r="DYV18" s="762"/>
      <c r="DYX18" s="762"/>
      <c r="DYZ18" s="762"/>
      <c r="DZA18" s="94"/>
      <c r="DZD18" s="549"/>
      <c r="DZE18" s="548"/>
      <c r="DZM18" s="762"/>
      <c r="DZO18" s="762"/>
      <c r="DZQ18" s="762"/>
      <c r="DZS18" s="762"/>
      <c r="DZT18" s="94"/>
      <c r="DZW18" s="549"/>
      <c r="DZX18" s="548"/>
      <c r="EAF18" s="762"/>
      <c r="EAH18" s="762"/>
      <c r="EAJ18" s="762"/>
      <c r="EAL18" s="762"/>
      <c r="EAM18" s="94"/>
      <c r="EAP18" s="549"/>
      <c r="EAQ18" s="548"/>
      <c r="EAY18" s="762"/>
      <c r="EBA18" s="762"/>
      <c r="EBC18" s="762"/>
      <c r="EBE18" s="762"/>
      <c r="EBF18" s="94"/>
      <c r="EBI18" s="549"/>
      <c r="EBJ18" s="548"/>
      <c r="EBR18" s="762"/>
      <c r="EBT18" s="762"/>
      <c r="EBV18" s="762"/>
      <c r="EBX18" s="762"/>
      <c r="EBY18" s="94"/>
      <c r="ECB18" s="549"/>
      <c r="ECC18" s="548"/>
      <c r="ECK18" s="762"/>
      <c r="ECM18" s="762"/>
      <c r="ECO18" s="762"/>
      <c r="ECQ18" s="762"/>
      <c r="ECR18" s="94"/>
      <c r="ECU18" s="549"/>
      <c r="ECV18" s="548"/>
      <c r="EDD18" s="762"/>
      <c r="EDF18" s="762"/>
      <c r="EDH18" s="762"/>
      <c r="EDJ18" s="762"/>
      <c r="EDK18" s="94"/>
      <c r="EDN18" s="549"/>
      <c r="EDO18" s="548"/>
      <c r="EDW18" s="762"/>
      <c r="EDY18" s="762"/>
      <c r="EEA18" s="762"/>
      <c r="EEC18" s="762"/>
      <c r="EED18" s="94"/>
      <c r="EEG18" s="549"/>
      <c r="EEH18" s="548"/>
      <c r="EEP18" s="762"/>
      <c r="EER18" s="762"/>
      <c r="EET18" s="762"/>
      <c r="EEV18" s="762"/>
      <c r="EEW18" s="94"/>
      <c r="EEZ18" s="549"/>
      <c r="EFA18" s="548"/>
      <c r="EFI18" s="762"/>
      <c r="EFK18" s="762"/>
      <c r="EFM18" s="762"/>
      <c r="EFO18" s="762"/>
      <c r="EFP18" s="94"/>
      <c r="EFS18" s="549"/>
      <c r="EFT18" s="548"/>
      <c r="EGB18" s="762"/>
      <c r="EGD18" s="762"/>
      <c r="EGF18" s="762"/>
      <c r="EGH18" s="762"/>
      <c r="EGI18" s="94"/>
      <c r="EGL18" s="549"/>
      <c r="EGM18" s="548"/>
      <c r="EGU18" s="762"/>
      <c r="EGW18" s="762"/>
      <c r="EGY18" s="762"/>
      <c r="EHA18" s="762"/>
      <c r="EHB18" s="94"/>
      <c r="EHE18" s="549"/>
      <c r="EHF18" s="548"/>
      <c r="EHN18" s="762"/>
      <c r="EHP18" s="762"/>
      <c r="EHR18" s="762"/>
      <c r="EHT18" s="762"/>
      <c r="EHU18" s="94"/>
      <c r="EHX18" s="549"/>
      <c r="EHY18" s="548"/>
      <c r="EIG18" s="762"/>
      <c r="EII18" s="762"/>
      <c r="EIK18" s="762"/>
      <c r="EIM18" s="762"/>
      <c r="EIN18" s="94"/>
      <c r="EIQ18" s="549"/>
      <c r="EIR18" s="548"/>
      <c r="EIZ18" s="762"/>
      <c r="EJB18" s="762"/>
      <c r="EJD18" s="762"/>
      <c r="EJF18" s="762"/>
      <c r="EJG18" s="94"/>
      <c r="EJJ18" s="549"/>
      <c r="EJK18" s="548"/>
      <c r="EJS18" s="762"/>
      <c r="EJU18" s="762"/>
      <c r="EJW18" s="762"/>
      <c r="EJY18" s="762"/>
      <c r="EJZ18" s="94"/>
      <c r="EKC18" s="549"/>
      <c r="EKD18" s="548"/>
      <c r="EKL18" s="762"/>
      <c r="EKN18" s="762"/>
      <c r="EKP18" s="762"/>
      <c r="EKR18" s="762"/>
      <c r="EKS18" s="94"/>
      <c r="EKV18" s="549"/>
      <c r="EKW18" s="548"/>
      <c r="ELE18" s="762"/>
      <c r="ELG18" s="762"/>
      <c r="ELI18" s="762"/>
      <c r="ELK18" s="762"/>
      <c r="ELL18" s="94"/>
      <c r="ELO18" s="549"/>
      <c r="ELP18" s="548"/>
      <c r="ELX18" s="762"/>
      <c r="ELZ18" s="762"/>
      <c r="EMB18" s="762"/>
      <c r="EMD18" s="762"/>
      <c r="EME18" s="94"/>
      <c r="EMH18" s="549"/>
      <c r="EMI18" s="548"/>
      <c r="EMQ18" s="762"/>
      <c r="EMS18" s="762"/>
      <c r="EMU18" s="762"/>
      <c r="EMW18" s="762"/>
      <c r="EMX18" s="94"/>
      <c r="ENA18" s="549"/>
      <c r="ENB18" s="548"/>
      <c r="ENJ18" s="762"/>
      <c r="ENL18" s="762"/>
      <c r="ENN18" s="762"/>
      <c r="ENP18" s="762"/>
      <c r="ENQ18" s="94"/>
      <c r="ENT18" s="549"/>
      <c r="ENU18" s="548"/>
      <c r="EOC18" s="762"/>
      <c r="EOE18" s="762"/>
      <c r="EOG18" s="762"/>
      <c r="EOI18" s="762"/>
      <c r="EOJ18" s="94"/>
      <c r="EOM18" s="549"/>
      <c r="EON18" s="548"/>
      <c r="EOV18" s="762"/>
      <c r="EOX18" s="762"/>
      <c r="EOZ18" s="762"/>
      <c r="EPB18" s="762"/>
      <c r="EPC18" s="94"/>
      <c r="EPF18" s="549"/>
      <c r="EPG18" s="548"/>
      <c r="EPO18" s="762"/>
      <c r="EPQ18" s="762"/>
      <c r="EPS18" s="762"/>
      <c r="EPU18" s="762"/>
      <c r="EPV18" s="94"/>
      <c r="EPY18" s="549"/>
      <c r="EPZ18" s="548"/>
      <c r="EQH18" s="762"/>
      <c r="EQJ18" s="762"/>
      <c r="EQL18" s="762"/>
      <c r="EQN18" s="762"/>
      <c r="EQO18" s="94"/>
      <c r="EQR18" s="549"/>
      <c r="EQS18" s="548"/>
      <c r="ERA18" s="762"/>
      <c r="ERC18" s="762"/>
      <c r="ERE18" s="762"/>
      <c r="ERG18" s="762"/>
      <c r="ERH18" s="94"/>
      <c r="ERK18" s="549"/>
      <c r="ERL18" s="548"/>
      <c r="ERT18" s="762"/>
      <c r="ERV18" s="762"/>
      <c r="ERX18" s="762"/>
      <c r="ERZ18" s="762"/>
      <c r="ESA18" s="94"/>
      <c r="ESD18" s="549"/>
      <c r="ESE18" s="548"/>
      <c r="ESM18" s="762"/>
      <c r="ESO18" s="762"/>
      <c r="ESQ18" s="762"/>
      <c r="ESS18" s="762"/>
      <c r="EST18" s="94"/>
      <c r="ESW18" s="549"/>
      <c r="ESX18" s="548"/>
      <c r="ETF18" s="762"/>
      <c r="ETH18" s="762"/>
      <c r="ETJ18" s="762"/>
      <c r="ETL18" s="762"/>
      <c r="ETM18" s="94"/>
      <c r="ETP18" s="549"/>
      <c r="ETQ18" s="548"/>
      <c r="ETY18" s="762"/>
      <c r="EUA18" s="762"/>
      <c r="EUC18" s="762"/>
      <c r="EUE18" s="762"/>
      <c r="EUF18" s="94"/>
      <c r="EUI18" s="549"/>
      <c r="EUJ18" s="548"/>
      <c r="EUR18" s="762"/>
      <c r="EUT18" s="762"/>
      <c r="EUV18" s="762"/>
      <c r="EUX18" s="762"/>
      <c r="EUY18" s="94"/>
      <c r="EVB18" s="549"/>
      <c r="EVC18" s="548"/>
      <c r="EVK18" s="762"/>
      <c r="EVM18" s="762"/>
      <c r="EVO18" s="762"/>
      <c r="EVQ18" s="762"/>
      <c r="EVR18" s="94"/>
      <c r="EVU18" s="549"/>
      <c r="EVV18" s="548"/>
      <c r="EWD18" s="762"/>
      <c r="EWF18" s="762"/>
      <c r="EWH18" s="762"/>
      <c r="EWJ18" s="762"/>
      <c r="EWK18" s="94"/>
      <c r="EWN18" s="549"/>
      <c r="EWO18" s="548"/>
      <c r="EWW18" s="762"/>
      <c r="EWY18" s="762"/>
      <c r="EXA18" s="762"/>
      <c r="EXC18" s="762"/>
      <c r="EXD18" s="94"/>
      <c r="EXG18" s="549"/>
      <c r="EXH18" s="548"/>
      <c r="EXP18" s="762"/>
      <c r="EXR18" s="762"/>
      <c r="EXT18" s="762"/>
      <c r="EXV18" s="762"/>
      <c r="EXW18" s="94"/>
      <c r="EXZ18" s="549"/>
      <c r="EYA18" s="548"/>
      <c r="EYI18" s="762"/>
      <c r="EYK18" s="762"/>
      <c r="EYM18" s="762"/>
      <c r="EYO18" s="762"/>
      <c r="EYP18" s="94"/>
      <c r="EYS18" s="549"/>
      <c r="EYT18" s="548"/>
      <c r="EZB18" s="762"/>
      <c r="EZD18" s="762"/>
      <c r="EZF18" s="762"/>
      <c r="EZH18" s="762"/>
      <c r="EZI18" s="94"/>
      <c r="EZL18" s="549"/>
      <c r="EZM18" s="548"/>
      <c r="EZU18" s="762"/>
      <c r="EZW18" s="762"/>
      <c r="EZY18" s="762"/>
      <c r="FAA18" s="762"/>
      <c r="FAB18" s="94"/>
      <c r="FAE18" s="549"/>
      <c r="FAF18" s="548"/>
      <c r="FAN18" s="762"/>
      <c r="FAP18" s="762"/>
      <c r="FAR18" s="762"/>
      <c r="FAT18" s="762"/>
      <c r="FAU18" s="94"/>
      <c r="FAX18" s="549"/>
      <c r="FAY18" s="548"/>
      <c r="FBG18" s="762"/>
      <c r="FBI18" s="762"/>
      <c r="FBK18" s="762"/>
      <c r="FBM18" s="762"/>
      <c r="FBN18" s="94"/>
      <c r="FBQ18" s="549"/>
      <c r="FBR18" s="548"/>
      <c r="FBZ18" s="762"/>
      <c r="FCB18" s="762"/>
      <c r="FCD18" s="762"/>
      <c r="FCF18" s="762"/>
      <c r="FCG18" s="94"/>
      <c r="FCJ18" s="549"/>
      <c r="FCK18" s="548"/>
      <c r="FCS18" s="762"/>
      <c r="FCU18" s="762"/>
      <c r="FCW18" s="762"/>
      <c r="FCY18" s="762"/>
      <c r="FCZ18" s="94"/>
      <c r="FDC18" s="549"/>
      <c r="FDD18" s="548"/>
      <c r="FDL18" s="762"/>
      <c r="FDN18" s="762"/>
      <c r="FDP18" s="762"/>
      <c r="FDR18" s="762"/>
      <c r="FDS18" s="94"/>
      <c r="FDV18" s="549"/>
      <c r="FDW18" s="548"/>
      <c r="FEE18" s="762"/>
      <c r="FEG18" s="762"/>
      <c r="FEI18" s="762"/>
      <c r="FEK18" s="762"/>
      <c r="FEL18" s="94"/>
      <c r="FEO18" s="549"/>
      <c r="FEP18" s="548"/>
      <c r="FEX18" s="762"/>
      <c r="FEZ18" s="762"/>
      <c r="FFB18" s="762"/>
      <c r="FFD18" s="762"/>
      <c r="FFE18" s="94"/>
      <c r="FFH18" s="549"/>
      <c r="FFI18" s="548"/>
      <c r="FFQ18" s="762"/>
      <c r="FFS18" s="762"/>
      <c r="FFU18" s="762"/>
      <c r="FFW18" s="762"/>
      <c r="FFX18" s="94"/>
      <c r="FGA18" s="549"/>
      <c r="FGB18" s="548"/>
      <c r="FGJ18" s="762"/>
      <c r="FGL18" s="762"/>
      <c r="FGN18" s="762"/>
      <c r="FGP18" s="762"/>
      <c r="FGQ18" s="94"/>
      <c r="FGT18" s="549"/>
      <c r="FGU18" s="548"/>
      <c r="FHC18" s="762"/>
      <c r="FHE18" s="762"/>
      <c r="FHG18" s="762"/>
      <c r="FHI18" s="762"/>
      <c r="FHJ18" s="94"/>
      <c r="FHM18" s="549"/>
      <c r="FHN18" s="548"/>
      <c r="FHV18" s="762"/>
      <c r="FHX18" s="762"/>
      <c r="FHZ18" s="762"/>
      <c r="FIB18" s="762"/>
      <c r="FIC18" s="94"/>
      <c r="FIF18" s="549"/>
      <c r="FIG18" s="548"/>
      <c r="FIO18" s="762"/>
      <c r="FIQ18" s="762"/>
      <c r="FIS18" s="762"/>
      <c r="FIU18" s="762"/>
      <c r="FIV18" s="94"/>
      <c r="FIY18" s="549"/>
      <c r="FIZ18" s="548"/>
      <c r="FJH18" s="762"/>
      <c r="FJJ18" s="762"/>
      <c r="FJL18" s="762"/>
      <c r="FJN18" s="762"/>
      <c r="FJO18" s="94"/>
      <c r="FJR18" s="549"/>
      <c r="FJS18" s="548"/>
      <c r="FKA18" s="762"/>
      <c r="FKC18" s="762"/>
      <c r="FKE18" s="762"/>
      <c r="FKG18" s="762"/>
      <c r="FKH18" s="94"/>
      <c r="FKK18" s="549"/>
      <c r="FKL18" s="548"/>
      <c r="FKT18" s="762"/>
      <c r="FKV18" s="762"/>
      <c r="FKX18" s="762"/>
      <c r="FKZ18" s="762"/>
      <c r="FLA18" s="94"/>
      <c r="FLD18" s="549"/>
      <c r="FLE18" s="548"/>
      <c r="FLM18" s="762"/>
      <c r="FLO18" s="762"/>
      <c r="FLQ18" s="762"/>
      <c r="FLS18" s="762"/>
      <c r="FLT18" s="94"/>
      <c r="FLW18" s="549"/>
      <c r="FLX18" s="548"/>
      <c r="FMF18" s="762"/>
      <c r="FMH18" s="762"/>
      <c r="FMJ18" s="762"/>
      <c r="FML18" s="762"/>
      <c r="FMM18" s="94"/>
      <c r="FMP18" s="549"/>
      <c r="FMQ18" s="548"/>
      <c r="FMY18" s="762"/>
      <c r="FNA18" s="762"/>
      <c r="FNC18" s="762"/>
      <c r="FNE18" s="762"/>
      <c r="FNF18" s="94"/>
      <c r="FNI18" s="549"/>
      <c r="FNJ18" s="548"/>
      <c r="FNR18" s="762"/>
      <c r="FNT18" s="762"/>
      <c r="FNV18" s="762"/>
      <c r="FNX18" s="762"/>
      <c r="FNY18" s="94"/>
      <c r="FOB18" s="549"/>
      <c r="FOC18" s="548"/>
      <c r="FOK18" s="762"/>
      <c r="FOM18" s="762"/>
      <c r="FOO18" s="762"/>
      <c r="FOQ18" s="762"/>
      <c r="FOR18" s="94"/>
      <c r="FOU18" s="549"/>
      <c r="FOV18" s="548"/>
      <c r="FPD18" s="762"/>
      <c r="FPF18" s="762"/>
      <c r="FPH18" s="762"/>
      <c r="FPJ18" s="762"/>
      <c r="FPK18" s="94"/>
      <c r="FPN18" s="549"/>
      <c r="FPO18" s="548"/>
      <c r="FPW18" s="762"/>
      <c r="FPY18" s="762"/>
      <c r="FQA18" s="762"/>
      <c r="FQC18" s="762"/>
      <c r="FQD18" s="94"/>
      <c r="FQG18" s="549"/>
      <c r="FQH18" s="548"/>
      <c r="FQP18" s="762"/>
      <c r="FQR18" s="762"/>
      <c r="FQT18" s="762"/>
      <c r="FQV18" s="762"/>
      <c r="FQW18" s="94"/>
      <c r="FQZ18" s="549"/>
      <c r="FRA18" s="548"/>
      <c r="FRI18" s="762"/>
      <c r="FRK18" s="762"/>
      <c r="FRM18" s="762"/>
      <c r="FRO18" s="762"/>
      <c r="FRP18" s="94"/>
      <c r="FRS18" s="549"/>
      <c r="FRT18" s="548"/>
      <c r="FSB18" s="762"/>
      <c r="FSD18" s="762"/>
      <c r="FSF18" s="762"/>
      <c r="FSH18" s="762"/>
      <c r="FSI18" s="94"/>
      <c r="FSL18" s="549"/>
      <c r="FSM18" s="548"/>
      <c r="FSU18" s="762"/>
      <c r="FSW18" s="762"/>
      <c r="FSY18" s="762"/>
      <c r="FTA18" s="762"/>
      <c r="FTB18" s="94"/>
      <c r="FTE18" s="549"/>
      <c r="FTF18" s="548"/>
      <c r="FTN18" s="762"/>
      <c r="FTP18" s="762"/>
      <c r="FTR18" s="762"/>
      <c r="FTT18" s="762"/>
      <c r="FTU18" s="94"/>
      <c r="FTX18" s="549"/>
      <c r="FTY18" s="548"/>
      <c r="FUG18" s="762"/>
      <c r="FUI18" s="762"/>
      <c r="FUK18" s="762"/>
      <c r="FUM18" s="762"/>
      <c r="FUN18" s="94"/>
      <c r="FUQ18" s="549"/>
      <c r="FUR18" s="548"/>
      <c r="FUZ18" s="762"/>
      <c r="FVB18" s="762"/>
      <c r="FVD18" s="762"/>
      <c r="FVF18" s="762"/>
      <c r="FVG18" s="94"/>
      <c r="FVJ18" s="549"/>
      <c r="FVK18" s="548"/>
      <c r="FVS18" s="762"/>
      <c r="FVU18" s="762"/>
      <c r="FVW18" s="762"/>
      <c r="FVY18" s="762"/>
      <c r="FVZ18" s="94"/>
      <c r="FWC18" s="549"/>
      <c r="FWD18" s="548"/>
      <c r="FWL18" s="762"/>
      <c r="FWN18" s="762"/>
      <c r="FWP18" s="762"/>
      <c r="FWR18" s="762"/>
      <c r="FWS18" s="94"/>
      <c r="FWV18" s="549"/>
      <c r="FWW18" s="548"/>
      <c r="FXE18" s="762"/>
      <c r="FXG18" s="762"/>
      <c r="FXI18" s="762"/>
      <c r="FXK18" s="762"/>
      <c r="FXL18" s="94"/>
      <c r="FXO18" s="549"/>
      <c r="FXP18" s="548"/>
      <c r="FXX18" s="762"/>
      <c r="FXZ18" s="762"/>
      <c r="FYB18" s="762"/>
      <c r="FYD18" s="762"/>
      <c r="FYE18" s="94"/>
      <c r="FYH18" s="549"/>
      <c r="FYI18" s="548"/>
      <c r="FYQ18" s="762"/>
      <c r="FYS18" s="762"/>
      <c r="FYU18" s="762"/>
      <c r="FYW18" s="762"/>
      <c r="FYX18" s="94"/>
      <c r="FZA18" s="549"/>
      <c r="FZB18" s="548"/>
      <c r="FZJ18" s="762"/>
      <c r="FZL18" s="762"/>
      <c r="FZN18" s="762"/>
      <c r="FZP18" s="762"/>
      <c r="FZQ18" s="94"/>
      <c r="FZT18" s="549"/>
      <c r="FZU18" s="548"/>
      <c r="GAC18" s="762"/>
      <c r="GAE18" s="762"/>
      <c r="GAG18" s="762"/>
      <c r="GAI18" s="762"/>
      <c r="GAJ18" s="94"/>
      <c r="GAM18" s="549"/>
      <c r="GAN18" s="548"/>
      <c r="GAV18" s="762"/>
      <c r="GAX18" s="762"/>
      <c r="GAZ18" s="762"/>
      <c r="GBB18" s="762"/>
      <c r="GBC18" s="94"/>
      <c r="GBF18" s="549"/>
      <c r="GBG18" s="548"/>
      <c r="GBO18" s="762"/>
      <c r="GBQ18" s="762"/>
      <c r="GBS18" s="762"/>
      <c r="GBU18" s="762"/>
      <c r="GBV18" s="94"/>
      <c r="GBY18" s="549"/>
      <c r="GBZ18" s="548"/>
      <c r="GCH18" s="762"/>
      <c r="GCJ18" s="762"/>
      <c r="GCL18" s="762"/>
      <c r="GCN18" s="762"/>
      <c r="GCO18" s="94"/>
      <c r="GCR18" s="549"/>
      <c r="GCS18" s="548"/>
      <c r="GDA18" s="762"/>
      <c r="GDC18" s="762"/>
      <c r="GDE18" s="762"/>
      <c r="GDG18" s="762"/>
      <c r="GDH18" s="94"/>
      <c r="GDK18" s="549"/>
      <c r="GDL18" s="548"/>
      <c r="GDT18" s="762"/>
      <c r="GDV18" s="762"/>
      <c r="GDX18" s="762"/>
      <c r="GDZ18" s="762"/>
      <c r="GEA18" s="94"/>
      <c r="GED18" s="549"/>
      <c r="GEE18" s="548"/>
      <c r="GEM18" s="762"/>
      <c r="GEO18" s="762"/>
      <c r="GEQ18" s="762"/>
      <c r="GES18" s="762"/>
      <c r="GET18" s="94"/>
      <c r="GEW18" s="549"/>
      <c r="GEX18" s="548"/>
      <c r="GFF18" s="762"/>
      <c r="GFH18" s="762"/>
      <c r="GFJ18" s="762"/>
      <c r="GFL18" s="762"/>
      <c r="GFM18" s="94"/>
      <c r="GFP18" s="549"/>
      <c r="GFQ18" s="548"/>
      <c r="GFY18" s="762"/>
      <c r="GGA18" s="762"/>
      <c r="GGC18" s="762"/>
      <c r="GGE18" s="762"/>
      <c r="GGF18" s="94"/>
      <c r="GGI18" s="549"/>
      <c r="GGJ18" s="548"/>
      <c r="GGR18" s="762"/>
      <c r="GGT18" s="762"/>
      <c r="GGV18" s="762"/>
      <c r="GGX18" s="762"/>
      <c r="GGY18" s="94"/>
      <c r="GHB18" s="549"/>
      <c r="GHC18" s="548"/>
      <c r="GHK18" s="762"/>
      <c r="GHM18" s="762"/>
      <c r="GHO18" s="762"/>
      <c r="GHQ18" s="762"/>
      <c r="GHR18" s="94"/>
      <c r="GHU18" s="549"/>
      <c r="GHV18" s="548"/>
      <c r="GID18" s="762"/>
      <c r="GIF18" s="762"/>
      <c r="GIH18" s="762"/>
      <c r="GIJ18" s="762"/>
      <c r="GIK18" s="94"/>
      <c r="GIN18" s="549"/>
      <c r="GIO18" s="548"/>
      <c r="GIW18" s="762"/>
      <c r="GIY18" s="762"/>
      <c r="GJA18" s="762"/>
      <c r="GJC18" s="762"/>
      <c r="GJD18" s="94"/>
      <c r="GJG18" s="549"/>
      <c r="GJH18" s="548"/>
      <c r="GJP18" s="762"/>
      <c r="GJR18" s="762"/>
      <c r="GJT18" s="762"/>
      <c r="GJV18" s="762"/>
      <c r="GJW18" s="94"/>
      <c r="GJZ18" s="549"/>
      <c r="GKA18" s="548"/>
      <c r="GKI18" s="762"/>
      <c r="GKK18" s="762"/>
      <c r="GKM18" s="762"/>
      <c r="GKO18" s="762"/>
      <c r="GKP18" s="94"/>
      <c r="GKS18" s="549"/>
      <c r="GKT18" s="548"/>
      <c r="GLB18" s="762"/>
      <c r="GLD18" s="762"/>
      <c r="GLF18" s="762"/>
      <c r="GLH18" s="762"/>
      <c r="GLI18" s="94"/>
      <c r="GLL18" s="549"/>
      <c r="GLM18" s="548"/>
      <c r="GLU18" s="762"/>
      <c r="GLW18" s="762"/>
      <c r="GLY18" s="762"/>
      <c r="GMA18" s="762"/>
      <c r="GMB18" s="94"/>
      <c r="GME18" s="549"/>
      <c r="GMF18" s="548"/>
      <c r="GMN18" s="762"/>
      <c r="GMP18" s="762"/>
      <c r="GMR18" s="762"/>
      <c r="GMT18" s="762"/>
      <c r="GMU18" s="94"/>
      <c r="GMX18" s="549"/>
      <c r="GMY18" s="548"/>
      <c r="GNG18" s="762"/>
      <c r="GNI18" s="762"/>
      <c r="GNK18" s="762"/>
      <c r="GNM18" s="762"/>
      <c r="GNN18" s="94"/>
      <c r="GNQ18" s="549"/>
      <c r="GNR18" s="548"/>
      <c r="GNZ18" s="762"/>
      <c r="GOB18" s="762"/>
      <c r="GOD18" s="762"/>
      <c r="GOF18" s="762"/>
      <c r="GOG18" s="94"/>
      <c r="GOJ18" s="549"/>
      <c r="GOK18" s="548"/>
      <c r="GOS18" s="762"/>
      <c r="GOU18" s="762"/>
      <c r="GOW18" s="762"/>
      <c r="GOY18" s="762"/>
      <c r="GOZ18" s="94"/>
      <c r="GPC18" s="549"/>
      <c r="GPD18" s="548"/>
      <c r="GPL18" s="762"/>
      <c r="GPN18" s="762"/>
      <c r="GPP18" s="762"/>
      <c r="GPR18" s="762"/>
      <c r="GPS18" s="94"/>
      <c r="GPV18" s="549"/>
      <c r="GPW18" s="548"/>
      <c r="GQE18" s="762"/>
      <c r="GQG18" s="762"/>
      <c r="GQI18" s="762"/>
      <c r="GQK18" s="762"/>
      <c r="GQL18" s="94"/>
      <c r="GQO18" s="549"/>
      <c r="GQP18" s="548"/>
      <c r="GQX18" s="762"/>
      <c r="GQZ18" s="762"/>
      <c r="GRB18" s="762"/>
      <c r="GRD18" s="762"/>
      <c r="GRE18" s="94"/>
      <c r="GRH18" s="549"/>
      <c r="GRI18" s="548"/>
      <c r="GRQ18" s="762"/>
      <c r="GRS18" s="762"/>
      <c r="GRU18" s="762"/>
      <c r="GRW18" s="762"/>
      <c r="GRX18" s="94"/>
      <c r="GSA18" s="549"/>
      <c r="GSB18" s="548"/>
      <c r="GSJ18" s="762"/>
      <c r="GSL18" s="762"/>
      <c r="GSN18" s="762"/>
      <c r="GSP18" s="762"/>
      <c r="GSQ18" s="94"/>
      <c r="GST18" s="549"/>
      <c r="GSU18" s="548"/>
      <c r="GTC18" s="762"/>
      <c r="GTE18" s="762"/>
      <c r="GTG18" s="762"/>
      <c r="GTI18" s="762"/>
      <c r="GTJ18" s="94"/>
      <c r="GTM18" s="549"/>
      <c r="GTN18" s="548"/>
      <c r="GTV18" s="762"/>
      <c r="GTX18" s="762"/>
      <c r="GTZ18" s="762"/>
      <c r="GUB18" s="762"/>
      <c r="GUC18" s="94"/>
      <c r="GUF18" s="549"/>
      <c r="GUG18" s="548"/>
      <c r="GUO18" s="762"/>
      <c r="GUQ18" s="762"/>
      <c r="GUS18" s="762"/>
      <c r="GUU18" s="762"/>
      <c r="GUV18" s="94"/>
      <c r="GUY18" s="549"/>
      <c r="GUZ18" s="548"/>
      <c r="GVH18" s="762"/>
      <c r="GVJ18" s="762"/>
      <c r="GVL18" s="762"/>
      <c r="GVN18" s="762"/>
      <c r="GVO18" s="94"/>
      <c r="GVR18" s="549"/>
      <c r="GVS18" s="548"/>
      <c r="GWA18" s="762"/>
      <c r="GWC18" s="762"/>
      <c r="GWE18" s="762"/>
      <c r="GWG18" s="762"/>
      <c r="GWH18" s="94"/>
      <c r="GWK18" s="549"/>
      <c r="GWL18" s="548"/>
      <c r="GWT18" s="762"/>
      <c r="GWV18" s="762"/>
      <c r="GWX18" s="762"/>
      <c r="GWZ18" s="762"/>
      <c r="GXA18" s="94"/>
      <c r="GXD18" s="549"/>
      <c r="GXE18" s="548"/>
      <c r="GXM18" s="762"/>
      <c r="GXO18" s="762"/>
      <c r="GXQ18" s="762"/>
      <c r="GXS18" s="762"/>
      <c r="GXT18" s="94"/>
      <c r="GXW18" s="549"/>
      <c r="GXX18" s="548"/>
      <c r="GYF18" s="762"/>
      <c r="GYH18" s="762"/>
      <c r="GYJ18" s="762"/>
      <c r="GYL18" s="762"/>
      <c r="GYM18" s="94"/>
      <c r="GYP18" s="549"/>
      <c r="GYQ18" s="548"/>
      <c r="GYY18" s="762"/>
      <c r="GZA18" s="762"/>
      <c r="GZC18" s="762"/>
      <c r="GZE18" s="762"/>
      <c r="GZF18" s="94"/>
      <c r="GZI18" s="549"/>
      <c r="GZJ18" s="548"/>
      <c r="GZR18" s="762"/>
      <c r="GZT18" s="762"/>
      <c r="GZV18" s="762"/>
      <c r="GZX18" s="762"/>
      <c r="GZY18" s="94"/>
      <c r="HAB18" s="549"/>
      <c r="HAC18" s="548"/>
      <c r="HAK18" s="762"/>
      <c r="HAM18" s="762"/>
      <c r="HAO18" s="762"/>
      <c r="HAQ18" s="762"/>
      <c r="HAR18" s="94"/>
      <c r="HAU18" s="549"/>
      <c r="HAV18" s="548"/>
      <c r="HBD18" s="762"/>
      <c r="HBF18" s="762"/>
      <c r="HBH18" s="762"/>
      <c r="HBJ18" s="762"/>
      <c r="HBK18" s="94"/>
      <c r="HBN18" s="549"/>
      <c r="HBO18" s="548"/>
      <c r="HBW18" s="762"/>
      <c r="HBY18" s="762"/>
      <c r="HCA18" s="762"/>
      <c r="HCC18" s="762"/>
      <c r="HCD18" s="94"/>
      <c r="HCG18" s="549"/>
      <c r="HCH18" s="548"/>
      <c r="HCP18" s="762"/>
      <c r="HCR18" s="762"/>
      <c r="HCT18" s="762"/>
      <c r="HCV18" s="762"/>
      <c r="HCW18" s="94"/>
      <c r="HCZ18" s="549"/>
      <c r="HDA18" s="548"/>
      <c r="HDI18" s="762"/>
      <c r="HDK18" s="762"/>
      <c r="HDM18" s="762"/>
      <c r="HDO18" s="762"/>
      <c r="HDP18" s="94"/>
      <c r="HDS18" s="549"/>
      <c r="HDT18" s="548"/>
      <c r="HEB18" s="762"/>
      <c r="HED18" s="762"/>
      <c r="HEF18" s="762"/>
      <c r="HEH18" s="762"/>
      <c r="HEI18" s="94"/>
      <c r="HEL18" s="549"/>
      <c r="HEM18" s="548"/>
      <c r="HEU18" s="762"/>
      <c r="HEW18" s="762"/>
      <c r="HEY18" s="762"/>
      <c r="HFA18" s="762"/>
      <c r="HFB18" s="94"/>
      <c r="HFE18" s="549"/>
      <c r="HFF18" s="548"/>
      <c r="HFN18" s="762"/>
      <c r="HFP18" s="762"/>
      <c r="HFR18" s="762"/>
      <c r="HFT18" s="762"/>
      <c r="HFU18" s="94"/>
      <c r="HFX18" s="549"/>
      <c r="HFY18" s="548"/>
      <c r="HGG18" s="762"/>
      <c r="HGI18" s="762"/>
      <c r="HGK18" s="762"/>
      <c r="HGM18" s="762"/>
      <c r="HGN18" s="94"/>
      <c r="HGQ18" s="549"/>
      <c r="HGR18" s="548"/>
      <c r="HGZ18" s="762"/>
      <c r="HHB18" s="762"/>
      <c r="HHD18" s="762"/>
      <c r="HHF18" s="762"/>
      <c r="HHG18" s="94"/>
      <c r="HHJ18" s="549"/>
      <c r="HHK18" s="548"/>
      <c r="HHS18" s="762"/>
      <c r="HHU18" s="762"/>
      <c r="HHW18" s="762"/>
      <c r="HHY18" s="762"/>
      <c r="HHZ18" s="94"/>
      <c r="HIC18" s="549"/>
      <c r="HID18" s="548"/>
      <c r="HIL18" s="762"/>
      <c r="HIN18" s="762"/>
      <c r="HIP18" s="762"/>
      <c r="HIR18" s="762"/>
      <c r="HIS18" s="94"/>
      <c r="HIV18" s="549"/>
      <c r="HIW18" s="548"/>
      <c r="HJE18" s="762"/>
      <c r="HJG18" s="762"/>
      <c r="HJI18" s="762"/>
      <c r="HJK18" s="762"/>
      <c r="HJL18" s="94"/>
      <c r="HJO18" s="549"/>
      <c r="HJP18" s="548"/>
      <c r="HJX18" s="762"/>
      <c r="HJZ18" s="762"/>
      <c r="HKB18" s="762"/>
      <c r="HKD18" s="762"/>
      <c r="HKE18" s="94"/>
      <c r="HKH18" s="549"/>
      <c r="HKI18" s="548"/>
      <c r="HKQ18" s="762"/>
      <c r="HKS18" s="762"/>
      <c r="HKU18" s="762"/>
      <c r="HKW18" s="762"/>
      <c r="HKX18" s="94"/>
      <c r="HLA18" s="549"/>
      <c r="HLB18" s="548"/>
      <c r="HLJ18" s="762"/>
      <c r="HLL18" s="762"/>
      <c r="HLN18" s="762"/>
      <c r="HLP18" s="762"/>
      <c r="HLQ18" s="94"/>
      <c r="HLT18" s="549"/>
      <c r="HLU18" s="548"/>
      <c r="HMC18" s="762"/>
      <c r="HME18" s="762"/>
      <c r="HMG18" s="762"/>
      <c r="HMI18" s="762"/>
      <c r="HMJ18" s="94"/>
      <c r="HMM18" s="549"/>
      <c r="HMN18" s="548"/>
      <c r="HMV18" s="762"/>
      <c r="HMX18" s="762"/>
      <c r="HMZ18" s="762"/>
      <c r="HNB18" s="762"/>
      <c r="HNC18" s="94"/>
      <c r="HNF18" s="549"/>
      <c r="HNG18" s="548"/>
      <c r="HNO18" s="762"/>
      <c r="HNQ18" s="762"/>
      <c r="HNS18" s="762"/>
      <c r="HNU18" s="762"/>
      <c r="HNV18" s="94"/>
      <c r="HNY18" s="549"/>
      <c r="HNZ18" s="548"/>
      <c r="HOH18" s="762"/>
      <c r="HOJ18" s="762"/>
      <c r="HOL18" s="762"/>
      <c r="HON18" s="762"/>
      <c r="HOO18" s="94"/>
      <c r="HOR18" s="549"/>
      <c r="HOS18" s="548"/>
      <c r="HPA18" s="762"/>
      <c r="HPC18" s="762"/>
      <c r="HPE18" s="762"/>
      <c r="HPG18" s="762"/>
      <c r="HPH18" s="94"/>
      <c r="HPK18" s="549"/>
      <c r="HPL18" s="548"/>
      <c r="HPT18" s="762"/>
      <c r="HPV18" s="762"/>
      <c r="HPX18" s="762"/>
      <c r="HPZ18" s="762"/>
      <c r="HQA18" s="94"/>
      <c r="HQD18" s="549"/>
      <c r="HQE18" s="548"/>
      <c r="HQM18" s="762"/>
      <c r="HQO18" s="762"/>
      <c r="HQQ18" s="762"/>
      <c r="HQS18" s="762"/>
      <c r="HQT18" s="94"/>
      <c r="HQW18" s="549"/>
      <c r="HQX18" s="548"/>
      <c r="HRF18" s="762"/>
      <c r="HRH18" s="762"/>
      <c r="HRJ18" s="762"/>
      <c r="HRL18" s="762"/>
      <c r="HRM18" s="94"/>
      <c r="HRP18" s="549"/>
      <c r="HRQ18" s="548"/>
      <c r="HRY18" s="762"/>
      <c r="HSA18" s="762"/>
      <c r="HSC18" s="762"/>
      <c r="HSE18" s="762"/>
      <c r="HSF18" s="94"/>
      <c r="HSI18" s="549"/>
      <c r="HSJ18" s="548"/>
      <c r="HSR18" s="762"/>
      <c r="HST18" s="762"/>
      <c r="HSV18" s="762"/>
      <c r="HSX18" s="762"/>
      <c r="HSY18" s="94"/>
      <c r="HTB18" s="549"/>
      <c r="HTC18" s="548"/>
      <c r="HTK18" s="762"/>
      <c r="HTM18" s="762"/>
      <c r="HTO18" s="762"/>
      <c r="HTQ18" s="762"/>
      <c r="HTR18" s="94"/>
      <c r="HTU18" s="549"/>
      <c r="HTV18" s="548"/>
      <c r="HUD18" s="762"/>
      <c r="HUF18" s="762"/>
      <c r="HUH18" s="762"/>
      <c r="HUJ18" s="762"/>
      <c r="HUK18" s="94"/>
      <c r="HUN18" s="549"/>
      <c r="HUO18" s="548"/>
      <c r="HUW18" s="762"/>
      <c r="HUY18" s="762"/>
      <c r="HVA18" s="762"/>
      <c r="HVC18" s="762"/>
      <c r="HVD18" s="94"/>
      <c r="HVG18" s="549"/>
      <c r="HVH18" s="548"/>
      <c r="HVP18" s="762"/>
      <c r="HVR18" s="762"/>
      <c r="HVT18" s="762"/>
      <c r="HVV18" s="762"/>
      <c r="HVW18" s="94"/>
      <c r="HVZ18" s="549"/>
      <c r="HWA18" s="548"/>
      <c r="HWI18" s="762"/>
      <c r="HWK18" s="762"/>
      <c r="HWM18" s="762"/>
      <c r="HWO18" s="762"/>
      <c r="HWP18" s="94"/>
      <c r="HWS18" s="549"/>
      <c r="HWT18" s="548"/>
      <c r="HXB18" s="762"/>
      <c r="HXD18" s="762"/>
      <c r="HXF18" s="762"/>
      <c r="HXH18" s="762"/>
      <c r="HXI18" s="94"/>
      <c r="HXL18" s="549"/>
      <c r="HXM18" s="548"/>
      <c r="HXU18" s="762"/>
      <c r="HXW18" s="762"/>
      <c r="HXY18" s="762"/>
      <c r="HYA18" s="762"/>
      <c r="HYB18" s="94"/>
      <c r="HYE18" s="549"/>
      <c r="HYF18" s="548"/>
      <c r="HYN18" s="762"/>
      <c r="HYP18" s="762"/>
      <c r="HYR18" s="762"/>
      <c r="HYT18" s="762"/>
      <c r="HYU18" s="94"/>
      <c r="HYX18" s="549"/>
      <c r="HYY18" s="548"/>
      <c r="HZG18" s="762"/>
      <c r="HZI18" s="762"/>
      <c r="HZK18" s="762"/>
      <c r="HZM18" s="762"/>
      <c r="HZN18" s="94"/>
      <c r="HZQ18" s="549"/>
      <c r="HZR18" s="548"/>
      <c r="HZZ18" s="762"/>
      <c r="IAB18" s="762"/>
      <c r="IAD18" s="762"/>
      <c r="IAF18" s="762"/>
      <c r="IAG18" s="94"/>
      <c r="IAJ18" s="549"/>
      <c r="IAK18" s="548"/>
      <c r="IAS18" s="762"/>
      <c r="IAU18" s="762"/>
      <c r="IAW18" s="762"/>
      <c r="IAY18" s="762"/>
      <c r="IAZ18" s="94"/>
      <c r="IBC18" s="549"/>
      <c r="IBD18" s="548"/>
      <c r="IBL18" s="762"/>
      <c r="IBN18" s="762"/>
      <c r="IBP18" s="762"/>
      <c r="IBR18" s="762"/>
      <c r="IBS18" s="94"/>
      <c r="IBV18" s="549"/>
      <c r="IBW18" s="548"/>
      <c r="ICE18" s="762"/>
      <c r="ICG18" s="762"/>
      <c r="ICI18" s="762"/>
      <c r="ICK18" s="762"/>
      <c r="ICL18" s="94"/>
      <c r="ICO18" s="549"/>
      <c r="ICP18" s="548"/>
      <c r="ICX18" s="762"/>
      <c r="ICZ18" s="762"/>
      <c r="IDB18" s="762"/>
      <c r="IDD18" s="762"/>
      <c r="IDE18" s="94"/>
      <c r="IDH18" s="549"/>
      <c r="IDI18" s="548"/>
      <c r="IDQ18" s="762"/>
      <c r="IDS18" s="762"/>
      <c r="IDU18" s="762"/>
      <c r="IDW18" s="762"/>
      <c r="IDX18" s="94"/>
      <c r="IEA18" s="549"/>
      <c r="IEB18" s="548"/>
      <c r="IEJ18" s="762"/>
      <c r="IEL18" s="762"/>
      <c r="IEN18" s="762"/>
      <c r="IEP18" s="762"/>
      <c r="IEQ18" s="94"/>
      <c r="IET18" s="549"/>
      <c r="IEU18" s="548"/>
      <c r="IFC18" s="762"/>
      <c r="IFE18" s="762"/>
      <c r="IFG18" s="762"/>
      <c r="IFI18" s="762"/>
      <c r="IFJ18" s="94"/>
      <c r="IFM18" s="549"/>
      <c r="IFN18" s="548"/>
      <c r="IFV18" s="762"/>
      <c r="IFX18" s="762"/>
      <c r="IFZ18" s="762"/>
      <c r="IGB18" s="762"/>
      <c r="IGC18" s="94"/>
      <c r="IGF18" s="549"/>
      <c r="IGG18" s="548"/>
      <c r="IGO18" s="762"/>
      <c r="IGQ18" s="762"/>
      <c r="IGS18" s="762"/>
      <c r="IGU18" s="762"/>
      <c r="IGV18" s="94"/>
      <c r="IGY18" s="549"/>
      <c r="IGZ18" s="548"/>
      <c r="IHH18" s="762"/>
      <c r="IHJ18" s="762"/>
      <c r="IHL18" s="762"/>
      <c r="IHN18" s="762"/>
      <c r="IHO18" s="94"/>
      <c r="IHR18" s="549"/>
      <c r="IHS18" s="548"/>
      <c r="IIA18" s="762"/>
      <c r="IIC18" s="762"/>
      <c r="IIE18" s="762"/>
      <c r="IIG18" s="762"/>
      <c r="IIH18" s="94"/>
      <c r="IIK18" s="549"/>
      <c r="IIL18" s="548"/>
      <c r="IIT18" s="762"/>
      <c r="IIV18" s="762"/>
      <c r="IIX18" s="762"/>
      <c r="IIZ18" s="762"/>
      <c r="IJA18" s="94"/>
      <c r="IJD18" s="549"/>
      <c r="IJE18" s="548"/>
      <c r="IJM18" s="762"/>
      <c r="IJO18" s="762"/>
      <c r="IJQ18" s="762"/>
      <c r="IJS18" s="762"/>
      <c r="IJT18" s="94"/>
      <c r="IJW18" s="549"/>
      <c r="IJX18" s="548"/>
      <c r="IKF18" s="762"/>
      <c r="IKH18" s="762"/>
      <c r="IKJ18" s="762"/>
      <c r="IKL18" s="762"/>
      <c r="IKM18" s="94"/>
      <c r="IKP18" s="549"/>
      <c r="IKQ18" s="548"/>
      <c r="IKY18" s="762"/>
      <c r="ILA18" s="762"/>
      <c r="ILC18" s="762"/>
      <c r="ILE18" s="762"/>
      <c r="ILF18" s="94"/>
      <c r="ILI18" s="549"/>
      <c r="ILJ18" s="548"/>
      <c r="ILR18" s="762"/>
      <c r="ILT18" s="762"/>
      <c r="ILV18" s="762"/>
      <c r="ILX18" s="762"/>
      <c r="ILY18" s="94"/>
      <c r="IMB18" s="549"/>
      <c r="IMC18" s="548"/>
      <c r="IMK18" s="762"/>
      <c r="IMM18" s="762"/>
      <c r="IMO18" s="762"/>
      <c r="IMQ18" s="762"/>
      <c r="IMR18" s="94"/>
      <c r="IMU18" s="549"/>
      <c r="IMV18" s="548"/>
      <c r="IND18" s="762"/>
      <c r="INF18" s="762"/>
      <c r="INH18" s="762"/>
      <c r="INJ18" s="762"/>
      <c r="INK18" s="94"/>
      <c r="INN18" s="549"/>
      <c r="INO18" s="548"/>
      <c r="INW18" s="762"/>
      <c r="INY18" s="762"/>
      <c r="IOA18" s="762"/>
      <c r="IOC18" s="762"/>
      <c r="IOD18" s="94"/>
      <c r="IOG18" s="549"/>
      <c r="IOH18" s="548"/>
      <c r="IOP18" s="762"/>
      <c r="IOR18" s="762"/>
      <c r="IOT18" s="762"/>
      <c r="IOV18" s="762"/>
      <c r="IOW18" s="94"/>
      <c r="IOZ18" s="549"/>
      <c r="IPA18" s="548"/>
      <c r="IPI18" s="762"/>
      <c r="IPK18" s="762"/>
      <c r="IPM18" s="762"/>
      <c r="IPO18" s="762"/>
      <c r="IPP18" s="94"/>
      <c r="IPS18" s="549"/>
      <c r="IPT18" s="548"/>
      <c r="IQB18" s="762"/>
      <c r="IQD18" s="762"/>
      <c r="IQF18" s="762"/>
      <c r="IQH18" s="762"/>
      <c r="IQI18" s="94"/>
      <c r="IQL18" s="549"/>
      <c r="IQM18" s="548"/>
      <c r="IQU18" s="762"/>
      <c r="IQW18" s="762"/>
      <c r="IQY18" s="762"/>
      <c r="IRA18" s="762"/>
      <c r="IRB18" s="94"/>
      <c r="IRE18" s="549"/>
      <c r="IRF18" s="548"/>
      <c r="IRN18" s="762"/>
      <c r="IRP18" s="762"/>
      <c r="IRR18" s="762"/>
      <c r="IRT18" s="762"/>
      <c r="IRU18" s="94"/>
      <c r="IRX18" s="549"/>
      <c r="IRY18" s="548"/>
      <c r="ISG18" s="762"/>
      <c r="ISI18" s="762"/>
      <c r="ISK18" s="762"/>
      <c r="ISM18" s="762"/>
      <c r="ISN18" s="94"/>
      <c r="ISQ18" s="549"/>
      <c r="ISR18" s="548"/>
      <c r="ISZ18" s="762"/>
      <c r="ITB18" s="762"/>
      <c r="ITD18" s="762"/>
      <c r="ITF18" s="762"/>
      <c r="ITG18" s="94"/>
      <c r="ITJ18" s="549"/>
      <c r="ITK18" s="548"/>
      <c r="ITS18" s="762"/>
      <c r="ITU18" s="762"/>
      <c r="ITW18" s="762"/>
      <c r="ITY18" s="762"/>
      <c r="ITZ18" s="94"/>
      <c r="IUC18" s="549"/>
      <c r="IUD18" s="548"/>
      <c r="IUL18" s="762"/>
      <c r="IUN18" s="762"/>
      <c r="IUP18" s="762"/>
      <c r="IUR18" s="762"/>
      <c r="IUS18" s="94"/>
      <c r="IUV18" s="549"/>
      <c r="IUW18" s="548"/>
      <c r="IVE18" s="762"/>
      <c r="IVG18" s="762"/>
      <c r="IVI18" s="762"/>
      <c r="IVK18" s="762"/>
      <c r="IVL18" s="94"/>
      <c r="IVO18" s="549"/>
      <c r="IVP18" s="548"/>
      <c r="IVX18" s="762"/>
      <c r="IVZ18" s="762"/>
      <c r="IWB18" s="762"/>
      <c r="IWD18" s="762"/>
      <c r="IWE18" s="94"/>
      <c r="IWH18" s="549"/>
      <c r="IWI18" s="548"/>
      <c r="IWQ18" s="762"/>
      <c r="IWS18" s="762"/>
      <c r="IWU18" s="762"/>
      <c r="IWW18" s="762"/>
      <c r="IWX18" s="94"/>
      <c r="IXA18" s="549"/>
      <c r="IXB18" s="548"/>
      <c r="IXJ18" s="762"/>
      <c r="IXL18" s="762"/>
      <c r="IXN18" s="762"/>
      <c r="IXP18" s="762"/>
      <c r="IXQ18" s="94"/>
      <c r="IXT18" s="549"/>
      <c r="IXU18" s="548"/>
      <c r="IYC18" s="762"/>
      <c r="IYE18" s="762"/>
      <c r="IYG18" s="762"/>
      <c r="IYI18" s="762"/>
      <c r="IYJ18" s="94"/>
      <c r="IYM18" s="549"/>
      <c r="IYN18" s="548"/>
      <c r="IYV18" s="762"/>
      <c r="IYX18" s="762"/>
      <c r="IYZ18" s="762"/>
      <c r="IZB18" s="762"/>
      <c r="IZC18" s="94"/>
      <c r="IZF18" s="549"/>
      <c r="IZG18" s="548"/>
      <c r="IZO18" s="762"/>
      <c r="IZQ18" s="762"/>
      <c r="IZS18" s="762"/>
      <c r="IZU18" s="762"/>
      <c r="IZV18" s="94"/>
      <c r="IZY18" s="549"/>
      <c r="IZZ18" s="548"/>
      <c r="JAH18" s="762"/>
      <c r="JAJ18" s="762"/>
      <c r="JAL18" s="762"/>
      <c r="JAN18" s="762"/>
      <c r="JAO18" s="94"/>
      <c r="JAR18" s="549"/>
      <c r="JAS18" s="548"/>
      <c r="JBA18" s="762"/>
      <c r="JBC18" s="762"/>
      <c r="JBE18" s="762"/>
      <c r="JBG18" s="762"/>
      <c r="JBH18" s="94"/>
      <c r="JBK18" s="549"/>
      <c r="JBL18" s="548"/>
      <c r="JBT18" s="762"/>
      <c r="JBV18" s="762"/>
      <c r="JBX18" s="762"/>
      <c r="JBZ18" s="762"/>
      <c r="JCA18" s="94"/>
      <c r="JCD18" s="549"/>
      <c r="JCE18" s="548"/>
      <c r="JCM18" s="762"/>
      <c r="JCO18" s="762"/>
      <c r="JCQ18" s="762"/>
      <c r="JCS18" s="762"/>
      <c r="JCT18" s="94"/>
      <c r="JCW18" s="549"/>
      <c r="JCX18" s="548"/>
      <c r="JDF18" s="762"/>
      <c r="JDH18" s="762"/>
      <c r="JDJ18" s="762"/>
      <c r="JDL18" s="762"/>
      <c r="JDM18" s="94"/>
      <c r="JDP18" s="549"/>
      <c r="JDQ18" s="548"/>
      <c r="JDY18" s="762"/>
      <c r="JEA18" s="762"/>
      <c r="JEC18" s="762"/>
      <c r="JEE18" s="762"/>
      <c r="JEF18" s="94"/>
      <c r="JEI18" s="549"/>
      <c r="JEJ18" s="548"/>
      <c r="JER18" s="762"/>
      <c r="JET18" s="762"/>
      <c r="JEV18" s="762"/>
      <c r="JEX18" s="762"/>
      <c r="JEY18" s="94"/>
      <c r="JFB18" s="549"/>
      <c r="JFC18" s="548"/>
      <c r="JFK18" s="762"/>
      <c r="JFM18" s="762"/>
      <c r="JFO18" s="762"/>
      <c r="JFQ18" s="762"/>
      <c r="JFR18" s="94"/>
      <c r="JFU18" s="549"/>
      <c r="JFV18" s="548"/>
      <c r="JGD18" s="762"/>
      <c r="JGF18" s="762"/>
      <c r="JGH18" s="762"/>
      <c r="JGJ18" s="762"/>
      <c r="JGK18" s="94"/>
      <c r="JGN18" s="549"/>
      <c r="JGO18" s="548"/>
      <c r="JGW18" s="762"/>
      <c r="JGY18" s="762"/>
      <c r="JHA18" s="762"/>
      <c r="JHC18" s="762"/>
      <c r="JHD18" s="94"/>
      <c r="JHG18" s="549"/>
      <c r="JHH18" s="548"/>
      <c r="JHP18" s="762"/>
      <c r="JHR18" s="762"/>
      <c r="JHT18" s="762"/>
      <c r="JHV18" s="762"/>
      <c r="JHW18" s="94"/>
      <c r="JHZ18" s="549"/>
      <c r="JIA18" s="548"/>
      <c r="JII18" s="762"/>
      <c r="JIK18" s="762"/>
      <c r="JIM18" s="762"/>
      <c r="JIO18" s="762"/>
      <c r="JIP18" s="94"/>
      <c r="JIS18" s="549"/>
      <c r="JIT18" s="548"/>
      <c r="JJB18" s="762"/>
      <c r="JJD18" s="762"/>
      <c r="JJF18" s="762"/>
      <c r="JJH18" s="762"/>
      <c r="JJI18" s="94"/>
      <c r="JJL18" s="549"/>
      <c r="JJM18" s="548"/>
      <c r="JJU18" s="762"/>
      <c r="JJW18" s="762"/>
      <c r="JJY18" s="762"/>
      <c r="JKA18" s="762"/>
      <c r="JKB18" s="94"/>
      <c r="JKE18" s="549"/>
      <c r="JKF18" s="548"/>
      <c r="JKN18" s="762"/>
      <c r="JKP18" s="762"/>
      <c r="JKR18" s="762"/>
      <c r="JKT18" s="762"/>
      <c r="JKU18" s="94"/>
      <c r="JKX18" s="549"/>
      <c r="JKY18" s="548"/>
      <c r="JLG18" s="762"/>
      <c r="JLI18" s="762"/>
      <c r="JLK18" s="762"/>
      <c r="JLM18" s="762"/>
      <c r="JLN18" s="94"/>
      <c r="JLQ18" s="549"/>
      <c r="JLR18" s="548"/>
      <c r="JLZ18" s="762"/>
      <c r="JMB18" s="762"/>
      <c r="JMD18" s="762"/>
      <c r="JMF18" s="762"/>
      <c r="JMG18" s="94"/>
      <c r="JMJ18" s="549"/>
      <c r="JMK18" s="548"/>
      <c r="JMS18" s="762"/>
      <c r="JMU18" s="762"/>
      <c r="JMW18" s="762"/>
      <c r="JMY18" s="762"/>
      <c r="JMZ18" s="94"/>
      <c r="JNC18" s="549"/>
      <c r="JND18" s="548"/>
      <c r="JNL18" s="762"/>
      <c r="JNN18" s="762"/>
      <c r="JNP18" s="762"/>
      <c r="JNR18" s="762"/>
      <c r="JNS18" s="94"/>
      <c r="JNV18" s="549"/>
      <c r="JNW18" s="548"/>
      <c r="JOE18" s="762"/>
      <c r="JOG18" s="762"/>
      <c r="JOI18" s="762"/>
      <c r="JOK18" s="762"/>
      <c r="JOL18" s="94"/>
      <c r="JOO18" s="549"/>
      <c r="JOP18" s="548"/>
      <c r="JOX18" s="762"/>
      <c r="JOZ18" s="762"/>
      <c r="JPB18" s="762"/>
      <c r="JPD18" s="762"/>
      <c r="JPE18" s="94"/>
      <c r="JPH18" s="549"/>
      <c r="JPI18" s="548"/>
      <c r="JPQ18" s="762"/>
      <c r="JPS18" s="762"/>
      <c r="JPU18" s="762"/>
      <c r="JPW18" s="762"/>
      <c r="JPX18" s="94"/>
      <c r="JQA18" s="549"/>
      <c r="JQB18" s="548"/>
      <c r="JQJ18" s="762"/>
      <c r="JQL18" s="762"/>
      <c r="JQN18" s="762"/>
      <c r="JQP18" s="762"/>
      <c r="JQQ18" s="94"/>
      <c r="JQT18" s="549"/>
      <c r="JQU18" s="548"/>
      <c r="JRC18" s="762"/>
      <c r="JRE18" s="762"/>
      <c r="JRG18" s="762"/>
      <c r="JRI18" s="762"/>
      <c r="JRJ18" s="94"/>
      <c r="JRM18" s="549"/>
      <c r="JRN18" s="548"/>
      <c r="JRV18" s="762"/>
      <c r="JRX18" s="762"/>
      <c r="JRZ18" s="762"/>
      <c r="JSB18" s="762"/>
      <c r="JSC18" s="94"/>
      <c r="JSF18" s="549"/>
      <c r="JSG18" s="548"/>
      <c r="JSO18" s="762"/>
      <c r="JSQ18" s="762"/>
      <c r="JSS18" s="762"/>
      <c r="JSU18" s="762"/>
      <c r="JSV18" s="94"/>
      <c r="JSY18" s="549"/>
      <c r="JSZ18" s="548"/>
      <c r="JTH18" s="762"/>
      <c r="JTJ18" s="762"/>
      <c r="JTL18" s="762"/>
      <c r="JTN18" s="762"/>
      <c r="JTO18" s="94"/>
      <c r="JTR18" s="549"/>
      <c r="JTS18" s="548"/>
      <c r="JUA18" s="762"/>
      <c r="JUC18" s="762"/>
      <c r="JUE18" s="762"/>
      <c r="JUG18" s="762"/>
      <c r="JUH18" s="94"/>
      <c r="JUK18" s="549"/>
      <c r="JUL18" s="548"/>
      <c r="JUT18" s="762"/>
      <c r="JUV18" s="762"/>
      <c r="JUX18" s="762"/>
      <c r="JUZ18" s="762"/>
      <c r="JVA18" s="94"/>
      <c r="JVD18" s="549"/>
      <c r="JVE18" s="548"/>
      <c r="JVM18" s="762"/>
      <c r="JVO18" s="762"/>
      <c r="JVQ18" s="762"/>
      <c r="JVS18" s="762"/>
      <c r="JVT18" s="94"/>
      <c r="JVW18" s="549"/>
      <c r="JVX18" s="548"/>
      <c r="JWF18" s="762"/>
      <c r="JWH18" s="762"/>
      <c r="JWJ18" s="762"/>
      <c r="JWL18" s="762"/>
      <c r="JWM18" s="94"/>
      <c r="JWP18" s="549"/>
      <c r="JWQ18" s="548"/>
      <c r="JWY18" s="762"/>
      <c r="JXA18" s="762"/>
      <c r="JXC18" s="762"/>
      <c r="JXE18" s="762"/>
      <c r="JXF18" s="94"/>
      <c r="JXI18" s="549"/>
      <c r="JXJ18" s="548"/>
      <c r="JXR18" s="762"/>
      <c r="JXT18" s="762"/>
      <c r="JXV18" s="762"/>
      <c r="JXX18" s="762"/>
      <c r="JXY18" s="94"/>
      <c r="JYB18" s="549"/>
      <c r="JYC18" s="548"/>
      <c r="JYK18" s="762"/>
      <c r="JYM18" s="762"/>
      <c r="JYO18" s="762"/>
      <c r="JYQ18" s="762"/>
      <c r="JYR18" s="94"/>
      <c r="JYU18" s="549"/>
      <c r="JYV18" s="548"/>
      <c r="JZD18" s="762"/>
      <c r="JZF18" s="762"/>
      <c r="JZH18" s="762"/>
      <c r="JZJ18" s="762"/>
      <c r="JZK18" s="94"/>
      <c r="JZN18" s="549"/>
      <c r="JZO18" s="548"/>
      <c r="JZW18" s="762"/>
      <c r="JZY18" s="762"/>
      <c r="KAA18" s="762"/>
      <c r="KAC18" s="762"/>
      <c r="KAD18" s="94"/>
      <c r="KAG18" s="549"/>
      <c r="KAH18" s="548"/>
      <c r="KAP18" s="762"/>
      <c r="KAR18" s="762"/>
      <c r="KAT18" s="762"/>
      <c r="KAV18" s="762"/>
      <c r="KAW18" s="94"/>
      <c r="KAZ18" s="549"/>
      <c r="KBA18" s="548"/>
      <c r="KBI18" s="762"/>
      <c r="KBK18" s="762"/>
      <c r="KBM18" s="762"/>
      <c r="KBO18" s="762"/>
      <c r="KBP18" s="94"/>
      <c r="KBS18" s="549"/>
      <c r="KBT18" s="548"/>
      <c r="KCB18" s="762"/>
      <c r="KCD18" s="762"/>
      <c r="KCF18" s="762"/>
      <c r="KCH18" s="762"/>
      <c r="KCI18" s="94"/>
      <c r="KCL18" s="549"/>
      <c r="KCM18" s="548"/>
      <c r="KCU18" s="762"/>
      <c r="KCW18" s="762"/>
      <c r="KCY18" s="762"/>
      <c r="KDA18" s="762"/>
      <c r="KDB18" s="94"/>
      <c r="KDE18" s="549"/>
      <c r="KDF18" s="548"/>
      <c r="KDN18" s="762"/>
      <c r="KDP18" s="762"/>
      <c r="KDR18" s="762"/>
      <c r="KDT18" s="762"/>
      <c r="KDU18" s="94"/>
      <c r="KDX18" s="549"/>
      <c r="KDY18" s="548"/>
      <c r="KEG18" s="762"/>
      <c r="KEI18" s="762"/>
      <c r="KEK18" s="762"/>
      <c r="KEM18" s="762"/>
      <c r="KEN18" s="94"/>
      <c r="KEQ18" s="549"/>
      <c r="KER18" s="548"/>
      <c r="KEZ18" s="762"/>
      <c r="KFB18" s="762"/>
      <c r="KFD18" s="762"/>
      <c r="KFF18" s="762"/>
      <c r="KFG18" s="94"/>
      <c r="KFJ18" s="549"/>
      <c r="KFK18" s="548"/>
      <c r="KFS18" s="762"/>
      <c r="KFU18" s="762"/>
      <c r="KFW18" s="762"/>
      <c r="KFY18" s="762"/>
      <c r="KFZ18" s="94"/>
      <c r="KGC18" s="549"/>
      <c r="KGD18" s="548"/>
      <c r="KGL18" s="762"/>
      <c r="KGN18" s="762"/>
      <c r="KGP18" s="762"/>
      <c r="KGR18" s="762"/>
      <c r="KGS18" s="94"/>
      <c r="KGV18" s="549"/>
      <c r="KGW18" s="548"/>
      <c r="KHE18" s="762"/>
      <c r="KHG18" s="762"/>
      <c r="KHI18" s="762"/>
      <c r="KHK18" s="762"/>
      <c r="KHL18" s="94"/>
      <c r="KHO18" s="549"/>
      <c r="KHP18" s="548"/>
      <c r="KHX18" s="762"/>
      <c r="KHZ18" s="762"/>
      <c r="KIB18" s="762"/>
      <c r="KID18" s="762"/>
      <c r="KIE18" s="94"/>
      <c r="KIH18" s="549"/>
      <c r="KII18" s="548"/>
      <c r="KIQ18" s="762"/>
      <c r="KIS18" s="762"/>
      <c r="KIU18" s="762"/>
      <c r="KIW18" s="762"/>
      <c r="KIX18" s="94"/>
      <c r="KJA18" s="549"/>
      <c r="KJB18" s="548"/>
      <c r="KJJ18" s="762"/>
      <c r="KJL18" s="762"/>
      <c r="KJN18" s="762"/>
      <c r="KJP18" s="762"/>
      <c r="KJQ18" s="94"/>
      <c r="KJT18" s="549"/>
      <c r="KJU18" s="548"/>
      <c r="KKC18" s="762"/>
      <c r="KKE18" s="762"/>
      <c r="KKG18" s="762"/>
      <c r="KKI18" s="762"/>
      <c r="KKJ18" s="94"/>
      <c r="KKM18" s="549"/>
      <c r="KKN18" s="548"/>
      <c r="KKV18" s="762"/>
      <c r="KKX18" s="762"/>
      <c r="KKZ18" s="762"/>
      <c r="KLB18" s="762"/>
      <c r="KLC18" s="94"/>
      <c r="KLF18" s="549"/>
      <c r="KLG18" s="548"/>
      <c r="KLO18" s="762"/>
      <c r="KLQ18" s="762"/>
      <c r="KLS18" s="762"/>
      <c r="KLU18" s="762"/>
      <c r="KLV18" s="94"/>
      <c r="KLY18" s="549"/>
      <c r="KLZ18" s="548"/>
      <c r="KMH18" s="762"/>
      <c r="KMJ18" s="762"/>
      <c r="KML18" s="762"/>
      <c r="KMN18" s="762"/>
      <c r="KMO18" s="94"/>
      <c r="KMR18" s="549"/>
      <c r="KMS18" s="548"/>
      <c r="KNA18" s="762"/>
      <c r="KNC18" s="762"/>
      <c r="KNE18" s="762"/>
      <c r="KNG18" s="762"/>
      <c r="KNH18" s="94"/>
      <c r="KNK18" s="549"/>
      <c r="KNL18" s="548"/>
      <c r="KNT18" s="762"/>
      <c r="KNV18" s="762"/>
      <c r="KNX18" s="762"/>
      <c r="KNZ18" s="762"/>
      <c r="KOA18" s="94"/>
      <c r="KOD18" s="549"/>
      <c r="KOE18" s="548"/>
      <c r="KOM18" s="762"/>
      <c r="KOO18" s="762"/>
      <c r="KOQ18" s="762"/>
      <c r="KOS18" s="762"/>
      <c r="KOT18" s="94"/>
      <c r="KOW18" s="549"/>
      <c r="KOX18" s="548"/>
      <c r="KPF18" s="762"/>
      <c r="KPH18" s="762"/>
      <c r="KPJ18" s="762"/>
      <c r="KPL18" s="762"/>
      <c r="KPM18" s="94"/>
      <c r="KPP18" s="549"/>
      <c r="KPQ18" s="548"/>
      <c r="KPY18" s="762"/>
      <c r="KQA18" s="762"/>
      <c r="KQC18" s="762"/>
      <c r="KQE18" s="762"/>
      <c r="KQF18" s="94"/>
      <c r="KQI18" s="549"/>
      <c r="KQJ18" s="548"/>
      <c r="KQR18" s="762"/>
      <c r="KQT18" s="762"/>
      <c r="KQV18" s="762"/>
      <c r="KQX18" s="762"/>
      <c r="KQY18" s="94"/>
      <c r="KRB18" s="549"/>
      <c r="KRC18" s="548"/>
      <c r="KRK18" s="762"/>
      <c r="KRM18" s="762"/>
      <c r="KRO18" s="762"/>
      <c r="KRQ18" s="762"/>
      <c r="KRR18" s="94"/>
      <c r="KRU18" s="549"/>
      <c r="KRV18" s="548"/>
      <c r="KSD18" s="762"/>
      <c r="KSF18" s="762"/>
      <c r="KSH18" s="762"/>
      <c r="KSJ18" s="762"/>
      <c r="KSK18" s="94"/>
      <c r="KSN18" s="549"/>
      <c r="KSO18" s="548"/>
      <c r="KSW18" s="762"/>
      <c r="KSY18" s="762"/>
      <c r="KTA18" s="762"/>
      <c r="KTC18" s="762"/>
      <c r="KTD18" s="94"/>
      <c r="KTG18" s="549"/>
      <c r="KTH18" s="548"/>
      <c r="KTP18" s="762"/>
      <c r="KTR18" s="762"/>
      <c r="KTT18" s="762"/>
      <c r="KTV18" s="762"/>
      <c r="KTW18" s="94"/>
      <c r="KTZ18" s="549"/>
      <c r="KUA18" s="548"/>
      <c r="KUI18" s="762"/>
      <c r="KUK18" s="762"/>
      <c r="KUM18" s="762"/>
      <c r="KUO18" s="762"/>
      <c r="KUP18" s="94"/>
      <c r="KUS18" s="549"/>
      <c r="KUT18" s="548"/>
      <c r="KVB18" s="762"/>
      <c r="KVD18" s="762"/>
      <c r="KVF18" s="762"/>
      <c r="KVH18" s="762"/>
      <c r="KVI18" s="94"/>
      <c r="KVL18" s="549"/>
      <c r="KVM18" s="548"/>
      <c r="KVU18" s="762"/>
      <c r="KVW18" s="762"/>
      <c r="KVY18" s="762"/>
      <c r="KWA18" s="762"/>
      <c r="KWB18" s="94"/>
      <c r="KWE18" s="549"/>
      <c r="KWF18" s="548"/>
      <c r="KWN18" s="762"/>
      <c r="KWP18" s="762"/>
      <c r="KWR18" s="762"/>
      <c r="KWT18" s="762"/>
      <c r="KWU18" s="94"/>
      <c r="KWX18" s="549"/>
      <c r="KWY18" s="548"/>
      <c r="KXG18" s="762"/>
      <c r="KXI18" s="762"/>
      <c r="KXK18" s="762"/>
      <c r="KXM18" s="762"/>
      <c r="KXN18" s="94"/>
      <c r="KXQ18" s="549"/>
      <c r="KXR18" s="548"/>
      <c r="KXZ18" s="762"/>
      <c r="KYB18" s="762"/>
      <c r="KYD18" s="762"/>
      <c r="KYF18" s="762"/>
      <c r="KYG18" s="94"/>
      <c r="KYJ18" s="549"/>
      <c r="KYK18" s="548"/>
      <c r="KYS18" s="762"/>
      <c r="KYU18" s="762"/>
      <c r="KYW18" s="762"/>
      <c r="KYY18" s="762"/>
      <c r="KYZ18" s="94"/>
      <c r="KZC18" s="549"/>
      <c r="KZD18" s="548"/>
      <c r="KZL18" s="762"/>
      <c r="KZN18" s="762"/>
      <c r="KZP18" s="762"/>
      <c r="KZR18" s="762"/>
      <c r="KZS18" s="94"/>
      <c r="KZV18" s="549"/>
      <c r="KZW18" s="548"/>
      <c r="LAE18" s="762"/>
      <c r="LAG18" s="762"/>
      <c r="LAI18" s="762"/>
      <c r="LAK18" s="762"/>
      <c r="LAL18" s="94"/>
      <c r="LAO18" s="549"/>
      <c r="LAP18" s="548"/>
      <c r="LAX18" s="762"/>
      <c r="LAZ18" s="762"/>
      <c r="LBB18" s="762"/>
      <c r="LBD18" s="762"/>
      <c r="LBE18" s="94"/>
      <c r="LBH18" s="549"/>
      <c r="LBI18" s="548"/>
      <c r="LBQ18" s="762"/>
      <c r="LBS18" s="762"/>
      <c r="LBU18" s="762"/>
      <c r="LBW18" s="762"/>
      <c r="LBX18" s="94"/>
      <c r="LCA18" s="549"/>
      <c r="LCB18" s="548"/>
      <c r="LCJ18" s="762"/>
      <c r="LCL18" s="762"/>
      <c r="LCN18" s="762"/>
      <c r="LCP18" s="762"/>
      <c r="LCQ18" s="94"/>
      <c r="LCT18" s="549"/>
      <c r="LCU18" s="548"/>
      <c r="LDC18" s="762"/>
      <c r="LDE18" s="762"/>
      <c r="LDG18" s="762"/>
      <c r="LDI18" s="762"/>
      <c r="LDJ18" s="94"/>
      <c r="LDM18" s="549"/>
      <c r="LDN18" s="548"/>
      <c r="LDV18" s="762"/>
      <c r="LDX18" s="762"/>
      <c r="LDZ18" s="762"/>
      <c r="LEB18" s="762"/>
      <c r="LEC18" s="94"/>
      <c r="LEF18" s="549"/>
      <c r="LEG18" s="548"/>
      <c r="LEO18" s="762"/>
      <c r="LEQ18" s="762"/>
      <c r="LES18" s="762"/>
      <c r="LEU18" s="762"/>
      <c r="LEV18" s="94"/>
      <c r="LEY18" s="549"/>
      <c r="LEZ18" s="548"/>
      <c r="LFH18" s="762"/>
      <c r="LFJ18" s="762"/>
      <c r="LFL18" s="762"/>
      <c r="LFN18" s="762"/>
      <c r="LFO18" s="94"/>
      <c r="LFR18" s="549"/>
      <c r="LFS18" s="548"/>
      <c r="LGA18" s="762"/>
      <c r="LGC18" s="762"/>
      <c r="LGE18" s="762"/>
      <c r="LGG18" s="762"/>
      <c r="LGH18" s="94"/>
      <c r="LGK18" s="549"/>
      <c r="LGL18" s="548"/>
      <c r="LGT18" s="762"/>
      <c r="LGV18" s="762"/>
      <c r="LGX18" s="762"/>
      <c r="LGZ18" s="762"/>
      <c r="LHA18" s="94"/>
      <c r="LHD18" s="549"/>
      <c r="LHE18" s="548"/>
      <c r="LHM18" s="762"/>
      <c r="LHO18" s="762"/>
      <c r="LHQ18" s="762"/>
      <c r="LHS18" s="762"/>
      <c r="LHT18" s="94"/>
      <c r="LHW18" s="549"/>
      <c r="LHX18" s="548"/>
      <c r="LIF18" s="762"/>
      <c r="LIH18" s="762"/>
      <c r="LIJ18" s="762"/>
      <c r="LIL18" s="762"/>
      <c r="LIM18" s="94"/>
      <c r="LIP18" s="549"/>
      <c r="LIQ18" s="548"/>
      <c r="LIY18" s="762"/>
      <c r="LJA18" s="762"/>
      <c r="LJC18" s="762"/>
      <c r="LJE18" s="762"/>
      <c r="LJF18" s="94"/>
      <c r="LJI18" s="549"/>
      <c r="LJJ18" s="548"/>
      <c r="LJR18" s="762"/>
      <c r="LJT18" s="762"/>
      <c r="LJV18" s="762"/>
      <c r="LJX18" s="762"/>
      <c r="LJY18" s="94"/>
      <c r="LKB18" s="549"/>
      <c r="LKC18" s="548"/>
      <c r="LKK18" s="762"/>
      <c r="LKM18" s="762"/>
      <c r="LKO18" s="762"/>
      <c r="LKQ18" s="762"/>
      <c r="LKR18" s="94"/>
      <c r="LKU18" s="549"/>
      <c r="LKV18" s="548"/>
      <c r="LLD18" s="762"/>
      <c r="LLF18" s="762"/>
      <c r="LLH18" s="762"/>
      <c r="LLJ18" s="762"/>
      <c r="LLK18" s="94"/>
      <c r="LLN18" s="549"/>
      <c r="LLO18" s="548"/>
      <c r="LLW18" s="762"/>
      <c r="LLY18" s="762"/>
      <c r="LMA18" s="762"/>
      <c r="LMC18" s="762"/>
      <c r="LMD18" s="94"/>
      <c r="LMG18" s="549"/>
      <c r="LMH18" s="548"/>
      <c r="LMP18" s="762"/>
      <c r="LMR18" s="762"/>
      <c r="LMT18" s="762"/>
      <c r="LMV18" s="762"/>
      <c r="LMW18" s="94"/>
      <c r="LMZ18" s="549"/>
      <c r="LNA18" s="548"/>
      <c r="LNI18" s="762"/>
      <c r="LNK18" s="762"/>
      <c r="LNM18" s="762"/>
      <c r="LNO18" s="762"/>
      <c r="LNP18" s="94"/>
      <c r="LNS18" s="549"/>
      <c r="LNT18" s="548"/>
      <c r="LOB18" s="762"/>
      <c r="LOD18" s="762"/>
      <c r="LOF18" s="762"/>
      <c r="LOH18" s="762"/>
      <c r="LOI18" s="94"/>
      <c r="LOL18" s="549"/>
      <c r="LOM18" s="548"/>
      <c r="LOU18" s="762"/>
      <c r="LOW18" s="762"/>
      <c r="LOY18" s="762"/>
      <c r="LPA18" s="762"/>
      <c r="LPB18" s="94"/>
      <c r="LPE18" s="549"/>
      <c r="LPF18" s="548"/>
      <c r="LPN18" s="762"/>
      <c r="LPP18" s="762"/>
      <c r="LPR18" s="762"/>
      <c r="LPT18" s="762"/>
      <c r="LPU18" s="94"/>
      <c r="LPX18" s="549"/>
      <c r="LPY18" s="548"/>
      <c r="LQG18" s="762"/>
      <c r="LQI18" s="762"/>
      <c r="LQK18" s="762"/>
      <c r="LQM18" s="762"/>
      <c r="LQN18" s="94"/>
      <c r="LQQ18" s="549"/>
      <c r="LQR18" s="548"/>
      <c r="LQZ18" s="762"/>
      <c r="LRB18" s="762"/>
      <c r="LRD18" s="762"/>
      <c r="LRF18" s="762"/>
      <c r="LRG18" s="94"/>
      <c r="LRJ18" s="549"/>
      <c r="LRK18" s="548"/>
      <c r="LRS18" s="762"/>
      <c r="LRU18" s="762"/>
      <c r="LRW18" s="762"/>
      <c r="LRY18" s="762"/>
      <c r="LRZ18" s="94"/>
      <c r="LSC18" s="549"/>
      <c r="LSD18" s="548"/>
      <c r="LSL18" s="762"/>
      <c r="LSN18" s="762"/>
      <c r="LSP18" s="762"/>
      <c r="LSR18" s="762"/>
      <c r="LSS18" s="94"/>
      <c r="LSV18" s="549"/>
      <c r="LSW18" s="548"/>
      <c r="LTE18" s="762"/>
      <c r="LTG18" s="762"/>
      <c r="LTI18" s="762"/>
      <c r="LTK18" s="762"/>
      <c r="LTL18" s="94"/>
      <c r="LTO18" s="549"/>
      <c r="LTP18" s="548"/>
      <c r="LTX18" s="762"/>
      <c r="LTZ18" s="762"/>
      <c r="LUB18" s="762"/>
      <c r="LUD18" s="762"/>
      <c r="LUE18" s="94"/>
      <c r="LUH18" s="549"/>
      <c r="LUI18" s="548"/>
      <c r="LUQ18" s="762"/>
      <c r="LUS18" s="762"/>
      <c r="LUU18" s="762"/>
      <c r="LUW18" s="762"/>
      <c r="LUX18" s="94"/>
      <c r="LVA18" s="549"/>
      <c r="LVB18" s="548"/>
      <c r="LVJ18" s="762"/>
      <c r="LVL18" s="762"/>
      <c r="LVN18" s="762"/>
      <c r="LVP18" s="762"/>
      <c r="LVQ18" s="94"/>
      <c r="LVT18" s="549"/>
      <c r="LVU18" s="548"/>
      <c r="LWC18" s="762"/>
      <c r="LWE18" s="762"/>
      <c r="LWG18" s="762"/>
      <c r="LWI18" s="762"/>
      <c r="LWJ18" s="94"/>
      <c r="LWM18" s="549"/>
      <c r="LWN18" s="548"/>
      <c r="LWV18" s="762"/>
      <c r="LWX18" s="762"/>
      <c r="LWZ18" s="762"/>
      <c r="LXB18" s="762"/>
      <c r="LXC18" s="94"/>
      <c r="LXF18" s="549"/>
      <c r="LXG18" s="548"/>
      <c r="LXO18" s="762"/>
      <c r="LXQ18" s="762"/>
      <c r="LXS18" s="762"/>
      <c r="LXU18" s="762"/>
      <c r="LXV18" s="94"/>
      <c r="LXY18" s="549"/>
      <c r="LXZ18" s="548"/>
      <c r="LYH18" s="762"/>
      <c r="LYJ18" s="762"/>
      <c r="LYL18" s="762"/>
      <c r="LYN18" s="762"/>
      <c r="LYO18" s="94"/>
      <c r="LYR18" s="549"/>
      <c r="LYS18" s="548"/>
      <c r="LZA18" s="762"/>
      <c r="LZC18" s="762"/>
      <c r="LZE18" s="762"/>
      <c r="LZG18" s="762"/>
      <c r="LZH18" s="94"/>
      <c r="LZK18" s="549"/>
      <c r="LZL18" s="548"/>
      <c r="LZT18" s="762"/>
      <c r="LZV18" s="762"/>
      <c r="LZX18" s="762"/>
      <c r="LZZ18" s="762"/>
      <c r="MAA18" s="94"/>
      <c r="MAD18" s="549"/>
      <c r="MAE18" s="548"/>
      <c r="MAM18" s="762"/>
      <c r="MAO18" s="762"/>
      <c r="MAQ18" s="762"/>
      <c r="MAS18" s="762"/>
      <c r="MAT18" s="94"/>
      <c r="MAW18" s="549"/>
      <c r="MAX18" s="548"/>
      <c r="MBF18" s="762"/>
      <c r="MBH18" s="762"/>
      <c r="MBJ18" s="762"/>
      <c r="MBL18" s="762"/>
      <c r="MBM18" s="94"/>
      <c r="MBP18" s="549"/>
      <c r="MBQ18" s="548"/>
      <c r="MBY18" s="762"/>
      <c r="MCA18" s="762"/>
      <c r="MCC18" s="762"/>
      <c r="MCE18" s="762"/>
      <c r="MCF18" s="94"/>
      <c r="MCI18" s="549"/>
      <c r="MCJ18" s="548"/>
      <c r="MCR18" s="762"/>
      <c r="MCT18" s="762"/>
      <c r="MCV18" s="762"/>
      <c r="MCX18" s="762"/>
      <c r="MCY18" s="94"/>
      <c r="MDB18" s="549"/>
      <c r="MDC18" s="548"/>
      <c r="MDK18" s="762"/>
      <c r="MDM18" s="762"/>
      <c r="MDO18" s="762"/>
      <c r="MDQ18" s="762"/>
      <c r="MDR18" s="94"/>
      <c r="MDU18" s="549"/>
      <c r="MDV18" s="548"/>
      <c r="MED18" s="762"/>
      <c r="MEF18" s="762"/>
      <c r="MEH18" s="762"/>
      <c r="MEJ18" s="762"/>
      <c r="MEK18" s="94"/>
      <c r="MEN18" s="549"/>
      <c r="MEO18" s="548"/>
      <c r="MEW18" s="762"/>
      <c r="MEY18" s="762"/>
      <c r="MFA18" s="762"/>
      <c r="MFC18" s="762"/>
      <c r="MFD18" s="94"/>
      <c r="MFG18" s="549"/>
      <c r="MFH18" s="548"/>
      <c r="MFP18" s="762"/>
      <c r="MFR18" s="762"/>
      <c r="MFT18" s="762"/>
      <c r="MFV18" s="762"/>
      <c r="MFW18" s="94"/>
      <c r="MFZ18" s="549"/>
      <c r="MGA18" s="548"/>
      <c r="MGI18" s="762"/>
      <c r="MGK18" s="762"/>
      <c r="MGM18" s="762"/>
      <c r="MGO18" s="762"/>
      <c r="MGP18" s="94"/>
      <c r="MGS18" s="549"/>
      <c r="MGT18" s="548"/>
      <c r="MHB18" s="762"/>
      <c r="MHD18" s="762"/>
      <c r="MHF18" s="762"/>
      <c r="MHH18" s="762"/>
      <c r="MHI18" s="94"/>
      <c r="MHL18" s="549"/>
      <c r="MHM18" s="548"/>
      <c r="MHU18" s="762"/>
      <c r="MHW18" s="762"/>
      <c r="MHY18" s="762"/>
      <c r="MIA18" s="762"/>
      <c r="MIB18" s="94"/>
      <c r="MIE18" s="549"/>
      <c r="MIF18" s="548"/>
      <c r="MIN18" s="762"/>
      <c r="MIP18" s="762"/>
      <c r="MIR18" s="762"/>
      <c r="MIT18" s="762"/>
      <c r="MIU18" s="94"/>
      <c r="MIX18" s="549"/>
      <c r="MIY18" s="548"/>
      <c r="MJG18" s="762"/>
      <c r="MJI18" s="762"/>
      <c r="MJK18" s="762"/>
      <c r="MJM18" s="762"/>
      <c r="MJN18" s="94"/>
      <c r="MJQ18" s="549"/>
      <c r="MJR18" s="548"/>
      <c r="MJZ18" s="762"/>
      <c r="MKB18" s="762"/>
      <c r="MKD18" s="762"/>
      <c r="MKF18" s="762"/>
      <c r="MKG18" s="94"/>
      <c r="MKJ18" s="549"/>
      <c r="MKK18" s="548"/>
      <c r="MKS18" s="762"/>
      <c r="MKU18" s="762"/>
      <c r="MKW18" s="762"/>
      <c r="MKY18" s="762"/>
      <c r="MKZ18" s="94"/>
      <c r="MLC18" s="549"/>
      <c r="MLD18" s="548"/>
      <c r="MLL18" s="762"/>
      <c r="MLN18" s="762"/>
      <c r="MLP18" s="762"/>
      <c r="MLR18" s="762"/>
      <c r="MLS18" s="94"/>
      <c r="MLV18" s="549"/>
      <c r="MLW18" s="548"/>
      <c r="MME18" s="762"/>
      <c r="MMG18" s="762"/>
      <c r="MMI18" s="762"/>
      <c r="MMK18" s="762"/>
      <c r="MML18" s="94"/>
      <c r="MMO18" s="549"/>
      <c r="MMP18" s="548"/>
      <c r="MMX18" s="762"/>
      <c r="MMZ18" s="762"/>
      <c r="MNB18" s="762"/>
      <c r="MND18" s="762"/>
      <c r="MNE18" s="94"/>
      <c r="MNH18" s="549"/>
      <c r="MNI18" s="548"/>
      <c r="MNQ18" s="762"/>
      <c r="MNS18" s="762"/>
      <c r="MNU18" s="762"/>
      <c r="MNW18" s="762"/>
      <c r="MNX18" s="94"/>
      <c r="MOA18" s="549"/>
      <c r="MOB18" s="548"/>
      <c r="MOJ18" s="762"/>
      <c r="MOL18" s="762"/>
      <c r="MON18" s="762"/>
      <c r="MOP18" s="762"/>
      <c r="MOQ18" s="94"/>
      <c r="MOT18" s="549"/>
      <c r="MOU18" s="548"/>
      <c r="MPC18" s="762"/>
      <c r="MPE18" s="762"/>
      <c r="MPG18" s="762"/>
      <c r="MPI18" s="762"/>
      <c r="MPJ18" s="94"/>
      <c r="MPM18" s="549"/>
      <c r="MPN18" s="548"/>
      <c r="MPV18" s="762"/>
      <c r="MPX18" s="762"/>
      <c r="MPZ18" s="762"/>
      <c r="MQB18" s="762"/>
      <c r="MQC18" s="94"/>
      <c r="MQF18" s="549"/>
      <c r="MQG18" s="548"/>
      <c r="MQO18" s="762"/>
      <c r="MQQ18" s="762"/>
      <c r="MQS18" s="762"/>
      <c r="MQU18" s="762"/>
      <c r="MQV18" s="94"/>
      <c r="MQY18" s="549"/>
      <c r="MQZ18" s="548"/>
      <c r="MRH18" s="762"/>
      <c r="MRJ18" s="762"/>
      <c r="MRL18" s="762"/>
      <c r="MRN18" s="762"/>
      <c r="MRO18" s="94"/>
      <c r="MRR18" s="549"/>
      <c r="MRS18" s="548"/>
      <c r="MSA18" s="762"/>
      <c r="MSC18" s="762"/>
      <c r="MSE18" s="762"/>
      <c r="MSG18" s="762"/>
      <c r="MSH18" s="94"/>
      <c r="MSK18" s="549"/>
      <c r="MSL18" s="548"/>
      <c r="MST18" s="762"/>
      <c r="MSV18" s="762"/>
      <c r="MSX18" s="762"/>
      <c r="MSZ18" s="762"/>
      <c r="MTA18" s="94"/>
      <c r="MTD18" s="549"/>
      <c r="MTE18" s="548"/>
      <c r="MTM18" s="762"/>
      <c r="MTO18" s="762"/>
      <c r="MTQ18" s="762"/>
      <c r="MTS18" s="762"/>
      <c r="MTT18" s="94"/>
      <c r="MTW18" s="549"/>
      <c r="MTX18" s="548"/>
      <c r="MUF18" s="762"/>
      <c r="MUH18" s="762"/>
      <c r="MUJ18" s="762"/>
      <c r="MUL18" s="762"/>
      <c r="MUM18" s="94"/>
      <c r="MUP18" s="549"/>
      <c r="MUQ18" s="548"/>
      <c r="MUY18" s="762"/>
      <c r="MVA18" s="762"/>
      <c r="MVC18" s="762"/>
      <c r="MVE18" s="762"/>
      <c r="MVF18" s="94"/>
      <c r="MVI18" s="549"/>
      <c r="MVJ18" s="548"/>
      <c r="MVR18" s="762"/>
      <c r="MVT18" s="762"/>
      <c r="MVV18" s="762"/>
      <c r="MVX18" s="762"/>
      <c r="MVY18" s="94"/>
      <c r="MWB18" s="549"/>
      <c r="MWC18" s="548"/>
      <c r="MWK18" s="762"/>
      <c r="MWM18" s="762"/>
      <c r="MWO18" s="762"/>
      <c r="MWQ18" s="762"/>
      <c r="MWR18" s="94"/>
      <c r="MWU18" s="549"/>
      <c r="MWV18" s="548"/>
      <c r="MXD18" s="762"/>
      <c r="MXF18" s="762"/>
      <c r="MXH18" s="762"/>
      <c r="MXJ18" s="762"/>
      <c r="MXK18" s="94"/>
      <c r="MXN18" s="549"/>
      <c r="MXO18" s="548"/>
      <c r="MXW18" s="762"/>
      <c r="MXY18" s="762"/>
      <c r="MYA18" s="762"/>
      <c r="MYC18" s="762"/>
      <c r="MYD18" s="94"/>
      <c r="MYG18" s="549"/>
      <c r="MYH18" s="548"/>
      <c r="MYP18" s="762"/>
      <c r="MYR18" s="762"/>
      <c r="MYT18" s="762"/>
      <c r="MYV18" s="762"/>
      <c r="MYW18" s="94"/>
      <c r="MYZ18" s="549"/>
      <c r="MZA18" s="548"/>
      <c r="MZI18" s="762"/>
      <c r="MZK18" s="762"/>
      <c r="MZM18" s="762"/>
      <c r="MZO18" s="762"/>
      <c r="MZP18" s="94"/>
      <c r="MZS18" s="549"/>
      <c r="MZT18" s="548"/>
      <c r="NAB18" s="762"/>
      <c r="NAD18" s="762"/>
      <c r="NAF18" s="762"/>
      <c r="NAH18" s="762"/>
      <c r="NAI18" s="94"/>
      <c r="NAL18" s="549"/>
      <c r="NAM18" s="548"/>
      <c r="NAU18" s="762"/>
      <c r="NAW18" s="762"/>
      <c r="NAY18" s="762"/>
      <c r="NBA18" s="762"/>
      <c r="NBB18" s="94"/>
      <c r="NBE18" s="549"/>
      <c r="NBF18" s="548"/>
      <c r="NBN18" s="762"/>
      <c r="NBP18" s="762"/>
      <c r="NBR18" s="762"/>
      <c r="NBT18" s="762"/>
      <c r="NBU18" s="94"/>
      <c r="NBX18" s="549"/>
      <c r="NBY18" s="548"/>
      <c r="NCG18" s="762"/>
      <c r="NCI18" s="762"/>
      <c r="NCK18" s="762"/>
      <c r="NCM18" s="762"/>
      <c r="NCN18" s="94"/>
      <c r="NCQ18" s="549"/>
      <c r="NCR18" s="548"/>
      <c r="NCZ18" s="762"/>
      <c r="NDB18" s="762"/>
      <c r="NDD18" s="762"/>
      <c r="NDF18" s="762"/>
      <c r="NDG18" s="94"/>
      <c r="NDJ18" s="549"/>
      <c r="NDK18" s="548"/>
      <c r="NDS18" s="762"/>
      <c r="NDU18" s="762"/>
      <c r="NDW18" s="762"/>
      <c r="NDY18" s="762"/>
      <c r="NDZ18" s="94"/>
      <c r="NEC18" s="549"/>
      <c r="NED18" s="548"/>
      <c r="NEL18" s="762"/>
      <c r="NEN18" s="762"/>
      <c r="NEP18" s="762"/>
      <c r="NER18" s="762"/>
      <c r="NES18" s="94"/>
      <c r="NEV18" s="549"/>
      <c r="NEW18" s="548"/>
      <c r="NFE18" s="762"/>
      <c r="NFG18" s="762"/>
      <c r="NFI18" s="762"/>
      <c r="NFK18" s="762"/>
      <c r="NFL18" s="94"/>
      <c r="NFO18" s="549"/>
      <c r="NFP18" s="548"/>
      <c r="NFX18" s="762"/>
      <c r="NFZ18" s="762"/>
      <c r="NGB18" s="762"/>
      <c r="NGD18" s="762"/>
      <c r="NGE18" s="94"/>
      <c r="NGH18" s="549"/>
      <c r="NGI18" s="548"/>
      <c r="NGQ18" s="762"/>
      <c r="NGS18" s="762"/>
      <c r="NGU18" s="762"/>
      <c r="NGW18" s="762"/>
      <c r="NGX18" s="94"/>
      <c r="NHA18" s="549"/>
      <c r="NHB18" s="548"/>
      <c r="NHJ18" s="762"/>
      <c r="NHL18" s="762"/>
      <c r="NHN18" s="762"/>
      <c r="NHP18" s="762"/>
      <c r="NHQ18" s="94"/>
      <c r="NHT18" s="549"/>
      <c r="NHU18" s="548"/>
      <c r="NIC18" s="762"/>
      <c r="NIE18" s="762"/>
      <c r="NIG18" s="762"/>
      <c r="NII18" s="762"/>
      <c r="NIJ18" s="94"/>
      <c r="NIM18" s="549"/>
      <c r="NIN18" s="548"/>
      <c r="NIV18" s="762"/>
      <c r="NIX18" s="762"/>
      <c r="NIZ18" s="762"/>
      <c r="NJB18" s="762"/>
      <c r="NJC18" s="94"/>
      <c r="NJF18" s="549"/>
      <c r="NJG18" s="548"/>
      <c r="NJO18" s="762"/>
      <c r="NJQ18" s="762"/>
      <c r="NJS18" s="762"/>
      <c r="NJU18" s="762"/>
      <c r="NJV18" s="94"/>
      <c r="NJY18" s="549"/>
      <c r="NJZ18" s="548"/>
      <c r="NKH18" s="762"/>
      <c r="NKJ18" s="762"/>
      <c r="NKL18" s="762"/>
      <c r="NKN18" s="762"/>
      <c r="NKO18" s="94"/>
      <c r="NKR18" s="549"/>
      <c r="NKS18" s="548"/>
      <c r="NLA18" s="762"/>
      <c r="NLC18" s="762"/>
      <c r="NLE18" s="762"/>
      <c r="NLG18" s="762"/>
      <c r="NLH18" s="94"/>
      <c r="NLK18" s="549"/>
      <c r="NLL18" s="548"/>
      <c r="NLT18" s="762"/>
      <c r="NLV18" s="762"/>
      <c r="NLX18" s="762"/>
      <c r="NLZ18" s="762"/>
      <c r="NMA18" s="94"/>
      <c r="NMD18" s="549"/>
      <c r="NME18" s="548"/>
      <c r="NMM18" s="762"/>
      <c r="NMO18" s="762"/>
      <c r="NMQ18" s="762"/>
      <c r="NMS18" s="762"/>
      <c r="NMT18" s="94"/>
      <c r="NMW18" s="549"/>
      <c r="NMX18" s="548"/>
      <c r="NNF18" s="762"/>
      <c r="NNH18" s="762"/>
      <c r="NNJ18" s="762"/>
      <c r="NNL18" s="762"/>
      <c r="NNM18" s="94"/>
      <c r="NNP18" s="549"/>
      <c r="NNQ18" s="548"/>
      <c r="NNY18" s="762"/>
      <c r="NOA18" s="762"/>
      <c r="NOC18" s="762"/>
      <c r="NOE18" s="762"/>
      <c r="NOF18" s="94"/>
      <c r="NOI18" s="549"/>
      <c r="NOJ18" s="548"/>
      <c r="NOR18" s="762"/>
      <c r="NOT18" s="762"/>
      <c r="NOV18" s="762"/>
      <c r="NOX18" s="762"/>
      <c r="NOY18" s="94"/>
      <c r="NPB18" s="549"/>
      <c r="NPC18" s="548"/>
      <c r="NPK18" s="762"/>
      <c r="NPM18" s="762"/>
      <c r="NPO18" s="762"/>
      <c r="NPQ18" s="762"/>
      <c r="NPR18" s="94"/>
      <c r="NPU18" s="549"/>
      <c r="NPV18" s="548"/>
      <c r="NQD18" s="762"/>
      <c r="NQF18" s="762"/>
      <c r="NQH18" s="762"/>
      <c r="NQJ18" s="762"/>
      <c r="NQK18" s="94"/>
      <c r="NQN18" s="549"/>
      <c r="NQO18" s="548"/>
      <c r="NQW18" s="762"/>
      <c r="NQY18" s="762"/>
      <c r="NRA18" s="762"/>
      <c r="NRC18" s="762"/>
      <c r="NRD18" s="94"/>
      <c r="NRG18" s="549"/>
      <c r="NRH18" s="548"/>
      <c r="NRP18" s="762"/>
      <c r="NRR18" s="762"/>
      <c r="NRT18" s="762"/>
      <c r="NRV18" s="762"/>
      <c r="NRW18" s="94"/>
      <c r="NRZ18" s="549"/>
      <c r="NSA18" s="548"/>
      <c r="NSI18" s="762"/>
      <c r="NSK18" s="762"/>
      <c r="NSM18" s="762"/>
      <c r="NSO18" s="762"/>
      <c r="NSP18" s="94"/>
      <c r="NSS18" s="549"/>
      <c r="NST18" s="548"/>
      <c r="NTB18" s="762"/>
      <c r="NTD18" s="762"/>
      <c r="NTF18" s="762"/>
      <c r="NTH18" s="762"/>
      <c r="NTI18" s="94"/>
      <c r="NTL18" s="549"/>
      <c r="NTM18" s="548"/>
      <c r="NTU18" s="762"/>
      <c r="NTW18" s="762"/>
      <c r="NTY18" s="762"/>
      <c r="NUA18" s="762"/>
      <c r="NUB18" s="94"/>
      <c r="NUE18" s="549"/>
      <c r="NUF18" s="548"/>
      <c r="NUN18" s="762"/>
      <c r="NUP18" s="762"/>
      <c r="NUR18" s="762"/>
      <c r="NUT18" s="762"/>
      <c r="NUU18" s="94"/>
      <c r="NUX18" s="549"/>
      <c r="NUY18" s="548"/>
      <c r="NVG18" s="762"/>
      <c r="NVI18" s="762"/>
      <c r="NVK18" s="762"/>
      <c r="NVM18" s="762"/>
      <c r="NVN18" s="94"/>
      <c r="NVQ18" s="549"/>
      <c r="NVR18" s="548"/>
      <c r="NVZ18" s="762"/>
      <c r="NWB18" s="762"/>
      <c r="NWD18" s="762"/>
      <c r="NWF18" s="762"/>
      <c r="NWG18" s="94"/>
      <c r="NWJ18" s="549"/>
      <c r="NWK18" s="548"/>
      <c r="NWS18" s="762"/>
      <c r="NWU18" s="762"/>
      <c r="NWW18" s="762"/>
      <c r="NWY18" s="762"/>
      <c r="NWZ18" s="94"/>
      <c r="NXC18" s="549"/>
      <c r="NXD18" s="548"/>
      <c r="NXL18" s="762"/>
      <c r="NXN18" s="762"/>
      <c r="NXP18" s="762"/>
      <c r="NXR18" s="762"/>
      <c r="NXS18" s="94"/>
      <c r="NXV18" s="549"/>
      <c r="NXW18" s="548"/>
      <c r="NYE18" s="762"/>
      <c r="NYG18" s="762"/>
      <c r="NYI18" s="762"/>
      <c r="NYK18" s="762"/>
      <c r="NYL18" s="94"/>
      <c r="NYO18" s="549"/>
      <c r="NYP18" s="548"/>
      <c r="NYX18" s="762"/>
      <c r="NYZ18" s="762"/>
      <c r="NZB18" s="762"/>
      <c r="NZD18" s="762"/>
      <c r="NZE18" s="94"/>
      <c r="NZH18" s="549"/>
      <c r="NZI18" s="548"/>
      <c r="NZQ18" s="762"/>
      <c r="NZS18" s="762"/>
      <c r="NZU18" s="762"/>
      <c r="NZW18" s="762"/>
      <c r="NZX18" s="94"/>
      <c r="OAA18" s="549"/>
      <c r="OAB18" s="548"/>
      <c r="OAJ18" s="762"/>
      <c r="OAL18" s="762"/>
      <c r="OAN18" s="762"/>
      <c r="OAP18" s="762"/>
      <c r="OAQ18" s="94"/>
      <c r="OAT18" s="549"/>
      <c r="OAU18" s="548"/>
      <c r="OBC18" s="762"/>
      <c r="OBE18" s="762"/>
      <c r="OBG18" s="762"/>
      <c r="OBI18" s="762"/>
      <c r="OBJ18" s="94"/>
      <c r="OBM18" s="549"/>
      <c r="OBN18" s="548"/>
      <c r="OBV18" s="762"/>
      <c r="OBX18" s="762"/>
      <c r="OBZ18" s="762"/>
      <c r="OCB18" s="762"/>
      <c r="OCC18" s="94"/>
      <c r="OCF18" s="549"/>
      <c r="OCG18" s="548"/>
      <c r="OCO18" s="762"/>
      <c r="OCQ18" s="762"/>
      <c r="OCS18" s="762"/>
      <c r="OCU18" s="762"/>
      <c r="OCV18" s="94"/>
      <c r="OCY18" s="549"/>
      <c r="OCZ18" s="548"/>
      <c r="ODH18" s="762"/>
      <c r="ODJ18" s="762"/>
      <c r="ODL18" s="762"/>
      <c r="ODN18" s="762"/>
      <c r="ODO18" s="94"/>
      <c r="ODR18" s="549"/>
      <c r="ODS18" s="548"/>
      <c r="OEA18" s="762"/>
      <c r="OEC18" s="762"/>
      <c r="OEE18" s="762"/>
      <c r="OEG18" s="762"/>
      <c r="OEH18" s="94"/>
      <c r="OEK18" s="549"/>
      <c r="OEL18" s="548"/>
      <c r="OET18" s="762"/>
      <c r="OEV18" s="762"/>
      <c r="OEX18" s="762"/>
      <c r="OEZ18" s="762"/>
      <c r="OFA18" s="94"/>
      <c r="OFD18" s="549"/>
      <c r="OFE18" s="548"/>
      <c r="OFM18" s="762"/>
      <c r="OFO18" s="762"/>
      <c r="OFQ18" s="762"/>
      <c r="OFS18" s="762"/>
      <c r="OFT18" s="94"/>
      <c r="OFW18" s="549"/>
      <c r="OFX18" s="548"/>
      <c r="OGF18" s="762"/>
      <c r="OGH18" s="762"/>
      <c r="OGJ18" s="762"/>
      <c r="OGL18" s="762"/>
      <c r="OGM18" s="94"/>
      <c r="OGP18" s="549"/>
      <c r="OGQ18" s="548"/>
      <c r="OGY18" s="762"/>
      <c r="OHA18" s="762"/>
      <c r="OHC18" s="762"/>
      <c r="OHE18" s="762"/>
      <c r="OHF18" s="94"/>
      <c r="OHI18" s="549"/>
      <c r="OHJ18" s="548"/>
      <c r="OHR18" s="762"/>
      <c r="OHT18" s="762"/>
      <c r="OHV18" s="762"/>
      <c r="OHX18" s="762"/>
      <c r="OHY18" s="94"/>
      <c r="OIB18" s="549"/>
      <c r="OIC18" s="548"/>
      <c r="OIK18" s="762"/>
      <c r="OIM18" s="762"/>
      <c r="OIO18" s="762"/>
      <c r="OIQ18" s="762"/>
      <c r="OIR18" s="94"/>
      <c r="OIU18" s="549"/>
      <c r="OIV18" s="548"/>
      <c r="OJD18" s="762"/>
      <c r="OJF18" s="762"/>
      <c r="OJH18" s="762"/>
      <c r="OJJ18" s="762"/>
      <c r="OJK18" s="94"/>
      <c r="OJN18" s="549"/>
      <c r="OJO18" s="548"/>
      <c r="OJW18" s="762"/>
      <c r="OJY18" s="762"/>
      <c r="OKA18" s="762"/>
      <c r="OKC18" s="762"/>
      <c r="OKD18" s="94"/>
      <c r="OKG18" s="549"/>
      <c r="OKH18" s="548"/>
      <c r="OKP18" s="762"/>
      <c r="OKR18" s="762"/>
      <c r="OKT18" s="762"/>
      <c r="OKV18" s="762"/>
      <c r="OKW18" s="94"/>
      <c r="OKZ18" s="549"/>
      <c r="OLA18" s="548"/>
      <c r="OLI18" s="762"/>
      <c r="OLK18" s="762"/>
      <c r="OLM18" s="762"/>
      <c r="OLO18" s="762"/>
      <c r="OLP18" s="94"/>
      <c r="OLS18" s="549"/>
      <c r="OLT18" s="548"/>
      <c r="OMB18" s="762"/>
      <c r="OMD18" s="762"/>
      <c r="OMF18" s="762"/>
      <c r="OMH18" s="762"/>
      <c r="OMI18" s="94"/>
      <c r="OML18" s="549"/>
      <c r="OMM18" s="548"/>
      <c r="OMU18" s="762"/>
      <c r="OMW18" s="762"/>
      <c r="OMY18" s="762"/>
      <c r="ONA18" s="762"/>
      <c r="ONB18" s="94"/>
      <c r="ONE18" s="549"/>
      <c r="ONF18" s="548"/>
      <c r="ONN18" s="762"/>
      <c r="ONP18" s="762"/>
      <c r="ONR18" s="762"/>
      <c r="ONT18" s="762"/>
      <c r="ONU18" s="94"/>
      <c r="ONX18" s="549"/>
      <c r="ONY18" s="548"/>
      <c r="OOG18" s="762"/>
      <c r="OOI18" s="762"/>
      <c r="OOK18" s="762"/>
      <c r="OOM18" s="762"/>
      <c r="OON18" s="94"/>
      <c r="OOQ18" s="549"/>
      <c r="OOR18" s="548"/>
      <c r="OOZ18" s="762"/>
      <c r="OPB18" s="762"/>
      <c r="OPD18" s="762"/>
      <c r="OPF18" s="762"/>
      <c r="OPG18" s="94"/>
      <c r="OPJ18" s="549"/>
      <c r="OPK18" s="548"/>
      <c r="OPS18" s="762"/>
      <c r="OPU18" s="762"/>
      <c r="OPW18" s="762"/>
      <c r="OPY18" s="762"/>
      <c r="OPZ18" s="94"/>
      <c r="OQC18" s="549"/>
      <c r="OQD18" s="548"/>
      <c r="OQL18" s="762"/>
      <c r="OQN18" s="762"/>
      <c r="OQP18" s="762"/>
      <c r="OQR18" s="762"/>
      <c r="OQS18" s="94"/>
      <c r="OQV18" s="549"/>
      <c r="OQW18" s="548"/>
      <c r="ORE18" s="762"/>
      <c r="ORG18" s="762"/>
      <c r="ORI18" s="762"/>
      <c r="ORK18" s="762"/>
      <c r="ORL18" s="94"/>
      <c r="ORO18" s="549"/>
      <c r="ORP18" s="548"/>
      <c r="ORX18" s="762"/>
      <c r="ORZ18" s="762"/>
      <c r="OSB18" s="762"/>
      <c r="OSD18" s="762"/>
      <c r="OSE18" s="94"/>
      <c r="OSH18" s="549"/>
      <c r="OSI18" s="548"/>
      <c r="OSQ18" s="762"/>
      <c r="OSS18" s="762"/>
      <c r="OSU18" s="762"/>
      <c r="OSW18" s="762"/>
      <c r="OSX18" s="94"/>
      <c r="OTA18" s="549"/>
      <c r="OTB18" s="548"/>
      <c r="OTJ18" s="762"/>
      <c r="OTL18" s="762"/>
      <c r="OTN18" s="762"/>
      <c r="OTP18" s="762"/>
      <c r="OTQ18" s="94"/>
      <c r="OTT18" s="549"/>
      <c r="OTU18" s="548"/>
      <c r="OUC18" s="762"/>
      <c r="OUE18" s="762"/>
      <c r="OUG18" s="762"/>
      <c r="OUI18" s="762"/>
      <c r="OUJ18" s="94"/>
      <c r="OUM18" s="549"/>
      <c r="OUN18" s="548"/>
      <c r="OUV18" s="762"/>
      <c r="OUX18" s="762"/>
      <c r="OUZ18" s="762"/>
      <c r="OVB18" s="762"/>
      <c r="OVC18" s="94"/>
      <c r="OVF18" s="549"/>
      <c r="OVG18" s="548"/>
      <c r="OVO18" s="762"/>
      <c r="OVQ18" s="762"/>
      <c r="OVS18" s="762"/>
      <c r="OVU18" s="762"/>
      <c r="OVV18" s="94"/>
      <c r="OVY18" s="549"/>
      <c r="OVZ18" s="548"/>
      <c r="OWH18" s="762"/>
      <c r="OWJ18" s="762"/>
      <c r="OWL18" s="762"/>
      <c r="OWN18" s="762"/>
      <c r="OWO18" s="94"/>
      <c r="OWR18" s="549"/>
      <c r="OWS18" s="548"/>
      <c r="OXA18" s="762"/>
      <c r="OXC18" s="762"/>
      <c r="OXE18" s="762"/>
      <c r="OXG18" s="762"/>
      <c r="OXH18" s="94"/>
      <c r="OXK18" s="549"/>
      <c r="OXL18" s="548"/>
      <c r="OXT18" s="762"/>
      <c r="OXV18" s="762"/>
      <c r="OXX18" s="762"/>
      <c r="OXZ18" s="762"/>
      <c r="OYA18" s="94"/>
      <c r="OYD18" s="549"/>
      <c r="OYE18" s="548"/>
      <c r="OYM18" s="762"/>
      <c r="OYO18" s="762"/>
      <c r="OYQ18" s="762"/>
      <c r="OYS18" s="762"/>
      <c r="OYT18" s="94"/>
      <c r="OYW18" s="549"/>
      <c r="OYX18" s="548"/>
      <c r="OZF18" s="762"/>
      <c r="OZH18" s="762"/>
      <c r="OZJ18" s="762"/>
      <c r="OZL18" s="762"/>
      <c r="OZM18" s="94"/>
      <c r="OZP18" s="549"/>
      <c r="OZQ18" s="548"/>
      <c r="OZY18" s="762"/>
      <c r="PAA18" s="762"/>
      <c r="PAC18" s="762"/>
      <c r="PAE18" s="762"/>
      <c r="PAF18" s="94"/>
      <c r="PAI18" s="549"/>
      <c r="PAJ18" s="548"/>
      <c r="PAR18" s="762"/>
      <c r="PAT18" s="762"/>
      <c r="PAV18" s="762"/>
      <c r="PAX18" s="762"/>
      <c r="PAY18" s="94"/>
      <c r="PBB18" s="549"/>
      <c r="PBC18" s="548"/>
      <c r="PBK18" s="762"/>
      <c r="PBM18" s="762"/>
      <c r="PBO18" s="762"/>
      <c r="PBQ18" s="762"/>
      <c r="PBR18" s="94"/>
      <c r="PBU18" s="549"/>
      <c r="PBV18" s="548"/>
      <c r="PCD18" s="762"/>
      <c r="PCF18" s="762"/>
      <c r="PCH18" s="762"/>
      <c r="PCJ18" s="762"/>
      <c r="PCK18" s="94"/>
      <c r="PCN18" s="549"/>
      <c r="PCO18" s="548"/>
      <c r="PCW18" s="762"/>
      <c r="PCY18" s="762"/>
      <c r="PDA18" s="762"/>
      <c r="PDC18" s="762"/>
      <c r="PDD18" s="94"/>
      <c r="PDG18" s="549"/>
      <c r="PDH18" s="548"/>
      <c r="PDP18" s="762"/>
      <c r="PDR18" s="762"/>
      <c r="PDT18" s="762"/>
      <c r="PDV18" s="762"/>
      <c r="PDW18" s="94"/>
      <c r="PDZ18" s="549"/>
      <c r="PEA18" s="548"/>
      <c r="PEI18" s="762"/>
      <c r="PEK18" s="762"/>
      <c r="PEM18" s="762"/>
      <c r="PEO18" s="762"/>
      <c r="PEP18" s="94"/>
      <c r="PES18" s="549"/>
      <c r="PET18" s="548"/>
      <c r="PFB18" s="762"/>
      <c r="PFD18" s="762"/>
      <c r="PFF18" s="762"/>
      <c r="PFH18" s="762"/>
      <c r="PFI18" s="94"/>
      <c r="PFL18" s="549"/>
      <c r="PFM18" s="548"/>
      <c r="PFU18" s="762"/>
      <c r="PFW18" s="762"/>
      <c r="PFY18" s="762"/>
      <c r="PGA18" s="762"/>
      <c r="PGB18" s="94"/>
      <c r="PGE18" s="549"/>
      <c r="PGF18" s="548"/>
      <c r="PGN18" s="762"/>
      <c r="PGP18" s="762"/>
      <c r="PGR18" s="762"/>
      <c r="PGT18" s="762"/>
      <c r="PGU18" s="94"/>
      <c r="PGX18" s="549"/>
      <c r="PGY18" s="548"/>
      <c r="PHG18" s="762"/>
      <c r="PHI18" s="762"/>
      <c r="PHK18" s="762"/>
      <c r="PHM18" s="762"/>
      <c r="PHN18" s="94"/>
      <c r="PHQ18" s="549"/>
      <c r="PHR18" s="548"/>
      <c r="PHZ18" s="762"/>
      <c r="PIB18" s="762"/>
      <c r="PID18" s="762"/>
      <c r="PIF18" s="762"/>
      <c r="PIG18" s="94"/>
      <c r="PIJ18" s="549"/>
      <c r="PIK18" s="548"/>
      <c r="PIS18" s="762"/>
      <c r="PIU18" s="762"/>
      <c r="PIW18" s="762"/>
      <c r="PIY18" s="762"/>
      <c r="PIZ18" s="94"/>
      <c r="PJC18" s="549"/>
      <c r="PJD18" s="548"/>
      <c r="PJL18" s="762"/>
      <c r="PJN18" s="762"/>
      <c r="PJP18" s="762"/>
      <c r="PJR18" s="762"/>
      <c r="PJS18" s="94"/>
      <c r="PJV18" s="549"/>
      <c r="PJW18" s="548"/>
      <c r="PKE18" s="762"/>
      <c r="PKG18" s="762"/>
      <c r="PKI18" s="762"/>
      <c r="PKK18" s="762"/>
      <c r="PKL18" s="94"/>
      <c r="PKO18" s="549"/>
      <c r="PKP18" s="548"/>
      <c r="PKX18" s="762"/>
      <c r="PKZ18" s="762"/>
      <c r="PLB18" s="762"/>
      <c r="PLD18" s="762"/>
      <c r="PLE18" s="94"/>
      <c r="PLH18" s="549"/>
      <c r="PLI18" s="548"/>
      <c r="PLQ18" s="762"/>
      <c r="PLS18" s="762"/>
      <c r="PLU18" s="762"/>
      <c r="PLW18" s="762"/>
      <c r="PLX18" s="94"/>
      <c r="PMA18" s="549"/>
      <c r="PMB18" s="548"/>
      <c r="PMJ18" s="762"/>
      <c r="PML18" s="762"/>
      <c r="PMN18" s="762"/>
      <c r="PMP18" s="762"/>
      <c r="PMQ18" s="94"/>
      <c r="PMT18" s="549"/>
      <c r="PMU18" s="548"/>
      <c r="PNC18" s="762"/>
      <c r="PNE18" s="762"/>
      <c r="PNG18" s="762"/>
      <c r="PNI18" s="762"/>
      <c r="PNJ18" s="94"/>
      <c r="PNM18" s="549"/>
      <c r="PNN18" s="548"/>
      <c r="PNV18" s="762"/>
      <c r="PNX18" s="762"/>
      <c r="PNZ18" s="762"/>
      <c r="POB18" s="762"/>
      <c r="POC18" s="94"/>
      <c r="POF18" s="549"/>
      <c r="POG18" s="548"/>
      <c r="POO18" s="762"/>
      <c r="POQ18" s="762"/>
      <c r="POS18" s="762"/>
      <c r="POU18" s="762"/>
      <c r="POV18" s="94"/>
      <c r="POY18" s="549"/>
      <c r="POZ18" s="548"/>
      <c r="PPH18" s="762"/>
      <c r="PPJ18" s="762"/>
      <c r="PPL18" s="762"/>
      <c r="PPN18" s="762"/>
      <c r="PPO18" s="94"/>
      <c r="PPR18" s="549"/>
      <c r="PPS18" s="548"/>
      <c r="PQA18" s="762"/>
      <c r="PQC18" s="762"/>
      <c r="PQE18" s="762"/>
      <c r="PQG18" s="762"/>
      <c r="PQH18" s="94"/>
      <c r="PQK18" s="549"/>
      <c r="PQL18" s="548"/>
      <c r="PQT18" s="762"/>
      <c r="PQV18" s="762"/>
      <c r="PQX18" s="762"/>
      <c r="PQZ18" s="762"/>
      <c r="PRA18" s="94"/>
      <c r="PRD18" s="549"/>
      <c r="PRE18" s="548"/>
      <c r="PRM18" s="762"/>
      <c r="PRO18" s="762"/>
      <c r="PRQ18" s="762"/>
      <c r="PRS18" s="762"/>
      <c r="PRT18" s="94"/>
      <c r="PRW18" s="549"/>
      <c r="PRX18" s="548"/>
      <c r="PSF18" s="762"/>
      <c r="PSH18" s="762"/>
      <c r="PSJ18" s="762"/>
      <c r="PSL18" s="762"/>
      <c r="PSM18" s="94"/>
      <c r="PSP18" s="549"/>
      <c r="PSQ18" s="548"/>
      <c r="PSY18" s="762"/>
      <c r="PTA18" s="762"/>
      <c r="PTC18" s="762"/>
      <c r="PTE18" s="762"/>
      <c r="PTF18" s="94"/>
      <c r="PTI18" s="549"/>
      <c r="PTJ18" s="548"/>
      <c r="PTR18" s="762"/>
      <c r="PTT18" s="762"/>
      <c r="PTV18" s="762"/>
      <c r="PTX18" s="762"/>
      <c r="PTY18" s="94"/>
      <c r="PUB18" s="549"/>
      <c r="PUC18" s="548"/>
      <c r="PUK18" s="762"/>
      <c r="PUM18" s="762"/>
      <c r="PUO18" s="762"/>
      <c r="PUQ18" s="762"/>
      <c r="PUR18" s="94"/>
      <c r="PUU18" s="549"/>
      <c r="PUV18" s="548"/>
      <c r="PVD18" s="762"/>
      <c r="PVF18" s="762"/>
      <c r="PVH18" s="762"/>
      <c r="PVJ18" s="762"/>
      <c r="PVK18" s="94"/>
      <c r="PVN18" s="549"/>
      <c r="PVO18" s="548"/>
      <c r="PVW18" s="762"/>
      <c r="PVY18" s="762"/>
      <c r="PWA18" s="762"/>
      <c r="PWC18" s="762"/>
      <c r="PWD18" s="94"/>
      <c r="PWG18" s="549"/>
      <c r="PWH18" s="548"/>
      <c r="PWP18" s="762"/>
      <c r="PWR18" s="762"/>
      <c r="PWT18" s="762"/>
      <c r="PWV18" s="762"/>
      <c r="PWW18" s="94"/>
      <c r="PWZ18" s="549"/>
      <c r="PXA18" s="548"/>
      <c r="PXI18" s="762"/>
      <c r="PXK18" s="762"/>
      <c r="PXM18" s="762"/>
      <c r="PXO18" s="762"/>
      <c r="PXP18" s="94"/>
      <c r="PXS18" s="549"/>
      <c r="PXT18" s="548"/>
      <c r="PYB18" s="762"/>
      <c r="PYD18" s="762"/>
      <c r="PYF18" s="762"/>
      <c r="PYH18" s="762"/>
      <c r="PYI18" s="94"/>
      <c r="PYL18" s="549"/>
      <c r="PYM18" s="548"/>
      <c r="PYU18" s="762"/>
      <c r="PYW18" s="762"/>
      <c r="PYY18" s="762"/>
      <c r="PZA18" s="762"/>
      <c r="PZB18" s="94"/>
      <c r="PZE18" s="549"/>
      <c r="PZF18" s="548"/>
      <c r="PZN18" s="762"/>
      <c r="PZP18" s="762"/>
      <c r="PZR18" s="762"/>
      <c r="PZT18" s="762"/>
      <c r="PZU18" s="94"/>
      <c r="PZX18" s="549"/>
      <c r="PZY18" s="548"/>
      <c r="QAG18" s="762"/>
      <c r="QAI18" s="762"/>
      <c r="QAK18" s="762"/>
      <c r="QAM18" s="762"/>
      <c r="QAN18" s="94"/>
      <c r="QAQ18" s="549"/>
      <c r="QAR18" s="548"/>
      <c r="QAZ18" s="762"/>
      <c r="QBB18" s="762"/>
      <c r="QBD18" s="762"/>
      <c r="QBF18" s="762"/>
      <c r="QBG18" s="94"/>
      <c r="QBJ18" s="549"/>
      <c r="QBK18" s="548"/>
      <c r="QBS18" s="762"/>
      <c r="QBU18" s="762"/>
      <c r="QBW18" s="762"/>
      <c r="QBY18" s="762"/>
      <c r="QBZ18" s="94"/>
      <c r="QCC18" s="549"/>
      <c r="QCD18" s="548"/>
      <c r="QCL18" s="762"/>
      <c r="QCN18" s="762"/>
      <c r="QCP18" s="762"/>
      <c r="QCR18" s="762"/>
      <c r="QCS18" s="94"/>
      <c r="QCV18" s="549"/>
      <c r="QCW18" s="548"/>
      <c r="QDE18" s="762"/>
      <c r="QDG18" s="762"/>
      <c r="QDI18" s="762"/>
      <c r="QDK18" s="762"/>
      <c r="QDL18" s="94"/>
      <c r="QDO18" s="549"/>
      <c r="QDP18" s="548"/>
      <c r="QDX18" s="762"/>
      <c r="QDZ18" s="762"/>
      <c r="QEB18" s="762"/>
      <c r="QED18" s="762"/>
      <c r="QEE18" s="94"/>
      <c r="QEH18" s="549"/>
      <c r="QEI18" s="548"/>
      <c r="QEQ18" s="762"/>
      <c r="QES18" s="762"/>
      <c r="QEU18" s="762"/>
      <c r="QEW18" s="762"/>
      <c r="QEX18" s="94"/>
      <c r="QFA18" s="549"/>
      <c r="QFB18" s="548"/>
      <c r="QFJ18" s="762"/>
      <c r="QFL18" s="762"/>
      <c r="QFN18" s="762"/>
      <c r="QFP18" s="762"/>
      <c r="QFQ18" s="94"/>
      <c r="QFT18" s="549"/>
      <c r="QFU18" s="548"/>
      <c r="QGC18" s="762"/>
      <c r="QGE18" s="762"/>
      <c r="QGG18" s="762"/>
      <c r="QGI18" s="762"/>
      <c r="QGJ18" s="94"/>
      <c r="QGM18" s="549"/>
      <c r="QGN18" s="548"/>
      <c r="QGV18" s="762"/>
      <c r="QGX18" s="762"/>
      <c r="QGZ18" s="762"/>
      <c r="QHB18" s="762"/>
      <c r="QHC18" s="94"/>
      <c r="QHF18" s="549"/>
      <c r="QHG18" s="548"/>
      <c r="QHO18" s="762"/>
      <c r="QHQ18" s="762"/>
      <c r="QHS18" s="762"/>
      <c r="QHU18" s="762"/>
      <c r="QHV18" s="94"/>
      <c r="QHY18" s="549"/>
      <c r="QHZ18" s="548"/>
      <c r="QIH18" s="762"/>
      <c r="QIJ18" s="762"/>
      <c r="QIL18" s="762"/>
      <c r="QIN18" s="762"/>
      <c r="QIO18" s="94"/>
      <c r="QIR18" s="549"/>
      <c r="QIS18" s="548"/>
      <c r="QJA18" s="762"/>
      <c r="QJC18" s="762"/>
      <c r="QJE18" s="762"/>
      <c r="QJG18" s="762"/>
      <c r="QJH18" s="94"/>
      <c r="QJK18" s="549"/>
      <c r="QJL18" s="548"/>
      <c r="QJT18" s="762"/>
      <c r="QJV18" s="762"/>
      <c r="QJX18" s="762"/>
      <c r="QJZ18" s="762"/>
      <c r="QKA18" s="94"/>
      <c r="QKD18" s="549"/>
      <c r="QKE18" s="548"/>
      <c r="QKM18" s="762"/>
      <c r="QKO18" s="762"/>
      <c r="QKQ18" s="762"/>
      <c r="QKS18" s="762"/>
      <c r="QKT18" s="94"/>
      <c r="QKW18" s="549"/>
      <c r="QKX18" s="548"/>
      <c r="QLF18" s="762"/>
      <c r="QLH18" s="762"/>
      <c r="QLJ18" s="762"/>
      <c r="QLL18" s="762"/>
      <c r="QLM18" s="94"/>
      <c r="QLP18" s="549"/>
      <c r="QLQ18" s="548"/>
      <c r="QLY18" s="762"/>
      <c r="QMA18" s="762"/>
      <c r="QMC18" s="762"/>
      <c r="QME18" s="762"/>
      <c r="QMF18" s="94"/>
      <c r="QMI18" s="549"/>
      <c r="QMJ18" s="548"/>
      <c r="QMR18" s="762"/>
      <c r="QMT18" s="762"/>
      <c r="QMV18" s="762"/>
      <c r="QMX18" s="762"/>
      <c r="QMY18" s="94"/>
      <c r="QNB18" s="549"/>
      <c r="QNC18" s="548"/>
      <c r="QNK18" s="762"/>
      <c r="QNM18" s="762"/>
      <c r="QNO18" s="762"/>
      <c r="QNQ18" s="762"/>
      <c r="QNR18" s="94"/>
      <c r="QNU18" s="549"/>
      <c r="QNV18" s="548"/>
      <c r="QOD18" s="762"/>
      <c r="QOF18" s="762"/>
      <c r="QOH18" s="762"/>
      <c r="QOJ18" s="762"/>
      <c r="QOK18" s="94"/>
      <c r="QON18" s="549"/>
      <c r="QOO18" s="548"/>
      <c r="QOW18" s="762"/>
      <c r="QOY18" s="762"/>
      <c r="QPA18" s="762"/>
      <c r="QPC18" s="762"/>
      <c r="QPD18" s="94"/>
      <c r="QPG18" s="549"/>
      <c r="QPH18" s="548"/>
      <c r="QPP18" s="762"/>
      <c r="QPR18" s="762"/>
      <c r="QPT18" s="762"/>
      <c r="QPV18" s="762"/>
      <c r="QPW18" s="94"/>
      <c r="QPZ18" s="549"/>
      <c r="QQA18" s="548"/>
      <c r="QQI18" s="762"/>
      <c r="QQK18" s="762"/>
      <c r="QQM18" s="762"/>
      <c r="QQO18" s="762"/>
      <c r="QQP18" s="94"/>
      <c r="QQS18" s="549"/>
      <c r="QQT18" s="548"/>
      <c r="QRB18" s="762"/>
      <c r="QRD18" s="762"/>
      <c r="QRF18" s="762"/>
      <c r="QRH18" s="762"/>
      <c r="QRI18" s="94"/>
      <c r="QRL18" s="549"/>
      <c r="QRM18" s="548"/>
      <c r="QRU18" s="762"/>
      <c r="QRW18" s="762"/>
      <c r="QRY18" s="762"/>
      <c r="QSA18" s="762"/>
      <c r="QSB18" s="94"/>
      <c r="QSE18" s="549"/>
      <c r="QSF18" s="548"/>
      <c r="QSN18" s="762"/>
      <c r="QSP18" s="762"/>
      <c r="QSR18" s="762"/>
      <c r="QST18" s="762"/>
      <c r="QSU18" s="94"/>
      <c r="QSX18" s="549"/>
      <c r="QSY18" s="548"/>
      <c r="QTG18" s="762"/>
      <c r="QTI18" s="762"/>
      <c r="QTK18" s="762"/>
      <c r="QTM18" s="762"/>
      <c r="QTN18" s="94"/>
      <c r="QTQ18" s="549"/>
      <c r="QTR18" s="548"/>
      <c r="QTZ18" s="762"/>
      <c r="QUB18" s="762"/>
      <c r="QUD18" s="762"/>
      <c r="QUF18" s="762"/>
      <c r="QUG18" s="94"/>
      <c r="QUJ18" s="549"/>
      <c r="QUK18" s="548"/>
      <c r="QUS18" s="762"/>
      <c r="QUU18" s="762"/>
      <c r="QUW18" s="762"/>
      <c r="QUY18" s="762"/>
      <c r="QUZ18" s="94"/>
      <c r="QVC18" s="549"/>
      <c r="QVD18" s="548"/>
      <c r="QVL18" s="762"/>
      <c r="QVN18" s="762"/>
      <c r="QVP18" s="762"/>
      <c r="QVR18" s="762"/>
      <c r="QVS18" s="94"/>
      <c r="QVV18" s="549"/>
      <c r="QVW18" s="548"/>
      <c r="QWE18" s="762"/>
      <c r="QWG18" s="762"/>
      <c r="QWI18" s="762"/>
      <c r="QWK18" s="762"/>
      <c r="QWL18" s="94"/>
      <c r="QWO18" s="549"/>
      <c r="QWP18" s="548"/>
      <c r="QWX18" s="762"/>
      <c r="QWZ18" s="762"/>
      <c r="QXB18" s="762"/>
      <c r="QXD18" s="762"/>
      <c r="QXE18" s="94"/>
      <c r="QXH18" s="549"/>
      <c r="QXI18" s="548"/>
      <c r="QXQ18" s="762"/>
      <c r="QXS18" s="762"/>
      <c r="QXU18" s="762"/>
      <c r="QXW18" s="762"/>
      <c r="QXX18" s="94"/>
      <c r="QYA18" s="549"/>
      <c r="QYB18" s="548"/>
      <c r="QYJ18" s="762"/>
      <c r="QYL18" s="762"/>
      <c r="QYN18" s="762"/>
      <c r="QYP18" s="762"/>
      <c r="QYQ18" s="94"/>
      <c r="QYT18" s="549"/>
      <c r="QYU18" s="548"/>
      <c r="QZC18" s="762"/>
      <c r="QZE18" s="762"/>
      <c r="QZG18" s="762"/>
      <c r="QZI18" s="762"/>
      <c r="QZJ18" s="94"/>
      <c r="QZM18" s="549"/>
      <c r="QZN18" s="548"/>
      <c r="QZV18" s="762"/>
      <c r="QZX18" s="762"/>
      <c r="QZZ18" s="762"/>
      <c r="RAB18" s="762"/>
      <c r="RAC18" s="94"/>
      <c r="RAF18" s="549"/>
      <c r="RAG18" s="548"/>
      <c r="RAO18" s="762"/>
      <c r="RAQ18" s="762"/>
      <c r="RAS18" s="762"/>
      <c r="RAU18" s="762"/>
      <c r="RAV18" s="94"/>
      <c r="RAY18" s="549"/>
      <c r="RAZ18" s="548"/>
      <c r="RBH18" s="762"/>
      <c r="RBJ18" s="762"/>
      <c r="RBL18" s="762"/>
      <c r="RBN18" s="762"/>
      <c r="RBO18" s="94"/>
      <c r="RBR18" s="549"/>
      <c r="RBS18" s="548"/>
      <c r="RCA18" s="762"/>
      <c r="RCC18" s="762"/>
      <c r="RCE18" s="762"/>
      <c r="RCG18" s="762"/>
      <c r="RCH18" s="94"/>
      <c r="RCK18" s="549"/>
      <c r="RCL18" s="548"/>
      <c r="RCT18" s="762"/>
      <c r="RCV18" s="762"/>
      <c r="RCX18" s="762"/>
      <c r="RCZ18" s="762"/>
      <c r="RDA18" s="94"/>
      <c r="RDD18" s="549"/>
      <c r="RDE18" s="548"/>
      <c r="RDM18" s="762"/>
      <c r="RDO18" s="762"/>
      <c r="RDQ18" s="762"/>
      <c r="RDS18" s="762"/>
      <c r="RDT18" s="94"/>
      <c r="RDW18" s="549"/>
      <c r="RDX18" s="548"/>
      <c r="REF18" s="762"/>
      <c r="REH18" s="762"/>
      <c r="REJ18" s="762"/>
      <c r="REL18" s="762"/>
      <c r="REM18" s="94"/>
      <c r="REP18" s="549"/>
      <c r="REQ18" s="548"/>
      <c r="REY18" s="762"/>
      <c r="RFA18" s="762"/>
      <c r="RFC18" s="762"/>
      <c r="RFE18" s="762"/>
      <c r="RFF18" s="94"/>
      <c r="RFI18" s="549"/>
      <c r="RFJ18" s="548"/>
      <c r="RFR18" s="762"/>
      <c r="RFT18" s="762"/>
      <c r="RFV18" s="762"/>
      <c r="RFX18" s="762"/>
      <c r="RFY18" s="94"/>
      <c r="RGB18" s="549"/>
      <c r="RGC18" s="548"/>
      <c r="RGK18" s="762"/>
      <c r="RGM18" s="762"/>
      <c r="RGO18" s="762"/>
      <c r="RGQ18" s="762"/>
      <c r="RGR18" s="94"/>
      <c r="RGU18" s="549"/>
      <c r="RGV18" s="548"/>
      <c r="RHD18" s="762"/>
      <c r="RHF18" s="762"/>
      <c r="RHH18" s="762"/>
      <c r="RHJ18" s="762"/>
      <c r="RHK18" s="94"/>
      <c r="RHN18" s="549"/>
      <c r="RHO18" s="548"/>
      <c r="RHW18" s="762"/>
      <c r="RHY18" s="762"/>
      <c r="RIA18" s="762"/>
      <c r="RIC18" s="762"/>
      <c r="RID18" s="94"/>
      <c r="RIG18" s="549"/>
      <c r="RIH18" s="548"/>
      <c r="RIP18" s="762"/>
      <c r="RIR18" s="762"/>
      <c r="RIT18" s="762"/>
      <c r="RIV18" s="762"/>
      <c r="RIW18" s="94"/>
      <c r="RIZ18" s="549"/>
      <c r="RJA18" s="548"/>
      <c r="RJI18" s="762"/>
      <c r="RJK18" s="762"/>
      <c r="RJM18" s="762"/>
      <c r="RJO18" s="762"/>
      <c r="RJP18" s="94"/>
      <c r="RJS18" s="549"/>
      <c r="RJT18" s="548"/>
      <c r="RKB18" s="762"/>
      <c r="RKD18" s="762"/>
      <c r="RKF18" s="762"/>
      <c r="RKH18" s="762"/>
      <c r="RKI18" s="94"/>
      <c r="RKL18" s="549"/>
      <c r="RKM18" s="548"/>
      <c r="RKU18" s="762"/>
      <c r="RKW18" s="762"/>
      <c r="RKY18" s="762"/>
      <c r="RLA18" s="762"/>
      <c r="RLB18" s="94"/>
      <c r="RLE18" s="549"/>
      <c r="RLF18" s="548"/>
      <c r="RLN18" s="762"/>
      <c r="RLP18" s="762"/>
      <c r="RLR18" s="762"/>
      <c r="RLT18" s="762"/>
      <c r="RLU18" s="94"/>
      <c r="RLX18" s="549"/>
      <c r="RLY18" s="548"/>
      <c r="RMG18" s="762"/>
      <c r="RMI18" s="762"/>
      <c r="RMK18" s="762"/>
      <c r="RMM18" s="762"/>
      <c r="RMN18" s="94"/>
      <c r="RMQ18" s="549"/>
      <c r="RMR18" s="548"/>
      <c r="RMZ18" s="762"/>
      <c r="RNB18" s="762"/>
      <c r="RND18" s="762"/>
      <c r="RNF18" s="762"/>
      <c r="RNG18" s="94"/>
      <c r="RNJ18" s="549"/>
      <c r="RNK18" s="548"/>
      <c r="RNS18" s="762"/>
      <c r="RNU18" s="762"/>
      <c r="RNW18" s="762"/>
      <c r="RNY18" s="762"/>
      <c r="RNZ18" s="94"/>
      <c r="ROC18" s="549"/>
      <c r="ROD18" s="548"/>
      <c r="ROL18" s="762"/>
      <c r="RON18" s="762"/>
      <c r="ROP18" s="762"/>
      <c r="ROR18" s="762"/>
      <c r="ROS18" s="94"/>
      <c r="ROV18" s="549"/>
      <c r="ROW18" s="548"/>
      <c r="RPE18" s="762"/>
      <c r="RPG18" s="762"/>
      <c r="RPI18" s="762"/>
      <c r="RPK18" s="762"/>
      <c r="RPL18" s="94"/>
      <c r="RPO18" s="549"/>
      <c r="RPP18" s="548"/>
      <c r="RPX18" s="762"/>
      <c r="RPZ18" s="762"/>
      <c r="RQB18" s="762"/>
      <c r="RQD18" s="762"/>
      <c r="RQE18" s="94"/>
      <c r="RQH18" s="549"/>
      <c r="RQI18" s="548"/>
      <c r="RQQ18" s="762"/>
      <c r="RQS18" s="762"/>
      <c r="RQU18" s="762"/>
      <c r="RQW18" s="762"/>
      <c r="RQX18" s="94"/>
      <c r="RRA18" s="549"/>
      <c r="RRB18" s="548"/>
      <c r="RRJ18" s="762"/>
      <c r="RRL18" s="762"/>
      <c r="RRN18" s="762"/>
      <c r="RRP18" s="762"/>
      <c r="RRQ18" s="94"/>
      <c r="RRT18" s="549"/>
      <c r="RRU18" s="548"/>
      <c r="RSC18" s="762"/>
      <c r="RSE18" s="762"/>
      <c r="RSG18" s="762"/>
      <c r="RSI18" s="762"/>
      <c r="RSJ18" s="94"/>
      <c r="RSM18" s="549"/>
      <c r="RSN18" s="548"/>
      <c r="RSV18" s="762"/>
      <c r="RSX18" s="762"/>
      <c r="RSZ18" s="762"/>
      <c r="RTB18" s="762"/>
      <c r="RTC18" s="94"/>
      <c r="RTF18" s="549"/>
      <c r="RTG18" s="548"/>
      <c r="RTO18" s="762"/>
      <c r="RTQ18" s="762"/>
      <c r="RTS18" s="762"/>
      <c r="RTU18" s="762"/>
      <c r="RTV18" s="94"/>
      <c r="RTY18" s="549"/>
      <c r="RTZ18" s="548"/>
      <c r="RUH18" s="762"/>
      <c r="RUJ18" s="762"/>
      <c r="RUL18" s="762"/>
      <c r="RUN18" s="762"/>
      <c r="RUO18" s="94"/>
      <c r="RUR18" s="549"/>
      <c r="RUS18" s="548"/>
      <c r="RVA18" s="762"/>
      <c r="RVC18" s="762"/>
      <c r="RVE18" s="762"/>
      <c r="RVG18" s="762"/>
      <c r="RVH18" s="94"/>
      <c r="RVK18" s="549"/>
      <c r="RVL18" s="548"/>
      <c r="RVT18" s="762"/>
      <c r="RVV18" s="762"/>
      <c r="RVX18" s="762"/>
      <c r="RVZ18" s="762"/>
      <c r="RWA18" s="94"/>
      <c r="RWD18" s="549"/>
      <c r="RWE18" s="548"/>
      <c r="RWM18" s="762"/>
      <c r="RWO18" s="762"/>
      <c r="RWQ18" s="762"/>
      <c r="RWS18" s="762"/>
      <c r="RWT18" s="94"/>
      <c r="RWW18" s="549"/>
      <c r="RWX18" s="548"/>
      <c r="RXF18" s="762"/>
      <c r="RXH18" s="762"/>
      <c r="RXJ18" s="762"/>
      <c r="RXL18" s="762"/>
      <c r="RXM18" s="94"/>
      <c r="RXP18" s="549"/>
      <c r="RXQ18" s="548"/>
      <c r="RXY18" s="762"/>
      <c r="RYA18" s="762"/>
      <c r="RYC18" s="762"/>
      <c r="RYE18" s="762"/>
      <c r="RYF18" s="94"/>
      <c r="RYI18" s="549"/>
      <c r="RYJ18" s="548"/>
      <c r="RYR18" s="762"/>
      <c r="RYT18" s="762"/>
      <c r="RYV18" s="762"/>
      <c r="RYX18" s="762"/>
      <c r="RYY18" s="94"/>
      <c r="RZB18" s="549"/>
      <c r="RZC18" s="548"/>
      <c r="RZK18" s="762"/>
      <c r="RZM18" s="762"/>
      <c r="RZO18" s="762"/>
      <c r="RZQ18" s="762"/>
      <c r="RZR18" s="94"/>
      <c r="RZU18" s="549"/>
      <c r="RZV18" s="548"/>
      <c r="SAD18" s="762"/>
      <c r="SAF18" s="762"/>
      <c r="SAH18" s="762"/>
      <c r="SAJ18" s="762"/>
      <c r="SAK18" s="94"/>
      <c r="SAN18" s="549"/>
      <c r="SAO18" s="548"/>
      <c r="SAW18" s="762"/>
      <c r="SAY18" s="762"/>
      <c r="SBA18" s="762"/>
      <c r="SBC18" s="762"/>
      <c r="SBD18" s="94"/>
      <c r="SBG18" s="549"/>
      <c r="SBH18" s="548"/>
      <c r="SBP18" s="762"/>
      <c r="SBR18" s="762"/>
      <c r="SBT18" s="762"/>
      <c r="SBV18" s="762"/>
      <c r="SBW18" s="94"/>
      <c r="SBZ18" s="549"/>
      <c r="SCA18" s="548"/>
      <c r="SCI18" s="762"/>
      <c r="SCK18" s="762"/>
      <c r="SCM18" s="762"/>
      <c r="SCO18" s="762"/>
      <c r="SCP18" s="94"/>
      <c r="SCS18" s="549"/>
      <c r="SCT18" s="548"/>
      <c r="SDB18" s="762"/>
      <c r="SDD18" s="762"/>
      <c r="SDF18" s="762"/>
      <c r="SDH18" s="762"/>
      <c r="SDI18" s="94"/>
      <c r="SDL18" s="549"/>
      <c r="SDM18" s="548"/>
      <c r="SDU18" s="762"/>
      <c r="SDW18" s="762"/>
      <c r="SDY18" s="762"/>
      <c r="SEA18" s="762"/>
      <c r="SEB18" s="94"/>
      <c r="SEE18" s="549"/>
      <c r="SEF18" s="548"/>
      <c r="SEN18" s="762"/>
      <c r="SEP18" s="762"/>
      <c r="SER18" s="762"/>
      <c r="SET18" s="762"/>
      <c r="SEU18" s="94"/>
      <c r="SEX18" s="549"/>
      <c r="SEY18" s="548"/>
      <c r="SFG18" s="762"/>
      <c r="SFI18" s="762"/>
      <c r="SFK18" s="762"/>
      <c r="SFM18" s="762"/>
      <c r="SFN18" s="94"/>
      <c r="SFQ18" s="549"/>
      <c r="SFR18" s="548"/>
      <c r="SFZ18" s="762"/>
      <c r="SGB18" s="762"/>
      <c r="SGD18" s="762"/>
      <c r="SGF18" s="762"/>
      <c r="SGG18" s="94"/>
      <c r="SGJ18" s="549"/>
      <c r="SGK18" s="548"/>
      <c r="SGS18" s="762"/>
      <c r="SGU18" s="762"/>
      <c r="SGW18" s="762"/>
      <c r="SGY18" s="762"/>
      <c r="SGZ18" s="94"/>
      <c r="SHC18" s="549"/>
      <c r="SHD18" s="548"/>
      <c r="SHL18" s="762"/>
      <c r="SHN18" s="762"/>
      <c r="SHP18" s="762"/>
      <c r="SHR18" s="762"/>
      <c r="SHS18" s="94"/>
      <c r="SHV18" s="549"/>
      <c r="SHW18" s="548"/>
      <c r="SIE18" s="762"/>
      <c r="SIG18" s="762"/>
      <c r="SII18" s="762"/>
      <c r="SIK18" s="762"/>
      <c r="SIL18" s="94"/>
      <c r="SIO18" s="549"/>
      <c r="SIP18" s="548"/>
      <c r="SIX18" s="762"/>
      <c r="SIZ18" s="762"/>
      <c r="SJB18" s="762"/>
      <c r="SJD18" s="762"/>
      <c r="SJE18" s="94"/>
      <c r="SJH18" s="549"/>
      <c r="SJI18" s="548"/>
      <c r="SJQ18" s="762"/>
      <c r="SJS18" s="762"/>
      <c r="SJU18" s="762"/>
      <c r="SJW18" s="762"/>
      <c r="SJX18" s="94"/>
      <c r="SKA18" s="549"/>
      <c r="SKB18" s="548"/>
      <c r="SKJ18" s="762"/>
      <c r="SKL18" s="762"/>
      <c r="SKN18" s="762"/>
      <c r="SKP18" s="762"/>
      <c r="SKQ18" s="94"/>
      <c r="SKT18" s="549"/>
      <c r="SKU18" s="548"/>
      <c r="SLC18" s="762"/>
      <c r="SLE18" s="762"/>
      <c r="SLG18" s="762"/>
      <c r="SLI18" s="762"/>
      <c r="SLJ18" s="94"/>
      <c r="SLM18" s="549"/>
      <c r="SLN18" s="548"/>
      <c r="SLV18" s="762"/>
      <c r="SLX18" s="762"/>
      <c r="SLZ18" s="762"/>
      <c r="SMB18" s="762"/>
      <c r="SMC18" s="94"/>
      <c r="SMF18" s="549"/>
      <c r="SMG18" s="548"/>
      <c r="SMO18" s="762"/>
      <c r="SMQ18" s="762"/>
      <c r="SMS18" s="762"/>
      <c r="SMU18" s="762"/>
      <c r="SMV18" s="94"/>
      <c r="SMY18" s="549"/>
      <c r="SMZ18" s="548"/>
      <c r="SNH18" s="762"/>
      <c r="SNJ18" s="762"/>
      <c r="SNL18" s="762"/>
      <c r="SNN18" s="762"/>
      <c r="SNO18" s="94"/>
      <c r="SNR18" s="549"/>
      <c r="SNS18" s="548"/>
      <c r="SOA18" s="762"/>
      <c r="SOC18" s="762"/>
      <c r="SOE18" s="762"/>
      <c r="SOG18" s="762"/>
      <c r="SOH18" s="94"/>
      <c r="SOK18" s="549"/>
      <c r="SOL18" s="548"/>
      <c r="SOT18" s="762"/>
      <c r="SOV18" s="762"/>
      <c r="SOX18" s="762"/>
      <c r="SOZ18" s="762"/>
      <c r="SPA18" s="94"/>
      <c r="SPD18" s="549"/>
      <c r="SPE18" s="548"/>
      <c r="SPM18" s="762"/>
      <c r="SPO18" s="762"/>
      <c r="SPQ18" s="762"/>
      <c r="SPS18" s="762"/>
      <c r="SPT18" s="94"/>
      <c r="SPW18" s="549"/>
      <c r="SPX18" s="548"/>
      <c r="SQF18" s="762"/>
      <c r="SQH18" s="762"/>
      <c r="SQJ18" s="762"/>
      <c r="SQL18" s="762"/>
      <c r="SQM18" s="94"/>
      <c r="SQP18" s="549"/>
      <c r="SQQ18" s="548"/>
      <c r="SQY18" s="762"/>
      <c r="SRA18" s="762"/>
      <c r="SRC18" s="762"/>
      <c r="SRE18" s="762"/>
      <c r="SRF18" s="94"/>
      <c r="SRI18" s="549"/>
      <c r="SRJ18" s="548"/>
      <c r="SRR18" s="762"/>
      <c r="SRT18" s="762"/>
      <c r="SRV18" s="762"/>
      <c r="SRX18" s="762"/>
      <c r="SRY18" s="94"/>
      <c r="SSB18" s="549"/>
      <c r="SSC18" s="548"/>
      <c r="SSK18" s="762"/>
      <c r="SSM18" s="762"/>
      <c r="SSO18" s="762"/>
      <c r="SSQ18" s="762"/>
      <c r="SSR18" s="94"/>
      <c r="SSU18" s="549"/>
      <c r="SSV18" s="548"/>
      <c r="STD18" s="762"/>
      <c r="STF18" s="762"/>
      <c r="STH18" s="762"/>
      <c r="STJ18" s="762"/>
      <c r="STK18" s="94"/>
      <c r="STN18" s="549"/>
      <c r="STO18" s="548"/>
      <c r="STW18" s="762"/>
      <c r="STY18" s="762"/>
      <c r="SUA18" s="762"/>
      <c r="SUC18" s="762"/>
      <c r="SUD18" s="94"/>
      <c r="SUG18" s="549"/>
      <c r="SUH18" s="548"/>
      <c r="SUP18" s="762"/>
      <c r="SUR18" s="762"/>
      <c r="SUT18" s="762"/>
      <c r="SUV18" s="762"/>
      <c r="SUW18" s="94"/>
      <c r="SUZ18" s="549"/>
      <c r="SVA18" s="548"/>
      <c r="SVI18" s="762"/>
      <c r="SVK18" s="762"/>
      <c r="SVM18" s="762"/>
      <c r="SVO18" s="762"/>
      <c r="SVP18" s="94"/>
      <c r="SVS18" s="549"/>
      <c r="SVT18" s="548"/>
      <c r="SWB18" s="762"/>
      <c r="SWD18" s="762"/>
      <c r="SWF18" s="762"/>
      <c r="SWH18" s="762"/>
      <c r="SWI18" s="94"/>
      <c r="SWL18" s="549"/>
      <c r="SWM18" s="548"/>
      <c r="SWU18" s="762"/>
      <c r="SWW18" s="762"/>
      <c r="SWY18" s="762"/>
      <c r="SXA18" s="762"/>
      <c r="SXB18" s="94"/>
      <c r="SXE18" s="549"/>
      <c r="SXF18" s="548"/>
      <c r="SXN18" s="762"/>
      <c r="SXP18" s="762"/>
      <c r="SXR18" s="762"/>
      <c r="SXT18" s="762"/>
      <c r="SXU18" s="94"/>
      <c r="SXX18" s="549"/>
      <c r="SXY18" s="548"/>
      <c r="SYG18" s="762"/>
      <c r="SYI18" s="762"/>
      <c r="SYK18" s="762"/>
      <c r="SYM18" s="762"/>
      <c r="SYN18" s="94"/>
      <c r="SYQ18" s="549"/>
      <c r="SYR18" s="548"/>
      <c r="SYZ18" s="762"/>
      <c r="SZB18" s="762"/>
      <c r="SZD18" s="762"/>
      <c r="SZF18" s="762"/>
      <c r="SZG18" s="94"/>
      <c r="SZJ18" s="549"/>
      <c r="SZK18" s="548"/>
      <c r="SZS18" s="762"/>
      <c r="SZU18" s="762"/>
      <c r="SZW18" s="762"/>
      <c r="SZY18" s="762"/>
      <c r="SZZ18" s="94"/>
      <c r="TAC18" s="549"/>
      <c r="TAD18" s="548"/>
      <c r="TAL18" s="762"/>
      <c r="TAN18" s="762"/>
      <c r="TAP18" s="762"/>
      <c r="TAR18" s="762"/>
      <c r="TAS18" s="94"/>
      <c r="TAV18" s="549"/>
      <c r="TAW18" s="548"/>
      <c r="TBE18" s="762"/>
      <c r="TBG18" s="762"/>
      <c r="TBI18" s="762"/>
      <c r="TBK18" s="762"/>
      <c r="TBL18" s="94"/>
      <c r="TBO18" s="549"/>
      <c r="TBP18" s="548"/>
      <c r="TBX18" s="762"/>
      <c r="TBZ18" s="762"/>
      <c r="TCB18" s="762"/>
      <c r="TCD18" s="762"/>
      <c r="TCE18" s="94"/>
      <c r="TCH18" s="549"/>
      <c r="TCI18" s="548"/>
      <c r="TCQ18" s="762"/>
      <c r="TCS18" s="762"/>
      <c r="TCU18" s="762"/>
      <c r="TCW18" s="762"/>
      <c r="TCX18" s="94"/>
      <c r="TDA18" s="549"/>
      <c r="TDB18" s="548"/>
      <c r="TDJ18" s="762"/>
      <c r="TDL18" s="762"/>
      <c r="TDN18" s="762"/>
      <c r="TDP18" s="762"/>
      <c r="TDQ18" s="94"/>
      <c r="TDT18" s="549"/>
      <c r="TDU18" s="548"/>
      <c r="TEC18" s="762"/>
      <c r="TEE18" s="762"/>
      <c r="TEG18" s="762"/>
      <c r="TEI18" s="762"/>
      <c r="TEJ18" s="94"/>
      <c r="TEM18" s="549"/>
      <c r="TEN18" s="548"/>
      <c r="TEV18" s="762"/>
      <c r="TEX18" s="762"/>
      <c r="TEZ18" s="762"/>
      <c r="TFB18" s="762"/>
      <c r="TFC18" s="94"/>
      <c r="TFF18" s="549"/>
      <c r="TFG18" s="548"/>
      <c r="TFO18" s="762"/>
      <c r="TFQ18" s="762"/>
      <c r="TFS18" s="762"/>
      <c r="TFU18" s="762"/>
      <c r="TFV18" s="94"/>
      <c r="TFY18" s="549"/>
      <c r="TFZ18" s="548"/>
      <c r="TGH18" s="762"/>
      <c r="TGJ18" s="762"/>
      <c r="TGL18" s="762"/>
      <c r="TGN18" s="762"/>
      <c r="TGO18" s="94"/>
      <c r="TGR18" s="549"/>
      <c r="TGS18" s="548"/>
      <c r="THA18" s="762"/>
      <c r="THC18" s="762"/>
      <c r="THE18" s="762"/>
      <c r="THG18" s="762"/>
      <c r="THH18" s="94"/>
      <c r="THK18" s="549"/>
      <c r="THL18" s="548"/>
      <c r="THT18" s="762"/>
      <c r="THV18" s="762"/>
      <c r="THX18" s="762"/>
      <c r="THZ18" s="762"/>
      <c r="TIA18" s="94"/>
      <c r="TID18" s="549"/>
      <c r="TIE18" s="548"/>
      <c r="TIM18" s="762"/>
      <c r="TIO18" s="762"/>
      <c r="TIQ18" s="762"/>
      <c r="TIS18" s="762"/>
      <c r="TIT18" s="94"/>
      <c r="TIW18" s="549"/>
      <c r="TIX18" s="548"/>
      <c r="TJF18" s="762"/>
      <c r="TJH18" s="762"/>
      <c r="TJJ18" s="762"/>
      <c r="TJL18" s="762"/>
      <c r="TJM18" s="94"/>
      <c r="TJP18" s="549"/>
      <c r="TJQ18" s="548"/>
      <c r="TJY18" s="762"/>
      <c r="TKA18" s="762"/>
      <c r="TKC18" s="762"/>
      <c r="TKE18" s="762"/>
      <c r="TKF18" s="94"/>
      <c r="TKI18" s="549"/>
      <c r="TKJ18" s="548"/>
      <c r="TKR18" s="762"/>
      <c r="TKT18" s="762"/>
      <c r="TKV18" s="762"/>
      <c r="TKX18" s="762"/>
      <c r="TKY18" s="94"/>
      <c r="TLB18" s="549"/>
      <c r="TLC18" s="548"/>
      <c r="TLK18" s="762"/>
      <c r="TLM18" s="762"/>
      <c r="TLO18" s="762"/>
      <c r="TLQ18" s="762"/>
      <c r="TLR18" s="94"/>
      <c r="TLU18" s="549"/>
      <c r="TLV18" s="548"/>
      <c r="TMD18" s="762"/>
      <c r="TMF18" s="762"/>
      <c r="TMH18" s="762"/>
      <c r="TMJ18" s="762"/>
      <c r="TMK18" s="94"/>
      <c r="TMN18" s="549"/>
      <c r="TMO18" s="548"/>
      <c r="TMW18" s="762"/>
      <c r="TMY18" s="762"/>
      <c r="TNA18" s="762"/>
      <c r="TNC18" s="762"/>
      <c r="TND18" s="94"/>
      <c r="TNG18" s="549"/>
      <c r="TNH18" s="548"/>
      <c r="TNP18" s="762"/>
      <c r="TNR18" s="762"/>
      <c r="TNT18" s="762"/>
      <c r="TNV18" s="762"/>
      <c r="TNW18" s="94"/>
      <c r="TNZ18" s="549"/>
      <c r="TOA18" s="548"/>
      <c r="TOI18" s="762"/>
      <c r="TOK18" s="762"/>
      <c r="TOM18" s="762"/>
      <c r="TOO18" s="762"/>
      <c r="TOP18" s="94"/>
      <c r="TOS18" s="549"/>
      <c r="TOT18" s="548"/>
      <c r="TPB18" s="762"/>
      <c r="TPD18" s="762"/>
      <c r="TPF18" s="762"/>
      <c r="TPH18" s="762"/>
      <c r="TPI18" s="94"/>
      <c r="TPL18" s="549"/>
      <c r="TPM18" s="548"/>
      <c r="TPU18" s="762"/>
      <c r="TPW18" s="762"/>
      <c r="TPY18" s="762"/>
      <c r="TQA18" s="762"/>
      <c r="TQB18" s="94"/>
      <c r="TQE18" s="549"/>
      <c r="TQF18" s="548"/>
      <c r="TQN18" s="762"/>
      <c r="TQP18" s="762"/>
      <c r="TQR18" s="762"/>
      <c r="TQT18" s="762"/>
      <c r="TQU18" s="94"/>
      <c r="TQX18" s="549"/>
      <c r="TQY18" s="548"/>
      <c r="TRG18" s="762"/>
      <c r="TRI18" s="762"/>
      <c r="TRK18" s="762"/>
      <c r="TRM18" s="762"/>
      <c r="TRN18" s="94"/>
      <c r="TRQ18" s="549"/>
      <c r="TRR18" s="548"/>
      <c r="TRZ18" s="762"/>
      <c r="TSB18" s="762"/>
      <c r="TSD18" s="762"/>
      <c r="TSF18" s="762"/>
      <c r="TSG18" s="94"/>
      <c r="TSJ18" s="549"/>
      <c r="TSK18" s="548"/>
      <c r="TSS18" s="762"/>
      <c r="TSU18" s="762"/>
      <c r="TSW18" s="762"/>
      <c r="TSY18" s="762"/>
      <c r="TSZ18" s="94"/>
      <c r="TTC18" s="549"/>
      <c r="TTD18" s="548"/>
      <c r="TTL18" s="762"/>
      <c r="TTN18" s="762"/>
      <c r="TTP18" s="762"/>
      <c r="TTR18" s="762"/>
      <c r="TTS18" s="94"/>
      <c r="TTV18" s="549"/>
      <c r="TTW18" s="548"/>
      <c r="TUE18" s="762"/>
      <c r="TUG18" s="762"/>
      <c r="TUI18" s="762"/>
      <c r="TUK18" s="762"/>
      <c r="TUL18" s="94"/>
      <c r="TUO18" s="549"/>
      <c r="TUP18" s="548"/>
      <c r="TUX18" s="762"/>
      <c r="TUZ18" s="762"/>
      <c r="TVB18" s="762"/>
      <c r="TVD18" s="762"/>
      <c r="TVE18" s="94"/>
      <c r="TVH18" s="549"/>
      <c r="TVI18" s="548"/>
      <c r="TVQ18" s="762"/>
      <c r="TVS18" s="762"/>
      <c r="TVU18" s="762"/>
      <c r="TVW18" s="762"/>
      <c r="TVX18" s="94"/>
      <c r="TWA18" s="549"/>
      <c r="TWB18" s="548"/>
      <c r="TWJ18" s="762"/>
      <c r="TWL18" s="762"/>
      <c r="TWN18" s="762"/>
      <c r="TWP18" s="762"/>
      <c r="TWQ18" s="94"/>
      <c r="TWT18" s="549"/>
      <c r="TWU18" s="548"/>
      <c r="TXC18" s="762"/>
      <c r="TXE18" s="762"/>
      <c r="TXG18" s="762"/>
      <c r="TXI18" s="762"/>
      <c r="TXJ18" s="94"/>
      <c r="TXM18" s="549"/>
      <c r="TXN18" s="548"/>
      <c r="TXV18" s="762"/>
      <c r="TXX18" s="762"/>
      <c r="TXZ18" s="762"/>
      <c r="TYB18" s="762"/>
      <c r="TYC18" s="94"/>
      <c r="TYF18" s="549"/>
      <c r="TYG18" s="548"/>
      <c r="TYO18" s="762"/>
      <c r="TYQ18" s="762"/>
      <c r="TYS18" s="762"/>
      <c r="TYU18" s="762"/>
      <c r="TYV18" s="94"/>
      <c r="TYY18" s="549"/>
      <c r="TYZ18" s="548"/>
      <c r="TZH18" s="762"/>
      <c r="TZJ18" s="762"/>
      <c r="TZL18" s="762"/>
      <c r="TZN18" s="762"/>
      <c r="TZO18" s="94"/>
      <c r="TZR18" s="549"/>
      <c r="TZS18" s="548"/>
      <c r="UAA18" s="762"/>
      <c r="UAC18" s="762"/>
      <c r="UAE18" s="762"/>
      <c r="UAG18" s="762"/>
      <c r="UAH18" s="94"/>
      <c r="UAK18" s="549"/>
      <c r="UAL18" s="548"/>
      <c r="UAT18" s="762"/>
      <c r="UAV18" s="762"/>
      <c r="UAX18" s="762"/>
      <c r="UAZ18" s="762"/>
      <c r="UBA18" s="94"/>
      <c r="UBD18" s="549"/>
      <c r="UBE18" s="548"/>
      <c r="UBM18" s="762"/>
      <c r="UBO18" s="762"/>
      <c r="UBQ18" s="762"/>
      <c r="UBS18" s="762"/>
      <c r="UBT18" s="94"/>
      <c r="UBW18" s="549"/>
      <c r="UBX18" s="548"/>
      <c r="UCF18" s="762"/>
      <c r="UCH18" s="762"/>
      <c r="UCJ18" s="762"/>
      <c r="UCL18" s="762"/>
      <c r="UCM18" s="94"/>
      <c r="UCP18" s="549"/>
      <c r="UCQ18" s="548"/>
      <c r="UCY18" s="762"/>
      <c r="UDA18" s="762"/>
      <c r="UDC18" s="762"/>
      <c r="UDE18" s="762"/>
      <c r="UDF18" s="94"/>
      <c r="UDI18" s="549"/>
      <c r="UDJ18" s="548"/>
      <c r="UDR18" s="762"/>
      <c r="UDT18" s="762"/>
      <c r="UDV18" s="762"/>
      <c r="UDX18" s="762"/>
      <c r="UDY18" s="94"/>
      <c r="UEB18" s="549"/>
      <c r="UEC18" s="548"/>
      <c r="UEK18" s="762"/>
      <c r="UEM18" s="762"/>
      <c r="UEO18" s="762"/>
      <c r="UEQ18" s="762"/>
      <c r="UER18" s="94"/>
      <c r="UEU18" s="549"/>
      <c r="UEV18" s="548"/>
      <c r="UFD18" s="762"/>
      <c r="UFF18" s="762"/>
      <c r="UFH18" s="762"/>
      <c r="UFJ18" s="762"/>
      <c r="UFK18" s="94"/>
      <c r="UFN18" s="549"/>
      <c r="UFO18" s="548"/>
      <c r="UFW18" s="762"/>
      <c r="UFY18" s="762"/>
      <c r="UGA18" s="762"/>
      <c r="UGC18" s="762"/>
      <c r="UGD18" s="94"/>
      <c r="UGG18" s="549"/>
      <c r="UGH18" s="548"/>
      <c r="UGP18" s="762"/>
      <c r="UGR18" s="762"/>
      <c r="UGT18" s="762"/>
      <c r="UGV18" s="762"/>
      <c r="UGW18" s="94"/>
      <c r="UGZ18" s="549"/>
      <c r="UHA18" s="548"/>
      <c r="UHI18" s="762"/>
      <c r="UHK18" s="762"/>
      <c r="UHM18" s="762"/>
      <c r="UHO18" s="762"/>
      <c r="UHP18" s="94"/>
      <c r="UHS18" s="549"/>
      <c r="UHT18" s="548"/>
      <c r="UIB18" s="762"/>
      <c r="UID18" s="762"/>
      <c r="UIF18" s="762"/>
      <c r="UIH18" s="762"/>
      <c r="UII18" s="94"/>
      <c r="UIL18" s="549"/>
      <c r="UIM18" s="548"/>
      <c r="UIU18" s="762"/>
      <c r="UIW18" s="762"/>
      <c r="UIY18" s="762"/>
      <c r="UJA18" s="762"/>
      <c r="UJB18" s="94"/>
      <c r="UJE18" s="549"/>
      <c r="UJF18" s="548"/>
      <c r="UJN18" s="762"/>
      <c r="UJP18" s="762"/>
      <c r="UJR18" s="762"/>
      <c r="UJT18" s="762"/>
      <c r="UJU18" s="94"/>
      <c r="UJX18" s="549"/>
      <c r="UJY18" s="548"/>
      <c r="UKG18" s="762"/>
      <c r="UKI18" s="762"/>
      <c r="UKK18" s="762"/>
      <c r="UKM18" s="762"/>
      <c r="UKN18" s="94"/>
      <c r="UKQ18" s="549"/>
      <c r="UKR18" s="548"/>
      <c r="UKZ18" s="762"/>
      <c r="ULB18" s="762"/>
      <c r="ULD18" s="762"/>
      <c r="ULF18" s="762"/>
      <c r="ULG18" s="94"/>
      <c r="ULJ18" s="549"/>
      <c r="ULK18" s="548"/>
      <c r="ULS18" s="762"/>
      <c r="ULU18" s="762"/>
      <c r="ULW18" s="762"/>
      <c r="ULY18" s="762"/>
      <c r="ULZ18" s="94"/>
      <c r="UMC18" s="549"/>
      <c r="UMD18" s="548"/>
      <c r="UML18" s="762"/>
      <c r="UMN18" s="762"/>
      <c r="UMP18" s="762"/>
      <c r="UMR18" s="762"/>
      <c r="UMS18" s="94"/>
      <c r="UMV18" s="549"/>
      <c r="UMW18" s="548"/>
      <c r="UNE18" s="762"/>
      <c r="UNG18" s="762"/>
      <c r="UNI18" s="762"/>
      <c r="UNK18" s="762"/>
      <c r="UNL18" s="94"/>
      <c r="UNO18" s="549"/>
      <c r="UNP18" s="548"/>
      <c r="UNX18" s="762"/>
      <c r="UNZ18" s="762"/>
      <c r="UOB18" s="762"/>
      <c r="UOD18" s="762"/>
      <c r="UOE18" s="94"/>
      <c r="UOH18" s="549"/>
      <c r="UOI18" s="548"/>
      <c r="UOQ18" s="762"/>
      <c r="UOS18" s="762"/>
      <c r="UOU18" s="762"/>
      <c r="UOW18" s="762"/>
      <c r="UOX18" s="94"/>
      <c r="UPA18" s="549"/>
      <c r="UPB18" s="548"/>
      <c r="UPJ18" s="762"/>
      <c r="UPL18" s="762"/>
      <c r="UPN18" s="762"/>
      <c r="UPP18" s="762"/>
      <c r="UPQ18" s="94"/>
      <c r="UPT18" s="549"/>
      <c r="UPU18" s="548"/>
      <c r="UQC18" s="762"/>
      <c r="UQE18" s="762"/>
      <c r="UQG18" s="762"/>
      <c r="UQI18" s="762"/>
      <c r="UQJ18" s="94"/>
      <c r="UQM18" s="549"/>
      <c r="UQN18" s="548"/>
      <c r="UQV18" s="762"/>
      <c r="UQX18" s="762"/>
      <c r="UQZ18" s="762"/>
      <c r="URB18" s="762"/>
      <c r="URC18" s="94"/>
      <c r="URF18" s="549"/>
      <c r="URG18" s="548"/>
      <c r="URO18" s="762"/>
      <c r="URQ18" s="762"/>
      <c r="URS18" s="762"/>
      <c r="URU18" s="762"/>
      <c r="URV18" s="94"/>
      <c r="URY18" s="549"/>
      <c r="URZ18" s="548"/>
      <c r="USH18" s="762"/>
      <c r="USJ18" s="762"/>
      <c r="USL18" s="762"/>
      <c r="USN18" s="762"/>
      <c r="USO18" s="94"/>
      <c r="USR18" s="549"/>
      <c r="USS18" s="548"/>
      <c r="UTA18" s="762"/>
      <c r="UTC18" s="762"/>
      <c r="UTE18" s="762"/>
      <c r="UTG18" s="762"/>
      <c r="UTH18" s="94"/>
      <c r="UTK18" s="549"/>
      <c r="UTL18" s="548"/>
      <c r="UTT18" s="762"/>
      <c r="UTV18" s="762"/>
      <c r="UTX18" s="762"/>
      <c r="UTZ18" s="762"/>
      <c r="UUA18" s="94"/>
      <c r="UUD18" s="549"/>
      <c r="UUE18" s="548"/>
      <c r="UUM18" s="762"/>
      <c r="UUO18" s="762"/>
      <c r="UUQ18" s="762"/>
      <c r="UUS18" s="762"/>
      <c r="UUT18" s="94"/>
      <c r="UUW18" s="549"/>
      <c r="UUX18" s="548"/>
      <c r="UVF18" s="762"/>
      <c r="UVH18" s="762"/>
      <c r="UVJ18" s="762"/>
      <c r="UVL18" s="762"/>
      <c r="UVM18" s="94"/>
      <c r="UVP18" s="549"/>
      <c r="UVQ18" s="548"/>
      <c r="UVY18" s="762"/>
      <c r="UWA18" s="762"/>
      <c r="UWC18" s="762"/>
      <c r="UWE18" s="762"/>
      <c r="UWF18" s="94"/>
      <c r="UWI18" s="549"/>
      <c r="UWJ18" s="548"/>
      <c r="UWR18" s="762"/>
      <c r="UWT18" s="762"/>
      <c r="UWV18" s="762"/>
      <c r="UWX18" s="762"/>
      <c r="UWY18" s="94"/>
      <c r="UXB18" s="549"/>
      <c r="UXC18" s="548"/>
      <c r="UXK18" s="762"/>
      <c r="UXM18" s="762"/>
      <c r="UXO18" s="762"/>
      <c r="UXQ18" s="762"/>
      <c r="UXR18" s="94"/>
      <c r="UXU18" s="549"/>
      <c r="UXV18" s="548"/>
      <c r="UYD18" s="762"/>
      <c r="UYF18" s="762"/>
      <c r="UYH18" s="762"/>
      <c r="UYJ18" s="762"/>
      <c r="UYK18" s="94"/>
      <c r="UYN18" s="549"/>
      <c r="UYO18" s="548"/>
      <c r="UYW18" s="762"/>
      <c r="UYY18" s="762"/>
      <c r="UZA18" s="762"/>
      <c r="UZC18" s="762"/>
      <c r="UZD18" s="94"/>
      <c r="UZG18" s="549"/>
      <c r="UZH18" s="548"/>
      <c r="UZP18" s="762"/>
      <c r="UZR18" s="762"/>
      <c r="UZT18" s="762"/>
      <c r="UZV18" s="762"/>
      <c r="UZW18" s="94"/>
      <c r="UZZ18" s="549"/>
      <c r="VAA18" s="548"/>
      <c r="VAI18" s="762"/>
      <c r="VAK18" s="762"/>
      <c r="VAM18" s="762"/>
      <c r="VAO18" s="762"/>
      <c r="VAP18" s="94"/>
      <c r="VAS18" s="549"/>
      <c r="VAT18" s="548"/>
      <c r="VBB18" s="762"/>
      <c r="VBD18" s="762"/>
      <c r="VBF18" s="762"/>
      <c r="VBH18" s="762"/>
      <c r="VBI18" s="94"/>
      <c r="VBL18" s="549"/>
      <c r="VBM18" s="548"/>
      <c r="VBU18" s="762"/>
      <c r="VBW18" s="762"/>
      <c r="VBY18" s="762"/>
      <c r="VCA18" s="762"/>
      <c r="VCB18" s="94"/>
      <c r="VCE18" s="549"/>
      <c r="VCF18" s="548"/>
      <c r="VCN18" s="762"/>
      <c r="VCP18" s="762"/>
      <c r="VCR18" s="762"/>
      <c r="VCT18" s="762"/>
      <c r="VCU18" s="94"/>
      <c r="VCX18" s="549"/>
      <c r="VCY18" s="548"/>
      <c r="VDG18" s="762"/>
      <c r="VDI18" s="762"/>
      <c r="VDK18" s="762"/>
      <c r="VDM18" s="762"/>
      <c r="VDN18" s="94"/>
      <c r="VDQ18" s="549"/>
      <c r="VDR18" s="548"/>
      <c r="VDZ18" s="762"/>
      <c r="VEB18" s="762"/>
      <c r="VED18" s="762"/>
      <c r="VEF18" s="762"/>
      <c r="VEG18" s="94"/>
      <c r="VEJ18" s="549"/>
      <c r="VEK18" s="548"/>
      <c r="VES18" s="762"/>
      <c r="VEU18" s="762"/>
      <c r="VEW18" s="762"/>
      <c r="VEY18" s="762"/>
      <c r="VEZ18" s="94"/>
      <c r="VFC18" s="549"/>
      <c r="VFD18" s="548"/>
      <c r="VFL18" s="762"/>
      <c r="VFN18" s="762"/>
      <c r="VFP18" s="762"/>
      <c r="VFR18" s="762"/>
      <c r="VFS18" s="94"/>
      <c r="VFV18" s="549"/>
      <c r="VFW18" s="548"/>
      <c r="VGE18" s="762"/>
      <c r="VGG18" s="762"/>
      <c r="VGI18" s="762"/>
      <c r="VGK18" s="762"/>
      <c r="VGL18" s="94"/>
      <c r="VGO18" s="549"/>
      <c r="VGP18" s="548"/>
      <c r="VGX18" s="762"/>
      <c r="VGZ18" s="762"/>
      <c r="VHB18" s="762"/>
      <c r="VHD18" s="762"/>
      <c r="VHE18" s="94"/>
      <c r="VHH18" s="549"/>
      <c r="VHI18" s="548"/>
      <c r="VHQ18" s="762"/>
      <c r="VHS18" s="762"/>
      <c r="VHU18" s="762"/>
      <c r="VHW18" s="762"/>
      <c r="VHX18" s="94"/>
      <c r="VIA18" s="549"/>
      <c r="VIB18" s="548"/>
      <c r="VIJ18" s="762"/>
      <c r="VIL18" s="762"/>
      <c r="VIN18" s="762"/>
      <c r="VIP18" s="762"/>
      <c r="VIQ18" s="94"/>
      <c r="VIT18" s="549"/>
      <c r="VIU18" s="548"/>
      <c r="VJC18" s="762"/>
      <c r="VJE18" s="762"/>
      <c r="VJG18" s="762"/>
      <c r="VJI18" s="762"/>
      <c r="VJJ18" s="94"/>
      <c r="VJM18" s="549"/>
      <c r="VJN18" s="548"/>
      <c r="VJV18" s="762"/>
      <c r="VJX18" s="762"/>
      <c r="VJZ18" s="762"/>
      <c r="VKB18" s="762"/>
      <c r="VKC18" s="94"/>
      <c r="VKF18" s="549"/>
      <c r="VKG18" s="548"/>
      <c r="VKO18" s="762"/>
      <c r="VKQ18" s="762"/>
      <c r="VKS18" s="762"/>
      <c r="VKU18" s="762"/>
      <c r="VKV18" s="94"/>
      <c r="VKY18" s="549"/>
      <c r="VKZ18" s="548"/>
      <c r="VLH18" s="762"/>
      <c r="VLJ18" s="762"/>
      <c r="VLL18" s="762"/>
      <c r="VLN18" s="762"/>
      <c r="VLO18" s="94"/>
      <c r="VLR18" s="549"/>
      <c r="VLS18" s="548"/>
      <c r="VMA18" s="762"/>
      <c r="VMC18" s="762"/>
      <c r="VME18" s="762"/>
      <c r="VMG18" s="762"/>
      <c r="VMH18" s="94"/>
      <c r="VMK18" s="549"/>
      <c r="VML18" s="548"/>
      <c r="VMT18" s="762"/>
      <c r="VMV18" s="762"/>
      <c r="VMX18" s="762"/>
      <c r="VMZ18" s="762"/>
      <c r="VNA18" s="94"/>
      <c r="VND18" s="549"/>
      <c r="VNE18" s="548"/>
      <c r="VNM18" s="762"/>
      <c r="VNO18" s="762"/>
      <c r="VNQ18" s="762"/>
      <c r="VNS18" s="762"/>
      <c r="VNT18" s="94"/>
      <c r="VNW18" s="549"/>
      <c r="VNX18" s="548"/>
      <c r="VOF18" s="762"/>
      <c r="VOH18" s="762"/>
      <c r="VOJ18" s="762"/>
      <c r="VOL18" s="762"/>
      <c r="VOM18" s="94"/>
      <c r="VOP18" s="549"/>
      <c r="VOQ18" s="548"/>
      <c r="VOY18" s="762"/>
      <c r="VPA18" s="762"/>
      <c r="VPC18" s="762"/>
      <c r="VPE18" s="762"/>
      <c r="VPF18" s="94"/>
      <c r="VPI18" s="549"/>
      <c r="VPJ18" s="548"/>
      <c r="VPR18" s="762"/>
      <c r="VPT18" s="762"/>
      <c r="VPV18" s="762"/>
      <c r="VPX18" s="762"/>
      <c r="VPY18" s="94"/>
      <c r="VQB18" s="549"/>
      <c r="VQC18" s="548"/>
      <c r="VQK18" s="762"/>
      <c r="VQM18" s="762"/>
      <c r="VQO18" s="762"/>
      <c r="VQQ18" s="762"/>
      <c r="VQR18" s="94"/>
      <c r="VQU18" s="549"/>
      <c r="VQV18" s="548"/>
      <c r="VRD18" s="762"/>
      <c r="VRF18" s="762"/>
      <c r="VRH18" s="762"/>
      <c r="VRJ18" s="762"/>
      <c r="VRK18" s="94"/>
      <c r="VRN18" s="549"/>
      <c r="VRO18" s="548"/>
      <c r="VRW18" s="762"/>
      <c r="VRY18" s="762"/>
      <c r="VSA18" s="762"/>
      <c r="VSC18" s="762"/>
      <c r="VSD18" s="94"/>
      <c r="VSG18" s="549"/>
      <c r="VSH18" s="548"/>
      <c r="VSP18" s="762"/>
      <c r="VSR18" s="762"/>
      <c r="VST18" s="762"/>
      <c r="VSV18" s="762"/>
      <c r="VSW18" s="94"/>
      <c r="VSZ18" s="549"/>
      <c r="VTA18" s="548"/>
      <c r="VTI18" s="762"/>
      <c r="VTK18" s="762"/>
      <c r="VTM18" s="762"/>
      <c r="VTO18" s="762"/>
      <c r="VTP18" s="94"/>
      <c r="VTS18" s="549"/>
      <c r="VTT18" s="548"/>
      <c r="VUB18" s="762"/>
      <c r="VUD18" s="762"/>
      <c r="VUF18" s="762"/>
      <c r="VUH18" s="762"/>
      <c r="VUI18" s="94"/>
      <c r="VUL18" s="549"/>
      <c r="VUM18" s="548"/>
      <c r="VUU18" s="762"/>
      <c r="VUW18" s="762"/>
      <c r="VUY18" s="762"/>
      <c r="VVA18" s="762"/>
      <c r="VVB18" s="94"/>
      <c r="VVE18" s="549"/>
      <c r="VVF18" s="548"/>
      <c r="VVN18" s="762"/>
      <c r="VVP18" s="762"/>
      <c r="VVR18" s="762"/>
      <c r="VVT18" s="762"/>
      <c r="VVU18" s="94"/>
      <c r="VVX18" s="549"/>
      <c r="VVY18" s="548"/>
      <c r="VWG18" s="762"/>
      <c r="VWI18" s="762"/>
      <c r="VWK18" s="762"/>
      <c r="VWM18" s="762"/>
      <c r="VWN18" s="94"/>
      <c r="VWQ18" s="549"/>
      <c r="VWR18" s="548"/>
      <c r="VWZ18" s="762"/>
      <c r="VXB18" s="762"/>
      <c r="VXD18" s="762"/>
      <c r="VXF18" s="762"/>
      <c r="VXG18" s="94"/>
      <c r="VXJ18" s="549"/>
      <c r="VXK18" s="548"/>
      <c r="VXS18" s="762"/>
      <c r="VXU18" s="762"/>
      <c r="VXW18" s="762"/>
      <c r="VXY18" s="762"/>
      <c r="VXZ18" s="94"/>
      <c r="VYC18" s="549"/>
      <c r="VYD18" s="548"/>
      <c r="VYL18" s="762"/>
      <c r="VYN18" s="762"/>
      <c r="VYP18" s="762"/>
      <c r="VYR18" s="762"/>
      <c r="VYS18" s="94"/>
      <c r="VYV18" s="549"/>
      <c r="VYW18" s="548"/>
      <c r="VZE18" s="762"/>
      <c r="VZG18" s="762"/>
      <c r="VZI18" s="762"/>
      <c r="VZK18" s="762"/>
      <c r="VZL18" s="94"/>
      <c r="VZO18" s="549"/>
      <c r="VZP18" s="548"/>
      <c r="VZX18" s="762"/>
      <c r="VZZ18" s="762"/>
      <c r="WAB18" s="762"/>
      <c r="WAD18" s="762"/>
      <c r="WAE18" s="94"/>
      <c r="WAH18" s="549"/>
      <c r="WAI18" s="548"/>
      <c r="WAQ18" s="762"/>
      <c r="WAS18" s="762"/>
      <c r="WAU18" s="762"/>
      <c r="WAW18" s="762"/>
      <c r="WAX18" s="94"/>
      <c r="WBA18" s="549"/>
      <c r="WBB18" s="548"/>
      <c r="WBJ18" s="762"/>
      <c r="WBL18" s="762"/>
      <c r="WBN18" s="762"/>
      <c r="WBP18" s="762"/>
      <c r="WBQ18" s="94"/>
      <c r="WBT18" s="549"/>
      <c r="WBU18" s="548"/>
      <c r="WCC18" s="762"/>
      <c r="WCE18" s="762"/>
      <c r="WCG18" s="762"/>
      <c r="WCI18" s="762"/>
      <c r="WCJ18" s="94"/>
      <c r="WCM18" s="549"/>
      <c r="WCN18" s="548"/>
      <c r="WCV18" s="762"/>
      <c r="WCX18" s="762"/>
      <c r="WCZ18" s="762"/>
      <c r="WDB18" s="762"/>
      <c r="WDC18" s="94"/>
      <c r="WDF18" s="549"/>
      <c r="WDG18" s="548"/>
      <c r="WDO18" s="762"/>
      <c r="WDQ18" s="762"/>
      <c r="WDS18" s="762"/>
      <c r="WDU18" s="762"/>
      <c r="WDV18" s="94"/>
      <c r="WDY18" s="549"/>
      <c r="WDZ18" s="548"/>
      <c r="WEH18" s="762"/>
      <c r="WEJ18" s="762"/>
      <c r="WEL18" s="762"/>
      <c r="WEN18" s="762"/>
      <c r="WEO18" s="94"/>
      <c r="WER18" s="549"/>
      <c r="WES18" s="548"/>
      <c r="WFA18" s="762"/>
      <c r="WFC18" s="762"/>
      <c r="WFE18" s="762"/>
      <c r="WFG18" s="762"/>
      <c r="WFH18" s="94"/>
      <c r="WFK18" s="549"/>
      <c r="WFL18" s="548"/>
      <c r="WFT18" s="762"/>
      <c r="WFV18" s="762"/>
      <c r="WFX18" s="762"/>
      <c r="WFZ18" s="762"/>
      <c r="WGA18" s="94"/>
      <c r="WGD18" s="549"/>
      <c r="WGE18" s="548"/>
      <c r="WGM18" s="762"/>
      <c r="WGO18" s="762"/>
      <c r="WGQ18" s="762"/>
      <c r="WGS18" s="762"/>
      <c r="WGT18" s="94"/>
      <c r="WGW18" s="549"/>
      <c r="WGX18" s="548"/>
      <c r="WHF18" s="762"/>
      <c r="WHH18" s="762"/>
      <c r="WHJ18" s="762"/>
      <c r="WHL18" s="762"/>
      <c r="WHM18" s="94"/>
      <c r="WHP18" s="549"/>
      <c r="WHQ18" s="548"/>
      <c r="WHY18" s="762"/>
      <c r="WIA18" s="762"/>
      <c r="WIC18" s="762"/>
      <c r="WIE18" s="762"/>
      <c r="WIF18" s="94"/>
      <c r="WII18" s="549"/>
      <c r="WIJ18" s="548"/>
      <c r="WIR18" s="762"/>
      <c r="WIT18" s="762"/>
      <c r="WIV18" s="762"/>
      <c r="WIX18" s="762"/>
      <c r="WIY18" s="94"/>
      <c r="WJB18" s="549"/>
      <c r="WJC18" s="548"/>
      <c r="WJK18" s="762"/>
      <c r="WJM18" s="762"/>
      <c r="WJO18" s="762"/>
      <c r="WJQ18" s="762"/>
      <c r="WJR18" s="94"/>
      <c r="WJU18" s="549"/>
      <c r="WJV18" s="548"/>
      <c r="WKD18" s="762"/>
      <c r="WKF18" s="762"/>
      <c r="WKH18" s="762"/>
      <c r="WKJ18" s="762"/>
      <c r="WKK18" s="94"/>
      <c r="WKN18" s="549"/>
      <c r="WKO18" s="548"/>
      <c r="WKW18" s="762"/>
      <c r="WKY18" s="762"/>
      <c r="WLA18" s="762"/>
      <c r="WLC18" s="762"/>
      <c r="WLD18" s="94"/>
      <c r="WLG18" s="549"/>
      <c r="WLH18" s="548"/>
      <c r="WLP18" s="762"/>
      <c r="WLR18" s="762"/>
      <c r="WLT18" s="762"/>
      <c r="WLV18" s="762"/>
      <c r="WLW18" s="94"/>
      <c r="WLZ18" s="549"/>
      <c r="WMA18" s="548"/>
      <c r="WMI18" s="762"/>
      <c r="WMK18" s="762"/>
      <c r="WMM18" s="762"/>
      <c r="WMO18" s="762"/>
      <c r="WMP18" s="94"/>
      <c r="WMS18" s="549"/>
      <c r="WMT18" s="548"/>
      <c r="WNB18" s="762"/>
      <c r="WND18" s="762"/>
      <c r="WNF18" s="762"/>
      <c r="WNH18" s="762"/>
      <c r="WNI18" s="94"/>
      <c r="WNL18" s="549"/>
      <c r="WNM18" s="548"/>
      <c r="WNU18" s="762"/>
      <c r="WNW18" s="762"/>
      <c r="WNY18" s="762"/>
      <c r="WOA18" s="762"/>
      <c r="WOB18" s="94"/>
      <c r="WOE18" s="549"/>
      <c r="WOF18" s="548"/>
      <c r="WON18" s="762"/>
      <c r="WOP18" s="762"/>
      <c r="WOR18" s="762"/>
      <c r="WOT18" s="762"/>
      <c r="WOU18" s="94"/>
      <c r="WOX18" s="549"/>
      <c r="WOY18" s="548"/>
      <c r="WPG18" s="762"/>
      <c r="WPI18" s="762"/>
      <c r="WPK18" s="762"/>
      <c r="WPM18" s="762"/>
      <c r="WPN18" s="94"/>
      <c r="WPQ18" s="549"/>
      <c r="WPR18" s="548"/>
      <c r="WPZ18" s="762"/>
      <c r="WQB18" s="762"/>
      <c r="WQD18" s="762"/>
      <c r="WQF18" s="762"/>
      <c r="WQG18" s="94"/>
      <c r="WQJ18" s="549"/>
      <c r="WQK18" s="548"/>
      <c r="WQS18" s="762"/>
      <c r="WQU18" s="762"/>
      <c r="WQW18" s="762"/>
      <c r="WQY18" s="762"/>
      <c r="WQZ18" s="94"/>
      <c r="WRC18" s="549"/>
      <c r="WRD18" s="548"/>
      <c r="WRL18" s="762"/>
      <c r="WRN18" s="762"/>
      <c r="WRP18" s="762"/>
      <c r="WRR18" s="762"/>
      <c r="WRS18" s="94"/>
      <c r="WRV18" s="549"/>
      <c r="WRW18" s="548"/>
      <c r="WSE18" s="762"/>
      <c r="WSG18" s="762"/>
      <c r="WSI18" s="762"/>
      <c r="WSK18" s="762"/>
      <c r="WSL18" s="94"/>
      <c r="WSO18" s="549"/>
      <c r="WSP18" s="548"/>
      <c r="WSX18" s="762"/>
      <c r="WSZ18" s="762"/>
      <c r="WTB18" s="762"/>
      <c r="WTD18" s="762"/>
      <c r="WTE18" s="94"/>
      <c r="WTH18" s="549"/>
      <c r="WTI18" s="548"/>
      <c r="WTQ18" s="762"/>
      <c r="WTS18" s="762"/>
      <c r="WTU18" s="762"/>
      <c r="WTW18" s="762"/>
      <c r="WTX18" s="94"/>
      <c r="WUA18" s="549"/>
      <c r="WUB18" s="548"/>
      <c r="WUJ18" s="762"/>
      <c r="WUL18" s="762"/>
      <c r="WUN18" s="762"/>
      <c r="WUP18" s="762"/>
      <c r="WUQ18" s="94"/>
      <c r="WUT18" s="549"/>
      <c r="WUU18" s="548"/>
      <c r="WVC18" s="762"/>
      <c r="WVE18" s="762"/>
      <c r="WVG18" s="762"/>
      <c r="WVI18" s="762"/>
      <c r="WVJ18" s="94"/>
      <c r="WVM18" s="549"/>
      <c r="WVN18" s="548"/>
      <c r="WVV18" s="762"/>
      <c r="WVX18" s="762"/>
      <c r="WVZ18" s="762"/>
      <c r="WWB18" s="762"/>
      <c r="WWC18" s="94"/>
      <c r="WWF18" s="549"/>
      <c r="WWG18" s="548"/>
      <c r="WWO18" s="762"/>
      <c r="WWQ18" s="762"/>
      <c r="WWS18" s="762"/>
      <c r="WWU18" s="762"/>
      <c r="WWV18" s="94"/>
      <c r="WWY18" s="549"/>
      <c r="WWZ18" s="548"/>
      <c r="WXH18" s="762"/>
      <c r="WXJ18" s="762"/>
      <c r="WXL18" s="762"/>
      <c r="WXN18" s="762"/>
      <c r="WXO18" s="94"/>
      <c r="WXR18" s="549"/>
      <c r="WXS18" s="548"/>
      <c r="WYA18" s="762"/>
      <c r="WYC18" s="762"/>
      <c r="WYE18" s="762"/>
      <c r="WYG18" s="762"/>
      <c r="WYH18" s="94"/>
      <c r="WYK18" s="549"/>
      <c r="WYL18" s="548"/>
      <c r="WYT18" s="762"/>
      <c r="WYV18" s="762"/>
      <c r="WYX18" s="762"/>
      <c r="WYZ18" s="762"/>
      <c r="WZA18" s="94"/>
      <c r="WZD18" s="549"/>
      <c r="WZE18" s="548"/>
      <c r="WZM18" s="762"/>
      <c r="WZO18" s="762"/>
      <c r="WZQ18" s="762"/>
      <c r="WZS18" s="762"/>
      <c r="WZT18" s="94"/>
      <c r="WZW18" s="549"/>
      <c r="WZX18" s="548"/>
      <c r="XAF18" s="762"/>
      <c r="XAH18" s="762"/>
      <c r="XAJ18" s="762"/>
      <c r="XAL18" s="762"/>
      <c r="XAM18" s="94"/>
      <c r="XAP18" s="549"/>
      <c r="XAQ18" s="548"/>
      <c r="XAY18" s="762"/>
      <c r="XBA18" s="762"/>
      <c r="XBC18" s="762"/>
      <c r="XBE18" s="762"/>
      <c r="XBF18" s="94"/>
      <c r="XBI18" s="549"/>
      <c r="XBJ18" s="548"/>
      <c r="XBR18" s="762"/>
      <c r="XBT18" s="762"/>
      <c r="XBV18" s="762"/>
      <c r="XBX18" s="762"/>
      <c r="XBY18" s="94"/>
      <c r="XCB18" s="549"/>
      <c r="XCC18" s="548"/>
      <c r="XCK18" s="762"/>
      <c r="XCM18" s="762"/>
      <c r="XCO18" s="762"/>
      <c r="XCQ18" s="762"/>
      <c r="XCR18" s="94"/>
      <c r="XCU18" s="549"/>
      <c r="XCV18" s="548"/>
      <c r="XDD18" s="762"/>
      <c r="XDF18" s="762"/>
      <c r="XDH18" s="762"/>
      <c r="XDJ18" s="762"/>
      <c r="XDK18" s="94"/>
      <c r="XDN18" s="549"/>
      <c r="XDO18" s="548"/>
      <c r="XDW18" s="762"/>
      <c r="XDY18" s="762"/>
      <c r="XEA18" s="762"/>
      <c r="XEC18" s="762"/>
      <c r="XED18" s="94"/>
      <c r="XEG18" s="549"/>
      <c r="XEH18" s="548"/>
      <c r="XEP18" s="762"/>
      <c r="XER18" s="762"/>
      <c r="XET18" s="762"/>
      <c r="XEV18" s="762"/>
      <c r="XEW18" s="94"/>
      <c r="XEZ18" s="549"/>
      <c r="XFA18" s="548"/>
    </row>
    <row r="19" spans="1:5114 5122:6140 6148:7166 7174:8192 8200:14329 14337:15355 15363:16381" s="83" customFormat="1" ht="20.25" customHeight="1">
      <c r="B19" s="549" t="s">
        <v>1354</v>
      </c>
      <c r="C19" s="94" t="s">
        <v>1355</v>
      </c>
      <c r="K19" s="762"/>
      <c r="M19" s="762"/>
      <c r="O19" s="762"/>
      <c r="Q19" s="762"/>
      <c r="R19" s="94" t="s">
        <v>1356</v>
      </c>
      <c r="U19" s="549"/>
      <c r="V19" s="548"/>
      <c r="AD19" s="762"/>
      <c r="AF19" s="762"/>
      <c r="AH19" s="762"/>
      <c r="AJ19" s="762"/>
      <c r="AK19" s="94"/>
      <c r="AN19" s="549"/>
      <c r="AO19" s="548"/>
      <c r="AW19" s="762"/>
      <c r="AY19" s="762"/>
      <c r="BA19" s="762"/>
      <c r="BC19" s="762"/>
      <c r="BD19" s="94"/>
      <c r="BG19" s="549"/>
      <c r="BH19" s="548"/>
      <c r="BP19" s="762"/>
      <c r="BR19" s="762"/>
      <c r="BT19" s="762"/>
      <c r="BV19" s="762"/>
      <c r="BW19" s="94"/>
      <c r="BZ19" s="549"/>
      <c r="CA19" s="548"/>
      <c r="CI19" s="762"/>
      <c r="CK19" s="762"/>
      <c r="CM19" s="762"/>
      <c r="CO19" s="762"/>
      <c r="CP19" s="94"/>
      <c r="CS19" s="549"/>
      <c r="CT19" s="548"/>
      <c r="DB19" s="762"/>
      <c r="DD19" s="762"/>
      <c r="DF19" s="762"/>
      <c r="DH19" s="762"/>
      <c r="DI19" s="94"/>
      <c r="DL19" s="549"/>
      <c r="DM19" s="548"/>
      <c r="DU19" s="762"/>
      <c r="DW19" s="762"/>
      <c r="DY19" s="762"/>
      <c r="EA19" s="762"/>
      <c r="EB19" s="94"/>
      <c r="EE19" s="549"/>
      <c r="EF19" s="548"/>
      <c r="EN19" s="762"/>
      <c r="EP19" s="762"/>
      <c r="ER19" s="762"/>
      <c r="ET19" s="762"/>
      <c r="EU19" s="94"/>
      <c r="EX19" s="549"/>
      <c r="EY19" s="548"/>
      <c r="FG19" s="762"/>
      <c r="FI19" s="762"/>
      <c r="FK19" s="762"/>
      <c r="FM19" s="762"/>
      <c r="FN19" s="94"/>
      <c r="FQ19" s="549"/>
      <c r="FR19" s="548"/>
      <c r="FZ19" s="762"/>
      <c r="GB19" s="762"/>
      <c r="GD19" s="762"/>
      <c r="GF19" s="762"/>
      <c r="GG19" s="94"/>
      <c r="GJ19" s="549"/>
      <c r="GK19" s="548"/>
      <c r="GS19" s="762"/>
      <c r="GU19" s="762"/>
      <c r="GW19" s="762"/>
      <c r="GY19" s="762"/>
      <c r="GZ19" s="94"/>
      <c r="HC19" s="549"/>
      <c r="HD19" s="548"/>
      <c r="HL19" s="762"/>
      <c r="HN19" s="762"/>
      <c r="HP19" s="762"/>
      <c r="HR19" s="762"/>
      <c r="HS19" s="94"/>
      <c r="HV19" s="549"/>
      <c r="HW19" s="548"/>
      <c r="IE19" s="762"/>
      <c r="IG19" s="762"/>
      <c r="II19" s="762"/>
      <c r="IK19" s="762"/>
      <c r="IL19" s="94"/>
      <c r="IO19" s="549"/>
      <c r="IP19" s="548"/>
      <c r="IX19" s="762"/>
      <c r="IZ19" s="762"/>
      <c r="JB19" s="762"/>
      <c r="JD19" s="762"/>
      <c r="JE19" s="94"/>
      <c r="JH19" s="549"/>
      <c r="JI19" s="548"/>
      <c r="JQ19" s="762"/>
      <c r="JS19" s="762"/>
      <c r="JU19" s="762"/>
      <c r="JW19" s="762"/>
      <c r="JX19" s="94"/>
      <c r="KA19" s="549"/>
      <c r="KB19" s="548"/>
      <c r="KJ19" s="762"/>
      <c r="KL19" s="762"/>
      <c r="KN19" s="762"/>
      <c r="KP19" s="762"/>
      <c r="KQ19" s="94"/>
      <c r="KT19" s="549"/>
      <c r="KU19" s="548"/>
      <c r="LC19" s="762"/>
      <c r="LE19" s="762"/>
      <c r="LG19" s="762"/>
      <c r="LI19" s="762"/>
      <c r="LJ19" s="94"/>
      <c r="LM19" s="549"/>
      <c r="LN19" s="548"/>
      <c r="LV19" s="762"/>
      <c r="LX19" s="762"/>
      <c r="LZ19" s="762"/>
      <c r="MB19" s="762"/>
      <c r="MC19" s="94"/>
      <c r="MF19" s="549"/>
      <c r="MG19" s="548"/>
      <c r="MO19" s="762"/>
      <c r="MQ19" s="762"/>
      <c r="MS19" s="762"/>
      <c r="MU19" s="762"/>
      <c r="MV19" s="94"/>
      <c r="MY19" s="549"/>
      <c r="MZ19" s="548"/>
      <c r="NH19" s="762"/>
      <c r="NJ19" s="762"/>
      <c r="NL19" s="762"/>
      <c r="NN19" s="762"/>
      <c r="NO19" s="94"/>
      <c r="NR19" s="549"/>
      <c r="NS19" s="548"/>
      <c r="OA19" s="762"/>
      <c r="OC19" s="762"/>
      <c r="OE19" s="762"/>
      <c r="OG19" s="762"/>
      <c r="OH19" s="94"/>
      <c r="OK19" s="549"/>
      <c r="OL19" s="548"/>
      <c r="OT19" s="762"/>
      <c r="OV19" s="762"/>
      <c r="OX19" s="762"/>
      <c r="OZ19" s="762"/>
      <c r="PA19" s="94"/>
      <c r="PD19" s="549"/>
      <c r="PE19" s="548"/>
      <c r="PM19" s="762"/>
      <c r="PO19" s="762"/>
      <c r="PQ19" s="762"/>
      <c r="PS19" s="762"/>
      <c r="PT19" s="94"/>
      <c r="PW19" s="549"/>
      <c r="PX19" s="548"/>
      <c r="QF19" s="762"/>
      <c r="QH19" s="762"/>
      <c r="QJ19" s="762"/>
      <c r="QL19" s="762"/>
      <c r="QM19" s="94"/>
      <c r="QP19" s="549"/>
      <c r="QQ19" s="548"/>
      <c r="QY19" s="762"/>
      <c r="RA19" s="762"/>
      <c r="RC19" s="762"/>
      <c r="RE19" s="762"/>
      <c r="RF19" s="94"/>
      <c r="RI19" s="549"/>
      <c r="RJ19" s="548"/>
      <c r="RR19" s="762"/>
      <c r="RT19" s="762"/>
      <c r="RV19" s="762"/>
      <c r="RX19" s="762"/>
      <c r="RY19" s="94"/>
      <c r="SB19" s="549"/>
      <c r="SC19" s="548"/>
      <c r="SK19" s="762"/>
      <c r="SM19" s="762"/>
      <c r="SO19" s="762"/>
      <c r="SQ19" s="762"/>
      <c r="SR19" s="94"/>
      <c r="SU19" s="549"/>
      <c r="SV19" s="548"/>
      <c r="TD19" s="762"/>
      <c r="TF19" s="762"/>
      <c r="TH19" s="762"/>
      <c r="TJ19" s="762"/>
      <c r="TK19" s="94"/>
      <c r="TN19" s="549"/>
      <c r="TO19" s="548"/>
      <c r="TW19" s="762"/>
      <c r="TY19" s="762"/>
      <c r="UA19" s="762"/>
      <c r="UC19" s="762"/>
      <c r="UD19" s="94"/>
      <c r="UG19" s="549"/>
      <c r="UH19" s="548"/>
      <c r="UP19" s="762"/>
      <c r="UR19" s="762"/>
      <c r="UT19" s="762"/>
      <c r="UV19" s="762"/>
      <c r="UW19" s="94"/>
      <c r="UZ19" s="549"/>
      <c r="VA19" s="548"/>
      <c r="VI19" s="762"/>
      <c r="VK19" s="762"/>
      <c r="VM19" s="762"/>
      <c r="VO19" s="762"/>
      <c r="VP19" s="94"/>
      <c r="VS19" s="549"/>
      <c r="VT19" s="548"/>
      <c r="WB19" s="762"/>
      <c r="WD19" s="762"/>
      <c r="WF19" s="762"/>
      <c r="WH19" s="762"/>
      <c r="WI19" s="94"/>
      <c r="WL19" s="549"/>
      <c r="WM19" s="548"/>
      <c r="WU19" s="762"/>
      <c r="WW19" s="762"/>
      <c r="WY19" s="762"/>
      <c r="XA19" s="762"/>
      <c r="XB19" s="94"/>
      <c r="XE19" s="549"/>
      <c r="XF19" s="548"/>
      <c r="XN19" s="762"/>
      <c r="XP19" s="762"/>
      <c r="XR19" s="762"/>
      <c r="XT19" s="762"/>
      <c r="XU19" s="94"/>
      <c r="XX19" s="549"/>
      <c r="XY19" s="548"/>
      <c r="YG19" s="762"/>
      <c r="YI19" s="762"/>
      <c r="YK19" s="762"/>
      <c r="YM19" s="762"/>
      <c r="YN19" s="94"/>
      <c r="YQ19" s="549"/>
      <c r="YR19" s="548"/>
      <c r="YZ19" s="762"/>
      <c r="ZB19" s="762"/>
      <c r="ZD19" s="762"/>
      <c r="ZF19" s="762"/>
      <c r="ZG19" s="94"/>
      <c r="ZJ19" s="549"/>
      <c r="ZK19" s="548"/>
      <c r="ZS19" s="762"/>
      <c r="ZU19" s="762"/>
      <c r="ZW19" s="762"/>
      <c r="ZY19" s="762"/>
      <c r="ZZ19" s="94"/>
      <c r="AAC19" s="549"/>
      <c r="AAD19" s="548"/>
      <c r="AAL19" s="762"/>
      <c r="AAN19" s="762"/>
      <c r="AAP19" s="762"/>
      <c r="AAR19" s="762"/>
      <c r="AAS19" s="94"/>
      <c r="AAV19" s="549"/>
      <c r="AAW19" s="548"/>
      <c r="ABE19" s="762"/>
      <c r="ABG19" s="762"/>
      <c r="ABI19" s="762"/>
      <c r="ABK19" s="762"/>
      <c r="ABL19" s="94"/>
      <c r="ABO19" s="549"/>
      <c r="ABP19" s="548"/>
      <c r="ABX19" s="762"/>
      <c r="ABZ19" s="762"/>
      <c r="ACB19" s="762"/>
      <c r="ACD19" s="762"/>
      <c r="ACE19" s="94"/>
      <c r="ACH19" s="549"/>
      <c r="ACI19" s="548"/>
      <c r="ACQ19" s="762"/>
      <c r="ACS19" s="762"/>
      <c r="ACU19" s="762"/>
      <c r="ACW19" s="762"/>
      <c r="ACX19" s="94"/>
      <c r="ADA19" s="549"/>
      <c r="ADB19" s="548"/>
      <c r="ADJ19" s="762"/>
      <c r="ADL19" s="762"/>
      <c r="ADN19" s="762"/>
      <c r="ADP19" s="762"/>
      <c r="ADQ19" s="94"/>
      <c r="ADT19" s="549"/>
      <c r="ADU19" s="548"/>
      <c r="AEC19" s="762"/>
      <c r="AEE19" s="762"/>
      <c r="AEG19" s="762"/>
      <c r="AEI19" s="762"/>
      <c r="AEJ19" s="94"/>
      <c r="AEM19" s="549"/>
      <c r="AEN19" s="548"/>
      <c r="AEV19" s="762"/>
      <c r="AEX19" s="762"/>
      <c r="AEZ19" s="762"/>
      <c r="AFB19" s="762"/>
      <c r="AFC19" s="94"/>
      <c r="AFF19" s="549"/>
      <c r="AFG19" s="548"/>
      <c r="AFO19" s="762"/>
      <c r="AFQ19" s="762"/>
      <c r="AFS19" s="762"/>
      <c r="AFU19" s="762"/>
      <c r="AFV19" s="94"/>
      <c r="AFY19" s="549"/>
      <c r="AFZ19" s="548"/>
      <c r="AGH19" s="762"/>
      <c r="AGJ19" s="762"/>
      <c r="AGL19" s="762"/>
      <c r="AGN19" s="762"/>
      <c r="AGO19" s="94"/>
      <c r="AGR19" s="549"/>
      <c r="AGS19" s="548"/>
      <c r="AHA19" s="762"/>
      <c r="AHC19" s="762"/>
      <c r="AHE19" s="762"/>
      <c r="AHG19" s="762"/>
      <c r="AHH19" s="94"/>
      <c r="AHK19" s="549"/>
      <c r="AHL19" s="548"/>
      <c r="AHT19" s="762"/>
      <c r="AHV19" s="762"/>
      <c r="AHX19" s="762"/>
      <c r="AHZ19" s="762"/>
      <c r="AIA19" s="94"/>
      <c r="AID19" s="549"/>
      <c r="AIE19" s="548"/>
      <c r="AIM19" s="762"/>
      <c r="AIO19" s="762"/>
      <c r="AIQ19" s="762"/>
      <c r="AIS19" s="762"/>
      <c r="AIT19" s="94"/>
      <c r="AIW19" s="549"/>
      <c r="AIX19" s="548"/>
      <c r="AJF19" s="762"/>
      <c r="AJH19" s="762"/>
      <c r="AJJ19" s="762"/>
      <c r="AJL19" s="762"/>
      <c r="AJM19" s="94"/>
      <c r="AJP19" s="549"/>
      <c r="AJQ19" s="548"/>
      <c r="AJY19" s="762"/>
      <c r="AKA19" s="762"/>
      <c r="AKC19" s="762"/>
      <c r="AKE19" s="762"/>
      <c r="AKF19" s="94"/>
      <c r="AKI19" s="549"/>
      <c r="AKJ19" s="548"/>
      <c r="AKR19" s="762"/>
      <c r="AKT19" s="762"/>
      <c r="AKV19" s="762"/>
      <c r="AKX19" s="762"/>
      <c r="AKY19" s="94"/>
      <c r="ALB19" s="549"/>
      <c r="ALC19" s="548"/>
      <c r="ALK19" s="762"/>
      <c r="ALM19" s="762"/>
      <c r="ALO19" s="762"/>
      <c r="ALQ19" s="762"/>
      <c r="ALR19" s="94"/>
      <c r="ALU19" s="549"/>
      <c r="ALV19" s="548"/>
      <c r="AMD19" s="762"/>
      <c r="AMF19" s="762"/>
      <c r="AMH19" s="762"/>
      <c r="AMJ19" s="762"/>
      <c r="AMK19" s="94"/>
      <c r="AMN19" s="549"/>
      <c r="AMO19" s="548"/>
      <c r="AMW19" s="762"/>
      <c r="AMY19" s="762"/>
      <c r="ANA19" s="762"/>
      <c r="ANC19" s="762"/>
      <c r="AND19" s="94"/>
      <c r="ANG19" s="549"/>
      <c r="ANH19" s="548"/>
      <c r="ANP19" s="762"/>
      <c r="ANR19" s="762"/>
      <c r="ANT19" s="762"/>
      <c r="ANV19" s="762"/>
      <c r="ANW19" s="94"/>
      <c r="ANZ19" s="549"/>
      <c r="AOA19" s="548"/>
      <c r="AOI19" s="762"/>
      <c r="AOK19" s="762"/>
      <c r="AOM19" s="762"/>
      <c r="AOO19" s="762"/>
      <c r="AOP19" s="94"/>
      <c r="AOS19" s="549"/>
      <c r="AOT19" s="548"/>
      <c r="APB19" s="762"/>
      <c r="APD19" s="762"/>
      <c r="APF19" s="762"/>
      <c r="APH19" s="762"/>
      <c r="API19" s="94"/>
      <c r="APL19" s="549"/>
      <c r="APM19" s="548"/>
      <c r="APU19" s="762"/>
      <c r="APW19" s="762"/>
      <c r="APY19" s="762"/>
      <c r="AQA19" s="762"/>
      <c r="AQB19" s="94"/>
      <c r="AQE19" s="549"/>
      <c r="AQF19" s="548"/>
      <c r="AQN19" s="762"/>
      <c r="AQP19" s="762"/>
      <c r="AQR19" s="762"/>
      <c r="AQT19" s="762"/>
      <c r="AQU19" s="94"/>
      <c r="AQX19" s="549"/>
      <c r="AQY19" s="548"/>
      <c r="ARG19" s="762"/>
      <c r="ARI19" s="762"/>
      <c r="ARK19" s="762"/>
      <c r="ARM19" s="762"/>
      <c r="ARN19" s="94"/>
      <c r="ARQ19" s="549"/>
      <c r="ARR19" s="548"/>
      <c r="ARZ19" s="762"/>
      <c r="ASB19" s="762"/>
      <c r="ASD19" s="762"/>
      <c r="ASF19" s="762"/>
      <c r="ASG19" s="94"/>
      <c r="ASJ19" s="549"/>
      <c r="ASK19" s="548"/>
      <c r="ASS19" s="762"/>
      <c r="ASU19" s="762"/>
      <c r="ASW19" s="762"/>
      <c r="ASY19" s="762"/>
      <c r="ASZ19" s="94"/>
      <c r="ATC19" s="549"/>
      <c r="ATD19" s="548"/>
      <c r="ATL19" s="762"/>
      <c r="ATN19" s="762"/>
      <c r="ATP19" s="762"/>
      <c r="ATR19" s="762"/>
      <c r="ATS19" s="94"/>
      <c r="ATV19" s="549"/>
      <c r="ATW19" s="548"/>
      <c r="AUE19" s="762"/>
      <c r="AUG19" s="762"/>
      <c r="AUI19" s="762"/>
      <c r="AUK19" s="762"/>
      <c r="AUL19" s="94"/>
      <c r="AUO19" s="549"/>
      <c r="AUP19" s="548"/>
      <c r="AUX19" s="762"/>
      <c r="AUZ19" s="762"/>
      <c r="AVB19" s="762"/>
      <c r="AVD19" s="762"/>
      <c r="AVE19" s="94"/>
      <c r="AVH19" s="549"/>
      <c r="AVI19" s="548"/>
      <c r="AVQ19" s="762"/>
      <c r="AVS19" s="762"/>
      <c r="AVU19" s="762"/>
      <c r="AVW19" s="762"/>
      <c r="AVX19" s="94"/>
      <c r="AWA19" s="549"/>
      <c r="AWB19" s="548"/>
      <c r="AWJ19" s="762"/>
      <c r="AWL19" s="762"/>
      <c r="AWN19" s="762"/>
      <c r="AWP19" s="762"/>
      <c r="AWQ19" s="94"/>
      <c r="AWT19" s="549"/>
      <c r="AWU19" s="548"/>
      <c r="AXC19" s="762"/>
      <c r="AXE19" s="762"/>
      <c r="AXG19" s="762"/>
      <c r="AXI19" s="762"/>
      <c r="AXJ19" s="94"/>
      <c r="AXM19" s="549"/>
      <c r="AXN19" s="548"/>
      <c r="AXV19" s="762"/>
      <c r="AXX19" s="762"/>
      <c r="AXZ19" s="762"/>
      <c r="AYB19" s="762"/>
      <c r="AYC19" s="94"/>
      <c r="AYF19" s="549"/>
      <c r="AYG19" s="548"/>
      <c r="AYO19" s="762"/>
      <c r="AYQ19" s="762"/>
      <c r="AYS19" s="762"/>
      <c r="AYU19" s="762"/>
      <c r="AYV19" s="94"/>
      <c r="AYY19" s="549"/>
      <c r="AYZ19" s="548"/>
      <c r="AZH19" s="762"/>
      <c r="AZJ19" s="762"/>
      <c r="AZL19" s="762"/>
      <c r="AZN19" s="762"/>
      <c r="AZO19" s="94"/>
      <c r="AZR19" s="549"/>
      <c r="AZS19" s="548"/>
      <c r="BAA19" s="762"/>
      <c r="BAC19" s="762"/>
      <c r="BAE19" s="762"/>
      <c r="BAG19" s="762"/>
      <c r="BAH19" s="94"/>
      <c r="BAK19" s="549"/>
      <c r="BAL19" s="548"/>
      <c r="BAT19" s="762"/>
      <c r="BAV19" s="762"/>
      <c r="BAX19" s="762"/>
      <c r="BAZ19" s="762"/>
      <c r="BBA19" s="94"/>
      <c r="BBD19" s="549"/>
      <c r="BBE19" s="548"/>
      <c r="BBM19" s="762"/>
      <c r="BBO19" s="762"/>
      <c r="BBQ19" s="762"/>
      <c r="BBS19" s="762"/>
      <c r="BBT19" s="94"/>
      <c r="BBW19" s="549"/>
      <c r="BBX19" s="548"/>
      <c r="BCF19" s="762"/>
      <c r="BCH19" s="762"/>
      <c r="BCJ19" s="762"/>
      <c r="BCL19" s="762"/>
      <c r="BCM19" s="94"/>
      <c r="BCP19" s="549"/>
      <c r="BCQ19" s="548"/>
      <c r="BCY19" s="762"/>
      <c r="BDA19" s="762"/>
      <c r="BDC19" s="762"/>
      <c r="BDE19" s="762"/>
      <c r="BDF19" s="94"/>
      <c r="BDI19" s="549"/>
      <c r="BDJ19" s="548"/>
      <c r="BDR19" s="762"/>
      <c r="BDT19" s="762"/>
      <c r="BDV19" s="762"/>
      <c r="BDX19" s="762"/>
      <c r="BDY19" s="94"/>
      <c r="BEB19" s="549"/>
      <c r="BEC19" s="548"/>
      <c r="BEK19" s="762"/>
      <c r="BEM19" s="762"/>
      <c r="BEO19" s="762"/>
      <c r="BEQ19" s="762"/>
      <c r="BER19" s="94"/>
      <c r="BEU19" s="549"/>
      <c r="BEV19" s="548"/>
      <c r="BFD19" s="762"/>
      <c r="BFF19" s="762"/>
      <c r="BFH19" s="762"/>
      <c r="BFJ19" s="762"/>
      <c r="BFK19" s="94"/>
      <c r="BFN19" s="549"/>
      <c r="BFO19" s="548"/>
      <c r="BFW19" s="762"/>
      <c r="BFY19" s="762"/>
      <c r="BGA19" s="762"/>
      <c r="BGC19" s="762"/>
      <c r="BGD19" s="94"/>
      <c r="BGG19" s="549"/>
      <c r="BGH19" s="548"/>
      <c r="BGP19" s="762"/>
      <c r="BGR19" s="762"/>
      <c r="BGT19" s="762"/>
      <c r="BGV19" s="762"/>
      <c r="BGW19" s="94"/>
      <c r="BGZ19" s="549"/>
      <c r="BHA19" s="548"/>
      <c r="BHI19" s="762"/>
      <c r="BHK19" s="762"/>
      <c r="BHM19" s="762"/>
      <c r="BHO19" s="762"/>
      <c r="BHP19" s="94"/>
      <c r="BHS19" s="549"/>
      <c r="BHT19" s="548"/>
      <c r="BIB19" s="762"/>
      <c r="BID19" s="762"/>
      <c r="BIF19" s="762"/>
      <c r="BIH19" s="762"/>
      <c r="BII19" s="94"/>
      <c r="BIL19" s="549"/>
      <c r="BIM19" s="548"/>
      <c r="BIU19" s="762"/>
      <c r="BIW19" s="762"/>
      <c r="BIY19" s="762"/>
      <c r="BJA19" s="762"/>
      <c r="BJB19" s="94"/>
      <c r="BJE19" s="549"/>
      <c r="BJF19" s="548"/>
      <c r="BJN19" s="762"/>
      <c r="BJP19" s="762"/>
      <c r="BJR19" s="762"/>
      <c r="BJT19" s="762"/>
      <c r="BJU19" s="94"/>
      <c r="BJX19" s="549"/>
      <c r="BJY19" s="548"/>
      <c r="BKG19" s="762"/>
      <c r="BKI19" s="762"/>
      <c r="BKK19" s="762"/>
      <c r="BKM19" s="762"/>
      <c r="BKN19" s="94"/>
      <c r="BKQ19" s="549"/>
      <c r="BKR19" s="548"/>
      <c r="BKZ19" s="762"/>
      <c r="BLB19" s="762"/>
      <c r="BLD19" s="762"/>
      <c r="BLF19" s="762"/>
      <c r="BLG19" s="94"/>
      <c r="BLJ19" s="549"/>
      <c r="BLK19" s="548"/>
      <c r="BLS19" s="762"/>
      <c r="BLU19" s="762"/>
      <c r="BLW19" s="762"/>
      <c r="BLY19" s="762"/>
      <c r="BLZ19" s="94"/>
      <c r="BMC19" s="549"/>
      <c r="BMD19" s="548"/>
      <c r="BML19" s="762"/>
      <c r="BMN19" s="762"/>
      <c r="BMP19" s="762"/>
      <c r="BMR19" s="762"/>
      <c r="BMS19" s="94"/>
      <c r="BMV19" s="549"/>
      <c r="BMW19" s="548"/>
      <c r="BNE19" s="762"/>
      <c r="BNG19" s="762"/>
      <c r="BNI19" s="762"/>
      <c r="BNK19" s="762"/>
      <c r="BNL19" s="94"/>
      <c r="BNO19" s="549"/>
      <c r="BNP19" s="548"/>
      <c r="BNX19" s="762"/>
      <c r="BNZ19" s="762"/>
      <c r="BOB19" s="762"/>
      <c r="BOD19" s="762"/>
      <c r="BOE19" s="94"/>
      <c r="BOH19" s="549"/>
      <c r="BOI19" s="548"/>
      <c r="BOQ19" s="762"/>
      <c r="BOS19" s="762"/>
      <c r="BOU19" s="762"/>
      <c r="BOW19" s="762"/>
      <c r="BOX19" s="94"/>
      <c r="BPA19" s="549"/>
      <c r="BPB19" s="548"/>
      <c r="BPJ19" s="762"/>
      <c r="BPL19" s="762"/>
      <c r="BPN19" s="762"/>
      <c r="BPP19" s="762"/>
      <c r="BPQ19" s="94"/>
      <c r="BPT19" s="549"/>
      <c r="BPU19" s="548"/>
      <c r="BQC19" s="762"/>
      <c r="BQE19" s="762"/>
      <c r="BQG19" s="762"/>
      <c r="BQI19" s="762"/>
      <c r="BQJ19" s="94"/>
      <c r="BQM19" s="549"/>
      <c r="BQN19" s="548"/>
      <c r="BQV19" s="762"/>
      <c r="BQX19" s="762"/>
      <c r="BQZ19" s="762"/>
      <c r="BRB19" s="762"/>
      <c r="BRC19" s="94"/>
      <c r="BRF19" s="549"/>
      <c r="BRG19" s="548"/>
      <c r="BRO19" s="762"/>
      <c r="BRQ19" s="762"/>
      <c r="BRS19" s="762"/>
      <c r="BRU19" s="762"/>
      <c r="BRV19" s="94"/>
      <c r="BRY19" s="549"/>
      <c r="BRZ19" s="548"/>
      <c r="BSH19" s="762"/>
      <c r="BSJ19" s="762"/>
      <c r="BSL19" s="762"/>
      <c r="BSN19" s="762"/>
      <c r="BSO19" s="94"/>
      <c r="BSR19" s="549"/>
      <c r="BSS19" s="548"/>
      <c r="BTA19" s="762"/>
      <c r="BTC19" s="762"/>
      <c r="BTE19" s="762"/>
      <c r="BTG19" s="762"/>
      <c r="BTH19" s="94"/>
      <c r="BTK19" s="549"/>
      <c r="BTL19" s="548"/>
      <c r="BTT19" s="762"/>
      <c r="BTV19" s="762"/>
      <c r="BTX19" s="762"/>
      <c r="BTZ19" s="762"/>
      <c r="BUA19" s="94"/>
      <c r="BUD19" s="549"/>
      <c r="BUE19" s="548"/>
      <c r="BUM19" s="762"/>
      <c r="BUO19" s="762"/>
      <c r="BUQ19" s="762"/>
      <c r="BUS19" s="762"/>
      <c r="BUT19" s="94"/>
      <c r="BUW19" s="549"/>
      <c r="BUX19" s="548"/>
      <c r="BVF19" s="762"/>
      <c r="BVH19" s="762"/>
      <c r="BVJ19" s="762"/>
      <c r="BVL19" s="762"/>
      <c r="BVM19" s="94"/>
      <c r="BVP19" s="549"/>
      <c r="BVQ19" s="548"/>
      <c r="BVY19" s="762"/>
      <c r="BWA19" s="762"/>
      <c r="BWC19" s="762"/>
      <c r="BWE19" s="762"/>
      <c r="BWF19" s="94"/>
      <c r="BWI19" s="549"/>
      <c r="BWJ19" s="548"/>
      <c r="BWR19" s="762"/>
      <c r="BWT19" s="762"/>
      <c r="BWV19" s="762"/>
      <c r="BWX19" s="762"/>
      <c r="BWY19" s="94"/>
      <c r="BXB19" s="549"/>
      <c r="BXC19" s="548"/>
      <c r="BXK19" s="762"/>
      <c r="BXM19" s="762"/>
      <c r="BXO19" s="762"/>
      <c r="BXQ19" s="762"/>
      <c r="BXR19" s="94"/>
      <c r="BXU19" s="549"/>
      <c r="BXV19" s="548"/>
      <c r="BYD19" s="762"/>
      <c r="BYF19" s="762"/>
      <c r="BYH19" s="762"/>
      <c r="BYJ19" s="762"/>
      <c r="BYK19" s="94"/>
      <c r="BYN19" s="549"/>
      <c r="BYO19" s="548"/>
      <c r="BYW19" s="762"/>
      <c r="BYY19" s="762"/>
      <c r="BZA19" s="762"/>
      <c r="BZC19" s="762"/>
      <c r="BZD19" s="94"/>
      <c r="BZG19" s="549"/>
      <c r="BZH19" s="548"/>
      <c r="BZP19" s="762"/>
      <c r="BZR19" s="762"/>
      <c r="BZT19" s="762"/>
      <c r="BZV19" s="762"/>
      <c r="BZW19" s="94"/>
      <c r="BZZ19" s="549"/>
      <c r="CAA19" s="548"/>
      <c r="CAI19" s="762"/>
      <c r="CAK19" s="762"/>
      <c r="CAM19" s="762"/>
      <c r="CAO19" s="762"/>
      <c r="CAP19" s="94"/>
      <c r="CAS19" s="549"/>
      <c r="CAT19" s="548"/>
      <c r="CBB19" s="762"/>
      <c r="CBD19" s="762"/>
      <c r="CBF19" s="762"/>
      <c r="CBH19" s="762"/>
      <c r="CBI19" s="94"/>
      <c r="CBL19" s="549"/>
      <c r="CBM19" s="548"/>
      <c r="CBU19" s="762"/>
      <c r="CBW19" s="762"/>
      <c r="CBY19" s="762"/>
      <c r="CCA19" s="762"/>
      <c r="CCB19" s="94"/>
      <c r="CCE19" s="549"/>
      <c r="CCF19" s="548"/>
      <c r="CCN19" s="762"/>
      <c r="CCP19" s="762"/>
      <c r="CCR19" s="762"/>
      <c r="CCT19" s="762"/>
      <c r="CCU19" s="94"/>
      <c r="CCX19" s="549"/>
      <c r="CCY19" s="548"/>
      <c r="CDG19" s="762"/>
      <c r="CDI19" s="762"/>
      <c r="CDK19" s="762"/>
      <c r="CDM19" s="762"/>
      <c r="CDN19" s="94"/>
      <c r="CDQ19" s="549"/>
      <c r="CDR19" s="548"/>
      <c r="CDZ19" s="762"/>
      <c r="CEB19" s="762"/>
      <c r="CED19" s="762"/>
      <c r="CEF19" s="762"/>
      <c r="CEG19" s="94"/>
      <c r="CEJ19" s="549"/>
      <c r="CEK19" s="548"/>
      <c r="CES19" s="762"/>
      <c r="CEU19" s="762"/>
      <c r="CEW19" s="762"/>
      <c r="CEY19" s="762"/>
      <c r="CEZ19" s="94"/>
      <c r="CFC19" s="549"/>
      <c r="CFD19" s="548"/>
      <c r="CFL19" s="762"/>
      <c r="CFN19" s="762"/>
      <c r="CFP19" s="762"/>
      <c r="CFR19" s="762"/>
      <c r="CFS19" s="94"/>
      <c r="CFV19" s="549"/>
      <c r="CFW19" s="548"/>
      <c r="CGE19" s="762"/>
      <c r="CGG19" s="762"/>
      <c r="CGI19" s="762"/>
      <c r="CGK19" s="762"/>
      <c r="CGL19" s="94"/>
      <c r="CGO19" s="549"/>
      <c r="CGP19" s="548"/>
      <c r="CGX19" s="762"/>
      <c r="CGZ19" s="762"/>
      <c r="CHB19" s="762"/>
      <c r="CHD19" s="762"/>
      <c r="CHE19" s="94"/>
      <c r="CHH19" s="549"/>
      <c r="CHI19" s="548"/>
      <c r="CHQ19" s="762"/>
      <c r="CHS19" s="762"/>
      <c r="CHU19" s="762"/>
      <c r="CHW19" s="762"/>
      <c r="CHX19" s="94"/>
      <c r="CIA19" s="549"/>
      <c r="CIB19" s="548"/>
      <c r="CIJ19" s="762"/>
      <c r="CIL19" s="762"/>
      <c r="CIN19" s="762"/>
      <c r="CIP19" s="762"/>
      <c r="CIQ19" s="94"/>
      <c r="CIT19" s="549"/>
      <c r="CIU19" s="548"/>
      <c r="CJC19" s="762"/>
      <c r="CJE19" s="762"/>
      <c r="CJG19" s="762"/>
      <c r="CJI19" s="762"/>
      <c r="CJJ19" s="94"/>
      <c r="CJM19" s="549"/>
      <c r="CJN19" s="548"/>
      <c r="CJV19" s="762"/>
      <c r="CJX19" s="762"/>
      <c r="CJZ19" s="762"/>
      <c r="CKB19" s="762"/>
      <c r="CKC19" s="94"/>
      <c r="CKF19" s="549"/>
      <c r="CKG19" s="548"/>
      <c r="CKO19" s="762"/>
      <c r="CKQ19" s="762"/>
      <c r="CKS19" s="762"/>
      <c r="CKU19" s="762"/>
      <c r="CKV19" s="94"/>
      <c r="CKY19" s="549"/>
      <c r="CKZ19" s="548"/>
      <c r="CLH19" s="762"/>
      <c r="CLJ19" s="762"/>
      <c r="CLL19" s="762"/>
      <c r="CLN19" s="762"/>
      <c r="CLO19" s="94"/>
      <c r="CLR19" s="549"/>
      <c r="CLS19" s="548"/>
      <c r="CMA19" s="762"/>
      <c r="CMC19" s="762"/>
      <c r="CME19" s="762"/>
      <c r="CMG19" s="762"/>
      <c r="CMH19" s="94"/>
      <c r="CMK19" s="549"/>
      <c r="CML19" s="548"/>
      <c r="CMT19" s="762"/>
      <c r="CMV19" s="762"/>
      <c r="CMX19" s="762"/>
      <c r="CMZ19" s="762"/>
      <c r="CNA19" s="94"/>
      <c r="CND19" s="549"/>
      <c r="CNE19" s="548"/>
      <c r="CNM19" s="762"/>
      <c r="CNO19" s="762"/>
      <c r="CNQ19" s="762"/>
      <c r="CNS19" s="762"/>
      <c r="CNT19" s="94"/>
      <c r="CNW19" s="549"/>
      <c r="CNX19" s="548"/>
      <c r="COF19" s="762"/>
      <c r="COH19" s="762"/>
      <c r="COJ19" s="762"/>
      <c r="COL19" s="762"/>
      <c r="COM19" s="94"/>
      <c r="COP19" s="549"/>
      <c r="COQ19" s="548"/>
      <c r="COY19" s="762"/>
      <c r="CPA19" s="762"/>
      <c r="CPC19" s="762"/>
      <c r="CPE19" s="762"/>
      <c r="CPF19" s="94"/>
      <c r="CPI19" s="549"/>
      <c r="CPJ19" s="548"/>
      <c r="CPR19" s="762"/>
      <c r="CPT19" s="762"/>
      <c r="CPV19" s="762"/>
      <c r="CPX19" s="762"/>
      <c r="CPY19" s="94"/>
      <c r="CQB19" s="549"/>
      <c r="CQC19" s="548"/>
      <c r="CQK19" s="762"/>
      <c r="CQM19" s="762"/>
      <c r="CQO19" s="762"/>
      <c r="CQQ19" s="762"/>
      <c r="CQR19" s="94"/>
      <c r="CQU19" s="549"/>
      <c r="CQV19" s="548"/>
      <c r="CRD19" s="762"/>
      <c r="CRF19" s="762"/>
      <c r="CRH19" s="762"/>
      <c r="CRJ19" s="762"/>
      <c r="CRK19" s="94"/>
      <c r="CRN19" s="549"/>
      <c r="CRO19" s="548"/>
      <c r="CRW19" s="762"/>
      <c r="CRY19" s="762"/>
      <c r="CSA19" s="762"/>
      <c r="CSC19" s="762"/>
      <c r="CSD19" s="94"/>
      <c r="CSG19" s="549"/>
      <c r="CSH19" s="548"/>
      <c r="CSP19" s="762"/>
      <c r="CSR19" s="762"/>
      <c r="CST19" s="762"/>
      <c r="CSV19" s="762"/>
      <c r="CSW19" s="94"/>
      <c r="CSZ19" s="549"/>
      <c r="CTA19" s="548"/>
      <c r="CTI19" s="762"/>
      <c r="CTK19" s="762"/>
      <c r="CTM19" s="762"/>
      <c r="CTO19" s="762"/>
      <c r="CTP19" s="94"/>
      <c r="CTS19" s="549"/>
      <c r="CTT19" s="548"/>
      <c r="CUB19" s="762"/>
      <c r="CUD19" s="762"/>
      <c r="CUF19" s="762"/>
      <c r="CUH19" s="762"/>
      <c r="CUI19" s="94"/>
      <c r="CUL19" s="549"/>
      <c r="CUM19" s="548"/>
      <c r="CUU19" s="762"/>
      <c r="CUW19" s="762"/>
      <c r="CUY19" s="762"/>
      <c r="CVA19" s="762"/>
      <c r="CVB19" s="94"/>
      <c r="CVE19" s="549"/>
      <c r="CVF19" s="548"/>
      <c r="CVN19" s="762"/>
      <c r="CVP19" s="762"/>
      <c r="CVR19" s="762"/>
      <c r="CVT19" s="762"/>
      <c r="CVU19" s="94"/>
      <c r="CVX19" s="549"/>
      <c r="CVY19" s="548"/>
      <c r="CWG19" s="762"/>
      <c r="CWI19" s="762"/>
      <c r="CWK19" s="762"/>
      <c r="CWM19" s="762"/>
      <c r="CWN19" s="94"/>
      <c r="CWQ19" s="549"/>
      <c r="CWR19" s="548"/>
      <c r="CWZ19" s="762"/>
      <c r="CXB19" s="762"/>
      <c r="CXD19" s="762"/>
      <c r="CXF19" s="762"/>
      <c r="CXG19" s="94"/>
      <c r="CXJ19" s="549"/>
      <c r="CXK19" s="548"/>
      <c r="CXS19" s="762"/>
      <c r="CXU19" s="762"/>
      <c r="CXW19" s="762"/>
      <c r="CXY19" s="762"/>
      <c r="CXZ19" s="94"/>
      <c r="CYC19" s="549"/>
      <c r="CYD19" s="548"/>
      <c r="CYL19" s="762"/>
      <c r="CYN19" s="762"/>
      <c r="CYP19" s="762"/>
      <c r="CYR19" s="762"/>
      <c r="CYS19" s="94"/>
      <c r="CYV19" s="549"/>
      <c r="CYW19" s="548"/>
      <c r="CZE19" s="762"/>
      <c r="CZG19" s="762"/>
      <c r="CZI19" s="762"/>
      <c r="CZK19" s="762"/>
      <c r="CZL19" s="94"/>
      <c r="CZO19" s="549"/>
      <c r="CZP19" s="548"/>
      <c r="CZX19" s="762"/>
      <c r="CZZ19" s="762"/>
      <c r="DAB19" s="762"/>
      <c r="DAD19" s="762"/>
      <c r="DAE19" s="94"/>
      <c r="DAH19" s="549"/>
      <c r="DAI19" s="548"/>
      <c r="DAQ19" s="762"/>
      <c r="DAS19" s="762"/>
      <c r="DAU19" s="762"/>
      <c r="DAW19" s="762"/>
      <c r="DAX19" s="94"/>
      <c r="DBA19" s="549"/>
      <c r="DBB19" s="548"/>
      <c r="DBJ19" s="762"/>
      <c r="DBL19" s="762"/>
      <c r="DBN19" s="762"/>
      <c r="DBP19" s="762"/>
      <c r="DBQ19" s="94"/>
      <c r="DBT19" s="549"/>
      <c r="DBU19" s="548"/>
      <c r="DCC19" s="762"/>
      <c r="DCE19" s="762"/>
      <c r="DCG19" s="762"/>
      <c r="DCI19" s="762"/>
      <c r="DCJ19" s="94"/>
      <c r="DCM19" s="549"/>
      <c r="DCN19" s="548"/>
      <c r="DCV19" s="762"/>
      <c r="DCX19" s="762"/>
      <c r="DCZ19" s="762"/>
      <c r="DDB19" s="762"/>
      <c r="DDC19" s="94"/>
      <c r="DDF19" s="549"/>
      <c r="DDG19" s="548"/>
      <c r="DDO19" s="762"/>
      <c r="DDQ19" s="762"/>
      <c r="DDS19" s="762"/>
      <c r="DDU19" s="762"/>
      <c r="DDV19" s="94"/>
      <c r="DDY19" s="549"/>
      <c r="DDZ19" s="548"/>
      <c r="DEH19" s="762"/>
      <c r="DEJ19" s="762"/>
      <c r="DEL19" s="762"/>
      <c r="DEN19" s="762"/>
      <c r="DEO19" s="94"/>
      <c r="DER19" s="549"/>
      <c r="DES19" s="548"/>
      <c r="DFA19" s="762"/>
      <c r="DFC19" s="762"/>
      <c r="DFE19" s="762"/>
      <c r="DFG19" s="762"/>
      <c r="DFH19" s="94"/>
      <c r="DFK19" s="549"/>
      <c r="DFL19" s="548"/>
      <c r="DFT19" s="762"/>
      <c r="DFV19" s="762"/>
      <c r="DFX19" s="762"/>
      <c r="DFZ19" s="762"/>
      <c r="DGA19" s="94"/>
      <c r="DGD19" s="549"/>
      <c r="DGE19" s="548"/>
      <c r="DGM19" s="762"/>
      <c r="DGO19" s="762"/>
      <c r="DGQ19" s="762"/>
      <c r="DGS19" s="762"/>
      <c r="DGT19" s="94"/>
      <c r="DGW19" s="549"/>
      <c r="DGX19" s="548"/>
      <c r="DHF19" s="762"/>
      <c r="DHH19" s="762"/>
      <c r="DHJ19" s="762"/>
      <c r="DHL19" s="762"/>
      <c r="DHM19" s="94"/>
      <c r="DHP19" s="549"/>
      <c r="DHQ19" s="548"/>
      <c r="DHY19" s="762"/>
      <c r="DIA19" s="762"/>
      <c r="DIC19" s="762"/>
      <c r="DIE19" s="762"/>
      <c r="DIF19" s="94"/>
      <c r="DII19" s="549"/>
      <c r="DIJ19" s="548"/>
      <c r="DIR19" s="762"/>
      <c r="DIT19" s="762"/>
      <c r="DIV19" s="762"/>
      <c r="DIX19" s="762"/>
      <c r="DIY19" s="94"/>
      <c r="DJB19" s="549"/>
      <c r="DJC19" s="548"/>
      <c r="DJK19" s="762"/>
      <c r="DJM19" s="762"/>
      <c r="DJO19" s="762"/>
      <c r="DJQ19" s="762"/>
      <c r="DJR19" s="94"/>
      <c r="DJU19" s="549"/>
      <c r="DJV19" s="548"/>
      <c r="DKD19" s="762"/>
      <c r="DKF19" s="762"/>
      <c r="DKH19" s="762"/>
      <c r="DKJ19" s="762"/>
      <c r="DKK19" s="94"/>
      <c r="DKN19" s="549"/>
      <c r="DKO19" s="548"/>
      <c r="DKW19" s="762"/>
      <c r="DKY19" s="762"/>
      <c r="DLA19" s="762"/>
      <c r="DLC19" s="762"/>
      <c r="DLD19" s="94"/>
      <c r="DLG19" s="549"/>
      <c r="DLH19" s="548"/>
      <c r="DLP19" s="762"/>
      <c r="DLR19" s="762"/>
      <c r="DLT19" s="762"/>
      <c r="DLV19" s="762"/>
      <c r="DLW19" s="94"/>
      <c r="DLZ19" s="549"/>
      <c r="DMA19" s="548"/>
      <c r="DMI19" s="762"/>
      <c r="DMK19" s="762"/>
      <c r="DMM19" s="762"/>
      <c r="DMO19" s="762"/>
      <c r="DMP19" s="94"/>
      <c r="DMS19" s="549"/>
      <c r="DMT19" s="548"/>
      <c r="DNB19" s="762"/>
      <c r="DND19" s="762"/>
      <c r="DNF19" s="762"/>
      <c r="DNH19" s="762"/>
      <c r="DNI19" s="94"/>
      <c r="DNL19" s="549"/>
      <c r="DNM19" s="548"/>
      <c r="DNU19" s="762"/>
      <c r="DNW19" s="762"/>
      <c r="DNY19" s="762"/>
      <c r="DOA19" s="762"/>
      <c r="DOB19" s="94"/>
      <c r="DOE19" s="549"/>
      <c r="DOF19" s="548"/>
      <c r="DON19" s="762"/>
      <c r="DOP19" s="762"/>
      <c r="DOR19" s="762"/>
      <c r="DOT19" s="762"/>
      <c r="DOU19" s="94"/>
      <c r="DOX19" s="549"/>
      <c r="DOY19" s="548"/>
      <c r="DPG19" s="762"/>
      <c r="DPI19" s="762"/>
      <c r="DPK19" s="762"/>
      <c r="DPM19" s="762"/>
      <c r="DPN19" s="94"/>
      <c r="DPQ19" s="549"/>
      <c r="DPR19" s="548"/>
      <c r="DPZ19" s="762"/>
      <c r="DQB19" s="762"/>
      <c r="DQD19" s="762"/>
      <c r="DQF19" s="762"/>
      <c r="DQG19" s="94"/>
      <c r="DQJ19" s="549"/>
      <c r="DQK19" s="548"/>
      <c r="DQS19" s="762"/>
      <c r="DQU19" s="762"/>
      <c r="DQW19" s="762"/>
      <c r="DQY19" s="762"/>
      <c r="DQZ19" s="94"/>
      <c r="DRC19" s="549"/>
      <c r="DRD19" s="548"/>
      <c r="DRL19" s="762"/>
      <c r="DRN19" s="762"/>
      <c r="DRP19" s="762"/>
      <c r="DRR19" s="762"/>
      <c r="DRS19" s="94"/>
      <c r="DRV19" s="549"/>
      <c r="DRW19" s="548"/>
      <c r="DSE19" s="762"/>
      <c r="DSG19" s="762"/>
      <c r="DSI19" s="762"/>
      <c r="DSK19" s="762"/>
      <c r="DSL19" s="94"/>
      <c r="DSO19" s="549"/>
      <c r="DSP19" s="548"/>
      <c r="DSX19" s="762"/>
      <c r="DSZ19" s="762"/>
      <c r="DTB19" s="762"/>
      <c r="DTD19" s="762"/>
      <c r="DTE19" s="94"/>
      <c r="DTH19" s="549"/>
      <c r="DTI19" s="548"/>
      <c r="DTQ19" s="762"/>
      <c r="DTS19" s="762"/>
      <c r="DTU19" s="762"/>
      <c r="DTW19" s="762"/>
      <c r="DTX19" s="94"/>
      <c r="DUA19" s="549"/>
      <c r="DUB19" s="548"/>
      <c r="DUJ19" s="762"/>
      <c r="DUL19" s="762"/>
      <c r="DUN19" s="762"/>
      <c r="DUP19" s="762"/>
      <c r="DUQ19" s="94"/>
      <c r="DUT19" s="549"/>
      <c r="DUU19" s="548"/>
      <c r="DVC19" s="762"/>
      <c r="DVE19" s="762"/>
      <c r="DVG19" s="762"/>
      <c r="DVI19" s="762"/>
      <c r="DVJ19" s="94"/>
      <c r="DVM19" s="549"/>
      <c r="DVN19" s="548"/>
      <c r="DVV19" s="762"/>
      <c r="DVX19" s="762"/>
      <c r="DVZ19" s="762"/>
      <c r="DWB19" s="762"/>
      <c r="DWC19" s="94"/>
      <c r="DWF19" s="549"/>
      <c r="DWG19" s="548"/>
      <c r="DWO19" s="762"/>
      <c r="DWQ19" s="762"/>
      <c r="DWS19" s="762"/>
      <c r="DWU19" s="762"/>
      <c r="DWV19" s="94"/>
      <c r="DWY19" s="549"/>
      <c r="DWZ19" s="548"/>
      <c r="DXH19" s="762"/>
      <c r="DXJ19" s="762"/>
      <c r="DXL19" s="762"/>
      <c r="DXN19" s="762"/>
      <c r="DXO19" s="94"/>
      <c r="DXR19" s="549"/>
      <c r="DXS19" s="548"/>
      <c r="DYA19" s="762"/>
      <c r="DYC19" s="762"/>
      <c r="DYE19" s="762"/>
      <c r="DYG19" s="762"/>
      <c r="DYH19" s="94"/>
      <c r="DYK19" s="549"/>
      <c r="DYL19" s="548"/>
      <c r="DYT19" s="762"/>
      <c r="DYV19" s="762"/>
      <c r="DYX19" s="762"/>
      <c r="DYZ19" s="762"/>
      <c r="DZA19" s="94"/>
      <c r="DZD19" s="549"/>
      <c r="DZE19" s="548"/>
      <c r="DZM19" s="762"/>
      <c r="DZO19" s="762"/>
      <c r="DZQ19" s="762"/>
      <c r="DZS19" s="762"/>
      <c r="DZT19" s="94"/>
      <c r="DZW19" s="549"/>
      <c r="DZX19" s="548"/>
      <c r="EAF19" s="762"/>
      <c r="EAH19" s="762"/>
      <c r="EAJ19" s="762"/>
      <c r="EAL19" s="762"/>
      <c r="EAM19" s="94"/>
      <c r="EAP19" s="549"/>
      <c r="EAQ19" s="548"/>
      <c r="EAY19" s="762"/>
      <c r="EBA19" s="762"/>
      <c r="EBC19" s="762"/>
      <c r="EBE19" s="762"/>
      <c r="EBF19" s="94"/>
      <c r="EBI19" s="549"/>
      <c r="EBJ19" s="548"/>
      <c r="EBR19" s="762"/>
      <c r="EBT19" s="762"/>
      <c r="EBV19" s="762"/>
      <c r="EBX19" s="762"/>
      <c r="EBY19" s="94"/>
      <c r="ECB19" s="549"/>
      <c r="ECC19" s="548"/>
      <c r="ECK19" s="762"/>
      <c r="ECM19" s="762"/>
      <c r="ECO19" s="762"/>
      <c r="ECQ19" s="762"/>
      <c r="ECR19" s="94"/>
      <c r="ECU19" s="549"/>
      <c r="ECV19" s="548"/>
      <c r="EDD19" s="762"/>
      <c r="EDF19" s="762"/>
      <c r="EDH19" s="762"/>
      <c r="EDJ19" s="762"/>
      <c r="EDK19" s="94"/>
      <c r="EDN19" s="549"/>
      <c r="EDO19" s="548"/>
      <c r="EDW19" s="762"/>
      <c r="EDY19" s="762"/>
      <c r="EEA19" s="762"/>
      <c r="EEC19" s="762"/>
      <c r="EED19" s="94"/>
      <c r="EEG19" s="549"/>
      <c r="EEH19" s="548"/>
      <c r="EEP19" s="762"/>
      <c r="EER19" s="762"/>
      <c r="EET19" s="762"/>
      <c r="EEV19" s="762"/>
      <c r="EEW19" s="94"/>
      <c r="EEZ19" s="549"/>
      <c r="EFA19" s="548"/>
      <c r="EFI19" s="762"/>
      <c r="EFK19" s="762"/>
      <c r="EFM19" s="762"/>
      <c r="EFO19" s="762"/>
      <c r="EFP19" s="94"/>
      <c r="EFS19" s="549"/>
      <c r="EFT19" s="548"/>
      <c r="EGB19" s="762"/>
      <c r="EGD19" s="762"/>
      <c r="EGF19" s="762"/>
      <c r="EGH19" s="762"/>
      <c r="EGI19" s="94"/>
      <c r="EGL19" s="549"/>
      <c r="EGM19" s="548"/>
      <c r="EGU19" s="762"/>
      <c r="EGW19" s="762"/>
      <c r="EGY19" s="762"/>
      <c r="EHA19" s="762"/>
      <c r="EHB19" s="94"/>
      <c r="EHE19" s="549"/>
      <c r="EHF19" s="548"/>
      <c r="EHN19" s="762"/>
      <c r="EHP19" s="762"/>
      <c r="EHR19" s="762"/>
      <c r="EHT19" s="762"/>
      <c r="EHU19" s="94"/>
      <c r="EHX19" s="549"/>
      <c r="EHY19" s="548"/>
      <c r="EIG19" s="762"/>
      <c r="EII19" s="762"/>
      <c r="EIK19" s="762"/>
      <c r="EIM19" s="762"/>
      <c r="EIN19" s="94"/>
      <c r="EIQ19" s="549"/>
      <c r="EIR19" s="548"/>
      <c r="EIZ19" s="762"/>
      <c r="EJB19" s="762"/>
      <c r="EJD19" s="762"/>
      <c r="EJF19" s="762"/>
      <c r="EJG19" s="94"/>
      <c r="EJJ19" s="549"/>
      <c r="EJK19" s="548"/>
      <c r="EJS19" s="762"/>
      <c r="EJU19" s="762"/>
      <c r="EJW19" s="762"/>
      <c r="EJY19" s="762"/>
      <c r="EJZ19" s="94"/>
      <c r="EKC19" s="549"/>
      <c r="EKD19" s="548"/>
      <c r="EKL19" s="762"/>
      <c r="EKN19" s="762"/>
      <c r="EKP19" s="762"/>
      <c r="EKR19" s="762"/>
      <c r="EKS19" s="94"/>
      <c r="EKV19" s="549"/>
      <c r="EKW19" s="548"/>
      <c r="ELE19" s="762"/>
      <c r="ELG19" s="762"/>
      <c r="ELI19" s="762"/>
      <c r="ELK19" s="762"/>
      <c r="ELL19" s="94"/>
      <c r="ELO19" s="549"/>
      <c r="ELP19" s="548"/>
      <c r="ELX19" s="762"/>
      <c r="ELZ19" s="762"/>
      <c r="EMB19" s="762"/>
      <c r="EMD19" s="762"/>
      <c r="EME19" s="94"/>
      <c r="EMH19" s="549"/>
      <c r="EMI19" s="548"/>
      <c r="EMQ19" s="762"/>
      <c r="EMS19" s="762"/>
      <c r="EMU19" s="762"/>
      <c r="EMW19" s="762"/>
      <c r="EMX19" s="94"/>
      <c r="ENA19" s="549"/>
      <c r="ENB19" s="548"/>
      <c r="ENJ19" s="762"/>
      <c r="ENL19" s="762"/>
      <c r="ENN19" s="762"/>
      <c r="ENP19" s="762"/>
      <c r="ENQ19" s="94"/>
      <c r="ENT19" s="549"/>
      <c r="ENU19" s="548"/>
      <c r="EOC19" s="762"/>
      <c r="EOE19" s="762"/>
      <c r="EOG19" s="762"/>
      <c r="EOI19" s="762"/>
      <c r="EOJ19" s="94"/>
      <c r="EOM19" s="549"/>
      <c r="EON19" s="548"/>
      <c r="EOV19" s="762"/>
      <c r="EOX19" s="762"/>
      <c r="EOZ19" s="762"/>
      <c r="EPB19" s="762"/>
      <c r="EPC19" s="94"/>
      <c r="EPF19" s="549"/>
      <c r="EPG19" s="548"/>
      <c r="EPO19" s="762"/>
      <c r="EPQ19" s="762"/>
      <c r="EPS19" s="762"/>
      <c r="EPU19" s="762"/>
      <c r="EPV19" s="94"/>
      <c r="EPY19" s="549"/>
      <c r="EPZ19" s="548"/>
      <c r="EQH19" s="762"/>
      <c r="EQJ19" s="762"/>
      <c r="EQL19" s="762"/>
      <c r="EQN19" s="762"/>
      <c r="EQO19" s="94"/>
      <c r="EQR19" s="549"/>
      <c r="EQS19" s="548"/>
      <c r="ERA19" s="762"/>
      <c r="ERC19" s="762"/>
      <c r="ERE19" s="762"/>
      <c r="ERG19" s="762"/>
      <c r="ERH19" s="94"/>
      <c r="ERK19" s="549"/>
      <c r="ERL19" s="548"/>
      <c r="ERT19" s="762"/>
      <c r="ERV19" s="762"/>
      <c r="ERX19" s="762"/>
      <c r="ERZ19" s="762"/>
      <c r="ESA19" s="94"/>
      <c r="ESD19" s="549"/>
      <c r="ESE19" s="548"/>
      <c r="ESM19" s="762"/>
      <c r="ESO19" s="762"/>
      <c r="ESQ19" s="762"/>
      <c r="ESS19" s="762"/>
      <c r="EST19" s="94"/>
      <c r="ESW19" s="549"/>
      <c r="ESX19" s="548"/>
      <c r="ETF19" s="762"/>
      <c r="ETH19" s="762"/>
      <c r="ETJ19" s="762"/>
      <c r="ETL19" s="762"/>
      <c r="ETM19" s="94"/>
      <c r="ETP19" s="549"/>
      <c r="ETQ19" s="548"/>
      <c r="ETY19" s="762"/>
      <c r="EUA19" s="762"/>
      <c r="EUC19" s="762"/>
      <c r="EUE19" s="762"/>
      <c r="EUF19" s="94"/>
      <c r="EUI19" s="549"/>
      <c r="EUJ19" s="548"/>
      <c r="EUR19" s="762"/>
      <c r="EUT19" s="762"/>
      <c r="EUV19" s="762"/>
      <c r="EUX19" s="762"/>
      <c r="EUY19" s="94"/>
      <c r="EVB19" s="549"/>
      <c r="EVC19" s="548"/>
      <c r="EVK19" s="762"/>
      <c r="EVM19" s="762"/>
      <c r="EVO19" s="762"/>
      <c r="EVQ19" s="762"/>
      <c r="EVR19" s="94"/>
      <c r="EVU19" s="549"/>
      <c r="EVV19" s="548"/>
      <c r="EWD19" s="762"/>
      <c r="EWF19" s="762"/>
      <c r="EWH19" s="762"/>
      <c r="EWJ19" s="762"/>
      <c r="EWK19" s="94"/>
      <c r="EWN19" s="549"/>
      <c r="EWO19" s="548"/>
      <c r="EWW19" s="762"/>
      <c r="EWY19" s="762"/>
      <c r="EXA19" s="762"/>
      <c r="EXC19" s="762"/>
      <c r="EXD19" s="94"/>
      <c r="EXG19" s="549"/>
      <c r="EXH19" s="548"/>
      <c r="EXP19" s="762"/>
      <c r="EXR19" s="762"/>
      <c r="EXT19" s="762"/>
      <c r="EXV19" s="762"/>
      <c r="EXW19" s="94"/>
      <c r="EXZ19" s="549"/>
      <c r="EYA19" s="548"/>
      <c r="EYI19" s="762"/>
      <c r="EYK19" s="762"/>
      <c r="EYM19" s="762"/>
      <c r="EYO19" s="762"/>
      <c r="EYP19" s="94"/>
      <c r="EYS19" s="549"/>
      <c r="EYT19" s="548"/>
      <c r="EZB19" s="762"/>
      <c r="EZD19" s="762"/>
      <c r="EZF19" s="762"/>
      <c r="EZH19" s="762"/>
      <c r="EZI19" s="94"/>
      <c r="EZL19" s="549"/>
      <c r="EZM19" s="548"/>
      <c r="EZU19" s="762"/>
      <c r="EZW19" s="762"/>
      <c r="EZY19" s="762"/>
      <c r="FAA19" s="762"/>
      <c r="FAB19" s="94"/>
      <c r="FAE19" s="549"/>
      <c r="FAF19" s="548"/>
      <c r="FAN19" s="762"/>
      <c r="FAP19" s="762"/>
      <c r="FAR19" s="762"/>
      <c r="FAT19" s="762"/>
      <c r="FAU19" s="94"/>
      <c r="FAX19" s="549"/>
      <c r="FAY19" s="548"/>
      <c r="FBG19" s="762"/>
      <c r="FBI19" s="762"/>
      <c r="FBK19" s="762"/>
      <c r="FBM19" s="762"/>
      <c r="FBN19" s="94"/>
      <c r="FBQ19" s="549"/>
      <c r="FBR19" s="548"/>
      <c r="FBZ19" s="762"/>
      <c r="FCB19" s="762"/>
      <c r="FCD19" s="762"/>
      <c r="FCF19" s="762"/>
      <c r="FCG19" s="94"/>
      <c r="FCJ19" s="549"/>
      <c r="FCK19" s="548"/>
      <c r="FCS19" s="762"/>
      <c r="FCU19" s="762"/>
      <c r="FCW19" s="762"/>
      <c r="FCY19" s="762"/>
      <c r="FCZ19" s="94"/>
      <c r="FDC19" s="549"/>
      <c r="FDD19" s="548"/>
      <c r="FDL19" s="762"/>
      <c r="FDN19" s="762"/>
      <c r="FDP19" s="762"/>
      <c r="FDR19" s="762"/>
      <c r="FDS19" s="94"/>
      <c r="FDV19" s="549"/>
      <c r="FDW19" s="548"/>
      <c r="FEE19" s="762"/>
      <c r="FEG19" s="762"/>
      <c r="FEI19" s="762"/>
      <c r="FEK19" s="762"/>
      <c r="FEL19" s="94"/>
      <c r="FEO19" s="549"/>
      <c r="FEP19" s="548"/>
      <c r="FEX19" s="762"/>
      <c r="FEZ19" s="762"/>
      <c r="FFB19" s="762"/>
      <c r="FFD19" s="762"/>
      <c r="FFE19" s="94"/>
      <c r="FFH19" s="549"/>
      <c r="FFI19" s="548"/>
      <c r="FFQ19" s="762"/>
      <c r="FFS19" s="762"/>
      <c r="FFU19" s="762"/>
      <c r="FFW19" s="762"/>
      <c r="FFX19" s="94"/>
      <c r="FGA19" s="549"/>
      <c r="FGB19" s="548"/>
      <c r="FGJ19" s="762"/>
      <c r="FGL19" s="762"/>
      <c r="FGN19" s="762"/>
      <c r="FGP19" s="762"/>
      <c r="FGQ19" s="94"/>
      <c r="FGT19" s="549"/>
      <c r="FGU19" s="548"/>
      <c r="FHC19" s="762"/>
      <c r="FHE19" s="762"/>
      <c r="FHG19" s="762"/>
      <c r="FHI19" s="762"/>
      <c r="FHJ19" s="94"/>
      <c r="FHM19" s="549"/>
      <c r="FHN19" s="548"/>
      <c r="FHV19" s="762"/>
      <c r="FHX19" s="762"/>
      <c r="FHZ19" s="762"/>
      <c r="FIB19" s="762"/>
      <c r="FIC19" s="94"/>
      <c r="FIF19" s="549"/>
      <c r="FIG19" s="548"/>
      <c r="FIO19" s="762"/>
      <c r="FIQ19" s="762"/>
      <c r="FIS19" s="762"/>
      <c r="FIU19" s="762"/>
      <c r="FIV19" s="94"/>
      <c r="FIY19" s="549"/>
      <c r="FIZ19" s="548"/>
      <c r="FJH19" s="762"/>
      <c r="FJJ19" s="762"/>
      <c r="FJL19" s="762"/>
      <c r="FJN19" s="762"/>
      <c r="FJO19" s="94"/>
      <c r="FJR19" s="549"/>
      <c r="FJS19" s="548"/>
      <c r="FKA19" s="762"/>
      <c r="FKC19" s="762"/>
      <c r="FKE19" s="762"/>
      <c r="FKG19" s="762"/>
      <c r="FKH19" s="94"/>
      <c r="FKK19" s="549"/>
      <c r="FKL19" s="548"/>
      <c r="FKT19" s="762"/>
      <c r="FKV19" s="762"/>
      <c r="FKX19" s="762"/>
      <c r="FKZ19" s="762"/>
      <c r="FLA19" s="94"/>
      <c r="FLD19" s="549"/>
      <c r="FLE19" s="548"/>
      <c r="FLM19" s="762"/>
      <c r="FLO19" s="762"/>
      <c r="FLQ19" s="762"/>
      <c r="FLS19" s="762"/>
      <c r="FLT19" s="94"/>
      <c r="FLW19" s="549"/>
      <c r="FLX19" s="548"/>
      <c r="FMF19" s="762"/>
      <c r="FMH19" s="762"/>
      <c r="FMJ19" s="762"/>
      <c r="FML19" s="762"/>
      <c r="FMM19" s="94"/>
      <c r="FMP19" s="549"/>
      <c r="FMQ19" s="548"/>
      <c r="FMY19" s="762"/>
      <c r="FNA19" s="762"/>
      <c r="FNC19" s="762"/>
      <c r="FNE19" s="762"/>
      <c r="FNF19" s="94"/>
      <c r="FNI19" s="549"/>
      <c r="FNJ19" s="548"/>
      <c r="FNR19" s="762"/>
      <c r="FNT19" s="762"/>
      <c r="FNV19" s="762"/>
      <c r="FNX19" s="762"/>
      <c r="FNY19" s="94"/>
      <c r="FOB19" s="549"/>
      <c r="FOC19" s="548"/>
      <c r="FOK19" s="762"/>
      <c r="FOM19" s="762"/>
      <c r="FOO19" s="762"/>
      <c r="FOQ19" s="762"/>
      <c r="FOR19" s="94"/>
      <c r="FOU19" s="549"/>
      <c r="FOV19" s="548"/>
      <c r="FPD19" s="762"/>
      <c r="FPF19" s="762"/>
      <c r="FPH19" s="762"/>
      <c r="FPJ19" s="762"/>
      <c r="FPK19" s="94"/>
      <c r="FPN19" s="549"/>
      <c r="FPO19" s="548"/>
      <c r="FPW19" s="762"/>
      <c r="FPY19" s="762"/>
      <c r="FQA19" s="762"/>
      <c r="FQC19" s="762"/>
      <c r="FQD19" s="94"/>
      <c r="FQG19" s="549"/>
      <c r="FQH19" s="548"/>
      <c r="FQP19" s="762"/>
      <c r="FQR19" s="762"/>
      <c r="FQT19" s="762"/>
      <c r="FQV19" s="762"/>
      <c r="FQW19" s="94"/>
      <c r="FQZ19" s="549"/>
      <c r="FRA19" s="548"/>
      <c r="FRI19" s="762"/>
      <c r="FRK19" s="762"/>
      <c r="FRM19" s="762"/>
      <c r="FRO19" s="762"/>
      <c r="FRP19" s="94"/>
      <c r="FRS19" s="549"/>
      <c r="FRT19" s="548"/>
      <c r="FSB19" s="762"/>
      <c r="FSD19" s="762"/>
      <c r="FSF19" s="762"/>
      <c r="FSH19" s="762"/>
      <c r="FSI19" s="94"/>
      <c r="FSL19" s="549"/>
      <c r="FSM19" s="548"/>
      <c r="FSU19" s="762"/>
      <c r="FSW19" s="762"/>
      <c r="FSY19" s="762"/>
      <c r="FTA19" s="762"/>
      <c r="FTB19" s="94"/>
      <c r="FTE19" s="549"/>
      <c r="FTF19" s="548"/>
      <c r="FTN19" s="762"/>
      <c r="FTP19" s="762"/>
      <c r="FTR19" s="762"/>
      <c r="FTT19" s="762"/>
      <c r="FTU19" s="94"/>
      <c r="FTX19" s="549"/>
      <c r="FTY19" s="548"/>
      <c r="FUG19" s="762"/>
      <c r="FUI19" s="762"/>
      <c r="FUK19" s="762"/>
      <c r="FUM19" s="762"/>
      <c r="FUN19" s="94"/>
      <c r="FUQ19" s="549"/>
      <c r="FUR19" s="548"/>
      <c r="FUZ19" s="762"/>
      <c r="FVB19" s="762"/>
      <c r="FVD19" s="762"/>
      <c r="FVF19" s="762"/>
      <c r="FVG19" s="94"/>
      <c r="FVJ19" s="549"/>
      <c r="FVK19" s="548"/>
      <c r="FVS19" s="762"/>
      <c r="FVU19" s="762"/>
      <c r="FVW19" s="762"/>
      <c r="FVY19" s="762"/>
      <c r="FVZ19" s="94"/>
      <c r="FWC19" s="549"/>
      <c r="FWD19" s="548"/>
      <c r="FWL19" s="762"/>
      <c r="FWN19" s="762"/>
      <c r="FWP19" s="762"/>
      <c r="FWR19" s="762"/>
      <c r="FWS19" s="94"/>
      <c r="FWV19" s="549"/>
      <c r="FWW19" s="548"/>
      <c r="FXE19" s="762"/>
      <c r="FXG19" s="762"/>
      <c r="FXI19" s="762"/>
      <c r="FXK19" s="762"/>
      <c r="FXL19" s="94"/>
      <c r="FXO19" s="549"/>
      <c r="FXP19" s="548"/>
      <c r="FXX19" s="762"/>
      <c r="FXZ19" s="762"/>
      <c r="FYB19" s="762"/>
      <c r="FYD19" s="762"/>
      <c r="FYE19" s="94"/>
      <c r="FYH19" s="549"/>
      <c r="FYI19" s="548"/>
      <c r="FYQ19" s="762"/>
      <c r="FYS19" s="762"/>
      <c r="FYU19" s="762"/>
      <c r="FYW19" s="762"/>
      <c r="FYX19" s="94"/>
      <c r="FZA19" s="549"/>
      <c r="FZB19" s="548"/>
      <c r="FZJ19" s="762"/>
      <c r="FZL19" s="762"/>
      <c r="FZN19" s="762"/>
      <c r="FZP19" s="762"/>
      <c r="FZQ19" s="94"/>
      <c r="FZT19" s="549"/>
      <c r="FZU19" s="548"/>
      <c r="GAC19" s="762"/>
      <c r="GAE19" s="762"/>
      <c r="GAG19" s="762"/>
      <c r="GAI19" s="762"/>
      <c r="GAJ19" s="94"/>
      <c r="GAM19" s="549"/>
      <c r="GAN19" s="548"/>
      <c r="GAV19" s="762"/>
      <c r="GAX19" s="762"/>
      <c r="GAZ19" s="762"/>
      <c r="GBB19" s="762"/>
      <c r="GBC19" s="94"/>
      <c r="GBF19" s="549"/>
      <c r="GBG19" s="548"/>
      <c r="GBO19" s="762"/>
      <c r="GBQ19" s="762"/>
      <c r="GBS19" s="762"/>
      <c r="GBU19" s="762"/>
      <c r="GBV19" s="94"/>
      <c r="GBY19" s="549"/>
      <c r="GBZ19" s="548"/>
      <c r="GCH19" s="762"/>
      <c r="GCJ19" s="762"/>
      <c r="GCL19" s="762"/>
      <c r="GCN19" s="762"/>
      <c r="GCO19" s="94"/>
      <c r="GCR19" s="549"/>
      <c r="GCS19" s="548"/>
      <c r="GDA19" s="762"/>
      <c r="GDC19" s="762"/>
      <c r="GDE19" s="762"/>
      <c r="GDG19" s="762"/>
      <c r="GDH19" s="94"/>
      <c r="GDK19" s="549"/>
      <c r="GDL19" s="548"/>
      <c r="GDT19" s="762"/>
      <c r="GDV19" s="762"/>
      <c r="GDX19" s="762"/>
      <c r="GDZ19" s="762"/>
      <c r="GEA19" s="94"/>
      <c r="GED19" s="549"/>
      <c r="GEE19" s="548"/>
      <c r="GEM19" s="762"/>
      <c r="GEO19" s="762"/>
      <c r="GEQ19" s="762"/>
      <c r="GES19" s="762"/>
      <c r="GET19" s="94"/>
      <c r="GEW19" s="549"/>
      <c r="GEX19" s="548"/>
      <c r="GFF19" s="762"/>
      <c r="GFH19" s="762"/>
      <c r="GFJ19" s="762"/>
      <c r="GFL19" s="762"/>
      <c r="GFM19" s="94"/>
      <c r="GFP19" s="549"/>
      <c r="GFQ19" s="548"/>
      <c r="GFY19" s="762"/>
      <c r="GGA19" s="762"/>
      <c r="GGC19" s="762"/>
      <c r="GGE19" s="762"/>
      <c r="GGF19" s="94"/>
      <c r="GGI19" s="549"/>
      <c r="GGJ19" s="548"/>
      <c r="GGR19" s="762"/>
      <c r="GGT19" s="762"/>
      <c r="GGV19" s="762"/>
      <c r="GGX19" s="762"/>
      <c r="GGY19" s="94"/>
      <c r="GHB19" s="549"/>
      <c r="GHC19" s="548"/>
      <c r="GHK19" s="762"/>
      <c r="GHM19" s="762"/>
      <c r="GHO19" s="762"/>
      <c r="GHQ19" s="762"/>
      <c r="GHR19" s="94"/>
      <c r="GHU19" s="549"/>
      <c r="GHV19" s="548"/>
      <c r="GID19" s="762"/>
      <c r="GIF19" s="762"/>
      <c r="GIH19" s="762"/>
      <c r="GIJ19" s="762"/>
      <c r="GIK19" s="94"/>
      <c r="GIN19" s="549"/>
      <c r="GIO19" s="548"/>
      <c r="GIW19" s="762"/>
      <c r="GIY19" s="762"/>
      <c r="GJA19" s="762"/>
      <c r="GJC19" s="762"/>
      <c r="GJD19" s="94"/>
      <c r="GJG19" s="549"/>
      <c r="GJH19" s="548"/>
      <c r="GJP19" s="762"/>
      <c r="GJR19" s="762"/>
      <c r="GJT19" s="762"/>
      <c r="GJV19" s="762"/>
      <c r="GJW19" s="94"/>
      <c r="GJZ19" s="549"/>
      <c r="GKA19" s="548"/>
      <c r="GKI19" s="762"/>
      <c r="GKK19" s="762"/>
      <c r="GKM19" s="762"/>
      <c r="GKO19" s="762"/>
      <c r="GKP19" s="94"/>
      <c r="GKS19" s="549"/>
      <c r="GKT19" s="548"/>
      <c r="GLB19" s="762"/>
      <c r="GLD19" s="762"/>
      <c r="GLF19" s="762"/>
      <c r="GLH19" s="762"/>
      <c r="GLI19" s="94"/>
      <c r="GLL19" s="549"/>
      <c r="GLM19" s="548"/>
      <c r="GLU19" s="762"/>
      <c r="GLW19" s="762"/>
      <c r="GLY19" s="762"/>
      <c r="GMA19" s="762"/>
      <c r="GMB19" s="94"/>
      <c r="GME19" s="549"/>
      <c r="GMF19" s="548"/>
      <c r="GMN19" s="762"/>
      <c r="GMP19" s="762"/>
      <c r="GMR19" s="762"/>
      <c r="GMT19" s="762"/>
      <c r="GMU19" s="94"/>
      <c r="GMX19" s="549"/>
      <c r="GMY19" s="548"/>
      <c r="GNG19" s="762"/>
      <c r="GNI19" s="762"/>
      <c r="GNK19" s="762"/>
      <c r="GNM19" s="762"/>
      <c r="GNN19" s="94"/>
      <c r="GNQ19" s="549"/>
      <c r="GNR19" s="548"/>
      <c r="GNZ19" s="762"/>
      <c r="GOB19" s="762"/>
      <c r="GOD19" s="762"/>
      <c r="GOF19" s="762"/>
      <c r="GOG19" s="94"/>
      <c r="GOJ19" s="549"/>
      <c r="GOK19" s="548"/>
      <c r="GOS19" s="762"/>
      <c r="GOU19" s="762"/>
      <c r="GOW19" s="762"/>
      <c r="GOY19" s="762"/>
      <c r="GOZ19" s="94"/>
      <c r="GPC19" s="549"/>
      <c r="GPD19" s="548"/>
      <c r="GPL19" s="762"/>
      <c r="GPN19" s="762"/>
      <c r="GPP19" s="762"/>
      <c r="GPR19" s="762"/>
      <c r="GPS19" s="94"/>
      <c r="GPV19" s="549"/>
      <c r="GPW19" s="548"/>
      <c r="GQE19" s="762"/>
      <c r="GQG19" s="762"/>
      <c r="GQI19" s="762"/>
      <c r="GQK19" s="762"/>
      <c r="GQL19" s="94"/>
      <c r="GQO19" s="549"/>
      <c r="GQP19" s="548"/>
      <c r="GQX19" s="762"/>
      <c r="GQZ19" s="762"/>
      <c r="GRB19" s="762"/>
      <c r="GRD19" s="762"/>
      <c r="GRE19" s="94"/>
      <c r="GRH19" s="549"/>
      <c r="GRI19" s="548"/>
      <c r="GRQ19" s="762"/>
      <c r="GRS19" s="762"/>
      <c r="GRU19" s="762"/>
      <c r="GRW19" s="762"/>
      <c r="GRX19" s="94"/>
      <c r="GSA19" s="549"/>
      <c r="GSB19" s="548"/>
      <c r="GSJ19" s="762"/>
      <c r="GSL19" s="762"/>
      <c r="GSN19" s="762"/>
      <c r="GSP19" s="762"/>
      <c r="GSQ19" s="94"/>
      <c r="GST19" s="549"/>
      <c r="GSU19" s="548"/>
      <c r="GTC19" s="762"/>
      <c r="GTE19" s="762"/>
      <c r="GTG19" s="762"/>
      <c r="GTI19" s="762"/>
      <c r="GTJ19" s="94"/>
      <c r="GTM19" s="549"/>
      <c r="GTN19" s="548"/>
      <c r="GTV19" s="762"/>
      <c r="GTX19" s="762"/>
      <c r="GTZ19" s="762"/>
      <c r="GUB19" s="762"/>
      <c r="GUC19" s="94"/>
      <c r="GUF19" s="549"/>
      <c r="GUG19" s="548"/>
      <c r="GUO19" s="762"/>
      <c r="GUQ19" s="762"/>
      <c r="GUS19" s="762"/>
      <c r="GUU19" s="762"/>
      <c r="GUV19" s="94"/>
      <c r="GUY19" s="549"/>
      <c r="GUZ19" s="548"/>
      <c r="GVH19" s="762"/>
      <c r="GVJ19" s="762"/>
      <c r="GVL19" s="762"/>
      <c r="GVN19" s="762"/>
      <c r="GVO19" s="94"/>
      <c r="GVR19" s="549"/>
      <c r="GVS19" s="548"/>
      <c r="GWA19" s="762"/>
      <c r="GWC19" s="762"/>
      <c r="GWE19" s="762"/>
      <c r="GWG19" s="762"/>
      <c r="GWH19" s="94"/>
      <c r="GWK19" s="549"/>
      <c r="GWL19" s="548"/>
      <c r="GWT19" s="762"/>
      <c r="GWV19" s="762"/>
      <c r="GWX19" s="762"/>
      <c r="GWZ19" s="762"/>
      <c r="GXA19" s="94"/>
      <c r="GXD19" s="549"/>
      <c r="GXE19" s="548"/>
      <c r="GXM19" s="762"/>
      <c r="GXO19" s="762"/>
      <c r="GXQ19" s="762"/>
      <c r="GXS19" s="762"/>
      <c r="GXT19" s="94"/>
      <c r="GXW19" s="549"/>
      <c r="GXX19" s="548"/>
      <c r="GYF19" s="762"/>
      <c r="GYH19" s="762"/>
      <c r="GYJ19" s="762"/>
      <c r="GYL19" s="762"/>
      <c r="GYM19" s="94"/>
      <c r="GYP19" s="549"/>
      <c r="GYQ19" s="548"/>
      <c r="GYY19" s="762"/>
      <c r="GZA19" s="762"/>
      <c r="GZC19" s="762"/>
      <c r="GZE19" s="762"/>
      <c r="GZF19" s="94"/>
      <c r="GZI19" s="549"/>
      <c r="GZJ19" s="548"/>
      <c r="GZR19" s="762"/>
      <c r="GZT19" s="762"/>
      <c r="GZV19" s="762"/>
      <c r="GZX19" s="762"/>
      <c r="GZY19" s="94"/>
      <c r="HAB19" s="549"/>
      <c r="HAC19" s="548"/>
      <c r="HAK19" s="762"/>
      <c r="HAM19" s="762"/>
      <c r="HAO19" s="762"/>
      <c r="HAQ19" s="762"/>
      <c r="HAR19" s="94"/>
      <c r="HAU19" s="549"/>
      <c r="HAV19" s="548"/>
      <c r="HBD19" s="762"/>
      <c r="HBF19" s="762"/>
      <c r="HBH19" s="762"/>
      <c r="HBJ19" s="762"/>
      <c r="HBK19" s="94"/>
      <c r="HBN19" s="549"/>
      <c r="HBO19" s="548"/>
      <c r="HBW19" s="762"/>
      <c r="HBY19" s="762"/>
      <c r="HCA19" s="762"/>
      <c r="HCC19" s="762"/>
      <c r="HCD19" s="94"/>
      <c r="HCG19" s="549"/>
      <c r="HCH19" s="548"/>
      <c r="HCP19" s="762"/>
      <c r="HCR19" s="762"/>
      <c r="HCT19" s="762"/>
      <c r="HCV19" s="762"/>
      <c r="HCW19" s="94"/>
      <c r="HCZ19" s="549"/>
      <c r="HDA19" s="548"/>
      <c r="HDI19" s="762"/>
      <c r="HDK19" s="762"/>
      <c r="HDM19" s="762"/>
      <c r="HDO19" s="762"/>
      <c r="HDP19" s="94"/>
      <c r="HDS19" s="549"/>
      <c r="HDT19" s="548"/>
      <c r="HEB19" s="762"/>
      <c r="HED19" s="762"/>
      <c r="HEF19" s="762"/>
      <c r="HEH19" s="762"/>
      <c r="HEI19" s="94"/>
      <c r="HEL19" s="549"/>
      <c r="HEM19" s="548"/>
      <c r="HEU19" s="762"/>
      <c r="HEW19" s="762"/>
      <c r="HEY19" s="762"/>
      <c r="HFA19" s="762"/>
      <c r="HFB19" s="94"/>
      <c r="HFE19" s="549"/>
      <c r="HFF19" s="548"/>
      <c r="HFN19" s="762"/>
      <c r="HFP19" s="762"/>
      <c r="HFR19" s="762"/>
      <c r="HFT19" s="762"/>
      <c r="HFU19" s="94"/>
      <c r="HFX19" s="549"/>
      <c r="HFY19" s="548"/>
      <c r="HGG19" s="762"/>
      <c r="HGI19" s="762"/>
      <c r="HGK19" s="762"/>
      <c r="HGM19" s="762"/>
      <c r="HGN19" s="94"/>
      <c r="HGQ19" s="549"/>
      <c r="HGR19" s="548"/>
      <c r="HGZ19" s="762"/>
      <c r="HHB19" s="762"/>
      <c r="HHD19" s="762"/>
      <c r="HHF19" s="762"/>
      <c r="HHG19" s="94"/>
      <c r="HHJ19" s="549"/>
      <c r="HHK19" s="548"/>
      <c r="HHS19" s="762"/>
      <c r="HHU19" s="762"/>
      <c r="HHW19" s="762"/>
      <c r="HHY19" s="762"/>
      <c r="HHZ19" s="94"/>
      <c r="HIC19" s="549"/>
      <c r="HID19" s="548"/>
      <c r="HIL19" s="762"/>
      <c r="HIN19" s="762"/>
      <c r="HIP19" s="762"/>
      <c r="HIR19" s="762"/>
      <c r="HIS19" s="94"/>
      <c r="HIV19" s="549"/>
      <c r="HIW19" s="548"/>
      <c r="HJE19" s="762"/>
      <c r="HJG19" s="762"/>
      <c r="HJI19" s="762"/>
      <c r="HJK19" s="762"/>
      <c r="HJL19" s="94"/>
      <c r="HJO19" s="549"/>
      <c r="HJP19" s="548"/>
      <c r="HJX19" s="762"/>
      <c r="HJZ19" s="762"/>
      <c r="HKB19" s="762"/>
      <c r="HKD19" s="762"/>
      <c r="HKE19" s="94"/>
      <c r="HKH19" s="549"/>
      <c r="HKI19" s="548"/>
      <c r="HKQ19" s="762"/>
      <c r="HKS19" s="762"/>
      <c r="HKU19" s="762"/>
      <c r="HKW19" s="762"/>
      <c r="HKX19" s="94"/>
      <c r="HLA19" s="549"/>
      <c r="HLB19" s="548"/>
      <c r="HLJ19" s="762"/>
      <c r="HLL19" s="762"/>
      <c r="HLN19" s="762"/>
      <c r="HLP19" s="762"/>
      <c r="HLQ19" s="94"/>
      <c r="HLT19" s="549"/>
      <c r="HLU19" s="548"/>
      <c r="HMC19" s="762"/>
      <c r="HME19" s="762"/>
      <c r="HMG19" s="762"/>
      <c r="HMI19" s="762"/>
      <c r="HMJ19" s="94"/>
      <c r="HMM19" s="549"/>
      <c r="HMN19" s="548"/>
      <c r="HMV19" s="762"/>
      <c r="HMX19" s="762"/>
      <c r="HMZ19" s="762"/>
      <c r="HNB19" s="762"/>
      <c r="HNC19" s="94"/>
      <c r="HNF19" s="549"/>
      <c r="HNG19" s="548"/>
      <c r="HNO19" s="762"/>
      <c r="HNQ19" s="762"/>
      <c r="HNS19" s="762"/>
      <c r="HNU19" s="762"/>
      <c r="HNV19" s="94"/>
      <c r="HNY19" s="549"/>
      <c r="HNZ19" s="548"/>
      <c r="HOH19" s="762"/>
      <c r="HOJ19" s="762"/>
      <c r="HOL19" s="762"/>
      <c r="HON19" s="762"/>
      <c r="HOO19" s="94"/>
      <c r="HOR19" s="549"/>
      <c r="HOS19" s="548"/>
      <c r="HPA19" s="762"/>
      <c r="HPC19" s="762"/>
      <c r="HPE19" s="762"/>
      <c r="HPG19" s="762"/>
      <c r="HPH19" s="94"/>
      <c r="HPK19" s="549"/>
      <c r="HPL19" s="548"/>
      <c r="HPT19" s="762"/>
      <c r="HPV19" s="762"/>
      <c r="HPX19" s="762"/>
      <c r="HPZ19" s="762"/>
      <c r="HQA19" s="94"/>
      <c r="HQD19" s="549"/>
      <c r="HQE19" s="548"/>
      <c r="HQM19" s="762"/>
      <c r="HQO19" s="762"/>
      <c r="HQQ19" s="762"/>
      <c r="HQS19" s="762"/>
      <c r="HQT19" s="94"/>
      <c r="HQW19" s="549"/>
      <c r="HQX19" s="548"/>
      <c r="HRF19" s="762"/>
      <c r="HRH19" s="762"/>
      <c r="HRJ19" s="762"/>
      <c r="HRL19" s="762"/>
      <c r="HRM19" s="94"/>
      <c r="HRP19" s="549"/>
      <c r="HRQ19" s="548"/>
      <c r="HRY19" s="762"/>
      <c r="HSA19" s="762"/>
      <c r="HSC19" s="762"/>
      <c r="HSE19" s="762"/>
      <c r="HSF19" s="94"/>
      <c r="HSI19" s="549"/>
      <c r="HSJ19" s="548"/>
      <c r="HSR19" s="762"/>
      <c r="HST19" s="762"/>
      <c r="HSV19" s="762"/>
      <c r="HSX19" s="762"/>
      <c r="HSY19" s="94"/>
      <c r="HTB19" s="549"/>
      <c r="HTC19" s="548"/>
      <c r="HTK19" s="762"/>
      <c r="HTM19" s="762"/>
      <c r="HTO19" s="762"/>
      <c r="HTQ19" s="762"/>
      <c r="HTR19" s="94"/>
      <c r="HTU19" s="549"/>
      <c r="HTV19" s="548"/>
      <c r="HUD19" s="762"/>
      <c r="HUF19" s="762"/>
      <c r="HUH19" s="762"/>
      <c r="HUJ19" s="762"/>
      <c r="HUK19" s="94"/>
      <c r="HUN19" s="549"/>
      <c r="HUO19" s="548"/>
      <c r="HUW19" s="762"/>
      <c r="HUY19" s="762"/>
      <c r="HVA19" s="762"/>
      <c r="HVC19" s="762"/>
      <c r="HVD19" s="94"/>
      <c r="HVG19" s="549"/>
      <c r="HVH19" s="548"/>
      <c r="HVP19" s="762"/>
      <c r="HVR19" s="762"/>
      <c r="HVT19" s="762"/>
      <c r="HVV19" s="762"/>
      <c r="HVW19" s="94"/>
      <c r="HVZ19" s="549"/>
      <c r="HWA19" s="548"/>
      <c r="HWI19" s="762"/>
      <c r="HWK19" s="762"/>
      <c r="HWM19" s="762"/>
      <c r="HWO19" s="762"/>
      <c r="HWP19" s="94"/>
      <c r="HWS19" s="549"/>
      <c r="HWT19" s="548"/>
      <c r="HXB19" s="762"/>
      <c r="HXD19" s="762"/>
      <c r="HXF19" s="762"/>
      <c r="HXH19" s="762"/>
      <c r="HXI19" s="94"/>
      <c r="HXL19" s="549"/>
      <c r="HXM19" s="548"/>
      <c r="HXU19" s="762"/>
      <c r="HXW19" s="762"/>
      <c r="HXY19" s="762"/>
      <c r="HYA19" s="762"/>
      <c r="HYB19" s="94"/>
      <c r="HYE19" s="549"/>
      <c r="HYF19" s="548"/>
      <c r="HYN19" s="762"/>
      <c r="HYP19" s="762"/>
      <c r="HYR19" s="762"/>
      <c r="HYT19" s="762"/>
      <c r="HYU19" s="94"/>
      <c r="HYX19" s="549"/>
      <c r="HYY19" s="548"/>
      <c r="HZG19" s="762"/>
      <c r="HZI19" s="762"/>
      <c r="HZK19" s="762"/>
      <c r="HZM19" s="762"/>
      <c r="HZN19" s="94"/>
      <c r="HZQ19" s="549"/>
      <c r="HZR19" s="548"/>
      <c r="HZZ19" s="762"/>
      <c r="IAB19" s="762"/>
      <c r="IAD19" s="762"/>
      <c r="IAF19" s="762"/>
      <c r="IAG19" s="94"/>
      <c r="IAJ19" s="549"/>
      <c r="IAK19" s="548"/>
      <c r="IAS19" s="762"/>
      <c r="IAU19" s="762"/>
      <c r="IAW19" s="762"/>
      <c r="IAY19" s="762"/>
      <c r="IAZ19" s="94"/>
      <c r="IBC19" s="549"/>
      <c r="IBD19" s="548"/>
      <c r="IBL19" s="762"/>
      <c r="IBN19" s="762"/>
      <c r="IBP19" s="762"/>
      <c r="IBR19" s="762"/>
      <c r="IBS19" s="94"/>
      <c r="IBV19" s="549"/>
      <c r="IBW19" s="548"/>
      <c r="ICE19" s="762"/>
      <c r="ICG19" s="762"/>
      <c r="ICI19" s="762"/>
      <c r="ICK19" s="762"/>
      <c r="ICL19" s="94"/>
      <c r="ICO19" s="549"/>
      <c r="ICP19" s="548"/>
      <c r="ICX19" s="762"/>
      <c r="ICZ19" s="762"/>
      <c r="IDB19" s="762"/>
      <c r="IDD19" s="762"/>
      <c r="IDE19" s="94"/>
      <c r="IDH19" s="549"/>
      <c r="IDI19" s="548"/>
      <c r="IDQ19" s="762"/>
      <c r="IDS19" s="762"/>
      <c r="IDU19" s="762"/>
      <c r="IDW19" s="762"/>
      <c r="IDX19" s="94"/>
      <c r="IEA19" s="549"/>
      <c r="IEB19" s="548"/>
      <c r="IEJ19" s="762"/>
      <c r="IEL19" s="762"/>
      <c r="IEN19" s="762"/>
      <c r="IEP19" s="762"/>
      <c r="IEQ19" s="94"/>
      <c r="IET19" s="549"/>
      <c r="IEU19" s="548"/>
      <c r="IFC19" s="762"/>
      <c r="IFE19" s="762"/>
      <c r="IFG19" s="762"/>
      <c r="IFI19" s="762"/>
      <c r="IFJ19" s="94"/>
      <c r="IFM19" s="549"/>
      <c r="IFN19" s="548"/>
      <c r="IFV19" s="762"/>
      <c r="IFX19" s="762"/>
      <c r="IFZ19" s="762"/>
      <c r="IGB19" s="762"/>
      <c r="IGC19" s="94"/>
      <c r="IGF19" s="549"/>
      <c r="IGG19" s="548"/>
      <c r="IGO19" s="762"/>
      <c r="IGQ19" s="762"/>
      <c r="IGS19" s="762"/>
      <c r="IGU19" s="762"/>
      <c r="IGV19" s="94"/>
      <c r="IGY19" s="549"/>
      <c r="IGZ19" s="548"/>
      <c r="IHH19" s="762"/>
      <c r="IHJ19" s="762"/>
      <c r="IHL19" s="762"/>
      <c r="IHN19" s="762"/>
      <c r="IHO19" s="94"/>
      <c r="IHR19" s="549"/>
      <c r="IHS19" s="548"/>
      <c r="IIA19" s="762"/>
      <c r="IIC19" s="762"/>
      <c r="IIE19" s="762"/>
      <c r="IIG19" s="762"/>
      <c r="IIH19" s="94"/>
      <c r="IIK19" s="549"/>
      <c r="IIL19" s="548"/>
      <c r="IIT19" s="762"/>
      <c r="IIV19" s="762"/>
      <c r="IIX19" s="762"/>
      <c r="IIZ19" s="762"/>
      <c r="IJA19" s="94"/>
      <c r="IJD19" s="549"/>
      <c r="IJE19" s="548"/>
      <c r="IJM19" s="762"/>
      <c r="IJO19" s="762"/>
      <c r="IJQ19" s="762"/>
      <c r="IJS19" s="762"/>
      <c r="IJT19" s="94"/>
      <c r="IJW19" s="549"/>
      <c r="IJX19" s="548"/>
      <c r="IKF19" s="762"/>
      <c r="IKH19" s="762"/>
      <c r="IKJ19" s="762"/>
      <c r="IKL19" s="762"/>
      <c r="IKM19" s="94"/>
      <c r="IKP19" s="549"/>
      <c r="IKQ19" s="548"/>
      <c r="IKY19" s="762"/>
      <c r="ILA19" s="762"/>
      <c r="ILC19" s="762"/>
      <c r="ILE19" s="762"/>
      <c r="ILF19" s="94"/>
      <c r="ILI19" s="549"/>
      <c r="ILJ19" s="548"/>
      <c r="ILR19" s="762"/>
      <c r="ILT19" s="762"/>
      <c r="ILV19" s="762"/>
      <c r="ILX19" s="762"/>
      <c r="ILY19" s="94"/>
      <c r="IMB19" s="549"/>
      <c r="IMC19" s="548"/>
      <c r="IMK19" s="762"/>
      <c r="IMM19" s="762"/>
      <c r="IMO19" s="762"/>
      <c r="IMQ19" s="762"/>
      <c r="IMR19" s="94"/>
      <c r="IMU19" s="549"/>
      <c r="IMV19" s="548"/>
      <c r="IND19" s="762"/>
      <c r="INF19" s="762"/>
      <c r="INH19" s="762"/>
      <c r="INJ19" s="762"/>
      <c r="INK19" s="94"/>
      <c r="INN19" s="549"/>
      <c r="INO19" s="548"/>
      <c r="INW19" s="762"/>
      <c r="INY19" s="762"/>
      <c r="IOA19" s="762"/>
      <c r="IOC19" s="762"/>
      <c r="IOD19" s="94"/>
      <c r="IOG19" s="549"/>
      <c r="IOH19" s="548"/>
      <c r="IOP19" s="762"/>
      <c r="IOR19" s="762"/>
      <c r="IOT19" s="762"/>
      <c r="IOV19" s="762"/>
      <c r="IOW19" s="94"/>
      <c r="IOZ19" s="549"/>
      <c r="IPA19" s="548"/>
      <c r="IPI19" s="762"/>
      <c r="IPK19" s="762"/>
      <c r="IPM19" s="762"/>
      <c r="IPO19" s="762"/>
      <c r="IPP19" s="94"/>
      <c r="IPS19" s="549"/>
      <c r="IPT19" s="548"/>
      <c r="IQB19" s="762"/>
      <c r="IQD19" s="762"/>
      <c r="IQF19" s="762"/>
      <c r="IQH19" s="762"/>
      <c r="IQI19" s="94"/>
      <c r="IQL19" s="549"/>
      <c r="IQM19" s="548"/>
      <c r="IQU19" s="762"/>
      <c r="IQW19" s="762"/>
      <c r="IQY19" s="762"/>
      <c r="IRA19" s="762"/>
      <c r="IRB19" s="94"/>
      <c r="IRE19" s="549"/>
      <c r="IRF19" s="548"/>
      <c r="IRN19" s="762"/>
      <c r="IRP19" s="762"/>
      <c r="IRR19" s="762"/>
      <c r="IRT19" s="762"/>
      <c r="IRU19" s="94"/>
      <c r="IRX19" s="549"/>
      <c r="IRY19" s="548"/>
      <c r="ISG19" s="762"/>
      <c r="ISI19" s="762"/>
      <c r="ISK19" s="762"/>
      <c r="ISM19" s="762"/>
      <c r="ISN19" s="94"/>
      <c r="ISQ19" s="549"/>
      <c r="ISR19" s="548"/>
      <c r="ISZ19" s="762"/>
      <c r="ITB19" s="762"/>
      <c r="ITD19" s="762"/>
      <c r="ITF19" s="762"/>
      <c r="ITG19" s="94"/>
      <c r="ITJ19" s="549"/>
      <c r="ITK19" s="548"/>
      <c r="ITS19" s="762"/>
      <c r="ITU19" s="762"/>
      <c r="ITW19" s="762"/>
      <c r="ITY19" s="762"/>
      <c r="ITZ19" s="94"/>
      <c r="IUC19" s="549"/>
      <c r="IUD19" s="548"/>
      <c r="IUL19" s="762"/>
      <c r="IUN19" s="762"/>
      <c r="IUP19" s="762"/>
      <c r="IUR19" s="762"/>
      <c r="IUS19" s="94"/>
      <c r="IUV19" s="549"/>
      <c r="IUW19" s="548"/>
      <c r="IVE19" s="762"/>
      <c r="IVG19" s="762"/>
      <c r="IVI19" s="762"/>
      <c r="IVK19" s="762"/>
      <c r="IVL19" s="94"/>
      <c r="IVO19" s="549"/>
      <c r="IVP19" s="548"/>
      <c r="IVX19" s="762"/>
      <c r="IVZ19" s="762"/>
      <c r="IWB19" s="762"/>
      <c r="IWD19" s="762"/>
      <c r="IWE19" s="94"/>
      <c r="IWH19" s="549"/>
      <c r="IWI19" s="548"/>
      <c r="IWQ19" s="762"/>
      <c r="IWS19" s="762"/>
      <c r="IWU19" s="762"/>
      <c r="IWW19" s="762"/>
      <c r="IWX19" s="94"/>
      <c r="IXA19" s="549"/>
      <c r="IXB19" s="548"/>
      <c r="IXJ19" s="762"/>
      <c r="IXL19" s="762"/>
      <c r="IXN19" s="762"/>
      <c r="IXP19" s="762"/>
      <c r="IXQ19" s="94"/>
      <c r="IXT19" s="549"/>
      <c r="IXU19" s="548"/>
      <c r="IYC19" s="762"/>
      <c r="IYE19" s="762"/>
      <c r="IYG19" s="762"/>
      <c r="IYI19" s="762"/>
      <c r="IYJ19" s="94"/>
      <c r="IYM19" s="549"/>
      <c r="IYN19" s="548"/>
      <c r="IYV19" s="762"/>
      <c r="IYX19" s="762"/>
      <c r="IYZ19" s="762"/>
      <c r="IZB19" s="762"/>
      <c r="IZC19" s="94"/>
      <c r="IZF19" s="549"/>
      <c r="IZG19" s="548"/>
      <c r="IZO19" s="762"/>
      <c r="IZQ19" s="762"/>
      <c r="IZS19" s="762"/>
      <c r="IZU19" s="762"/>
      <c r="IZV19" s="94"/>
      <c r="IZY19" s="549"/>
      <c r="IZZ19" s="548"/>
      <c r="JAH19" s="762"/>
      <c r="JAJ19" s="762"/>
      <c r="JAL19" s="762"/>
      <c r="JAN19" s="762"/>
      <c r="JAO19" s="94"/>
      <c r="JAR19" s="549"/>
      <c r="JAS19" s="548"/>
      <c r="JBA19" s="762"/>
      <c r="JBC19" s="762"/>
      <c r="JBE19" s="762"/>
      <c r="JBG19" s="762"/>
      <c r="JBH19" s="94"/>
      <c r="JBK19" s="549"/>
      <c r="JBL19" s="548"/>
      <c r="JBT19" s="762"/>
      <c r="JBV19" s="762"/>
      <c r="JBX19" s="762"/>
      <c r="JBZ19" s="762"/>
      <c r="JCA19" s="94"/>
      <c r="JCD19" s="549"/>
      <c r="JCE19" s="548"/>
      <c r="JCM19" s="762"/>
      <c r="JCO19" s="762"/>
      <c r="JCQ19" s="762"/>
      <c r="JCS19" s="762"/>
      <c r="JCT19" s="94"/>
      <c r="JCW19" s="549"/>
      <c r="JCX19" s="548"/>
      <c r="JDF19" s="762"/>
      <c r="JDH19" s="762"/>
      <c r="JDJ19" s="762"/>
      <c r="JDL19" s="762"/>
      <c r="JDM19" s="94"/>
      <c r="JDP19" s="549"/>
      <c r="JDQ19" s="548"/>
      <c r="JDY19" s="762"/>
      <c r="JEA19" s="762"/>
      <c r="JEC19" s="762"/>
      <c r="JEE19" s="762"/>
      <c r="JEF19" s="94"/>
      <c r="JEI19" s="549"/>
      <c r="JEJ19" s="548"/>
      <c r="JER19" s="762"/>
      <c r="JET19" s="762"/>
      <c r="JEV19" s="762"/>
      <c r="JEX19" s="762"/>
      <c r="JEY19" s="94"/>
      <c r="JFB19" s="549"/>
      <c r="JFC19" s="548"/>
      <c r="JFK19" s="762"/>
      <c r="JFM19" s="762"/>
      <c r="JFO19" s="762"/>
      <c r="JFQ19" s="762"/>
      <c r="JFR19" s="94"/>
      <c r="JFU19" s="549"/>
      <c r="JFV19" s="548"/>
      <c r="JGD19" s="762"/>
      <c r="JGF19" s="762"/>
      <c r="JGH19" s="762"/>
      <c r="JGJ19" s="762"/>
      <c r="JGK19" s="94"/>
      <c r="JGN19" s="549"/>
      <c r="JGO19" s="548"/>
      <c r="JGW19" s="762"/>
      <c r="JGY19" s="762"/>
      <c r="JHA19" s="762"/>
      <c r="JHC19" s="762"/>
      <c r="JHD19" s="94"/>
      <c r="JHG19" s="549"/>
      <c r="JHH19" s="548"/>
      <c r="JHP19" s="762"/>
      <c r="JHR19" s="762"/>
      <c r="JHT19" s="762"/>
      <c r="JHV19" s="762"/>
      <c r="JHW19" s="94"/>
      <c r="JHZ19" s="549"/>
      <c r="JIA19" s="548"/>
      <c r="JII19" s="762"/>
      <c r="JIK19" s="762"/>
      <c r="JIM19" s="762"/>
      <c r="JIO19" s="762"/>
      <c r="JIP19" s="94"/>
      <c r="JIS19" s="549"/>
      <c r="JIT19" s="548"/>
      <c r="JJB19" s="762"/>
      <c r="JJD19" s="762"/>
      <c r="JJF19" s="762"/>
      <c r="JJH19" s="762"/>
      <c r="JJI19" s="94"/>
      <c r="JJL19" s="549"/>
      <c r="JJM19" s="548"/>
      <c r="JJU19" s="762"/>
      <c r="JJW19" s="762"/>
      <c r="JJY19" s="762"/>
      <c r="JKA19" s="762"/>
      <c r="JKB19" s="94"/>
      <c r="JKE19" s="549"/>
      <c r="JKF19" s="548"/>
      <c r="JKN19" s="762"/>
      <c r="JKP19" s="762"/>
      <c r="JKR19" s="762"/>
      <c r="JKT19" s="762"/>
      <c r="JKU19" s="94"/>
      <c r="JKX19" s="549"/>
      <c r="JKY19" s="548"/>
      <c r="JLG19" s="762"/>
      <c r="JLI19" s="762"/>
      <c r="JLK19" s="762"/>
      <c r="JLM19" s="762"/>
      <c r="JLN19" s="94"/>
      <c r="JLQ19" s="549"/>
      <c r="JLR19" s="548"/>
      <c r="JLZ19" s="762"/>
      <c r="JMB19" s="762"/>
      <c r="JMD19" s="762"/>
      <c r="JMF19" s="762"/>
      <c r="JMG19" s="94"/>
      <c r="JMJ19" s="549"/>
      <c r="JMK19" s="548"/>
      <c r="JMS19" s="762"/>
      <c r="JMU19" s="762"/>
      <c r="JMW19" s="762"/>
      <c r="JMY19" s="762"/>
      <c r="JMZ19" s="94"/>
      <c r="JNC19" s="549"/>
      <c r="JND19" s="548"/>
      <c r="JNL19" s="762"/>
      <c r="JNN19" s="762"/>
      <c r="JNP19" s="762"/>
      <c r="JNR19" s="762"/>
      <c r="JNS19" s="94"/>
      <c r="JNV19" s="549"/>
      <c r="JNW19" s="548"/>
      <c r="JOE19" s="762"/>
      <c r="JOG19" s="762"/>
      <c r="JOI19" s="762"/>
      <c r="JOK19" s="762"/>
      <c r="JOL19" s="94"/>
      <c r="JOO19" s="549"/>
      <c r="JOP19" s="548"/>
      <c r="JOX19" s="762"/>
      <c r="JOZ19" s="762"/>
      <c r="JPB19" s="762"/>
      <c r="JPD19" s="762"/>
      <c r="JPE19" s="94"/>
      <c r="JPH19" s="549"/>
      <c r="JPI19" s="548"/>
      <c r="JPQ19" s="762"/>
      <c r="JPS19" s="762"/>
      <c r="JPU19" s="762"/>
      <c r="JPW19" s="762"/>
      <c r="JPX19" s="94"/>
      <c r="JQA19" s="549"/>
      <c r="JQB19" s="548"/>
      <c r="JQJ19" s="762"/>
      <c r="JQL19" s="762"/>
      <c r="JQN19" s="762"/>
      <c r="JQP19" s="762"/>
      <c r="JQQ19" s="94"/>
      <c r="JQT19" s="549"/>
      <c r="JQU19" s="548"/>
      <c r="JRC19" s="762"/>
      <c r="JRE19" s="762"/>
      <c r="JRG19" s="762"/>
      <c r="JRI19" s="762"/>
      <c r="JRJ19" s="94"/>
      <c r="JRM19" s="549"/>
      <c r="JRN19" s="548"/>
      <c r="JRV19" s="762"/>
      <c r="JRX19" s="762"/>
      <c r="JRZ19" s="762"/>
      <c r="JSB19" s="762"/>
      <c r="JSC19" s="94"/>
      <c r="JSF19" s="549"/>
      <c r="JSG19" s="548"/>
      <c r="JSO19" s="762"/>
      <c r="JSQ19" s="762"/>
      <c r="JSS19" s="762"/>
      <c r="JSU19" s="762"/>
      <c r="JSV19" s="94"/>
      <c r="JSY19" s="549"/>
      <c r="JSZ19" s="548"/>
      <c r="JTH19" s="762"/>
      <c r="JTJ19" s="762"/>
      <c r="JTL19" s="762"/>
      <c r="JTN19" s="762"/>
      <c r="JTO19" s="94"/>
      <c r="JTR19" s="549"/>
      <c r="JTS19" s="548"/>
      <c r="JUA19" s="762"/>
      <c r="JUC19" s="762"/>
      <c r="JUE19" s="762"/>
      <c r="JUG19" s="762"/>
      <c r="JUH19" s="94"/>
      <c r="JUK19" s="549"/>
      <c r="JUL19" s="548"/>
      <c r="JUT19" s="762"/>
      <c r="JUV19" s="762"/>
      <c r="JUX19" s="762"/>
      <c r="JUZ19" s="762"/>
      <c r="JVA19" s="94"/>
      <c r="JVD19" s="549"/>
      <c r="JVE19" s="548"/>
      <c r="JVM19" s="762"/>
      <c r="JVO19" s="762"/>
      <c r="JVQ19" s="762"/>
      <c r="JVS19" s="762"/>
      <c r="JVT19" s="94"/>
      <c r="JVW19" s="549"/>
      <c r="JVX19" s="548"/>
      <c r="JWF19" s="762"/>
      <c r="JWH19" s="762"/>
      <c r="JWJ19" s="762"/>
      <c r="JWL19" s="762"/>
      <c r="JWM19" s="94"/>
      <c r="JWP19" s="549"/>
      <c r="JWQ19" s="548"/>
      <c r="JWY19" s="762"/>
      <c r="JXA19" s="762"/>
      <c r="JXC19" s="762"/>
      <c r="JXE19" s="762"/>
      <c r="JXF19" s="94"/>
      <c r="JXI19" s="549"/>
      <c r="JXJ19" s="548"/>
      <c r="JXR19" s="762"/>
      <c r="JXT19" s="762"/>
      <c r="JXV19" s="762"/>
      <c r="JXX19" s="762"/>
      <c r="JXY19" s="94"/>
      <c r="JYB19" s="549"/>
      <c r="JYC19" s="548"/>
      <c r="JYK19" s="762"/>
      <c r="JYM19" s="762"/>
      <c r="JYO19" s="762"/>
      <c r="JYQ19" s="762"/>
      <c r="JYR19" s="94"/>
      <c r="JYU19" s="549"/>
      <c r="JYV19" s="548"/>
      <c r="JZD19" s="762"/>
      <c r="JZF19" s="762"/>
      <c r="JZH19" s="762"/>
      <c r="JZJ19" s="762"/>
      <c r="JZK19" s="94"/>
      <c r="JZN19" s="549"/>
      <c r="JZO19" s="548"/>
      <c r="JZW19" s="762"/>
      <c r="JZY19" s="762"/>
      <c r="KAA19" s="762"/>
      <c r="KAC19" s="762"/>
      <c r="KAD19" s="94"/>
      <c r="KAG19" s="549"/>
      <c r="KAH19" s="548"/>
      <c r="KAP19" s="762"/>
      <c r="KAR19" s="762"/>
      <c r="KAT19" s="762"/>
      <c r="KAV19" s="762"/>
      <c r="KAW19" s="94"/>
      <c r="KAZ19" s="549"/>
      <c r="KBA19" s="548"/>
      <c r="KBI19" s="762"/>
      <c r="KBK19" s="762"/>
      <c r="KBM19" s="762"/>
      <c r="KBO19" s="762"/>
      <c r="KBP19" s="94"/>
      <c r="KBS19" s="549"/>
      <c r="KBT19" s="548"/>
      <c r="KCB19" s="762"/>
      <c r="KCD19" s="762"/>
      <c r="KCF19" s="762"/>
      <c r="KCH19" s="762"/>
      <c r="KCI19" s="94"/>
      <c r="KCL19" s="549"/>
      <c r="KCM19" s="548"/>
      <c r="KCU19" s="762"/>
      <c r="KCW19" s="762"/>
      <c r="KCY19" s="762"/>
      <c r="KDA19" s="762"/>
      <c r="KDB19" s="94"/>
      <c r="KDE19" s="549"/>
      <c r="KDF19" s="548"/>
      <c r="KDN19" s="762"/>
      <c r="KDP19" s="762"/>
      <c r="KDR19" s="762"/>
      <c r="KDT19" s="762"/>
      <c r="KDU19" s="94"/>
      <c r="KDX19" s="549"/>
      <c r="KDY19" s="548"/>
      <c r="KEG19" s="762"/>
      <c r="KEI19" s="762"/>
      <c r="KEK19" s="762"/>
      <c r="KEM19" s="762"/>
      <c r="KEN19" s="94"/>
      <c r="KEQ19" s="549"/>
      <c r="KER19" s="548"/>
      <c r="KEZ19" s="762"/>
      <c r="KFB19" s="762"/>
      <c r="KFD19" s="762"/>
      <c r="KFF19" s="762"/>
      <c r="KFG19" s="94"/>
      <c r="KFJ19" s="549"/>
      <c r="KFK19" s="548"/>
      <c r="KFS19" s="762"/>
      <c r="KFU19" s="762"/>
      <c r="KFW19" s="762"/>
      <c r="KFY19" s="762"/>
      <c r="KFZ19" s="94"/>
      <c r="KGC19" s="549"/>
      <c r="KGD19" s="548"/>
      <c r="KGL19" s="762"/>
      <c r="KGN19" s="762"/>
      <c r="KGP19" s="762"/>
      <c r="KGR19" s="762"/>
      <c r="KGS19" s="94"/>
      <c r="KGV19" s="549"/>
      <c r="KGW19" s="548"/>
      <c r="KHE19" s="762"/>
      <c r="KHG19" s="762"/>
      <c r="KHI19" s="762"/>
      <c r="KHK19" s="762"/>
      <c r="KHL19" s="94"/>
      <c r="KHO19" s="549"/>
      <c r="KHP19" s="548"/>
      <c r="KHX19" s="762"/>
      <c r="KHZ19" s="762"/>
      <c r="KIB19" s="762"/>
      <c r="KID19" s="762"/>
      <c r="KIE19" s="94"/>
      <c r="KIH19" s="549"/>
      <c r="KII19" s="548"/>
      <c r="KIQ19" s="762"/>
      <c r="KIS19" s="762"/>
      <c r="KIU19" s="762"/>
      <c r="KIW19" s="762"/>
      <c r="KIX19" s="94"/>
      <c r="KJA19" s="549"/>
      <c r="KJB19" s="548"/>
      <c r="KJJ19" s="762"/>
      <c r="KJL19" s="762"/>
      <c r="KJN19" s="762"/>
      <c r="KJP19" s="762"/>
      <c r="KJQ19" s="94"/>
      <c r="KJT19" s="549"/>
      <c r="KJU19" s="548"/>
      <c r="KKC19" s="762"/>
      <c r="KKE19" s="762"/>
      <c r="KKG19" s="762"/>
      <c r="KKI19" s="762"/>
      <c r="KKJ19" s="94"/>
      <c r="KKM19" s="549"/>
      <c r="KKN19" s="548"/>
      <c r="KKV19" s="762"/>
      <c r="KKX19" s="762"/>
      <c r="KKZ19" s="762"/>
      <c r="KLB19" s="762"/>
      <c r="KLC19" s="94"/>
      <c r="KLF19" s="549"/>
      <c r="KLG19" s="548"/>
      <c r="KLO19" s="762"/>
      <c r="KLQ19" s="762"/>
      <c r="KLS19" s="762"/>
      <c r="KLU19" s="762"/>
      <c r="KLV19" s="94"/>
      <c r="KLY19" s="549"/>
      <c r="KLZ19" s="548"/>
      <c r="KMH19" s="762"/>
      <c r="KMJ19" s="762"/>
      <c r="KML19" s="762"/>
      <c r="KMN19" s="762"/>
      <c r="KMO19" s="94"/>
      <c r="KMR19" s="549"/>
      <c r="KMS19" s="548"/>
      <c r="KNA19" s="762"/>
      <c r="KNC19" s="762"/>
      <c r="KNE19" s="762"/>
      <c r="KNG19" s="762"/>
      <c r="KNH19" s="94"/>
      <c r="KNK19" s="549"/>
      <c r="KNL19" s="548"/>
      <c r="KNT19" s="762"/>
      <c r="KNV19" s="762"/>
      <c r="KNX19" s="762"/>
      <c r="KNZ19" s="762"/>
      <c r="KOA19" s="94"/>
      <c r="KOD19" s="549"/>
      <c r="KOE19" s="548"/>
      <c r="KOM19" s="762"/>
      <c r="KOO19" s="762"/>
      <c r="KOQ19" s="762"/>
      <c r="KOS19" s="762"/>
      <c r="KOT19" s="94"/>
      <c r="KOW19" s="549"/>
      <c r="KOX19" s="548"/>
      <c r="KPF19" s="762"/>
      <c r="KPH19" s="762"/>
      <c r="KPJ19" s="762"/>
      <c r="KPL19" s="762"/>
      <c r="KPM19" s="94"/>
      <c r="KPP19" s="549"/>
      <c r="KPQ19" s="548"/>
      <c r="KPY19" s="762"/>
      <c r="KQA19" s="762"/>
      <c r="KQC19" s="762"/>
      <c r="KQE19" s="762"/>
      <c r="KQF19" s="94"/>
      <c r="KQI19" s="549"/>
      <c r="KQJ19" s="548"/>
      <c r="KQR19" s="762"/>
      <c r="KQT19" s="762"/>
      <c r="KQV19" s="762"/>
      <c r="KQX19" s="762"/>
      <c r="KQY19" s="94"/>
      <c r="KRB19" s="549"/>
      <c r="KRC19" s="548"/>
      <c r="KRK19" s="762"/>
      <c r="KRM19" s="762"/>
      <c r="KRO19" s="762"/>
      <c r="KRQ19" s="762"/>
      <c r="KRR19" s="94"/>
      <c r="KRU19" s="549"/>
      <c r="KRV19" s="548"/>
      <c r="KSD19" s="762"/>
      <c r="KSF19" s="762"/>
      <c r="KSH19" s="762"/>
      <c r="KSJ19" s="762"/>
      <c r="KSK19" s="94"/>
      <c r="KSN19" s="549"/>
      <c r="KSO19" s="548"/>
      <c r="KSW19" s="762"/>
      <c r="KSY19" s="762"/>
      <c r="KTA19" s="762"/>
      <c r="KTC19" s="762"/>
      <c r="KTD19" s="94"/>
      <c r="KTG19" s="549"/>
      <c r="KTH19" s="548"/>
      <c r="KTP19" s="762"/>
      <c r="KTR19" s="762"/>
      <c r="KTT19" s="762"/>
      <c r="KTV19" s="762"/>
      <c r="KTW19" s="94"/>
      <c r="KTZ19" s="549"/>
      <c r="KUA19" s="548"/>
      <c r="KUI19" s="762"/>
      <c r="KUK19" s="762"/>
      <c r="KUM19" s="762"/>
      <c r="KUO19" s="762"/>
      <c r="KUP19" s="94"/>
      <c r="KUS19" s="549"/>
      <c r="KUT19" s="548"/>
      <c r="KVB19" s="762"/>
      <c r="KVD19" s="762"/>
      <c r="KVF19" s="762"/>
      <c r="KVH19" s="762"/>
      <c r="KVI19" s="94"/>
      <c r="KVL19" s="549"/>
      <c r="KVM19" s="548"/>
      <c r="KVU19" s="762"/>
      <c r="KVW19" s="762"/>
      <c r="KVY19" s="762"/>
      <c r="KWA19" s="762"/>
      <c r="KWB19" s="94"/>
      <c r="KWE19" s="549"/>
      <c r="KWF19" s="548"/>
      <c r="KWN19" s="762"/>
      <c r="KWP19" s="762"/>
      <c r="KWR19" s="762"/>
      <c r="KWT19" s="762"/>
      <c r="KWU19" s="94"/>
      <c r="KWX19" s="549"/>
      <c r="KWY19" s="548"/>
      <c r="KXG19" s="762"/>
      <c r="KXI19" s="762"/>
      <c r="KXK19" s="762"/>
      <c r="KXM19" s="762"/>
      <c r="KXN19" s="94"/>
      <c r="KXQ19" s="549"/>
      <c r="KXR19" s="548"/>
      <c r="KXZ19" s="762"/>
      <c r="KYB19" s="762"/>
      <c r="KYD19" s="762"/>
      <c r="KYF19" s="762"/>
      <c r="KYG19" s="94"/>
      <c r="KYJ19" s="549"/>
      <c r="KYK19" s="548"/>
      <c r="KYS19" s="762"/>
      <c r="KYU19" s="762"/>
      <c r="KYW19" s="762"/>
      <c r="KYY19" s="762"/>
      <c r="KYZ19" s="94"/>
      <c r="KZC19" s="549"/>
      <c r="KZD19" s="548"/>
      <c r="KZL19" s="762"/>
      <c r="KZN19" s="762"/>
      <c r="KZP19" s="762"/>
      <c r="KZR19" s="762"/>
      <c r="KZS19" s="94"/>
      <c r="KZV19" s="549"/>
      <c r="KZW19" s="548"/>
      <c r="LAE19" s="762"/>
      <c r="LAG19" s="762"/>
      <c r="LAI19" s="762"/>
      <c r="LAK19" s="762"/>
      <c r="LAL19" s="94"/>
      <c r="LAO19" s="549"/>
      <c r="LAP19" s="548"/>
      <c r="LAX19" s="762"/>
      <c r="LAZ19" s="762"/>
      <c r="LBB19" s="762"/>
      <c r="LBD19" s="762"/>
      <c r="LBE19" s="94"/>
      <c r="LBH19" s="549"/>
      <c r="LBI19" s="548"/>
      <c r="LBQ19" s="762"/>
      <c r="LBS19" s="762"/>
      <c r="LBU19" s="762"/>
      <c r="LBW19" s="762"/>
      <c r="LBX19" s="94"/>
      <c r="LCA19" s="549"/>
      <c r="LCB19" s="548"/>
      <c r="LCJ19" s="762"/>
      <c r="LCL19" s="762"/>
      <c r="LCN19" s="762"/>
      <c r="LCP19" s="762"/>
      <c r="LCQ19" s="94"/>
      <c r="LCT19" s="549"/>
      <c r="LCU19" s="548"/>
      <c r="LDC19" s="762"/>
      <c r="LDE19" s="762"/>
      <c r="LDG19" s="762"/>
      <c r="LDI19" s="762"/>
      <c r="LDJ19" s="94"/>
      <c r="LDM19" s="549"/>
      <c r="LDN19" s="548"/>
      <c r="LDV19" s="762"/>
      <c r="LDX19" s="762"/>
      <c r="LDZ19" s="762"/>
      <c r="LEB19" s="762"/>
      <c r="LEC19" s="94"/>
      <c r="LEF19" s="549"/>
      <c r="LEG19" s="548"/>
      <c r="LEO19" s="762"/>
      <c r="LEQ19" s="762"/>
      <c r="LES19" s="762"/>
      <c r="LEU19" s="762"/>
      <c r="LEV19" s="94"/>
      <c r="LEY19" s="549"/>
      <c r="LEZ19" s="548"/>
      <c r="LFH19" s="762"/>
      <c r="LFJ19" s="762"/>
      <c r="LFL19" s="762"/>
      <c r="LFN19" s="762"/>
      <c r="LFO19" s="94"/>
      <c r="LFR19" s="549"/>
      <c r="LFS19" s="548"/>
      <c r="LGA19" s="762"/>
      <c r="LGC19" s="762"/>
      <c r="LGE19" s="762"/>
      <c r="LGG19" s="762"/>
      <c r="LGH19" s="94"/>
      <c r="LGK19" s="549"/>
      <c r="LGL19" s="548"/>
      <c r="LGT19" s="762"/>
      <c r="LGV19" s="762"/>
      <c r="LGX19" s="762"/>
      <c r="LGZ19" s="762"/>
      <c r="LHA19" s="94"/>
      <c r="LHD19" s="549"/>
      <c r="LHE19" s="548"/>
      <c r="LHM19" s="762"/>
      <c r="LHO19" s="762"/>
      <c r="LHQ19" s="762"/>
      <c r="LHS19" s="762"/>
      <c r="LHT19" s="94"/>
      <c r="LHW19" s="549"/>
      <c r="LHX19" s="548"/>
      <c r="LIF19" s="762"/>
      <c r="LIH19" s="762"/>
      <c r="LIJ19" s="762"/>
      <c r="LIL19" s="762"/>
      <c r="LIM19" s="94"/>
      <c r="LIP19" s="549"/>
      <c r="LIQ19" s="548"/>
      <c r="LIY19" s="762"/>
      <c r="LJA19" s="762"/>
      <c r="LJC19" s="762"/>
      <c r="LJE19" s="762"/>
      <c r="LJF19" s="94"/>
      <c r="LJI19" s="549"/>
      <c r="LJJ19" s="548"/>
      <c r="LJR19" s="762"/>
      <c r="LJT19" s="762"/>
      <c r="LJV19" s="762"/>
      <c r="LJX19" s="762"/>
      <c r="LJY19" s="94"/>
      <c r="LKB19" s="549"/>
      <c r="LKC19" s="548"/>
      <c r="LKK19" s="762"/>
      <c r="LKM19" s="762"/>
      <c r="LKO19" s="762"/>
      <c r="LKQ19" s="762"/>
      <c r="LKR19" s="94"/>
      <c r="LKU19" s="549"/>
      <c r="LKV19" s="548"/>
      <c r="LLD19" s="762"/>
      <c r="LLF19" s="762"/>
      <c r="LLH19" s="762"/>
      <c r="LLJ19" s="762"/>
      <c r="LLK19" s="94"/>
      <c r="LLN19" s="549"/>
      <c r="LLO19" s="548"/>
      <c r="LLW19" s="762"/>
      <c r="LLY19" s="762"/>
      <c r="LMA19" s="762"/>
      <c r="LMC19" s="762"/>
      <c r="LMD19" s="94"/>
      <c r="LMG19" s="549"/>
      <c r="LMH19" s="548"/>
      <c r="LMP19" s="762"/>
      <c r="LMR19" s="762"/>
      <c r="LMT19" s="762"/>
      <c r="LMV19" s="762"/>
      <c r="LMW19" s="94"/>
      <c r="LMZ19" s="549"/>
      <c r="LNA19" s="548"/>
      <c r="LNI19" s="762"/>
      <c r="LNK19" s="762"/>
      <c r="LNM19" s="762"/>
      <c r="LNO19" s="762"/>
      <c r="LNP19" s="94"/>
      <c r="LNS19" s="549"/>
      <c r="LNT19" s="548"/>
      <c r="LOB19" s="762"/>
      <c r="LOD19" s="762"/>
      <c r="LOF19" s="762"/>
      <c r="LOH19" s="762"/>
      <c r="LOI19" s="94"/>
      <c r="LOL19" s="549"/>
      <c r="LOM19" s="548"/>
      <c r="LOU19" s="762"/>
      <c r="LOW19" s="762"/>
      <c r="LOY19" s="762"/>
      <c r="LPA19" s="762"/>
      <c r="LPB19" s="94"/>
      <c r="LPE19" s="549"/>
      <c r="LPF19" s="548"/>
      <c r="LPN19" s="762"/>
      <c r="LPP19" s="762"/>
      <c r="LPR19" s="762"/>
      <c r="LPT19" s="762"/>
      <c r="LPU19" s="94"/>
      <c r="LPX19" s="549"/>
      <c r="LPY19" s="548"/>
      <c r="LQG19" s="762"/>
      <c r="LQI19" s="762"/>
      <c r="LQK19" s="762"/>
      <c r="LQM19" s="762"/>
      <c r="LQN19" s="94"/>
      <c r="LQQ19" s="549"/>
      <c r="LQR19" s="548"/>
      <c r="LQZ19" s="762"/>
      <c r="LRB19" s="762"/>
      <c r="LRD19" s="762"/>
      <c r="LRF19" s="762"/>
      <c r="LRG19" s="94"/>
      <c r="LRJ19" s="549"/>
      <c r="LRK19" s="548"/>
      <c r="LRS19" s="762"/>
      <c r="LRU19" s="762"/>
      <c r="LRW19" s="762"/>
      <c r="LRY19" s="762"/>
      <c r="LRZ19" s="94"/>
      <c r="LSC19" s="549"/>
      <c r="LSD19" s="548"/>
      <c r="LSL19" s="762"/>
      <c r="LSN19" s="762"/>
      <c r="LSP19" s="762"/>
      <c r="LSR19" s="762"/>
      <c r="LSS19" s="94"/>
      <c r="LSV19" s="549"/>
      <c r="LSW19" s="548"/>
      <c r="LTE19" s="762"/>
      <c r="LTG19" s="762"/>
      <c r="LTI19" s="762"/>
      <c r="LTK19" s="762"/>
      <c r="LTL19" s="94"/>
      <c r="LTO19" s="549"/>
      <c r="LTP19" s="548"/>
      <c r="LTX19" s="762"/>
      <c r="LTZ19" s="762"/>
      <c r="LUB19" s="762"/>
      <c r="LUD19" s="762"/>
      <c r="LUE19" s="94"/>
      <c r="LUH19" s="549"/>
      <c r="LUI19" s="548"/>
      <c r="LUQ19" s="762"/>
      <c r="LUS19" s="762"/>
      <c r="LUU19" s="762"/>
      <c r="LUW19" s="762"/>
      <c r="LUX19" s="94"/>
      <c r="LVA19" s="549"/>
      <c r="LVB19" s="548"/>
      <c r="LVJ19" s="762"/>
      <c r="LVL19" s="762"/>
      <c r="LVN19" s="762"/>
      <c r="LVP19" s="762"/>
      <c r="LVQ19" s="94"/>
      <c r="LVT19" s="549"/>
      <c r="LVU19" s="548"/>
      <c r="LWC19" s="762"/>
      <c r="LWE19" s="762"/>
      <c r="LWG19" s="762"/>
      <c r="LWI19" s="762"/>
      <c r="LWJ19" s="94"/>
      <c r="LWM19" s="549"/>
      <c r="LWN19" s="548"/>
      <c r="LWV19" s="762"/>
      <c r="LWX19" s="762"/>
      <c r="LWZ19" s="762"/>
      <c r="LXB19" s="762"/>
      <c r="LXC19" s="94"/>
      <c r="LXF19" s="549"/>
      <c r="LXG19" s="548"/>
      <c r="LXO19" s="762"/>
      <c r="LXQ19" s="762"/>
      <c r="LXS19" s="762"/>
      <c r="LXU19" s="762"/>
      <c r="LXV19" s="94"/>
      <c r="LXY19" s="549"/>
      <c r="LXZ19" s="548"/>
      <c r="LYH19" s="762"/>
      <c r="LYJ19" s="762"/>
      <c r="LYL19" s="762"/>
      <c r="LYN19" s="762"/>
      <c r="LYO19" s="94"/>
      <c r="LYR19" s="549"/>
      <c r="LYS19" s="548"/>
      <c r="LZA19" s="762"/>
      <c r="LZC19" s="762"/>
      <c r="LZE19" s="762"/>
      <c r="LZG19" s="762"/>
      <c r="LZH19" s="94"/>
      <c r="LZK19" s="549"/>
      <c r="LZL19" s="548"/>
      <c r="LZT19" s="762"/>
      <c r="LZV19" s="762"/>
      <c r="LZX19" s="762"/>
      <c r="LZZ19" s="762"/>
      <c r="MAA19" s="94"/>
      <c r="MAD19" s="549"/>
      <c r="MAE19" s="548"/>
      <c r="MAM19" s="762"/>
      <c r="MAO19" s="762"/>
      <c r="MAQ19" s="762"/>
      <c r="MAS19" s="762"/>
      <c r="MAT19" s="94"/>
      <c r="MAW19" s="549"/>
      <c r="MAX19" s="548"/>
      <c r="MBF19" s="762"/>
      <c r="MBH19" s="762"/>
      <c r="MBJ19" s="762"/>
      <c r="MBL19" s="762"/>
      <c r="MBM19" s="94"/>
      <c r="MBP19" s="549"/>
      <c r="MBQ19" s="548"/>
      <c r="MBY19" s="762"/>
      <c r="MCA19" s="762"/>
      <c r="MCC19" s="762"/>
      <c r="MCE19" s="762"/>
      <c r="MCF19" s="94"/>
      <c r="MCI19" s="549"/>
      <c r="MCJ19" s="548"/>
      <c r="MCR19" s="762"/>
      <c r="MCT19" s="762"/>
      <c r="MCV19" s="762"/>
      <c r="MCX19" s="762"/>
      <c r="MCY19" s="94"/>
      <c r="MDB19" s="549"/>
      <c r="MDC19" s="548"/>
      <c r="MDK19" s="762"/>
      <c r="MDM19" s="762"/>
      <c r="MDO19" s="762"/>
      <c r="MDQ19" s="762"/>
      <c r="MDR19" s="94"/>
      <c r="MDU19" s="549"/>
      <c r="MDV19" s="548"/>
      <c r="MED19" s="762"/>
      <c r="MEF19" s="762"/>
      <c r="MEH19" s="762"/>
      <c r="MEJ19" s="762"/>
      <c r="MEK19" s="94"/>
      <c r="MEN19" s="549"/>
      <c r="MEO19" s="548"/>
      <c r="MEW19" s="762"/>
      <c r="MEY19" s="762"/>
      <c r="MFA19" s="762"/>
      <c r="MFC19" s="762"/>
      <c r="MFD19" s="94"/>
      <c r="MFG19" s="549"/>
      <c r="MFH19" s="548"/>
      <c r="MFP19" s="762"/>
      <c r="MFR19" s="762"/>
      <c r="MFT19" s="762"/>
      <c r="MFV19" s="762"/>
      <c r="MFW19" s="94"/>
      <c r="MFZ19" s="549"/>
      <c r="MGA19" s="548"/>
      <c r="MGI19" s="762"/>
      <c r="MGK19" s="762"/>
      <c r="MGM19" s="762"/>
      <c r="MGO19" s="762"/>
      <c r="MGP19" s="94"/>
      <c r="MGS19" s="549"/>
      <c r="MGT19" s="548"/>
      <c r="MHB19" s="762"/>
      <c r="MHD19" s="762"/>
      <c r="MHF19" s="762"/>
      <c r="MHH19" s="762"/>
      <c r="MHI19" s="94"/>
      <c r="MHL19" s="549"/>
      <c r="MHM19" s="548"/>
      <c r="MHU19" s="762"/>
      <c r="MHW19" s="762"/>
      <c r="MHY19" s="762"/>
      <c r="MIA19" s="762"/>
      <c r="MIB19" s="94"/>
      <c r="MIE19" s="549"/>
      <c r="MIF19" s="548"/>
      <c r="MIN19" s="762"/>
      <c r="MIP19" s="762"/>
      <c r="MIR19" s="762"/>
      <c r="MIT19" s="762"/>
      <c r="MIU19" s="94"/>
      <c r="MIX19" s="549"/>
      <c r="MIY19" s="548"/>
      <c r="MJG19" s="762"/>
      <c r="MJI19" s="762"/>
      <c r="MJK19" s="762"/>
      <c r="MJM19" s="762"/>
      <c r="MJN19" s="94"/>
      <c r="MJQ19" s="549"/>
      <c r="MJR19" s="548"/>
      <c r="MJZ19" s="762"/>
      <c r="MKB19" s="762"/>
      <c r="MKD19" s="762"/>
      <c r="MKF19" s="762"/>
      <c r="MKG19" s="94"/>
      <c r="MKJ19" s="549"/>
      <c r="MKK19" s="548"/>
      <c r="MKS19" s="762"/>
      <c r="MKU19" s="762"/>
      <c r="MKW19" s="762"/>
      <c r="MKY19" s="762"/>
      <c r="MKZ19" s="94"/>
      <c r="MLC19" s="549"/>
      <c r="MLD19" s="548"/>
      <c r="MLL19" s="762"/>
      <c r="MLN19" s="762"/>
      <c r="MLP19" s="762"/>
      <c r="MLR19" s="762"/>
      <c r="MLS19" s="94"/>
      <c r="MLV19" s="549"/>
      <c r="MLW19" s="548"/>
      <c r="MME19" s="762"/>
      <c r="MMG19" s="762"/>
      <c r="MMI19" s="762"/>
      <c r="MMK19" s="762"/>
      <c r="MML19" s="94"/>
      <c r="MMO19" s="549"/>
      <c r="MMP19" s="548"/>
      <c r="MMX19" s="762"/>
      <c r="MMZ19" s="762"/>
      <c r="MNB19" s="762"/>
      <c r="MND19" s="762"/>
      <c r="MNE19" s="94"/>
      <c r="MNH19" s="549"/>
      <c r="MNI19" s="548"/>
      <c r="MNQ19" s="762"/>
      <c r="MNS19" s="762"/>
      <c r="MNU19" s="762"/>
      <c r="MNW19" s="762"/>
      <c r="MNX19" s="94"/>
      <c r="MOA19" s="549"/>
      <c r="MOB19" s="548"/>
      <c r="MOJ19" s="762"/>
      <c r="MOL19" s="762"/>
      <c r="MON19" s="762"/>
      <c r="MOP19" s="762"/>
      <c r="MOQ19" s="94"/>
      <c r="MOT19" s="549"/>
      <c r="MOU19" s="548"/>
      <c r="MPC19" s="762"/>
      <c r="MPE19" s="762"/>
      <c r="MPG19" s="762"/>
      <c r="MPI19" s="762"/>
      <c r="MPJ19" s="94"/>
      <c r="MPM19" s="549"/>
      <c r="MPN19" s="548"/>
      <c r="MPV19" s="762"/>
      <c r="MPX19" s="762"/>
      <c r="MPZ19" s="762"/>
      <c r="MQB19" s="762"/>
      <c r="MQC19" s="94"/>
      <c r="MQF19" s="549"/>
      <c r="MQG19" s="548"/>
      <c r="MQO19" s="762"/>
      <c r="MQQ19" s="762"/>
      <c r="MQS19" s="762"/>
      <c r="MQU19" s="762"/>
      <c r="MQV19" s="94"/>
      <c r="MQY19" s="549"/>
      <c r="MQZ19" s="548"/>
      <c r="MRH19" s="762"/>
      <c r="MRJ19" s="762"/>
      <c r="MRL19" s="762"/>
      <c r="MRN19" s="762"/>
      <c r="MRO19" s="94"/>
      <c r="MRR19" s="549"/>
      <c r="MRS19" s="548"/>
      <c r="MSA19" s="762"/>
      <c r="MSC19" s="762"/>
      <c r="MSE19" s="762"/>
      <c r="MSG19" s="762"/>
      <c r="MSH19" s="94"/>
      <c r="MSK19" s="549"/>
      <c r="MSL19" s="548"/>
      <c r="MST19" s="762"/>
      <c r="MSV19" s="762"/>
      <c r="MSX19" s="762"/>
      <c r="MSZ19" s="762"/>
      <c r="MTA19" s="94"/>
      <c r="MTD19" s="549"/>
      <c r="MTE19" s="548"/>
      <c r="MTM19" s="762"/>
      <c r="MTO19" s="762"/>
      <c r="MTQ19" s="762"/>
      <c r="MTS19" s="762"/>
      <c r="MTT19" s="94"/>
      <c r="MTW19" s="549"/>
      <c r="MTX19" s="548"/>
      <c r="MUF19" s="762"/>
      <c r="MUH19" s="762"/>
      <c r="MUJ19" s="762"/>
      <c r="MUL19" s="762"/>
      <c r="MUM19" s="94"/>
      <c r="MUP19" s="549"/>
      <c r="MUQ19" s="548"/>
      <c r="MUY19" s="762"/>
      <c r="MVA19" s="762"/>
      <c r="MVC19" s="762"/>
      <c r="MVE19" s="762"/>
      <c r="MVF19" s="94"/>
      <c r="MVI19" s="549"/>
      <c r="MVJ19" s="548"/>
      <c r="MVR19" s="762"/>
      <c r="MVT19" s="762"/>
      <c r="MVV19" s="762"/>
      <c r="MVX19" s="762"/>
      <c r="MVY19" s="94"/>
      <c r="MWB19" s="549"/>
      <c r="MWC19" s="548"/>
      <c r="MWK19" s="762"/>
      <c r="MWM19" s="762"/>
      <c r="MWO19" s="762"/>
      <c r="MWQ19" s="762"/>
      <c r="MWR19" s="94"/>
      <c r="MWU19" s="549"/>
      <c r="MWV19" s="548"/>
      <c r="MXD19" s="762"/>
      <c r="MXF19" s="762"/>
      <c r="MXH19" s="762"/>
      <c r="MXJ19" s="762"/>
      <c r="MXK19" s="94"/>
      <c r="MXN19" s="549"/>
      <c r="MXO19" s="548"/>
      <c r="MXW19" s="762"/>
      <c r="MXY19" s="762"/>
      <c r="MYA19" s="762"/>
      <c r="MYC19" s="762"/>
      <c r="MYD19" s="94"/>
      <c r="MYG19" s="549"/>
      <c r="MYH19" s="548"/>
      <c r="MYP19" s="762"/>
      <c r="MYR19" s="762"/>
      <c r="MYT19" s="762"/>
      <c r="MYV19" s="762"/>
      <c r="MYW19" s="94"/>
      <c r="MYZ19" s="549"/>
      <c r="MZA19" s="548"/>
      <c r="MZI19" s="762"/>
      <c r="MZK19" s="762"/>
      <c r="MZM19" s="762"/>
      <c r="MZO19" s="762"/>
      <c r="MZP19" s="94"/>
      <c r="MZS19" s="549"/>
      <c r="MZT19" s="548"/>
      <c r="NAB19" s="762"/>
      <c r="NAD19" s="762"/>
      <c r="NAF19" s="762"/>
      <c r="NAH19" s="762"/>
      <c r="NAI19" s="94"/>
      <c r="NAL19" s="549"/>
      <c r="NAM19" s="548"/>
      <c r="NAU19" s="762"/>
      <c r="NAW19" s="762"/>
      <c r="NAY19" s="762"/>
      <c r="NBA19" s="762"/>
      <c r="NBB19" s="94"/>
      <c r="NBE19" s="549"/>
      <c r="NBF19" s="548"/>
      <c r="NBN19" s="762"/>
      <c r="NBP19" s="762"/>
      <c r="NBR19" s="762"/>
      <c r="NBT19" s="762"/>
      <c r="NBU19" s="94"/>
      <c r="NBX19" s="549"/>
      <c r="NBY19" s="548"/>
      <c r="NCG19" s="762"/>
      <c r="NCI19" s="762"/>
      <c r="NCK19" s="762"/>
      <c r="NCM19" s="762"/>
      <c r="NCN19" s="94"/>
      <c r="NCQ19" s="549"/>
      <c r="NCR19" s="548"/>
      <c r="NCZ19" s="762"/>
      <c r="NDB19" s="762"/>
      <c r="NDD19" s="762"/>
      <c r="NDF19" s="762"/>
      <c r="NDG19" s="94"/>
      <c r="NDJ19" s="549"/>
      <c r="NDK19" s="548"/>
      <c r="NDS19" s="762"/>
      <c r="NDU19" s="762"/>
      <c r="NDW19" s="762"/>
      <c r="NDY19" s="762"/>
      <c r="NDZ19" s="94"/>
      <c r="NEC19" s="549"/>
      <c r="NED19" s="548"/>
      <c r="NEL19" s="762"/>
      <c r="NEN19" s="762"/>
      <c r="NEP19" s="762"/>
      <c r="NER19" s="762"/>
      <c r="NES19" s="94"/>
      <c r="NEV19" s="549"/>
      <c r="NEW19" s="548"/>
      <c r="NFE19" s="762"/>
      <c r="NFG19" s="762"/>
      <c r="NFI19" s="762"/>
      <c r="NFK19" s="762"/>
      <c r="NFL19" s="94"/>
      <c r="NFO19" s="549"/>
      <c r="NFP19" s="548"/>
      <c r="NFX19" s="762"/>
      <c r="NFZ19" s="762"/>
      <c r="NGB19" s="762"/>
      <c r="NGD19" s="762"/>
      <c r="NGE19" s="94"/>
      <c r="NGH19" s="549"/>
      <c r="NGI19" s="548"/>
      <c r="NGQ19" s="762"/>
      <c r="NGS19" s="762"/>
      <c r="NGU19" s="762"/>
      <c r="NGW19" s="762"/>
      <c r="NGX19" s="94"/>
      <c r="NHA19" s="549"/>
      <c r="NHB19" s="548"/>
      <c r="NHJ19" s="762"/>
      <c r="NHL19" s="762"/>
      <c r="NHN19" s="762"/>
      <c r="NHP19" s="762"/>
      <c r="NHQ19" s="94"/>
      <c r="NHT19" s="549"/>
      <c r="NHU19" s="548"/>
      <c r="NIC19" s="762"/>
      <c r="NIE19" s="762"/>
      <c r="NIG19" s="762"/>
      <c r="NII19" s="762"/>
      <c r="NIJ19" s="94"/>
      <c r="NIM19" s="549"/>
      <c r="NIN19" s="548"/>
      <c r="NIV19" s="762"/>
      <c r="NIX19" s="762"/>
      <c r="NIZ19" s="762"/>
      <c r="NJB19" s="762"/>
      <c r="NJC19" s="94"/>
      <c r="NJF19" s="549"/>
      <c r="NJG19" s="548"/>
      <c r="NJO19" s="762"/>
      <c r="NJQ19" s="762"/>
      <c r="NJS19" s="762"/>
      <c r="NJU19" s="762"/>
      <c r="NJV19" s="94"/>
      <c r="NJY19" s="549"/>
      <c r="NJZ19" s="548"/>
      <c r="NKH19" s="762"/>
      <c r="NKJ19" s="762"/>
      <c r="NKL19" s="762"/>
      <c r="NKN19" s="762"/>
      <c r="NKO19" s="94"/>
      <c r="NKR19" s="549"/>
      <c r="NKS19" s="548"/>
      <c r="NLA19" s="762"/>
      <c r="NLC19" s="762"/>
      <c r="NLE19" s="762"/>
      <c r="NLG19" s="762"/>
      <c r="NLH19" s="94"/>
      <c r="NLK19" s="549"/>
      <c r="NLL19" s="548"/>
      <c r="NLT19" s="762"/>
      <c r="NLV19" s="762"/>
      <c r="NLX19" s="762"/>
      <c r="NLZ19" s="762"/>
      <c r="NMA19" s="94"/>
      <c r="NMD19" s="549"/>
      <c r="NME19" s="548"/>
      <c r="NMM19" s="762"/>
      <c r="NMO19" s="762"/>
      <c r="NMQ19" s="762"/>
      <c r="NMS19" s="762"/>
      <c r="NMT19" s="94"/>
      <c r="NMW19" s="549"/>
      <c r="NMX19" s="548"/>
      <c r="NNF19" s="762"/>
      <c r="NNH19" s="762"/>
      <c r="NNJ19" s="762"/>
      <c r="NNL19" s="762"/>
      <c r="NNM19" s="94"/>
      <c r="NNP19" s="549"/>
      <c r="NNQ19" s="548"/>
      <c r="NNY19" s="762"/>
      <c r="NOA19" s="762"/>
      <c r="NOC19" s="762"/>
      <c r="NOE19" s="762"/>
      <c r="NOF19" s="94"/>
      <c r="NOI19" s="549"/>
      <c r="NOJ19" s="548"/>
      <c r="NOR19" s="762"/>
      <c r="NOT19" s="762"/>
      <c r="NOV19" s="762"/>
      <c r="NOX19" s="762"/>
      <c r="NOY19" s="94"/>
      <c r="NPB19" s="549"/>
      <c r="NPC19" s="548"/>
      <c r="NPK19" s="762"/>
      <c r="NPM19" s="762"/>
      <c r="NPO19" s="762"/>
      <c r="NPQ19" s="762"/>
      <c r="NPR19" s="94"/>
      <c r="NPU19" s="549"/>
      <c r="NPV19" s="548"/>
      <c r="NQD19" s="762"/>
      <c r="NQF19" s="762"/>
      <c r="NQH19" s="762"/>
      <c r="NQJ19" s="762"/>
      <c r="NQK19" s="94"/>
      <c r="NQN19" s="549"/>
      <c r="NQO19" s="548"/>
      <c r="NQW19" s="762"/>
      <c r="NQY19" s="762"/>
      <c r="NRA19" s="762"/>
      <c r="NRC19" s="762"/>
      <c r="NRD19" s="94"/>
      <c r="NRG19" s="549"/>
      <c r="NRH19" s="548"/>
      <c r="NRP19" s="762"/>
      <c r="NRR19" s="762"/>
      <c r="NRT19" s="762"/>
      <c r="NRV19" s="762"/>
      <c r="NRW19" s="94"/>
      <c r="NRZ19" s="549"/>
      <c r="NSA19" s="548"/>
      <c r="NSI19" s="762"/>
      <c r="NSK19" s="762"/>
      <c r="NSM19" s="762"/>
      <c r="NSO19" s="762"/>
      <c r="NSP19" s="94"/>
      <c r="NSS19" s="549"/>
      <c r="NST19" s="548"/>
      <c r="NTB19" s="762"/>
      <c r="NTD19" s="762"/>
      <c r="NTF19" s="762"/>
      <c r="NTH19" s="762"/>
      <c r="NTI19" s="94"/>
      <c r="NTL19" s="549"/>
      <c r="NTM19" s="548"/>
      <c r="NTU19" s="762"/>
      <c r="NTW19" s="762"/>
      <c r="NTY19" s="762"/>
      <c r="NUA19" s="762"/>
      <c r="NUB19" s="94"/>
      <c r="NUE19" s="549"/>
      <c r="NUF19" s="548"/>
      <c r="NUN19" s="762"/>
      <c r="NUP19" s="762"/>
      <c r="NUR19" s="762"/>
      <c r="NUT19" s="762"/>
      <c r="NUU19" s="94"/>
      <c r="NUX19" s="549"/>
      <c r="NUY19" s="548"/>
      <c r="NVG19" s="762"/>
      <c r="NVI19" s="762"/>
      <c r="NVK19" s="762"/>
      <c r="NVM19" s="762"/>
      <c r="NVN19" s="94"/>
      <c r="NVQ19" s="549"/>
      <c r="NVR19" s="548"/>
      <c r="NVZ19" s="762"/>
      <c r="NWB19" s="762"/>
      <c r="NWD19" s="762"/>
      <c r="NWF19" s="762"/>
      <c r="NWG19" s="94"/>
      <c r="NWJ19" s="549"/>
      <c r="NWK19" s="548"/>
      <c r="NWS19" s="762"/>
      <c r="NWU19" s="762"/>
      <c r="NWW19" s="762"/>
      <c r="NWY19" s="762"/>
      <c r="NWZ19" s="94"/>
      <c r="NXC19" s="549"/>
      <c r="NXD19" s="548"/>
      <c r="NXL19" s="762"/>
      <c r="NXN19" s="762"/>
      <c r="NXP19" s="762"/>
      <c r="NXR19" s="762"/>
      <c r="NXS19" s="94"/>
      <c r="NXV19" s="549"/>
      <c r="NXW19" s="548"/>
      <c r="NYE19" s="762"/>
      <c r="NYG19" s="762"/>
      <c r="NYI19" s="762"/>
      <c r="NYK19" s="762"/>
      <c r="NYL19" s="94"/>
      <c r="NYO19" s="549"/>
      <c r="NYP19" s="548"/>
      <c r="NYX19" s="762"/>
      <c r="NYZ19" s="762"/>
      <c r="NZB19" s="762"/>
      <c r="NZD19" s="762"/>
      <c r="NZE19" s="94"/>
      <c r="NZH19" s="549"/>
      <c r="NZI19" s="548"/>
      <c r="NZQ19" s="762"/>
      <c r="NZS19" s="762"/>
      <c r="NZU19" s="762"/>
      <c r="NZW19" s="762"/>
      <c r="NZX19" s="94"/>
      <c r="OAA19" s="549"/>
      <c r="OAB19" s="548"/>
      <c r="OAJ19" s="762"/>
      <c r="OAL19" s="762"/>
      <c r="OAN19" s="762"/>
      <c r="OAP19" s="762"/>
      <c r="OAQ19" s="94"/>
      <c r="OAT19" s="549"/>
      <c r="OAU19" s="548"/>
      <c r="OBC19" s="762"/>
      <c r="OBE19" s="762"/>
      <c r="OBG19" s="762"/>
      <c r="OBI19" s="762"/>
      <c r="OBJ19" s="94"/>
      <c r="OBM19" s="549"/>
      <c r="OBN19" s="548"/>
      <c r="OBV19" s="762"/>
      <c r="OBX19" s="762"/>
      <c r="OBZ19" s="762"/>
      <c r="OCB19" s="762"/>
      <c r="OCC19" s="94"/>
      <c r="OCF19" s="549"/>
      <c r="OCG19" s="548"/>
      <c r="OCO19" s="762"/>
      <c r="OCQ19" s="762"/>
      <c r="OCS19" s="762"/>
      <c r="OCU19" s="762"/>
      <c r="OCV19" s="94"/>
      <c r="OCY19" s="549"/>
      <c r="OCZ19" s="548"/>
      <c r="ODH19" s="762"/>
      <c r="ODJ19" s="762"/>
      <c r="ODL19" s="762"/>
      <c r="ODN19" s="762"/>
      <c r="ODO19" s="94"/>
      <c r="ODR19" s="549"/>
      <c r="ODS19" s="548"/>
      <c r="OEA19" s="762"/>
      <c r="OEC19" s="762"/>
      <c r="OEE19" s="762"/>
      <c r="OEG19" s="762"/>
      <c r="OEH19" s="94"/>
      <c r="OEK19" s="549"/>
      <c r="OEL19" s="548"/>
      <c r="OET19" s="762"/>
      <c r="OEV19" s="762"/>
      <c r="OEX19" s="762"/>
      <c r="OEZ19" s="762"/>
      <c r="OFA19" s="94"/>
      <c r="OFD19" s="549"/>
      <c r="OFE19" s="548"/>
      <c r="OFM19" s="762"/>
      <c r="OFO19" s="762"/>
      <c r="OFQ19" s="762"/>
      <c r="OFS19" s="762"/>
      <c r="OFT19" s="94"/>
      <c r="OFW19" s="549"/>
      <c r="OFX19" s="548"/>
      <c r="OGF19" s="762"/>
      <c r="OGH19" s="762"/>
      <c r="OGJ19" s="762"/>
      <c r="OGL19" s="762"/>
      <c r="OGM19" s="94"/>
      <c r="OGP19" s="549"/>
      <c r="OGQ19" s="548"/>
      <c r="OGY19" s="762"/>
      <c r="OHA19" s="762"/>
      <c r="OHC19" s="762"/>
      <c r="OHE19" s="762"/>
      <c r="OHF19" s="94"/>
      <c r="OHI19" s="549"/>
      <c r="OHJ19" s="548"/>
      <c r="OHR19" s="762"/>
      <c r="OHT19" s="762"/>
      <c r="OHV19" s="762"/>
      <c r="OHX19" s="762"/>
      <c r="OHY19" s="94"/>
      <c r="OIB19" s="549"/>
      <c r="OIC19" s="548"/>
      <c r="OIK19" s="762"/>
      <c r="OIM19" s="762"/>
      <c r="OIO19" s="762"/>
      <c r="OIQ19" s="762"/>
      <c r="OIR19" s="94"/>
      <c r="OIU19" s="549"/>
      <c r="OIV19" s="548"/>
      <c r="OJD19" s="762"/>
      <c r="OJF19" s="762"/>
      <c r="OJH19" s="762"/>
      <c r="OJJ19" s="762"/>
      <c r="OJK19" s="94"/>
      <c r="OJN19" s="549"/>
      <c r="OJO19" s="548"/>
      <c r="OJW19" s="762"/>
      <c r="OJY19" s="762"/>
      <c r="OKA19" s="762"/>
      <c r="OKC19" s="762"/>
      <c r="OKD19" s="94"/>
      <c r="OKG19" s="549"/>
      <c r="OKH19" s="548"/>
      <c r="OKP19" s="762"/>
      <c r="OKR19" s="762"/>
      <c r="OKT19" s="762"/>
      <c r="OKV19" s="762"/>
      <c r="OKW19" s="94"/>
      <c r="OKZ19" s="549"/>
      <c r="OLA19" s="548"/>
      <c r="OLI19" s="762"/>
      <c r="OLK19" s="762"/>
      <c r="OLM19" s="762"/>
      <c r="OLO19" s="762"/>
      <c r="OLP19" s="94"/>
      <c r="OLS19" s="549"/>
      <c r="OLT19" s="548"/>
      <c r="OMB19" s="762"/>
      <c r="OMD19" s="762"/>
      <c r="OMF19" s="762"/>
      <c r="OMH19" s="762"/>
      <c r="OMI19" s="94"/>
      <c r="OML19" s="549"/>
      <c r="OMM19" s="548"/>
      <c r="OMU19" s="762"/>
      <c r="OMW19" s="762"/>
      <c r="OMY19" s="762"/>
      <c r="ONA19" s="762"/>
      <c r="ONB19" s="94"/>
      <c r="ONE19" s="549"/>
      <c r="ONF19" s="548"/>
      <c r="ONN19" s="762"/>
      <c r="ONP19" s="762"/>
      <c r="ONR19" s="762"/>
      <c r="ONT19" s="762"/>
      <c r="ONU19" s="94"/>
      <c r="ONX19" s="549"/>
      <c r="ONY19" s="548"/>
      <c r="OOG19" s="762"/>
      <c r="OOI19" s="762"/>
      <c r="OOK19" s="762"/>
      <c r="OOM19" s="762"/>
      <c r="OON19" s="94"/>
      <c r="OOQ19" s="549"/>
      <c r="OOR19" s="548"/>
      <c r="OOZ19" s="762"/>
      <c r="OPB19" s="762"/>
      <c r="OPD19" s="762"/>
      <c r="OPF19" s="762"/>
      <c r="OPG19" s="94"/>
      <c r="OPJ19" s="549"/>
      <c r="OPK19" s="548"/>
      <c r="OPS19" s="762"/>
      <c r="OPU19" s="762"/>
      <c r="OPW19" s="762"/>
      <c r="OPY19" s="762"/>
      <c r="OPZ19" s="94"/>
      <c r="OQC19" s="549"/>
      <c r="OQD19" s="548"/>
      <c r="OQL19" s="762"/>
      <c r="OQN19" s="762"/>
      <c r="OQP19" s="762"/>
      <c r="OQR19" s="762"/>
      <c r="OQS19" s="94"/>
      <c r="OQV19" s="549"/>
      <c r="OQW19" s="548"/>
      <c r="ORE19" s="762"/>
      <c r="ORG19" s="762"/>
      <c r="ORI19" s="762"/>
      <c r="ORK19" s="762"/>
      <c r="ORL19" s="94"/>
      <c r="ORO19" s="549"/>
      <c r="ORP19" s="548"/>
      <c r="ORX19" s="762"/>
      <c r="ORZ19" s="762"/>
      <c r="OSB19" s="762"/>
      <c r="OSD19" s="762"/>
      <c r="OSE19" s="94"/>
      <c r="OSH19" s="549"/>
      <c r="OSI19" s="548"/>
      <c r="OSQ19" s="762"/>
      <c r="OSS19" s="762"/>
      <c r="OSU19" s="762"/>
      <c r="OSW19" s="762"/>
      <c r="OSX19" s="94"/>
      <c r="OTA19" s="549"/>
      <c r="OTB19" s="548"/>
      <c r="OTJ19" s="762"/>
      <c r="OTL19" s="762"/>
      <c r="OTN19" s="762"/>
      <c r="OTP19" s="762"/>
      <c r="OTQ19" s="94"/>
      <c r="OTT19" s="549"/>
      <c r="OTU19" s="548"/>
      <c r="OUC19" s="762"/>
      <c r="OUE19" s="762"/>
      <c r="OUG19" s="762"/>
      <c r="OUI19" s="762"/>
      <c r="OUJ19" s="94"/>
      <c r="OUM19" s="549"/>
      <c r="OUN19" s="548"/>
      <c r="OUV19" s="762"/>
      <c r="OUX19" s="762"/>
      <c r="OUZ19" s="762"/>
      <c r="OVB19" s="762"/>
      <c r="OVC19" s="94"/>
      <c r="OVF19" s="549"/>
      <c r="OVG19" s="548"/>
      <c r="OVO19" s="762"/>
      <c r="OVQ19" s="762"/>
      <c r="OVS19" s="762"/>
      <c r="OVU19" s="762"/>
      <c r="OVV19" s="94"/>
      <c r="OVY19" s="549"/>
      <c r="OVZ19" s="548"/>
      <c r="OWH19" s="762"/>
      <c r="OWJ19" s="762"/>
      <c r="OWL19" s="762"/>
      <c r="OWN19" s="762"/>
      <c r="OWO19" s="94"/>
      <c r="OWR19" s="549"/>
      <c r="OWS19" s="548"/>
      <c r="OXA19" s="762"/>
      <c r="OXC19" s="762"/>
      <c r="OXE19" s="762"/>
      <c r="OXG19" s="762"/>
      <c r="OXH19" s="94"/>
      <c r="OXK19" s="549"/>
      <c r="OXL19" s="548"/>
      <c r="OXT19" s="762"/>
      <c r="OXV19" s="762"/>
      <c r="OXX19" s="762"/>
      <c r="OXZ19" s="762"/>
      <c r="OYA19" s="94"/>
      <c r="OYD19" s="549"/>
      <c r="OYE19" s="548"/>
      <c r="OYM19" s="762"/>
      <c r="OYO19" s="762"/>
      <c r="OYQ19" s="762"/>
      <c r="OYS19" s="762"/>
      <c r="OYT19" s="94"/>
      <c r="OYW19" s="549"/>
      <c r="OYX19" s="548"/>
      <c r="OZF19" s="762"/>
      <c r="OZH19" s="762"/>
      <c r="OZJ19" s="762"/>
      <c r="OZL19" s="762"/>
      <c r="OZM19" s="94"/>
      <c r="OZP19" s="549"/>
      <c r="OZQ19" s="548"/>
      <c r="OZY19" s="762"/>
      <c r="PAA19" s="762"/>
      <c r="PAC19" s="762"/>
      <c r="PAE19" s="762"/>
      <c r="PAF19" s="94"/>
      <c r="PAI19" s="549"/>
      <c r="PAJ19" s="548"/>
      <c r="PAR19" s="762"/>
      <c r="PAT19" s="762"/>
      <c r="PAV19" s="762"/>
      <c r="PAX19" s="762"/>
      <c r="PAY19" s="94"/>
      <c r="PBB19" s="549"/>
      <c r="PBC19" s="548"/>
      <c r="PBK19" s="762"/>
      <c r="PBM19" s="762"/>
      <c r="PBO19" s="762"/>
      <c r="PBQ19" s="762"/>
      <c r="PBR19" s="94"/>
      <c r="PBU19" s="549"/>
      <c r="PBV19" s="548"/>
      <c r="PCD19" s="762"/>
      <c r="PCF19" s="762"/>
      <c r="PCH19" s="762"/>
      <c r="PCJ19" s="762"/>
      <c r="PCK19" s="94"/>
      <c r="PCN19" s="549"/>
      <c r="PCO19" s="548"/>
      <c r="PCW19" s="762"/>
      <c r="PCY19" s="762"/>
      <c r="PDA19" s="762"/>
      <c r="PDC19" s="762"/>
      <c r="PDD19" s="94"/>
      <c r="PDG19" s="549"/>
      <c r="PDH19" s="548"/>
      <c r="PDP19" s="762"/>
      <c r="PDR19" s="762"/>
      <c r="PDT19" s="762"/>
      <c r="PDV19" s="762"/>
      <c r="PDW19" s="94"/>
      <c r="PDZ19" s="549"/>
      <c r="PEA19" s="548"/>
      <c r="PEI19" s="762"/>
      <c r="PEK19" s="762"/>
      <c r="PEM19" s="762"/>
      <c r="PEO19" s="762"/>
      <c r="PEP19" s="94"/>
      <c r="PES19" s="549"/>
      <c r="PET19" s="548"/>
      <c r="PFB19" s="762"/>
      <c r="PFD19" s="762"/>
      <c r="PFF19" s="762"/>
      <c r="PFH19" s="762"/>
      <c r="PFI19" s="94"/>
      <c r="PFL19" s="549"/>
      <c r="PFM19" s="548"/>
      <c r="PFU19" s="762"/>
      <c r="PFW19" s="762"/>
      <c r="PFY19" s="762"/>
      <c r="PGA19" s="762"/>
      <c r="PGB19" s="94"/>
      <c r="PGE19" s="549"/>
      <c r="PGF19" s="548"/>
      <c r="PGN19" s="762"/>
      <c r="PGP19" s="762"/>
      <c r="PGR19" s="762"/>
      <c r="PGT19" s="762"/>
      <c r="PGU19" s="94"/>
      <c r="PGX19" s="549"/>
      <c r="PGY19" s="548"/>
      <c r="PHG19" s="762"/>
      <c r="PHI19" s="762"/>
      <c r="PHK19" s="762"/>
      <c r="PHM19" s="762"/>
      <c r="PHN19" s="94"/>
      <c r="PHQ19" s="549"/>
      <c r="PHR19" s="548"/>
      <c r="PHZ19" s="762"/>
      <c r="PIB19" s="762"/>
      <c r="PID19" s="762"/>
      <c r="PIF19" s="762"/>
      <c r="PIG19" s="94"/>
      <c r="PIJ19" s="549"/>
      <c r="PIK19" s="548"/>
      <c r="PIS19" s="762"/>
      <c r="PIU19" s="762"/>
      <c r="PIW19" s="762"/>
      <c r="PIY19" s="762"/>
      <c r="PIZ19" s="94"/>
      <c r="PJC19" s="549"/>
      <c r="PJD19" s="548"/>
      <c r="PJL19" s="762"/>
      <c r="PJN19" s="762"/>
      <c r="PJP19" s="762"/>
      <c r="PJR19" s="762"/>
      <c r="PJS19" s="94"/>
      <c r="PJV19" s="549"/>
      <c r="PJW19" s="548"/>
      <c r="PKE19" s="762"/>
      <c r="PKG19" s="762"/>
      <c r="PKI19" s="762"/>
      <c r="PKK19" s="762"/>
      <c r="PKL19" s="94"/>
      <c r="PKO19" s="549"/>
      <c r="PKP19" s="548"/>
      <c r="PKX19" s="762"/>
      <c r="PKZ19" s="762"/>
      <c r="PLB19" s="762"/>
      <c r="PLD19" s="762"/>
      <c r="PLE19" s="94"/>
      <c r="PLH19" s="549"/>
      <c r="PLI19" s="548"/>
      <c r="PLQ19" s="762"/>
      <c r="PLS19" s="762"/>
      <c r="PLU19" s="762"/>
      <c r="PLW19" s="762"/>
      <c r="PLX19" s="94"/>
      <c r="PMA19" s="549"/>
      <c r="PMB19" s="548"/>
      <c r="PMJ19" s="762"/>
      <c r="PML19" s="762"/>
      <c r="PMN19" s="762"/>
      <c r="PMP19" s="762"/>
      <c r="PMQ19" s="94"/>
      <c r="PMT19" s="549"/>
      <c r="PMU19" s="548"/>
      <c r="PNC19" s="762"/>
      <c r="PNE19" s="762"/>
      <c r="PNG19" s="762"/>
      <c r="PNI19" s="762"/>
      <c r="PNJ19" s="94"/>
      <c r="PNM19" s="549"/>
      <c r="PNN19" s="548"/>
      <c r="PNV19" s="762"/>
      <c r="PNX19" s="762"/>
      <c r="PNZ19" s="762"/>
      <c r="POB19" s="762"/>
      <c r="POC19" s="94"/>
      <c r="POF19" s="549"/>
      <c r="POG19" s="548"/>
      <c r="POO19" s="762"/>
      <c r="POQ19" s="762"/>
      <c r="POS19" s="762"/>
      <c r="POU19" s="762"/>
      <c r="POV19" s="94"/>
      <c r="POY19" s="549"/>
      <c r="POZ19" s="548"/>
      <c r="PPH19" s="762"/>
      <c r="PPJ19" s="762"/>
      <c r="PPL19" s="762"/>
      <c r="PPN19" s="762"/>
      <c r="PPO19" s="94"/>
      <c r="PPR19" s="549"/>
      <c r="PPS19" s="548"/>
      <c r="PQA19" s="762"/>
      <c r="PQC19" s="762"/>
      <c r="PQE19" s="762"/>
      <c r="PQG19" s="762"/>
      <c r="PQH19" s="94"/>
      <c r="PQK19" s="549"/>
      <c r="PQL19" s="548"/>
      <c r="PQT19" s="762"/>
      <c r="PQV19" s="762"/>
      <c r="PQX19" s="762"/>
      <c r="PQZ19" s="762"/>
      <c r="PRA19" s="94"/>
      <c r="PRD19" s="549"/>
      <c r="PRE19" s="548"/>
      <c r="PRM19" s="762"/>
      <c r="PRO19" s="762"/>
      <c r="PRQ19" s="762"/>
      <c r="PRS19" s="762"/>
      <c r="PRT19" s="94"/>
      <c r="PRW19" s="549"/>
      <c r="PRX19" s="548"/>
      <c r="PSF19" s="762"/>
      <c r="PSH19" s="762"/>
      <c r="PSJ19" s="762"/>
      <c r="PSL19" s="762"/>
      <c r="PSM19" s="94"/>
      <c r="PSP19" s="549"/>
      <c r="PSQ19" s="548"/>
      <c r="PSY19" s="762"/>
      <c r="PTA19" s="762"/>
      <c r="PTC19" s="762"/>
      <c r="PTE19" s="762"/>
      <c r="PTF19" s="94"/>
      <c r="PTI19" s="549"/>
      <c r="PTJ19" s="548"/>
      <c r="PTR19" s="762"/>
      <c r="PTT19" s="762"/>
      <c r="PTV19" s="762"/>
      <c r="PTX19" s="762"/>
      <c r="PTY19" s="94"/>
      <c r="PUB19" s="549"/>
      <c r="PUC19" s="548"/>
      <c r="PUK19" s="762"/>
      <c r="PUM19" s="762"/>
      <c r="PUO19" s="762"/>
      <c r="PUQ19" s="762"/>
      <c r="PUR19" s="94"/>
      <c r="PUU19" s="549"/>
      <c r="PUV19" s="548"/>
      <c r="PVD19" s="762"/>
      <c r="PVF19" s="762"/>
      <c r="PVH19" s="762"/>
      <c r="PVJ19" s="762"/>
      <c r="PVK19" s="94"/>
      <c r="PVN19" s="549"/>
      <c r="PVO19" s="548"/>
      <c r="PVW19" s="762"/>
      <c r="PVY19" s="762"/>
      <c r="PWA19" s="762"/>
      <c r="PWC19" s="762"/>
      <c r="PWD19" s="94"/>
      <c r="PWG19" s="549"/>
      <c r="PWH19" s="548"/>
      <c r="PWP19" s="762"/>
      <c r="PWR19" s="762"/>
      <c r="PWT19" s="762"/>
      <c r="PWV19" s="762"/>
      <c r="PWW19" s="94"/>
      <c r="PWZ19" s="549"/>
      <c r="PXA19" s="548"/>
      <c r="PXI19" s="762"/>
      <c r="PXK19" s="762"/>
      <c r="PXM19" s="762"/>
      <c r="PXO19" s="762"/>
      <c r="PXP19" s="94"/>
      <c r="PXS19" s="549"/>
      <c r="PXT19" s="548"/>
      <c r="PYB19" s="762"/>
      <c r="PYD19" s="762"/>
      <c r="PYF19" s="762"/>
      <c r="PYH19" s="762"/>
      <c r="PYI19" s="94"/>
      <c r="PYL19" s="549"/>
      <c r="PYM19" s="548"/>
      <c r="PYU19" s="762"/>
      <c r="PYW19" s="762"/>
      <c r="PYY19" s="762"/>
      <c r="PZA19" s="762"/>
      <c r="PZB19" s="94"/>
      <c r="PZE19" s="549"/>
      <c r="PZF19" s="548"/>
      <c r="PZN19" s="762"/>
      <c r="PZP19" s="762"/>
      <c r="PZR19" s="762"/>
      <c r="PZT19" s="762"/>
      <c r="PZU19" s="94"/>
      <c r="PZX19" s="549"/>
      <c r="PZY19" s="548"/>
      <c r="QAG19" s="762"/>
      <c r="QAI19" s="762"/>
      <c r="QAK19" s="762"/>
      <c r="QAM19" s="762"/>
      <c r="QAN19" s="94"/>
      <c r="QAQ19" s="549"/>
      <c r="QAR19" s="548"/>
      <c r="QAZ19" s="762"/>
      <c r="QBB19" s="762"/>
      <c r="QBD19" s="762"/>
      <c r="QBF19" s="762"/>
      <c r="QBG19" s="94"/>
      <c r="QBJ19" s="549"/>
      <c r="QBK19" s="548"/>
      <c r="QBS19" s="762"/>
      <c r="QBU19" s="762"/>
      <c r="QBW19" s="762"/>
      <c r="QBY19" s="762"/>
      <c r="QBZ19" s="94"/>
      <c r="QCC19" s="549"/>
      <c r="QCD19" s="548"/>
      <c r="QCL19" s="762"/>
      <c r="QCN19" s="762"/>
      <c r="QCP19" s="762"/>
      <c r="QCR19" s="762"/>
      <c r="QCS19" s="94"/>
      <c r="QCV19" s="549"/>
      <c r="QCW19" s="548"/>
      <c r="QDE19" s="762"/>
      <c r="QDG19" s="762"/>
      <c r="QDI19" s="762"/>
      <c r="QDK19" s="762"/>
      <c r="QDL19" s="94"/>
      <c r="QDO19" s="549"/>
      <c r="QDP19" s="548"/>
      <c r="QDX19" s="762"/>
      <c r="QDZ19" s="762"/>
      <c r="QEB19" s="762"/>
      <c r="QED19" s="762"/>
      <c r="QEE19" s="94"/>
      <c r="QEH19" s="549"/>
      <c r="QEI19" s="548"/>
      <c r="QEQ19" s="762"/>
      <c r="QES19" s="762"/>
      <c r="QEU19" s="762"/>
      <c r="QEW19" s="762"/>
      <c r="QEX19" s="94"/>
      <c r="QFA19" s="549"/>
      <c r="QFB19" s="548"/>
      <c r="QFJ19" s="762"/>
      <c r="QFL19" s="762"/>
      <c r="QFN19" s="762"/>
      <c r="QFP19" s="762"/>
      <c r="QFQ19" s="94"/>
      <c r="QFT19" s="549"/>
      <c r="QFU19" s="548"/>
      <c r="QGC19" s="762"/>
      <c r="QGE19" s="762"/>
      <c r="QGG19" s="762"/>
      <c r="QGI19" s="762"/>
      <c r="QGJ19" s="94"/>
      <c r="QGM19" s="549"/>
      <c r="QGN19" s="548"/>
      <c r="QGV19" s="762"/>
      <c r="QGX19" s="762"/>
      <c r="QGZ19" s="762"/>
      <c r="QHB19" s="762"/>
      <c r="QHC19" s="94"/>
      <c r="QHF19" s="549"/>
      <c r="QHG19" s="548"/>
      <c r="QHO19" s="762"/>
      <c r="QHQ19" s="762"/>
      <c r="QHS19" s="762"/>
      <c r="QHU19" s="762"/>
      <c r="QHV19" s="94"/>
      <c r="QHY19" s="549"/>
      <c r="QHZ19" s="548"/>
      <c r="QIH19" s="762"/>
      <c r="QIJ19" s="762"/>
      <c r="QIL19" s="762"/>
      <c r="QIN19" s="762"/>
      <c r="QIO19" s="94"/>
      <c r="QIR19" s="549"/>
      <c r="QIS19" s="548"/>
      <c r="QJA19" s="762"/>
      <c r="QJC19" s="762"/>
      <c r="QJE19" s="762"/>
      <c r="QJG19" s="762"/>
      <c r="QJH19" s="94"/>
      <c r="QJK19" s="549"/>
      <c r="QJL19" s="548"/>
      <c r="QJT19" s="762"/>
      <c r="QJV19" s="762"/>
      <c r="QJX19" s="762"/>
      <c r="QJZ19" s="762"/>
      <c r="QKA19" s="94"/>
      <c r="QKD19" s="549"/>
      <c r="QKE19" s="548"/>
      <c r="QKM19" s="762"/>
      <c r="QKO19" s="762"/>
      <c r="QKQ19" s="762"/>
      <c r="QKS19" s="762"/>
      <c r="QKT19" s="94"/>
      <c r="QKW19" s="549"/>
      <c r="QKX19" s="548"/>
      <c r="QLF19" s="762"/>
      <c r="QLH19" s="762"/>
      <c r="QLJ19" s="762"/>
      <c r="QLL19" s="762"/>
      <c r="QLM19" s="94"/>
      <c r="QLP19" s="549"/>
      <c r="QLQ19" s="548"/>
      <c r="QLY19" s="762"/>
      <c r="QMA19" s="762"/>
      <c r="QMC19" s="762"/>
      <c r="QME19" s="762"/>
      <c r="QMF19" s="94"/>
      <c r="QMI19" s="549"/>
      <c r="QMJ19" s="548"/>
      <c r="QMR19" s="762"/>
      <c r="QMT19" s="762"/>
      <c r="QMV19" s="762"/>
      <c r="QMX19" s="762"/>
      <c r="QMY19" s="94"/>
      <c r="QNB19" s="549"/>
      <c r="QNC19" s="548"/>
      <c r="QNK19" s="762"/>
      <c r="QNM19" s="762"/>
      <c r="QNO19" s="762"/>
      <c r="QNQ19" s="762"/>
      <c r="QNR19" s="94"/>
      <c r="QNU19" s="549"/>
      <c r="QNV19" s="548"/>
      <c r="QOD19" s="762"/>
      <c r="QOF19" s="762"/>
      <c r="QOH19" s="762"/>
      <c r="QOJ19" s="762"/>
      <c r="QOK19" s="94"/>
      <c r="QON19" s="549"/>
      <c r="QOO19" s="548"/>
      <c r="QOW19" s="762"/>
      <c r="QOY19" s="762"/>
      <c r="QPA19" s="762"/>
      <c r="QPC19" s="762"/>
      <c r="QPD19" s="94"/>
      <c r="QPG19" s="549"/>
      <c r="QPH19" s="548"/>
      <c r="QPP19" s="762"/>
      <c r="QPR19" s="762"/>
      <c r="QPT19" s="762"/>
      <c r="QPV19" s="762"/>
      <c r="QPW19" s="94"/>
      <c r="QPZ19" s="549"/>
      <c r="QQA19" s="548"/>
      <c r="QQI19" s="762"/>
      <c r="QQK19" s="762"/>
      <c r="QQM19" s="762"/>
      <c r="QQO19" s="762"/>
      <c r="QQP19" s="94"/>
      <c r="QQS19" s="549"/>
      <c r="QQT19" s="548"/>
      <c r="QRB19" s="762"/>
      <c r="QRD19" s="762"/>
      <c r="QRF19" s="762"/>
      <c r="QRH19" s="762"/>
      <c r="QRI19" s="94"/>
      <c r="QRL19" s="549"/>
      <c r="QRM19" s="548"/>
      <c r="QRU19" s="762"/>
      <c r="QRW19" s="762"/>
      <c r="QRY19" s="762"/>
      <c r="QSA19" s="762"/>
      <c r="QSB19" s="94"/>
      <c r="QSE19" s="549"/>
      <c r="QSF19" s="548"/>
      <c r="QSN19" s="762"/>
      <c r="QSP19" s="762"/>
      <c r="QSR19" s="762"/>
      <c r="QST19" s="762"/>
      <c r="QSU19" s="94"/>
      <c r="QSX19" s="549"/>
      <c r="QSY19" s="548"/>
      <c r="QTG19" s="762"/>
      <c r="QTI19" s="762"/>
      <c r="QTK19" s="762"/>
      <c r="QTM19" s="762"/>
      <c r="QTN19" s="94"/>
      <c r="QTQ19" s="549"/>
      <c r="QTR19" s="548"/>
      <c r="QTZ19" s="762"/>
      <c r="QUB19" s="762"/>
      <c r="QUD19" s="762"/>
      <c r="QUF19" s="762"/>
      <c r="QUG19" s="94"/>
      <c r="QUJ19" s="549"/>
      <c r="QUK19" s="548"/>
      <c r="QUS19" s="762"/>
      <c r="QUU19" s="762"/>
      <c r="QUW19" s="762"/>
      <c r="QUY19" s="762"/>
      <c r="QUZ19" s="94"/>
      <c r="QVC19" s="549"/>
      <c r="QVD19" s="548"/>
      <c r="QVL19" s="762"/>
      <c r="QVN19" s="762"/>
      <c r="QVP19" s="762"/>
      <c r="QVR19" s="762"/>
      <c r="QVS19" s="94"/>
      <c r="QVV19" s="549"/>
      <c r="QVW19" s="548"/>
      <c r="QWE19" s="762"/>
      <c r="QWG19" s="762"/>
      <c r="QWI19" s="762"/>
      <c r="QWK19" s="762"/>
      <c r="QWL19" s="94"/>
      <c r="QWO19" s="549"/>
      <c r="QWP19" s="548"/>
      <c r="QWX19" s="762"/>
      <c r="QWZ19" s="762"/>
      <c r="QXB19" s="762"/>
      <c r="QXD19" s="762"/>
      <c r="QXE19" s="94"/>
      <c r="QXH19" s="549"/>
      <c r="QXI19" s="548"/>
      <c r="QXQ19" s="762"/>
      <c r="QXS19" s="762"/>
      <c r="QXU19" s="762"/>
      <c r="QXW19" s="762"/>
      <c r="QXX19" s="94"/>
      <c r="QYA19" s="549"/>
      <c r="QYB19" s="548"/>
      <c r="QYJ19" s="762"/>
      <c r="QYL19" s="762"/>
      <c r="QYN19" s="762"/>
      <c r="QYP19" s="762"/>
      <c r="QYQ19" s="94"/>
      <c r="QYT19" s="549"/>
      <c r="QYU19" s="548"/>
      <c r="QZC19" s="762"/>
      <c r="QZE19" s="762"/>
      <c r="QZG19" s="762"/>
      <c r="QZI19" s="762"/>
      <c r="QZJ19" s="94"/>
      <c r="QZM19" s="549"/>
      <c r="QZN19" s="548"/>
      <c r="QZV19" s="762"/>
      <c r="QZX19" s="762"/>
      <c r="QZZ19" s="762"/>
      <c r="RAB19" s="762"/>
      <c r="RAC19" s="94"/>
      <c r="RAF19" s="549"/>
      <c r="RAG19" s="548"/>
      <c r="RAO19" s="762"/>
      <c r="RAQ19" s="762"/>
      <c r="RAS19" s="762"/>
      <c r="RAU19" s="762"/>
      <c r="RAV19" s="94"/>
      <c r="RAY19" s="549"/>
      <c r="RAZ19" s="548"/>
      <c r="RBH19" s="762"/>
      <c r="RBJ19" s="762"/>
      <c r="RBL19" s="762"/>
      <c r="RBN19" s="762"/>
      <c r="RBO19" s="94"/>
      <c r="RBR19" s="549"/>
      <c r="RBS19" s="548"/>
      <c r="RCA19" s="762"/>
      <c r="RCC19" s="762"/>
      <c r="RCE19" s="762"/>
      <c r="RCG19" s="762"/>
      <c r="RCH19" s="94"/>
      <c r="RCK19" s="549"/>
      <c r="RCL19" s="548"/>
      <c r="RCT19" s="762"/>
      <c r="RCV19" s="762"/>
      <c r="RCX19" s="762"/>
      <c r="RCZ19" s="762"/>
      <c r="RDA19" s="94"/>
      <c r="RDD19" s="549"/>
      <c r="RDE19" s="548"/>
      <c r="RDM19" s="762"/>
      <c r="RDO19" s="762"/>
      <c r="RDQ19" s="762"/>
      <c r="RDS19" s="762"/>
      <c r="RDT19" s="94"/>
      <c r="RDW19" s="549"/>
      <c r="RDX19" s="548"/>
      <c r="REF19" s="762"/>
      <c r="REH19" s="762"/>
      <c r="REJ19" s="762"/>
      <c r="REL19" s="762"/>
      <c r="REM19" s="94"/>
      <c r="REP19" s="549"/>
      <c r="REQ19" s="548"/>
      <c r="REY19" s="762"/>
      <c r="RFA19" s="762"/>
      <c r="RFC19" s="762"/>
      <c r="RFE19" s="762"/>
      <c r="RFF19" s="94"/>
      <c r="RFI19" s="549"/>
      <c r="RFJ19" s="548"/>
      <c r="RFR19" s="762"/>
      <c r="RFT19" s="762"/>
      <c r="RFV19" s="762"/>
      <c r="RFX19" s="762"/>
      <c r="RFY19" s="94"/>
      <c r="RGB19" s="549"/>
      <c r="RGC19" s="548"/>
      <c r="RGK19" s="762"/>
      <c r="RGM19" s="762"/>
      <c r="RGO19" s="762"/>
      <c r="RGQ19" s="762"/>
      <c r="RGR19" s="94"/>
      <c r="RGU19" s="549"/>
      <c r="RGV19" s="548"/>
      <c r="RHD19" s="762"/>
      <c r="RHF19" s="762"/>
      <c r="RHH19" s="762"/>
      <c r="RHJ19" s="762"/>
      <c r="RHK19" s="94"/>
      <c r="RHN19" s="549"/>
      <c r="RHO19" s="548"/>
      <c r="RHW19" s="762"/>
      <c r="RHY19" s="762"/>
      <c r="RIA19" s="762"/>
      <c r="RIC19" s="762"/>
      <c r="RID19" s="94"/>
      <c r="RIG19" s="549"/>
      <c r="RIH19" s="548"/>
      <c r="RIP19" s="762"/>
      <c r="RIR19" s="762"/>
      <c r="RIT19" s="762"/>
      <c r="RIV19" s="762"/>
      <c r="RIW19" s="94"/>
      <c r="RIZ19" s="549"/>
      <c r="RJA19" s="548"/>
      <c r="RJI19" s="762"/>
      <c r="RJK19" s="762"/>
      <c r="RJM19" s="762"/>
      <c r="RJO19" s="762"/>
      <c r="RJP19" s="94"/>
      <c r="RJS19" s="549"/>
      <c r="RJT19" s="548"/>
      <c r="RKB19" s="762"/>
      <c r="RKD19" s="762"/>
      <c r="RKF19" s="762"/>
      <c r="RKH19" s="762"/>
      <c r="RKI19" s="94"/>
      <c r="RKL19" s="549"/>
      <c r="RKM19" s="548"/>
      <c r="RKU19" s="762"/>
      <c r="RKW19" s="762"/>
      <c r="RKY19" s="762"/>
      <c r="RLA19" s="762"/>
      <c r="RLB19" s="94"/>
      <c r="RLE19" s="549"/>
      <c r="RLF19" s="548"/>
      <c r="RLN19" s="762"/>
      <c r="RLP19" s="762"/>
      <c r="RLR19" s="762"/>
      <c r="RLT19" s="762"/>
      <c r="RLU19" s="94"/>
      <c r="RLX19" s="549"/>
      <c r="RLY19" s="548"/>
      <c r="RMG19" s="762"/>
      <c r="RMI19" s="762"/>
      <c r="RMK19" s="762"/>
      <c r="RMM19" s="762"/>
      <c r="RMN19" s="94"/>
      <c r="RMQ19" s="549"/>
      <c r="RMR19" s="548"/>
      <c r="RMZ19" s="762"/>
      <c r="RNB19" s="762"/>
      <c r="RND19" s="762"/>
      <c r="RNF19" s="762"/>
      <c r="RNG19" s="94"/>
      <c r="RNJ19" s="549"/>
      <c r="RNK19" s="548"/>
      <c r="RNS19" s="762"/>
      <c r="RNU19" s="762"/>
      <c r="RNW19" s="762"/>
      <c r="RNY19" s="762"/>
      <c r="RNZ19" s="94"/>
      <c r="ROC19" s="549"/>
      <c r="ROD19" s="548"/>
      <c r="ROL19" s="762"/>
      <c r="RON19" s="762"/>
      <c r="ROP19" s="762"/>
      <c r="ROR19" s="762"/>
      <c r="ROS19" s="94"/>
      <c r="ROV19" s="549"/>
      <c r="ROW19" s="548"/>
      <c r="RPE19" s="762"/>
      <c r="RPG19" s="762"/>
      <c r="RPI19" s="762"/>
      <c r="RPK19" s="762"/>
      <c r="RPL19" s="94"/>
      <c r="RPO19" s="549"/>
      <c r="RPP19" s="548"/>
      <c r="RPX19" s="762"/>
      <c r="RPZ19" s="762"/>
      <c r="RQB19" s="762"/>
      <c r="RQD19" s="762"/>
      <c r="RQE19" s="94"/>
      <c r="RQH19" s="549"/>
      <c r="RQI19" s="548"/>
      <c r="RQQ19" s="762"/>
      <c r="RQS19" s="762"/>
      <c r="RQU19" s="762"/>
      <c r="RQW19" s="762"/>
      <c r="RQX19" s="94"/>
      <c r="RRA19" s="549"/>
      <c r="RRB19" s="548"/>
      <c r="RRJ19" s="762"/>
      <c r="RRL19" s="762"/>
      <c r="RRN19" s="762"/>
      <c r="RRP19" s="762"/>
      <c r="RRQ19" s="94"/>
      <c r="RRT19" s="549"/>
      <c r="RRU19" s="548"/>
      <c r="RSC19" s="762"/>
      <c r="RSE19" s="762"/>
      <c r="RSG19" s="762"/>
      <c r="RSI19" s="762"/>
      <c r="RSJ19" s="94"/>
      <c r="RSM19" s="549"/>
      <c r="RSN19" s="548"/>
      <c r="RSV19" s="762"/>
      <c r="RSX19" s="762"/>
      <c r="RSZ19" s="762"/>
      <c r="RTB19" s="762"/>
      <c r="RTC19" s="94"/>
      <c r="RTF19" s="549"/>
      <c r="RTG19" s="548"/>
      <c r="RTO19" s="762"/>
      <c r="RTQ19" s="762"/>
      <c r="RTS19" s="762"/>
      <c r="RTU19" s="762"/>
      <c r="RTV19" s="94"/>
      <c r="RTY19" s="549"/>
      <c r="RTZ19" s="548"/>
      <c r="RUH19" s="762"/>
      <c r="RUJ19" s="762"/>
      <c r="RUL19" s="762"/>
      <c r="RUN19" s="762"/>
      <c r="RUO19" s="94"/>
      <c r="RUR19" s="549"/>
      <c r="RUS19" s="548"/>
      <c r="RVA19" s="762"/>
      <c r="RVC19" s="762"/>
      <c r="RVE19" s="762"/>
      <c r="RVG19" s="762"/>
      <c r="RVH19" s="94"/>
      <c r="RVK19" s="549"/>
      <c r="RVL19" s="548"/>
      <c r="RVT19" s="762"/>
      <c r="RVV19" s="762"/>
      <c r="RVX19" s="762"/>
      <c r="RVZ19" s="762"/>
      <c r="RWA19" s="94"/>
      <c r="RWD19" s="549"/>
      <c r="RWE19" s="548"/>
      <c r="RWM19" s="762"/>
      <c r="RWO19" s="762"/>
      <c r="RWQ19" s="762"/>
      <c r="RWS19" s="762"/>
      <c r="RWT19" s="94"/>
      <c r="RWW19" s="549"/>
      <c r="RWX19" s="548"/>
      <c r="RXF19" s="762"/>
      <c r="RXH19" s="762"/>
      <c r="RXJ19" s="762"/>
      <c r="RXL19" s="762"/>
      <c r="RXM19" s="94"/>
      <c r="RXP19" s="549"/>
      <c r="RXQ19" s="548"/>
      <c r="RXY19" s="762"/>
      <c r="RYA19" s="762"/>
      <c r="RYC19" s="762"/>
      <c r="RYE19" s="762"/>
      <c r="RYF19" s="94"/>
      <c r="RYI19" s="549"/>
      <c r="RYJ19" s="548"/>
      <c r="RYR19" s="762"/>
      <c r="RYT19" s="762"/>
      <c r="RYV19" s="762"/>
      <c r="RYX19" s="762"/>
      <c r="RYY19" s="94"/>
      <c r="RZB19" s="549"/>
      <c r="RZC19" s="548"/>
      <c r="RZK19" s="762"/>
      <c r="RZM19" s="762"/>
      <c r="RZO19" s="762"/>
      <c r="RZQ19" s="762"/>
      <c r="RZR19" s="94"/>
      <c r="RZU19" s="549"/>
      <c r="RZV19" s="548"/>
      <c r="SAD19" s="762"/>
      <c r="SAF19" s="762"/>
      <c r="SAH19" s="762"/>
      <c r="SAJ19" s="762"/>
      <c r="SAK19" s="94"/>
      <c r="SAN19" s="549"/>
      <c r="SAO19" s="548"/>
      <c r="SAW19" s="762"/>
      <c r="SAY19" s="762"/>
      <c r="SBA19" s="762"/>
      <c r="SBC19" s="762"/>
      <c r="SBD19" s="94"/>
      <c r="SBG19" s="549"/>
      <c r="SBH19" s="548"/>
      <c r="SBP19" s="762"/>
      <c r="SBR19" s="762"/>
      <c r="SBT19" s="762"/>
      <c r="SBV19" s="762"/>
      <c r="SBW19" s="94"/>
      <c r="SBZ19" s="549"/>
      <c r="SCA19" s="548"/>
      <c r="SCI19" s="762"/>
      <c r="SCK19" s="762"/>
      <c r="SCM19" s="762"/>
      <c r="SCO19" s="762"/>
      <c r="SCP19" s="94"/>
      <c r="SCS19" s="549"/>
      <c r="SCT19" s="548"/>
      <c r="SDB19" s="762"/>
      <c r="SDD19" s="762"/>
      <c r="SDF19" s="762"/>
      <c r="SDH19" s="762"/>
      <c r="SDI19" s="94"/>
      <c r="SDL19" s="549"/>
      <c r="SDM19" s="548"/>
      <c r="SDU19" s="762"/>
      <c r="SDW19" s="762"/>
      <c r="SDY19" s="762"/>
      <c r="SEA19" s="762"/>
      <c r="SEB19" s="94"/>
      <c r="SEE19" s="549"/>
      <c r="SEF19" s="548"/>
      <c r="SEN19" s="762"/>
      <c r="SEP19" s="762"/>
      <c r="SER19" s="762"/>
      <c r="SET19" s="762"/>
      <c r="SEU19" s="94"/>
      <c r="SEX19" s="549"/>
      <c r="SEY19" s="548"/>
      <c r="SFG19" s="762"/>
      <c r="SFI19" s="762"/>
      <c r="SFK19" s="762"/>
      <c r="SFM19" s="762"/>
      <c r="SFN19" s="94"/>
      <c r="SFQ19" s="549"/>
      <c r="SFR19" s="548"/>
      <c r="SFZ19" s="762"/>
      <c r="SGB19" s="762"/>
      <c r="SGD19" s="762"/>
      <c r="SGF19" s="762"/>
      <c r="SGG19" s="94"/>
      <c r="SGJ19" s="549"/>
      <c r="SGK19" s="548"/>
      <c r="SGS19" s="762"/>
      <c r="SGU19" s="762"/>
      <c r="SGW19" s="762"/>
      <c r="SGY19" s="762"/>
      <c r="SGZ19" s="94"/>
      <c r="SHC19" s="549"/>
      <c r="SHD19" s="548"/>
      <c r="SHL19" s="762"/>
      <c r="SHN19" s="762"/>
      <c r="SHP19" s="762"/>
      <c r="SHR19" s="762"/>
      <c r="SHS19" s="94"/>
      <c r="SHV19" s="549"/>
      <c r="SHW19" s="548"/>
      <c r="SIE19" s="762"/>
      <c r="SIG19" s="762"/>
      <c r="SII19" s="762"/>
      <c r="SIK19" s="762"/>
      <c r="SIL19" s="94"/>
      <c r="SIO19" s="549"/>
      <c r="SIP19" s="548"/>
      <c r="SIX19" s="762"/>
      <c r="SIZ19" s="762"/>
      <c r="SJB19" s="762"/>
      <c r="SJD19" s="762"/>
      <c r="SJE19" s="94"/>
      <c r="SJH19" s="549"/>
      <c r="SJI19" s="548"/>
      <c r="SJQ19" s="762"/>
      <c r="SJS19" s="762"/>
      <c r="SJU19" s="762"/>
      <c r="SJW19" s="762"/>
      <c r="SJX19" s="94"/>
      <c r="SKA19" s="549"/>
      <c r="SKB19" s="548"/>
      <c r="SKJ19" s="762"/>
      <c r="SKL19" s="762"/>
      <c r="SKN19" s="762"/>
      <c r="SKP19" s="762"/>
      <c r="SKQ19" s="94"/>
      <c r="SKT19" s="549"/>
      <c r="SKU19" s="548"/>
      <c r="SLC19" s="762"/>
      <c r="SLE19" s="762"/>
      <c r="SLG19" s="762"/>
      <c r="SLI19" s="762"/>
      <c r="SLJ19" s="94"/>
      <c r="SLM19" s="549"/>
      <c r="SLN19" s="548"/>
      <c r="SLV19" s="762"/>
      <c r="SLX19" s="762"/>
      <c r="SLZ19" s="762"/>
      <c r="SMB19" s="762"/>
      <c r="SMC19" s="94"/>
      <c r="SMF19" s="549"/>
      <c r="SMG19" s="548"/>
      <c r="SMO19" s="762"/>
      <c r="SMQ19" s="762"/>
      <c r="SMS19" s="762"/>
      <c r="SMU19" s="762"/>
      <c r="SMV19" s="94"/>
      <c r="SMY19" s="549"/>
      <c r="SMZ19" s="548"/>
      <c r="SNH19" s="762"/>
      <c r="SNJ19" s="762"/>
      <c r="SNL19" s="762"/>
      <c r="SNN19" s="762"/>
      <c r="SNO19" s="94"/>
      <c r="SNR19" s="549"/>
      <c r="SNS19" s="548"/>
      <c r="SOA19" s="762"/>
      <c r="SOC19" s="762"/>
      <c r="SOE19" s="762"/>
      <c r="SOG19" s="762"/>
      <c r="SOH19" s="94"/>
      <c r="SOK19" s="549"/>
      <c r="SOL19" s="548"/>
      <c r="SOT19" s="762"/>
      <c r="SOV19" s="762"/>
      <c r="SOX19" s="762"/>
      <c r="SOZ19" s="762"/>
      <c r="SPA19" s="94"/>
      <c r="SPD19" s="549"/>
      <c r="SPE19" s="548"/>
      <c r="SPM19" s="762"/>
      <c r="SPO19" s="762"/>
      <c r="SPQ19" s="762"/>
      <c r="SPS19" s="762"/>
      <c r="SPT19" s="94"/>
      <c r="SPW19" s="549"/>
      <c r="SPX19" s="548"/>
      <c r="SQF19" s="762"/>
      <c r="SQH19" s="762"/>
      <c r="SQJ19" s="762"/>
      <c r="SQL19" s="762"/>
      <c r="SQM19" s="94"/>
      <c r="SQP19" s="549"/>
      <c r="SQQ19" s="548"/>
      <c r="SQY19" s="762"/>
      <c r="SRA19" s="762"/>
      <c r="SRC19" s="762"/>
      <c r="SRE19" s="762"/>
      <c r="SRF19" s="94"/>
      <c r="SRI19" s="549"/>
      <c r="SRJ19" s="548"/>
      <c r="SRR19" s="762"/>
      <c r="SRT19" s="762"/>
      <c r="SRV19" s="762"/>
      <c r="SRX19" s="762"/>
      <c r="SRY19" s="94"/>
      <c r="SSB19" s="549"/>
      <c r="SSC19" s="548"/>
      <c r="SSK19" s="762"/>
      <c r="SSM19" s="762"/>
      <c r="SSO19" s="762"/>
      <c r="SSQ19" s="762"/>
      <c r="SSR19" s="94"/>
      <c r="SSU19" s="549"/>
      <c r="SSV19" s="548"/>
      <c r="STD19" s="762"/>
      <c r="STF19" s="762"/>
      <c r="STH19" s="762"/>
      <c r="STJ19" s="762"/>
      <c r="STK19" s="94"/>
      <c r="STN19" s="549"/>
      <c r="STO19" s="548"/>
      <c r="STW19" s="762"/>
      <c r="STY19" s="762"/>
      <c r="SUA19" s="762"/>
      <c r="SUC19" s="762"/>
      <c r="SUD19" s="94"/>
      <c r="SUG19" s="549"/>
      <c r="SUH19" s="548"/>
      <c r="SUP19" s="762"/>
      <c r="SUR19" s="762"/>
      <c r="SUT19" s="762"/>
      <c r="SUV19" s="762"/>
      <c r="SUW19" s="94"/>
      <c r="SUZ19" s="549"/>
      <c r="SVA19" s="548"/>
      <c r="SVI19" s="762"/>
      <c r="SVK19" s="762"/>
      <c r="SVM19" s="762"/>
      <c r="SVO19" s="762"/>
      <c r="SVP19" s="94"/>
      <c r="SVS19" s="549"/>
      <c r="SVT19" s="548"/>
      <c r="SWB19" s="762"/>
      <c r="SWD19" s="762"/>
      <c r="SWF19" s="762"/>
      <c r="SWH19" s="762"/>
      <c r="SWI19" s="94"/>
      <c r="SWL19" s="549"/>
      <c r="SWM19" s="548"/>
      <c r="SWU19" s="762"/>
      <c r="SWW19" s="762"/>
      <c r="SWY19" s="762"/>
      <c r="SXA19" s="762"/>
      <c r="SXB19" s="94"/>
      <c r="SXE19" s="549"/>
      <c r="SXF19" s="548"/>
      <c r="SXN19" s="762"/>
      <c r="SXP19" s="762"/>
      <c r="SXR19" s="762"/>
      <c r="SXT19" s="762"/>
      <c r="SXU19" s="94"/>
      <c r="SXX19" s="549"/>
      <c r="SXY19" s="548"/>
      <c r="SYG19" s="762"/>
      <c r="SYI19" s="762"/>
      <c r="SYK19" s="762"/>
      <c r="SYM19" s="762"/>
      <c r="SYN19" s="94"/>
      <c r="SYQ19" s="549"/>
      <c r="SYR19" s="548"/>
      <c r="SYZ19" s="762"/>
      <c r="SZB19" s="762"/>
      <c r="SZD19" s="762"/>
      <c r="SZF19" s="762"/>
      <c r="SZG19" s="94"/>
      <c r="SZJ19" s="549"/>
      <c r="SZK19" s="548"/>
      <c r="SZS19" s="762"/>
      <c r="SZU19" s="762"/>
      <c r="SZW19" s="762"/>
      <c r="SZY19" s="762"/>
      <c r="SZZ19" s="94"/>
      <c r="TAC19" s="549"/>
      <c r="TAD19" s="548"/>
      <c r="TAL19" s="762"/>
      <c r="TAN19" s="762"/>
      <c r="TAP19" s="762"/>
      <c r="TAR19" s="762"/>
      <c r="TAS19" s="94"/>
      <c r="TAV19" s="549"/>
      <c r="TAW19" s="548"/>
      <c r="TBE19" s="762"/>
      <c r="TBG19" s="762"/>
      <c r="TBI19" s="762"/>
      <c r="TBK19" s="762"/>
      <c r="TBL19" s="94"/>
      <c r="TBO19" s="549"/>
      <c r="TBP19" s="548"/>
      <c r="TBX19" s="762"/>
      <c r="TBZ19" s="762"/>
      <c r="TCB19" s="762"/>
      <c r="TCD19" s="762"/>
      <c r="TCE19" s="94"/>
      <c r="TCH19" s="549"/>
      <c r="TCI19" s="548"/>
      <c r="TCQ19" s="762"/>
      <c r="TCS19" s="762"/>
      <c r="TCU19" s="762"/>
      <c r="TCW19" s="762"/>
      <c r="TCX19" s="94"/>
      <c r="TDA19" s="549"/>
      <c r="TDB19" s="548"/>
      <c r="TDJ19" s="762"/>
      <c r="TDL19" s="762"/>
      <c r="TDN19" s="762"/>
      <c r="TDP19" s="762"/>
      <c r="TDQ19" s="94"/>
      <c r="TDT19" s="549"/>
      <c r="TDU19" s="548"/>
      <c r="TEC19" s="762"/>
      <c r="TEE19" s="762"/>
      <c r="TEG19" s="762"/>
      <c r="TEI19" s="762"/>
      <c r="TEJ19" s="94"/>
      <c r="TEM19" s="549"/>
      <c r="TEN19" s="548"/>
      <c r="TEV19" s="762"/>
      <c r="TEX19" s="762"/>
      <c r="TEZ19" s="762"/>
      <c r="TFB19" s="762"/>
      <c r="TFC19" s="94"/>
      <c r="TFF19" s="549"/>
      <c r="TFG19" s="548"/>
      <c r="TFO19" s="762"/>
      <c r="TFQ19" s="762"/>
      <c r="TFS19" s="762"/>
      <c r="TFU19" s="762"/>
      <c r="TFV19" s="94"/>
      <c r="TFY19" s="549"/>
      <c r="TFZ19" s="548"/>
      <c r="TGH19" s="762"/>
      <c r="TGJ19" s="762"/>
      <c r="TGL19" s="762"/>
      <c r="TGN19" s="762"/>
      <c r="TGO19" s="94"/>
      <c r="TGR19" s="549"/>
      <c r="TGS19" s="548"/>
      <c r="THA19" s="762"/>
      <c r="THC19" s="762"/>
      <c r="THE19" s="762"/>
      <c r="THG19" s="762"/>
      <c r="THH19" s="94"/>
      <c r="THK19" s="549"/>
      <c r="THL19" s="548"/>
      <c r="THT19" s="762"/>
      <c r="THV19" s="762"/>
      <c r="THX19" s="762"/>
      <c r="THZ19" s="762"/>
      <c r="TIA19" s="94"/>
      <c r="TID19" s="549"/>
      <c r="TIE19" s="548"/>
      <c r="TIM19" s="762"/>
      <c r="TIO19" s="762"/>
      <c r="TIQ19" s="762"/>
      <c r="TIS19" s="762"/>
      <c r="TIT19" s="94"/>
      <c r="TIW19" s="549"/>
      <c r="TIX19" s="548"/>
      <c r="TJF19" s="762"/>
      <c r="TJH19" s="762"/>
      <c r="TJJ19" s="762"/>
      <c r="TJL19" s="762"/>
      <c r="TJM19" s="94"/>
      <c r="TJP19" s="549"/>
      <c r="TJQ19" s="548"/>
      <c r="TJY19" s="762"/>
      <c r="TKA19" s="762"/>
      <c r="TKC19" s="762"/>
      <c r="TKE19" s="762"/>
      <c r="TKF19" s="94"/>
      <c r="TKI19" s="549"/>
      <c r="TKJ19" s="548"/>
      <c r="TKR19" s="762"/>
      <c r="TKT19" s="762"/>
      <c r="TKV19" s="762"/>
      <c r="TKX19" s="762"/>
      <c r="TKY19" s="94"/>
      <c r="TLB19" s="549"/>
      <c r="TLC19" s="548"/>
      <c r="TLK19" s="762"/>
      <c r="TLM19" s="762"/>
      <c r="TLO19" s="762"/>
      <c r="TLQ19" s="762"/>
      <c r="TLR19" s="94"/>
      <c r="TLU19" s="549"/>
      <c r="TLV19" s="548"/>
      <c r="TMD19" s="762"/>
      <c r="TMF19" s="762"/>
      <c r="TMH19" s="762"/>
      <c r="TMJ19" s="762"/>
      <c r="TMK19" s="94"/>
      <c r="TMN19" s="549"/>
      <c r="TMO19" s="548"/>
      <c r="TMW19" s="762"/>
      <c r="TMY19" s="762"/>
      <c r="TNA19" s="762"/>
      <c r="TNC19" s="762"/>
      <c r="TND19" s="94"/>
      <c r="TNG19" s="549"/>
      <c r="TNH19" s="548"/>
      <c r="TNP19" s="762"/>
      <c r="TNR19" s="762"/>
      <c r="TNT19" s="762"/>
      <c r="TNV19" s="762"/>
      <c r="TNW19" s="94"/>
      <c r="TNZ19" s="549"/>
      <c r="TOA19" s="548"/>
      <c r="TOI19" s="762"/>
      <c r="TOK19" s="762"/>
      <c r="TOM19" s="762"/>
      <c r="TOO19" s="762"/>
      <c r="TOP19" s="94"/>
      <c r="TOS19" s="549"/>
      <c r="TOT19" s="548"/>
      <c r="TPB19" s="762"/>
      <c r="TPD19" s="762"/>
      <c r="TPF19" s="762"/>
      <c r="TPH19" s="762"/>
      <c r="TPI19" s="94"/>
      <c r="TPL19" s="549"/>
      <c r="TPM19" s="548"/>
      <c r="TPU19" s="762"/>
      <c r="TPW19" s="762"/>
      <c r="TPY19" s="762"/>
      <c r="TQA19" s="762"/>
      <c r="TQB19" s="94"/>
      <c r="TQE19" s="549"/>
      <c r="TQF19" s="548"/>
      <c r="TQN19" s="762"/>
      <c r="TQP19" s="762"/>
      <c r="TQR19" s="762"/>
      <c r="TQT19" s="762"/>
      <c r="TQU19" s="94"/>
      <c r="TQX19" s="549"/>
      <c r="TQY19" s="548"/>
      <c r="TRG19" s="762"/>
      <c r="TRI19" s="762"/>
      <c r="TRK19" s="762"/>
      <c r="TRM19" s="762"/>
      <c r="TRN19" s="94"/>
      <c r="TRQ19" s="549"/>
      <c r="TRR19" s="548"/>
      <c r="TRZ19" s="762"/>
      <c r="TSB19" s="762"/>
      <c r="TSD19" s="762"/>
      <c r="TSF19" s="762"/>
      <c r="TSG19" s="94"/>
      <c r="TSJ19" s="549"/>
      <c r="TSK19" s="548"/>
      <c r="TSS19" s="762"/>
      <c r="TSU19" s="762"/>
      <c r="TSW19" s="762"/>
      <c r="TSY19" s="762"/>
      <c r="TSZ19" s="94"/>
      <c r="TTC19" s="549"/>
      <c r="TTD19" s="548"/>
      <c r="TTL19" s="762"/>
      <c r="TTN19" s="762"/>
      <c r="TTP19" s="762"/>
      <c r="TTR19" s="762"/>
      <c r="TTS19" s="94"/>
      <c r="TTV19" s="549"/>
      <c r="TTW19" s="548"/>
      <c r="TUE19" s="762"/>
      <c r="TUG19" s="762"/>
      <c r="TUI19" s="762"/>
      <c r="TUK19" s="762"/>
      <c r="TUL19" s="94"/>
      <c r="TUO19" s="549"/>
      <c r="TUP19" s="548"/>
      <c r="TUX19" s="762"/>
      <c r="TUZ19" s="762"/>
      <c r="TVB19" s="762"/>
      <c r="TVD19" s="762"/>
      <c r="TVE19" s="94"/>
      <c r="TVH19" s="549"/>
      <c r="TVI19" s="548"/>
      <c r="TVQ19" s="762"/>
      <c r="TVS19" s="762"/>
      <c r="TVU19" s="762"/>
      <c r="TVW19" s="762"/>
      <c r="TVX19" s="94"/>
      <c r="TWA19" s="549"/>
      <c r="TWB19" s="548"/>
      <c r="TWJ19" s="762"/>
      <c r="TWL19" s="762"/>
      <c r="TWN19" s="762"/>
      <c r="TWP19" s="762"/>
      <c r="TWQ19" s="94"/>
      <c r="TWT19" s="549"/>
      <c r="TWU19" s="548"/>
      <c r="TXC19" s="762"/>
      <c r="TXE19" s="762"/>
      <c r="TXG19" s="762"/>
      <c r="TXI19" s="762"/>
      <c r="TXJ19" s="94"/>
      <c r="TXM19" s="549"/>
      <c r="TXN19" s="548"/>
      <c r="TXV19" s="762"/>
      <c r="TXX19" s="762"/>
      <c r="TXZ19" s="762"/>
      <c r="TYB19" s="762"/>
      <c r="TYC19" s="94"/>
      <c r="TYF19" s="549"/>
      <c r="TYG19" s="548"/>
      <c r="TYO19" s="762"/>
      <c r="TYQ19" s="762"/>
      <c r="TYS19" s="762"/>
      <c r="TYU19" s="762"/>
      <c r="TYV19" s="94"/>
      <c r="TYY19" s="549"/>
      <c r="TYZ19" s="548"/>
      <c r="TZH19" s="762"/>
      <c r="TZJ19" s="762"/>
      <c r="TZL19" s="762"/>
      <c r="TZN19" s="762"/>
      <c r="TZO19" s="94"/>
      <c r="TZR19" s="549"/>
      <c r="TZS19" s="548"/>
      <c r="UAA19" s="762"/>
      <c r="UAC19" s="762"/>
      <c r="UAE19" s="762"/>
      <c r="UAG19" s="762"/>
      <c r="UAH19" s="94"/>
      <c r="UAK19" s="549"/>
      <c r="UAL19" s="548"/>
      <c r="UAT19" s="762"/>
      <c r="UAV19" s="762"/>
      <c r="UAX19" s="762"/>
      <c r="UAZ19" s="762"/>
      <c r="UBA19" s="94"/>
      <c r="UBD19" s="549"/>
      <c r="UBE19" s="548"/>
      <c r="UBM19" s="762"/>
      <c r="UBO19" s="762"/>
      <c r="UBQ19" s="762"/>
      <c r="UBS19" s="762"/>
      <c r="UBT19" s="94"/>
      <c r="UBW19" s="549"/>
      <c r="UBX19" s="548"/>
      <c r="UCF19" s="762"/>
      <c r="UCH19" s="762"/>
      <c r="UCJ19" s="762"/>
      <c r="UCL19" s="762"/>
      <c r="UCM19" s="94"/>
      <c r="UCP19" s="549"/>
      <c r="UCQ19" s="548"/>
      <c r="UCY19" s="762"/>
      <c r="UDA19" s="762"/>
      <c r="UDC19" s="762"/>
      <c r="UDE19" s="762"/>
      <c r="UDF19" s="94"/>
      <c r="UDI19" s="549"/>
      <c r="UDJ19" s="548"/>
      <c r="UDR19" s="762"/>
      <c r="UDT19" s="762"/>
      <c r="UDV19" s="762"/>
      <c r="UDX19" s="762"/>
      <c r="UDY19" s="94"/>
      <c r="UEB19" s="549"/>
      <c r="UEC19" s="548"/>
      <c r="UEK19" s="762"/>
      <c r="UEM19" s="762"/>
      <c r="UEO19" s="762"/>
      <c r="UEQ19" s="762"/>
      <c r="UER19" s="94"/>
      <c r="UEU19" s="549"/>
      <c r="UEV19" s="548"/>
      <c r="UFD19" s="762"/>
      <c r="UFF19" s="762"/>
      <c r="UFH19" s="762"/>
      <c r="UFJ19" s="762"/>
      <c r="UFK19" s="94"/>
      <c r="UFN19" s="549"/>
      <c r="UFO19" s="548"/>
      <c r="UFW19" s="762"/>
      <c r="UFY19" s="762"/>
      <c r="UGA19" s="762"/>
      <c r="UGC19" s="762"/>
      <c r="UGD19" s="94"/>
      <c r="UGG19" s="549"/>
      <c r="UGH19" s="548"/>
      <c r="UGP19" s="762"/>
      <c r="UGR19" s="762"/>
      <c r="UGT19" s="762"/>
      <c r="UGV19" s="762"/>
      <c r="UGW19" s="94"/>
      <c r="UGZ19" s="549"/>
      <c r="UHA19" s="548"/>
      <c r="UHI19" s="762"/>
      <c r="UHK19" s="762"/>
      <c r="UHM19" s="762"/>
      <c r="UHO19" s="762"/>
      <c r="UHP19" s="94"/>
      <c r="UHS19" s="549"/>
      <c r="UHT19" s="548"/>
      <c r="UIB19" s="762"/>
      <c r="UID19" s="762"/>
      <c r="UIF19" s="762"/>
      <c r="UIH19" s="762"/>
      <c r="UII19" s="94"/>
      <c r="UIL19" s="549"/>
      <c r="UIM19" s="548"/>
      <c r="UIU19" s="762"/>
      <c r="UIW19" s="762"/>
      <c r="UIY19" s="762"/>
      <c r="UJA19" s="762"/>
      <c r="UJB19" s="94"/>
      <c r="UJE19" s="549"/>
      <c r="UJF19" s="548"/>
      <c r="UJN19" s="762"/>
      <c r="UJP19" s="762"/>
      <c r="UJR19" s="762"/>
      <c r="UJT19" s="762"/>
      <c r="UJU19" s="94"/>
      <c r="UJX19" s="549"/>
      <c r="UJY19" s="548"/>
      <c r="UKG19" s="762"/>
      <c r="UKI19" s="762"/>
      <c r="UKK19" s="762"/>
      <c r="UKM19" s="762"/>
      <c r="UKN19" s="94"/>
      <c r="UKQ19" s="549"/>
      <c r="UKR19" s="548"/>
      <c r="UKZ19" s="762"/>
      <c r="ULB19" s="762"/>
      <c r="ULD19" s="762"/>
      <c r="ULF19" s="762"/>
      <c r="ULG19" s="94"/>
      <c r="ULJ19" s="549"/>
      <c r="ULK19" s="548"/>
      <c r="ULS19" s="762"/>
      <c r="ULU19" s="762"/>
      <c r="ULW19" s="762"/>
      <c r="ULY19" s="762"/>
      <c r="ULZ19" s="94"/>
      <c r="UMC19" s="549"/>
      <c r="UMD19" s="548"/>
      <c r="UML19" s="762"/>
      <c r="UMN19" s="762"/>
      <c r="UMP19" s="762"/>
      <c r="UMR19" s="762"/>
      <c r="UMS19" s="94"/>
      <c r="UMV19" s="549"/>
      <c r="UMW19" s="548"/>
      <c r="UNE19" s="762"/>
      <c r="UNG19" s="762"/>
      <c r="UNI19" s="762"/>
      <c r="UNK19" s="762"/>
      <c r="UNL19" s="94"/>
      <c r="UNO19" s="549"/>
      <c r="UNP19" s="548"/>
      <c r="UNX19" s="762"/>
      <c r="UNZ19" s="762"/>
      <c r="UOB19" s="762"/>
      <c r="UOD19" s="762"/>
      <c r="UOE19" s="94"/>
      <c r="UOH19" s="549"/>
      <c r="UOI19" s="548"/>
      <c r="UOQ19" s="762"/>
      <c r="UOS19" s="762"/>
      <c r="UOU19" s="762"/>
      <c r="UOW19" s="762"/>
      <c r="UOX19" s="94"/>
      <c r="UPA19" s="549"/>
      <c r="UPB19" s="548"/>
      <c r="UPJ19" s="762"/>
      <c r="UPL19" s="762"/>
      <c r="UPN19" s="762"/>
      <c r="UPP19" s="762"/>
      <c r="UPQ19" s="94"/>
      <c r="UPT19" s="549"/>
      <c r="UPU19" s="548"/>
      <c r="UQC19" s="762"/>
      <c r="UQE19" s="762"/>
      <c r="UQG19" s="762"/>
      <c r="UQI19" s="762"/>
      <c r="UQJ19" s="94"/>
      <c r="UQM19" s="549"/>
      <c r="UQN19" s="548"/>
      <c r="UQV19" s="762"/>
      <c r="UQX19" s="762"/>
      <c r="UQZ19" s="762"/>
      <c r="URB19" s="762"/>
      <c r="URC19" s="94"/>
      <c r="URF19" s="549"/>
      <c r="URG19" s="548"/>
      <c r="URO19" s="762"/>
      <c r="URQ19" s="762"/>
      <c r="URS19" s="762"/>
      <c r="URU19" s="762"/>
      <c r="URV19" s="94"/>
      <c r="URY19" s="549"/>
      <c r="URZ19" s="548"/>
      <c r="USH19" s="762"/>
      <c r="USJ19" s="762"/>
      <c r="USL19" s="762"/>
      <c r="USN19" s="762"/>
      <c r="USO19" s="94"/>
      <c r="USR19" s="549"/>
      <c r="USS19" s="548"/>
      <c r="UTA19" s="762"/>
      <c r="UTC19" s="762"/>
      <c r="UTE19" s="762"/>
      <c r="UTG19" s="762"/>
      <c r="UTH19" s="94"/>
      <c r="UTK19" s="549"/>
      <c r="UTL19" s="548"/>
      <c r="UTT19" s="762"/>
      <c r="UTV19" s="762"/>
      <c r="UTX19" s="762"/>
      <c r="UTZ19" s="762"/>
      <c r="UUA19" s="94"/>
      <c r="UUD19" s="549"/>
      <c r="UUE19" s="548"/>
      <c r="UUM19" s="762"/>
      <c r="UUO19" s="762"/>
      <c r="UUQ19" s="762"/>
      <c r="UUS19" s="762"/>
      <c r="UUT19" s="94"/>
      <c r="UUW19" s="549"/>
      <c r="UUX19" s="548"/>
      <c r="UVF19" s="762"/>
      <c r="UVH19" s="762"/>
      <c r="UVJ19" s="762"/>
      <c r="UVL19" s="762"/>
      <c r="UVM19" s="94"/>
      <c r="UVP19" s="549"/>
      <c r="UVQ19" s="548"/>
      <c r="UVY19" s="762"/>
      <c r="UWA19" s="762"/>
      <c r="UWC19" s="762"/>
      <c r="UWE19" s="762"/>
      <c r="UWF19" s="94"/>
      <c r="UWI19" s="549"/>
      <c r="UWJ19" s="548"/>
      <c r="UWR19" s="762"/>
      <c r="UWT19" s="762"/>
      <c r="UWV19" s="762"/>
      <c r="UWX19" s="762"/>
      <c r="UWY19" s="94"/>
      <c r="UXB19" s="549"/>
      <c r="UXC19" s="548"/>
      <c r="UXK19" s="762"/>
      <c r="UXM19" s="762"/>
      <c r="UXO19" s="762"/>
      <c r="UXQ19" s="762"/>
      <c r="UXR19" s="94"/>
      <c r="UXU19" s="549"/>
      <c r="UXV19" s="548"/>
      <c r="UYD19" s="762"/>
      <c r="UYF19" s="762"/>
      <c r="UYH19" s="762"/>
      <c r="UYJ19" s="762"/>
      <c r="UYK19" s="94"/>
      <c r="UYN19" s="549"/>
      <c r="UYO19" s="548"/>
      <c r="UYW19" s="762"/>
      <c r="UYY19" s="762"/>
      <c r="UZA19" s="762"/>
      <c r="UZC19" s="762"/>
      <c r="UZD19" s="94"/>
      <c r="UZG19" s="549"/>
      <c r="UZH19" s="548"/>
      <c r="UZP19" s="762"/>
      <c r="UZR19" s="762"/>
      <c r="UZT19" s="762"/>
      <c r="UZV19" s="762"/>
      <c r="UZW19" s="94"/>
      <c r="UZZ19" s="549"/>
      <c r="VAA19" s="548"/>
      <c r="VAI19" s="762"/>
      <c r="VAK19" s="762"/>
      <c r="VAM19" s="762"/>
      <c r="VAO19" s="762"/>
      <c r="VAP19" s="94"/>
      <c r="VAS19" s="549"/>
      <c r="VAT19" s="548"/>
      <c r="VBB19" s="762"/>
      <c r="VBD19" s="762"/>
      <c r="VBF19" s="762"/>
      <c r="VBH19" s="762"/>
      <c r="VBI19" s="94"/>
      <c r="VBL19" s="549"/>
      <c r="VBM19" s="548"/>
      <c r="VBU19" s="762"/>
      <c r="VBW19" s="762"/>
      <c r="VBY19" s="762"/>
      <c r="VCA19" s="762"/>
      <c r="VCB19" s="94"/>
      <c r="VCE19" s="549"/>
      <c r="VCF19" s="548"/>
      <c r="VCN19" s="762"/>
      <c r="VCP19" s="762"/>
      <c r="VCR19" s="762"/>
      <c r="VCT19" s="762"/>
      <c r="VCU19" s="94"/>
      <c r="VCX19" s="549"/>
      <c r="VCY19" s="548"/>
      <c r="VDG19" s="762"/>
      <c r="VDI19" s="762"/>
      <c r="VDK19" s="762"/>
      <c r="VDM19" s="762"/>
      <c r="VDN19" s="94"/>
      <c r="VDQ19" s="549"/>
      <c r="VDR19" s="548"/>
      <c r="VDZ19" s="762"/>
      <c r="VEB19" s="762"/>
      <c r="VED19" s="762"/>
      <c r="VEF19" s="762"/>
      <c r="VEG19" s="94"/>
      <c r="VEJ19" s="549"/>
      <c r="VEK19" s="548"/>
      <c r="VES19" s="762"/>
      <c r="VEU19" s="762"/>
      <c r="VEW19" s="762"/>
      <c r="VEY19" s="762"/>
      <c r="VEZ19" s="94"/>
      <c r="VFC19" s="549"/>
      <c r="VFD19" s="548"/>
      <c r="VFL19" s="762"/>
      <c r="VFN19" s="762"/>
      <c r="VFP19" s="762"/>
      <c r="VFR19" s="762"/>
      <c r="VFS19" s="94"/>
      <c r="VFV19" s="549"/>
      <c r="VFW19" s="548"/>
      <c r="VGE19" s="762"/>
      <c r="VGG19" s="762"/>
      <c r="VGI19" s="762"/>
      <c r="VGK19" s="762"/>
      <c r="VGL19" s="94"/>
      <c r="VGO19" s="549"/>
      <c r="VGP19" s="548"/>
      <c r="VGX19" s="762"/>
      <c r="VGZ19" s="762"/>
      <c r="VHB19" s="762"/>
      <c r="VHD19" s="762"/>
      <c r="VHE19" s="94"/>
      <c r="VHH19" s="549"/>
      <c r="VHI19" s="548"/>
      <c r="VHQ19" s="762"/>
      <c r="VHS19" s="762"/>
      <c r="VHU19" s="762"/>
      <c r="VHW19" s="762"/>
      <c r="VHX19" s="94"/>
      <c r="VIA19" s="549"/>
      <c r="VIB19" s="548"/>
      <c r="VIJ19" s="762"/>
      <c r="VIL19" s="762"/>
      <c r="VIN19" s="762"/>
      <c r="VIP19" s="762"/>
      <c r="VIQ19" s="94"/>
      <c r="VIT19" s="549"/>
      <c r="VIU19" s="548"/>
      <c r="VJC19" s="762"/>
      <c r="VJE19" s="762"/>
      <c r="VJG19" s="762"/>
      <c r="VJI19" s="762"/>
      <c r="VJJ19" s="94"/>
      <c r="VJM19" s="549"/>
      <c r="VJN19" s="548"/>
      <c r="VJV19" s="762"/>
      <c r="VJX19" s="762"/>
      <c r="VJZ19" s="762"/>
      <c r="VKB19" s="762"/>
      <c r="VKC19" s="94"/>
      <c r="VKF19" s="549"/>
      <c r="VKG19" s="548"/>
      <c r="VKO19" s="762"/>
      <c r="VKQ19" s="762"/>
      <c r="VKS19" s="762"/>
      <c r="VKU19" s="762"/>
      <c r="VKV19" s="94"/>
      <c r="VKY19" s="549"/>
      <c r="VKZ19" s="548"/>
      <c r="VLH19" s="762"/>
      <c r="VLJ19" s="762"/>
      <c r="VLL19" s="762"/>
      <c r="VLN19" s="762"/>
      <c r="VLO19" s="94"/>
      <c r="VLR19" s="549"/>
      <c r="VLS19" s="548"/>
      <c r="VMA19" s="762"/>
      <c r="VMC19" s="762"/>
      <c r="VME19" s="762"/>
      <c r="VMG19" s="762"/>
      <c r="VMH19" s="94"/>
      <c r="VMK19" s="549"/>
      <c r="VML19" s="548"/>
      <c r="VMT19" s="762"/>
      <c r="VMV19" s="762"/>
      <c r="VMX19" s="762"/>
      <c r="VMZ19" s="762"/>
      <c r="VNA19" s="94"/>
      <c r="VND19" s="549"/>
      <c r="VNE19" s="548"/>
      <c r="VNM19" s="762"/>
      <c r="VNO19" s="762"/>
      <c r="VNQ19" s="762"/>
      <c r="VNS19" s="762"/>
      <c r="VNT19" s="94"/>
      <c r="VNW19" s="549"/>
      <c r="VNX19" s="548"/>
      <c r="VOF19" s="762"/>
      <c r="VOH19" s="762"/>
      <c r="VOJ19" s="762"/>
      <c r="VOL19" s="762"/>
      <c r="VOM19" s="94"/>
      <c r="VOP19" s="549"/>
      <c r="VOQ19" s="548"/>
      <c r="VOY19" s="762"/>
      <c r="VPA19" s="762"/>
      <c r="VPC19" s="762"/>
      <c r="VPE19" s="762"/>
      <c r="VPF19" s="94"/>
      <c r="VPI19" s="549"/>
      <c r="VPJ19" s="548"/>
      <c r="VPR19" s="762"/>
      <c r="VPT19" s="762"/>
      <c r="VPV19" s="762"/>
      <c r="VPX19" s="762"/>
      <c r="VPY19" s="94"/>
      <c r="VQB19" s="549"/>
      <c r="VQC19" s="548"/>
      <c r="VQK19" s="762"/>
      <c r="VQM19" s="762"/>
      <c r="VQO19" s="762"/>
      <c r="VQQ19" s="762"/>
      <c r="VQR19" s="94"/>
      <c r="VQU19" s="549"/>
      <c r="VQV19" s="548"/>
      <c r="VRD19" s="762"/>
      <c r="VRF19" s="762"/>
      <c r="VRH19" s="762"/>
      <c r="VRJ19" s="762"/>
      <c r="VRK19" s="94"/>
      <c r="VRN19" s="549"/>
      <c r="VRO19" s="548"/>
      <c r="VRW19" s="762"/>
      <c r="VRY19" s="762"/>
      <c r="VSA19" s="762"/>
      <c r="VSC19" s="762"/>
      <c r="VSD19" s="94"/>
      <c r="VSG19" s="549"/>
      <c r="VSH19" s="548"/>
      <c r="VSP19" s="762"/>
      <c r="VSR19" s="762"/>
      <c r="VST19" s="762"/>
      <c r="VSV19" s="762"/>
      <c r="VSW19" s="94"/>
      <c r="VSZ19" s="549"/>
      <c r="VTA19" s="548"/>
      <c r="VTI19" s="762"/>
      <c r="VTK19" s="762"/>
      <c r="VTM19" s="762"/>
      <c r="VTO19" s="762"/>
      <c r="VTP19" s="94"/>
      <c r="VTS19" s="549"/>
      <c r="VTT19" s="548"/>
      <c r="VUB19" s="762"/>
      <c r="VUD19" s="762"/>
      <c r="VUF19" s="762"/>
      <c r="VUH19" s="762"/>
      <c r="VUI19" s="94"/>
      <c r="VUL19" s="549"/>
      <c r="VUM19" s="548"/>
      <c r="VUU19" s="762"/>
      <c r="VUW19" s="762"/>
      <c r="VUY19" s="762"/>
      <c r="VVA19" s="762"/>
      <c r="VVB19" s="94"/>
      <c r="VVE19" s="549"/>
      <c r="VVF19" s="548"/>
      <c r="VVN19" s="762"/>
      <c r="VVP19" s="762"/>
      <c r="VVR19" s="762"/>
      <c r="VVT19" s="762"/>
      <c r="VVU19" s="94"/>
      <c r="VVX19" s="549"/>
      <c r="VVY19" s="548"/>
      <c r="VWG19" s="762"/>
      <c r="VWI19" s="762"/>
      <c r="VWK19" s="762"/>
      <c r="VWM19" s="762"/>
      <c r="VWN19" s="94"/>
      <c r="VWQ19" s="549"/>
      <c r="VWR19" s="548"/>
      <c r="VWZ19" s="762"/>
      <c r="VXB19" s="762"/>
      <c r="VXD19" s="762"/>
      <c r="VXF19" s="762"/>
      <c r="VXG19" s="94"/>
      <c r="VXJ19" s="549"/>
      <c r="VXK19" s="548"/>
      <c r="VXS19" s="762"/>
      <c r="VXU19" s="762"/>
      <c r="VXW19" s="762"/>
      <c r="VXY19" s="762"/>
      <c r="VXZ19" s="94"/>
      <c r="VYC19" s="549"/>
      <c r="VYD19" s="548"/>
      <c r="VYL19" s="762"/>
      <c r="VYN19" s="762"/>
      <c r="VYP19" s="762"/>
      <c r="VYR19" s="762"/>
      <c r="VYS19" s="94"/>
      <c r="VYV19" s="549"/>
      <c r="VYW19" s="548"/>
      <c r="VZE19" s="762"/>
      <c r="VZG19" s="762"/>
      <c r="VZI19" s="762"/>
      <c r="VZK19" s="762"/>
      <c r="VZL19" s="94"/>
      <c r="VZO19" s="549"/>
      <c r="VZP19" s="548"/>
      <c r="VZX19" s="762"/>
      <c r="VZZ19" s="762"/>
      <c r="WAB19" s="762"/>
      <c r="WAD19" s="762"/>
      <c r="WAE19" s="94"/>
      <c r="WAH19" s="549"/>
      <c r="WAI19" s="548"/>
      <c r="WAQ19" s="762"/>
      <c r="WAS19" s="762"/>
      <c r="WAU19" s="762"/>
      <c r="WAW19" s="762"/>
      <c r="WAX19" s="94"/>
      <c r="WBA19" s="549"/>
      <c r="WBB19" s="548"/>
      <c r="WBJ19" s="762"/>
      <c r="WBL19" s="762"/>
      <c r="WBN19" s="762"/>
      <c r="WBP19" s="762"/>
      <c r="WBQ19" s="94"/>
      <c r="WBT19" s="549"/>
      <c r="WBU19" s="548"/>
      <c r="WCC19" s="762"/>
      <c r="WCE19" s="762"/>
      <c r="WCG19" s="762"/>
      <c r="WCI19" s="762"/>
      <c r="WCJ19" s="94"/>
      <c r="WCM19" s="549"/>
      <c r="WCN19" s="548"/>
      <c r="WCV19" s="762"/>
      <c r="WCX19" s="762"/>
      <c r="WCZ19" s="762"/>
      <c r="WDB19" s="762"/>
      <c r="WDC19" s="94"/>
      <c r="WDF19" s="549"/>
      <c r="WDG19" s="548"/>
      <c r="WDO19" s="762"/>
      <c r="WDQ19" s="762"/>
      <c r="WDS19" s="762"/>
      <c r="WDU19" s="762"/>
      <c r="WDV19" s="94"/>
      <c r="WDY19" s="549"/>
      <c r="WDZ19" s="548"/>
      <c r="WEH19" s="762"/>
      <c r="WEJ19" s="762"/>
      <c r="WEL19" s="762"/>
      <c r="WEN19" s="762"/>
      <c r="WEO19" s="94"/>
      <c r="WER19" s="549"/>
      <c r="WES19" s="548"/>
      <c r="WFA19" s="762"/>
      <c r="WFC19" s="762"/>
      <c r="WFE19" s="762"/>
      <c r="WFG19" s="762"/>
      <c r="WFH19" s="94"/>
      <c r="WFK19" s="549"/>
      <c r="WFL19" s="548"/>
      <c r="WFT19" s="762"/>
      <c r="WFV19" s="762"/>
      <c r="WFX19" s="762"/>
      <c r="WFZ19" s="762"/>
      <c r="WGA19" s="94"/>
      <c r="WGD19" s="549"/>
      <c r="WGE19" s="548"/>
      <c r="WGM19" s="762"/>
      <c r="WGO19" s="762"/>
      <c r="WGQ19" s="762"/>
      <c r="WGS19" s="762"/>
      <c r="WGT19" s="94"/>
      <c r="WGW19" s="549"/>
      <c r="WGX19" s="548"/>
      <c r="WHF19" s="762"/>
      <c r="WHH19" s="762"/>
      <c r="WHJ19" s="762"/>
      <c r="WHL19" s="762"/>
      <c r="WHM19" s="94"/>
      <c r="WHP19" s="549"/>
      <c r="WHQ19" s="548"/>
      <c r="WHY19" s="762"/>
      <c r="WIA19" s="762"/>
      <c r="WIC19" s="762"/>
      <c r="WIE19" s="762"/>
      <c r="WIF19" s="94"/>
      <c r="WII19" s="549"/>
      <c r="WIJ19" s="548"/>
      <c r="WIR19" s="762"/>
      <c r="WIT19" s="762"/>
      <c r="WIV19" s="762"/>
      <c r="WIX19" s="762"/>
      <c r="WIY19" s="94"/>
      <c r="WJB19" s="549"/>
      <c r="WJC19" s="548"/>
      <c r="WJK19" s="762"/>
      <c r="WJM19" s="762"/>
      <c r="WJO19" s="762"/>
      <c r="WJQ19" s="762"/>
      <c r="WJR19" s="94"/>
      <c r="WJU19" s="549"/>
      <c r="WJV19" s="548"/>
      <c r="WKD19" s="762"/>
      <c r="WKF19" s="762"/>
      <c r="WKH19" s="762"/>
      <c r="WKJ19" s="762"/>
      <c r="WKK19" s="94"/>
      <c r="WKN19" s="549"/>
      <c r="WKO19" s="548"/>
      <c r="WKW19" s="762"/>
      <c r="WKY19" s="762"/>
      <c r="WLA19" s="762"/>
      <c r="WLC19" s="762"/>
      <c r="WLD19" s="94"/>
      <c r="WLG19" s="549"/>
      <c r="WLH19" s="548"/>
      <c r="WLP19" s="762"/>
      <c r="WLR19" s="762"/>
      <c r="WLT19" s="762"/>
      <c r="WLV19" s="762"/>
      <c r="WLW19" s="94"/>
      <c r="WLZ19" s="549"/>
      <c r="WMA19" s="548"/>
      <c r="WMI19" s="762"/>
      <c r="WMK19" s="762"/>
      <c r="WMM19" s="762"/>
      <c r="WMO19" s="762"/>
      <c r="WMP19" s="94"/>
      <c r="WMS19" s="549"/>
      <c r="WMT19" s="548"/>
      <c r="WNB19" s="762"/>
      <c r="WND19" s="762"/>
      <c r="WNF19" s="762"/>
      <c r="WNH19" s="762"/>
      <c r="WNI19" s="94"/>
      <c r="WNL19" s="549"/>
      <c r="WNM19" s="548"/>
      <c r="WNU19" s="762"/>
      <c r="WNW19" s="762"/>
      <c r="WNY19" s="762"/>
      <c r="WOA19" s="762"/>
      <c r="WOB19" s="94"/>
      <c r="WOE19" s="549"/>
      <c r="WOF19" s="548"/>
      <c r="WON19" s="762"/>
      <c r="WOP19" s="762"/>
      <c r="WOR19" s="762"/>
      <c r="WOT19" s="762"/>
      <c r="WOU19" s="94"/>
      <c r="WOX19" s="549"/>
      <c r="WOY19" s="548"/>
      <c r="WPG19" s="762"/>
      <c r="WPI19" s="762"/>
      <c r="WPK19" s="762"/>
      <c r="WPM19" s="762"/>
      <c r="WPN19" s="94"/>
      <c r="WPQ19" s="549"/>
      <c r="WPR19" s="548"/>
      <c r="WPZ19" s="762"/>
      <c r="WQB19" s="762"/>
      <c r="WQD19" s="762"/>
      <c r="WQF19" s="762"/>
      <c r="WQG19" s="94"/>
      <c r="WQJ19" s="549"/>
      <c r="WQK19" s="548"/>
      <c r="WQS19" s="762"/>
      <c r="WQU19" s="762"/>
      <c r="WQW19" s="762"/>
      <c r="WQY19" s="762"/>
      <c r="WQZ19" s="94"/>
      <c r="WRC19" s="549"/>
      <c r="WRD19" s="548"/>
      <c r="WRL19" s="762"/>
      <c r="WRN19" s="762"/>
      <c r="WRP19" s="762"/>
      <c r="WRR19" s="762"/>
      <c r="WRS19" s="94"/>
      <c r="WRV19" s="549"/>
      <c r="WRW19" s="548"/>
      <c r="WSE19" s="762"/>
      <c r="WSG19" s="762"/>
      <c r="WSI19" s="762"/>
      <c r="WSK19" s="762"/>
      <c r="WSL19" s="94"/>
      <c r="WSO19" s="549"/>
      <c r="WSP19" s="548"/>
      <c r="WSX19" s="762"/>
      <c r="WSZ19" s="762"/>
      <c r="WTB19" s="762"/>
      <c r="WTD19" s="762"/>
      <c r="WTE19" s="94"/>
      <c r="WTH19" s="549"/>
      <c r="WTI19" s="548"/>
      <c r="WTQ19" s="762"/>
      <c r="WTS19" s="762"/>
      <c r="WTU19" s="762"/>
      <c r="WTW19" s="762"/>
      <c r="WTX19" s="94"/>
      <c r="WUA19" s="549"/>
      <c r="WUB19" s="548"/>
      <c r="WUJ19" s="762"/>
      <c r="WUL19" s="762"/>
      <c r="WUN19" s="762"/>
      <c r="WUP19" s="762"/>
      <c r="WUQ19" s="94"/>
      <c r="WUT19" s="549"/>
      <c r="WUU19" s="548"/>
      <c r="WVC19" s="762"/>
      <c r="WVE19" s="762"/>
      <c r="WVG19" s="762"/>
      <c r="WVI19" s="762"/>
      <c r="WVJ19" s="94"/>
      <c r="WVM19" s="549"/>
      <c r="WVN19" s="548"/>
      <c r="WVV19" s="762"/>
      <c r="WVX19" s="762"/>
      <c r="WVZ19" s="762"/>
      <c r="WWB19" s="762"/>
      <c r="WWC19" s="94"/>
      <c r="WWF19" s="549"/>
      <c r="WWG19" s="548"/>
      <c r="WWO19" s="762"/>
      <c r="WWQ19" s="762"/>
      <c r="WWS19" s="762"/>
      <c r="WWU19" s="762"/>
      <c r="WWV19" s="94"/>
      <c r="WWY19" s="549"/>
      <c r="WWZ19" s="548"/>
      <c r="WXH19" s="762"/>
      <c r="WXJ19" s="762"/>
      <c r="WXL19" s="762"/>
      <c r="WXN19" s="762"/>
      <c r="WXO19" s="94"/>
      <c r="WXR19" s="549"/>
      <c r="WXS19" s="548"/>
      <c r="WYA19" s="762"/>
      <c r="WYC19" s="762"/>
      <c r="WYE19" s="762"/>
      <c r="WYG19" s="762"/>
      <c r="WYH19" s="94"/>
      <c r="WYK19" s="549"/>
      <c r="WYL19" s="548"/>
      <c r="WYT19" s="762"/>
      <c r="WYV19" s="762"/>
      <c r="WYX19" s="762"/>
      <c r="WYZ19" s="762"/>
      <c r="WZA19" s="94"/>
      <c r="WZD19" s="549"/>
      <c r="WZE19" s="548"/>
      <c r="WZM19" s="762"/>
      <c r="WZO19" s="762"/>
      <c r="WZQ19" s="762"/>
      <c r="WZS19" s="762"/>
      <c r="WZT19" s="94"/>
      <c r="WZW19" s="549"/>
      <c r="WZX19" s="548"/>
      <c r="XAF19" s="762"/>
      <c r="XAH19" s="762"/>
      <c r="XAJ19" s="762"/>
      <c r="XAL19" s="762"/>
      <c r="XAM19" s="94"/>
      <c r="XAP19" s="549"/>
      <c r="XAQ19" s="548"/>
      <c r="XAY19" s="762"/>
      <c r="XBA19" s="762"/>
      <c r="XBC19" s="762"/>
      <c r="XBE19" s="762"/>
      <c r="XBF19" s="94"/>
      <c r="XBI19" s="549"/>
      <c r="XBJ19" s="548"/>
      <c r="XBR19" s="762"/>
      <c r="XBT19" s="762"/>
      <c r="XBV19" s="762"/>
      <c r="XBX19" s="762"/>
      <c r="XBY19" s="94"/>
      <c r="XCB19" s="549"/>
      <c r="XCC19" s="548"/>
      <c r="XCK19" s="762"/>
      <c r="XCM19" s="762"/>
      <c r="XCO19" s="762"/>
      <c r="XCQ19" s="762"/>
      <c r="XCR19" s="94"/>
      <c r="XCU19" s="549"/>
      <c r="XCV19" s="548"/>
      <c r="XDD19" s="762"/>
      <c r="XDF19" s="762"/>
      <c r="XDH19" s="762"/>
      <c r="XDJ19" s="762"/>
      <c r="XDK19" s="94"/>
      <c r="XDN19" s="549"/>
      <c r="XDO19" s="548"/>
      <c r="XDW19" s="762"/>
      <c r="XDY19" s="762"/>
      <c r="XEA19" s="762"/>
      <c r="XEC19" s="762"/>
      <c r="XED19" s="94"/>
      <c r="XEG19" s="549"/>
      <c r="XEH19" s="548"/>
      <c r="XEP19" s="762"/>
      <c r="XER19" s="762"/>
      <c r="XET19" s="762"/>
      <c r="XEV19" s="762"/>
      <c r="XEW19" s="94"/>
      <c r="XEZ19" s="549"/>
      <c r="XFA19" s="548"/>
    </row>
    <row r="20" spans="1:5114 5122:6140 6148:7166 7174:8192 8200:14329 14337:15355 15363:16381" s="341" customFormat="1" ht="20.25" customHeight="1">
      <c r="A20" s="83"/>
      <c r="B20" s="549" t="s">
        <v>1357</v>
      </c>
      <c r="C20" s="94" t="s">
        <v>1358</v>
      </c>
      <c r="D20" s="83"/>
      <c r="E20" s="83"/>
      <c r="F20" s="83"/>
      <c r="G20" s="83"/>
      <c r="H20" s="83"/>
      <c r="I20" s="83"/>
      <c r="J20" s="83"/>
      <c r="K20" s="762"/>
      <c r="L20" s="83"/>
      <c r="M20" s="762"/>
      <c r="N20" s="83"/>
      <c r="O20" s="762"/>
      <c r="P20" s="83"/>
      <c r="Q20" s="762"/>
      <c r="R20" s="94" t="s">
        <v>1359</v>
      </c>
      <c r="S20" s="83"/>
      <c r="T20" s="83"/>
      <c r="U20" s="549"/>
      <c r="V20" s="765"/>
      <c r="AD20" s="766"/>
      <c r="AF20" s="766"/>
      <c r="AH20" s="766"/>
      <c r="AJ20" s="766"/>
      <c r="AK20" s="198"/>
      <c r="AL20" s="83"/>
      <c r="AM20" s="83"/>
      <c r="AN20" s="549"/>
      <c r="AO20" s="765"/>
      <c r="AW20" s="766"/>
      <c r="AY20" s="766"/>
      <c r="BA20" s="766"/>
      <c r="BC20" s="766"/>
      <c r="BD20" s="198"/>
      <c r="BE20" s="83"/>
      <c r="BF20" s="83"/>
      <c r="BG20" s="549"/>
      <c r="BH20" s="765"/>
      <c r="BP20" s="766"/>
      <c r="BR20" s="766"/>
      <c r="BT20" s="766"/>
      <c r="BV20" s="766"/>
      <c r="BW20" s="198"/>
      <c r="BX20" s="83"/>
      <c r="BY20" s="83"/>
      <c r="BZ20" s="549"/>
      <c r="CA20" s="765"/>
      <c r="CI20" s="766"/>
      <c r="CK20" s="766"/>
      <c r="CM20" s="766"/>
      <c r="CO20" s="766"/>
      <c r="CP20" s="198"/>
      <c r="CQ20" s="83"/>
      <c r="CR20" s="83"/>
      <c r="CS20" s="549"/>
      <c r="CT20" s="765"/>
      <c r="DB20" s="766"/>
      <c r="DD20" s="766"/>
      <c r="DF20" s="766"/>
      <c r="DH20" s="766"/>
      <c r="DI20" s="198"/>
      <c r="DJ20" s="83"/>
      <c r="DK20" s="83"/>
      <c r="DL20" s="549"/>
      <c r="DM20" s="765"/>
      <c r="DU20" s="766"/>
      <c r="DW20" s="766"/>
      <c r="DY20" s="766"/>
      <c r="EA20" s="766"/>
      <c r="EB20" s="198"/>
      <c r="EC20" s="83"/>
      <c r="ED20" s="83"/>
      <c r="EE20" s="549"/>
      <c r="EF20" s="765"/>
      <c r="EN20" s="766"/>
      <c r="EP20" s="766"/>
      <c r="ER20" s="766"/>
      <c r="ET20" s="766"/>
      <c r="EU20" s="198"/>
      <c r="EV20" s="83"/>
      <c r="EW20" s="83"/>
      <c r="EX20" s="549"/>
      <c r="EY20" s="765"/>
      <c r="FG20" s="766"/>
      <c r="FI20" s="766"/>
      <c r="FK20" s="766"/>
      <c r="FM20" s="766"/>
      <c r="FN20" s="198"/>
      <c r="FO20" s="83"/>
      <c r="FP20" s="83"/>
      <c r="FQ20" s="549"/>
      <c r="FR20" s="765"/>
      <c r="FZ20" s="766"/>
      <c r="GB20" s="766"/>
      <c r="GD20" s="766"/>
      <c r="GF20" s="766"/>
      <c r="GG20" s="198"/>
      <c r="GH20" s="83"/>
      <c r="GI20" s="83"/>
      <c r="GJ20" s="549"/>
      <c r="GK20" s="765"/>
      <c r="GS20" s="766"/>
      <c r="GU20" s="766"/>
      <c r="GW20" s="766"/>
      <c r="GY20" s="766"/>
      <c r="GZ20" s="198"/>
      <c r="HA20" s="83"/>
      <c r="HB20" s="83"/>
      <c r="HC20" s="549"/>
      <c r="HD20" s="765"/>
      <c r="HL20" s="766"/>
      <c r="HN20" s="766"/>
      <c r="HP20" s="766"/>
      <c r="HR20" s="766"/>
      <c r="HS20" s="198"/>
      <c r="HT20" s="83"/>
      <c r="HU20" s="83"/>
      <c r="HV20" s="549"/>
      <c r="HW20" s="765"/>
      <c r="IE20" s="766"/>
      <c r="IG20" s="766"/>
      <c r="II20" s="766"/>
      <c r="IK20" s="766"/>
      <c r="IL20" s="198"/>
      <c r="IM20" s="83"/>
      <c r="IN20" s="83"/>
      <c r="IO20" s="549"/>
      <c r="IP20" s="765"/>
      <c r="IX20" s="766"/>
      <c r="IZ20" s="766"/>
      <c r="JB20" s="766"/>
      <c r="JD20" s="766"/>
      <c r="JE20" s="198"/>
      <c r="JF20" s="83"/>
      <c r="JG20" s="83"/>
      <c r="JH20" s="549"/>
      <c r="JI20" s="765"/>
      <c r="JQ20" s="766"/>
      <c r="JS20" s="766"/>
      <c r="JU20" s="766"/>
      <c r="JW20" s="766"/>
      <c r="JX20" s="198"/>
      <c r="JY20" s="83"/>
      <c r="JZ20" s="83"/>
      <c r="KA20" s="549"/>
      <c r="KB20" s="765"/>
      <c r="KJ20" s="766"/>
      <c r="KL20" s="766"/>
      <c r="KN20" s="766"/>
      <c r="KP20" s="766"/>
      <c r="KQ20" s="198"/>
      <c r="KR20" s="83"/>
      <c r="KS20" s="83"/>
      <c r="KT20" s="549"/>
      <c r="KU20" s="765"/>
      <c r="LC20" s="766"/>
      <c r="LE20" s="766"/>
      <c r="LG20" s="766"/>
      <c r="LI20" s="766"/>
      <c r="LJ20" s="198"/>
      <c r="LK20" s="83"/>
      <c r="LL20" s="83"/>
      <c r="LM20" s="549"/>
      <c r="LN20" s="765"/>
      <c r="LV20" s="766"/>
      <c r="LX20" s="766"/>
      <c r="LZ20" s="766"/>
      <c r="MB20" s="766"/>
      <c r="MC20" s="198"/>
      <c r="MD20" s="83"/>
      <c r="ME20" s="83"/>
      <c r="MF20" s="549"/>
      <c r="MG20" s="765"/>
      <c r="MO20" s="766"/>
      <c r="MQ20" s="766"/>
      <c r="MS20" s="766"/>
      <c r="MU20" s="766"/>
      <c r="MV20" s="198"/>
      <c r="MW20" s="83"/>
      <c r="MX20" s="83"/>
      <c r="MY20" s="549"/>
      <c r="MZ20" s="765"/>
      <c r="NH20" s="766"/>
      <c r="NJ20" s="766"/>
      <c r="NL20" s="766"/>
      <c r="NN20" s="766"/>
      <c r="NO20" s="198"/>
      <c r="NP20" s="83"/>
      <c r="NQ20" s="83"/>
      <c r="NR20" s="549"/>
      <c r="NS20" s="765"/>
      <c r="OA20" s="766"/>
      <c r="OC20" s="766"/>
      <c r="OE20" s="766"/>
      <c r="OG20" s="766"/>
      <c r="OH20" s="198"/>
      <c r="OI20" s="83"/>
      <c r="OJ20" s="83"/>
      <c r="OK20" s="549"/>
      <c r="OL20" s="765"/>
      <c r="OT20" s="766"/>
      <c r="OV20" s="766"/>
      <c r="OX20" s="766"/>
      <c r="OZ20" s="766"/>
      <c r="PA20" s="198"/>
      <c r="PB20" s="83"/>
      <c r="PC20" s="83"/>
      <c r="PD20" s="549"/>
      <c r="PE20" s="765"/>
      <c r="PM20" s="766"/>
      <c r="PO20" s="766"/>
      <c r="PQ20" s="766"/>
      <c r="PS20" s="766"/>
      <c r="PT20" s="198"/>
      <c r="PU20" s="83"/>
      <c r="PV20" s="83"/>
      <c r="PW20" s="549"/>
      <c r="PX20" s="765"/>
      <c r="QF20" s="766"/>
      <c r="QH20" s="766"/>
      <c r="QJ20" s="766"/>
      <c r="QL20" s="766"/>
      <c r="QM20" s="198"/>
      <c r="QN20" s="83"/>
      <c r="QO20" s="83"/>
      <c r="QP20" s="549"/>
      <c r="QQ20" s="765"/>
      <c r="QY20" s="766"/>
      <c r="RA20" s="766"/>
      <c r="RC20" s="766"/>
      <c r="RE20" s="766"/>
      <c r="RF20" s="198"/>
      <c r="RG20" s="83"/>
      <c r="RH20" s="83"/>
      <c r="RI20" s="549"/>
      <c r="RJ20" s="765"/>
      <c r="RR20" s="766"/>
      <c r="RT20" s="766"/>
      <c r="RV20" s="766"/>
      <c r="RX20" s="766"/>
      <c r="RY20" s="198"/>
      <c r="RZ20" s="83"/>
      <c r="SA20" s="83"/>
      <c r="SB20" s="549"/>
      <c r="SC20" s="765"/>
      <c r="SK20" s="766"/>
      <c r="SM20" s="766"/>
      <c r="SO20" s="766"/>
      <c r="SQ20" s="766"/>
      <c r="SR20" s="198"/>
      <c r="SS20" s="83"/>
      <c r="ST20" s="83"/>
      <c r="SU20" s="549"/>
      <c r="SV20" s="765"/>
      <c r="TD20" s="766"/>
      <c r="TF20" s="766"/>
      <c r="TH20" s="766"/>
      <c r="TJ20" s="766"/>
      <c r="TK20" s="198"/>
      <c r="TL20" s="83"/>
      <c r="TM20" s="83"/>
      <c r="TN20" s="549"/>
      <c r="TO20" s="765"/>
      <c r="TW20" s="766"/>
      <c r="TY20" s="766"/>
      <c r="UA20" s="766"/>
      <c r="UC20" s="766"/>
      <c r="UD20" s="198"/>
      <c r="UE20" s="83"/>
      <c r="UF20" s="83"/>
      <c r="UG20" s="549"/>
      <c r="UH20" s="765"/>
      <c r="UP20" s="766"/>
      <c r="UR20" s="766"/>
      <c r="UT20" s="766"/>
      <c r="UV20" s="766"/>
      <c r="UW20" s="198"/>
      <c r="UX20" s="83"/>
      <c r="UY20" s="83"/>
      <c r="UZ20" s="549"/>
      <c r="VA20" s="765"/>
      <c r="VI20" s="766"/>
      <c r="VK20" s="766"/>
      <c r="VM20" s="766"/>
      <c r="VO20" s="766"/>
      <c r="VP20" s="198"/>
      <c r="VQ20" s="83"/>
      <c r="VR20" s="83"/>
      <c r="VS20" s="549"/>
      <c r="VT20" s="765"/>
      <c r="WB20" s="766"/>
      <c r="WD20" s="766"/>
      <c r="WF20" s="766"/>
      <c r="WH20" s="766"/>
      <c r="WI20" s="198"/>
      <c r="WJ20" s="83"/>
      <c r="WK20" s="83"/>
      <c r="WL20" s="549"/>
      <c r="WM20" s="765"/>
      <c r="WU20" s="766"/>
      <c r="WW20" s="766"/>
      <c r="WY20" s="766"/>
      <c r="XA20" s="766"/>
      <c r="XB20" s="198"/>
      <c r="XC20" s="83"/>
      <c r="XD20" s="83"/>
      <c r="XE20" s="549"/>
      <c r="XF20" s="765"/>
      <c r="XN20" s="766"/>
      <c r="XP20" s="766"/>
      <c r="XR20" s="766"/>
      <c r="XT20" s="766"/>
      <c r="XU20" s="198"/>
      <c r="XV20" s="83"/>
      <c r="XW20" s="83"/>
      <c r="XX20" s="549"/>
      <c r="XY20" s="765"/>
      <c r="YG20" s="766"/>
      <c r="YI20" s="766"/>
      <c r="YK20" s="766"/>
      <c r="YM20" s="766"/>
      <c r="YN20" s="198"/>
      <c r="YO20" s="83"/>
      <c r="YP20" s="83"/>
      <c r="YQ20" s="549"/>
      <c r="YR20" s="765"/>
      <c r="YZ20" s="766"/>
      <c r="ZB20" s="766"/>
      <c r="ZD20" s="766"/>
      <c r="ZF20" s="766"/>
      <c r="ZG20" s="198"/>
      <c r="ZH20" s="83"/>
      <c r="ZI20" s="83"/>
      <c r="ZJ20" s="549"/>
      <c r="ZK20" s="765"/>
      <c r="ZS20" s="766"/>
      <c r="ZU20" s="766"/>
      <c r="ZW20" s="766"/>
      <c r="ZY20" s="766"/>
      <c r="ZZ20" s="198"/>
      <c r="AAA20" s="83"/>
      <c r="AAB20" s="83"/>
      <c r="AAC20" s="549"/>
      <c r="AAD20" s="765"/>
      <c r="AAL20" s="766"/>
      <c r="AAN20" s="766"/>
      <c r="AAP20" s="766"/>
      <c r="AAR20" s="766"/>
      <c r="AAS20" s="198"/>
      <c r="AAT20" s="83"/>
      <c r="AAU20" s="83"/>
      <c r="AAV20" s="549"/>
      <c r="AAW20" s="765"/>
      <c r="ABE20" s="766"/>
      <c r="ABG20" s="766"/>
      <c r="ABI20" s="766"/>
      <c r="ABK20" s="766"/>
      <c r="ABL20" s="198"/>
      <c r="ABM20" s="83"/>
      <c r="ABN20" s="83"/>
      <c r="ABO20" s="549"/>
      <c r="ABP20" s="765"/>
      <c r="ABX20" s="766"/>
      <c r="ABZ20" s="766"/>
      <c r="ACB20" s="766"/>
      <c r="ACD20" s="766"/>
      <c r="ACE20" s="198"/>
      <c r="ACF20" s="83"/>
      <c r="ACG20" s="83"/>
      <c r="ACH20" s="549"/>
      <c r="ACI20" s="765"/>
      <c r="ACQ20" s="766"/>
      <c r="ACS20" s="766"/>
      <c r="ACU20" s="766"/>
      <c r="ACW20" s="766"/>
      <c r="ACX20" s="198"/>
      <c r="ACY20" s="83"/>
      <c r="ACZ20" s="83"/>
      <c r="ADA20" s="549"/>
      <c r="ADB20" s="765"/>
      <c r="ADJ20" s="766"/>
      <c r="ADL20" s="766"/>
      <c r="ADN20" s="766"/>
      <c r="ADP20" s="766"/>
      <c r="ADQ20" s="198"/>
      <c r="ADR20" s="83"/>
      <c r="ADS20" s="83"/>
      <c r="ADT20" s="549"/>
      <c r="ADU20" s="765"/>
      <c r="AEC20" s="766"/>
      <c r="AEE20" s="766"/>
      <c r="AEG20" s="766"/>
      <c r="AEI20" s="766"/>
      <c r="AEJ20" s="198"/>
      <c r="AEK20" s="83"/>
      <c r="AEL20" s="83"/>
      <c r="AEM20" s="549"/>
      <c r="AEN20" s="765"/>
      <c r="AEV20" s="766"/>
      <c r="AEX20" s="766"/>
      <c r="AEZ20" s="766"/>
      <c r="AFB20" s="766"/>
      <c r="AFC20" s="198"/>
      <c r="AFD20" s="83"/>
      <c r="AFE20" s="83"/>
      <c r="AFF20" s="549"/>
      <c r="AFG20" s="765"/>
      <c r="AFO20" s="766"/>
      <c r="AFQ20" s="766"/>
      <c r="AFS20" s="766"/>
      <c r="AFU20" s="766"/>
      <c r="AFV20" s="198"/>
      <c r="AFW20" s="83"/>
      <c r="AFX20" s="83"/>
      <c r="AFY20" s="549"/>
      <c r="AFZ20" s="765"/>
      <c r="AGH20" s="766"/>
      <c r="AGJ20" s="766"/>
      <c r="AGL20" s="766"/>
      <c r="AGN20" s="766"/>
      <c r="AGO20" s="198"/>
      <c r="AGP20" s="83"/>
      <c r="AGQ20" s="83"/>
      <c r="AGR20" s="549"/>
      <c r="AGS20" s="765"/>
      <c r="AHA20" s="766"/>
      <c r="AHC20" s="766"/>
      <c r="AHE20" s="766"/>
      <c r="AHG20" s="766"/>
      <c r="AHH20" s="198"/>
      <c r="AHI20" s="83"/>
      <c r="AHJ20" s="83"/>
      <c r="AHK20" s="549"/>
      <c r="AHL20" s="765"/>
      <c r="AHT20" s="766"/>
      <c r="AHV20" s="766"/>
      <c r="AHX20" s="766"/>
      <c r="AHZ20" s="766"/>
      <c r="AIA20" s="198"/>
      <c r="AIB20" s="83"/>
      <c r="AIC20" s="83"/>
      <c r="AID20" s="549"/>
      <c r="AIE20" s="765"/>
      <c r="AIM20" s="766"/>
      <c r="AIO20" s="766"/>
      <c r="AIQ20" s="766"/>
      <c r="AIS20" s="766"/>
      <c r="AIT20" s="198"/>
      <c r="AIU20" s="83"/>
      <c r="AIV20" s="83"/>
      <c r="AIW20" s="549"/>
      <c r="AIX20" s="765"/>
      <c r="AJF20" s="766"/>
      <c r="AJH20" s="766"/>
      <c r="AJJ20" s="766"/>
      <c r="AJL20" s="766"/>
      <c r="AJM20" s="198"/>
      <c r="AJN20" s="83"/>
      <c r="AJO20" s="83"/>
      <c r="AJP20" s="549"/>
      <c r="AJQ20" s="765"/>
      <c r="AJY20" s="766"/>
      <c r="AKA20" s="766"/>
      <c r="AKC20" s="766"/>
      <c r="AKE20" s="766"/>
      <c r="AKF20" s="198"/>
      <c r="AKG20" s="83"/>
      <c r="AKH20" s="83"/>
      <c r="AKI20" s="549"/>
      <c r="AKJ20" s="765"/>
      <c r="AKR20" s="766"/>
      <c r="AKT20" s="766"/>
      <c r="AKV20" s="766"/>
      <c r="AKX20" s="766"/>
      <c r="AKY20" s="198"/>
      <c r="AKZ20" s="83"/>
      <c r="ALA20" s="83"/>
      <c r="ALB20" s="549"/>
      <c r="ALC20" s="765"/>
      <c r="ALK20" s="766"/>
      <c r="ALM20" s="766"/>
      <c r="ALO20" s="766"/>
      <c r="ALQ20" s="766"/>
      <c r="ALR20" s="198"/>
      <c r="ALS20" s="83"/>
      <c r="ALT20" s="83"/>
      <c r="ALU20" s="549"/>
      <c r="ALV20" s="765"/>
      <c r="AMD20" s="766"/>
      <c r="AMF20" s="766"/>
      <c r="AMH20" s="766"/>
      <c r="AMJ20" s="766"/>
      <c r="AMK20" s="198"/>
      <c r="AML20" s="83"/>
      <c r="AMM20" s="83"/>
      <c r="AMN20" s="549"/>
      <c r="AMO20" s="765"/>
      <c r="AMW20" s="766"/>
      <c r="AMY20" s="766"/>
      <c r="ANA20" s="766"/>
      <c r="ANC20" s="766"/>
      <c r="AND20" s="198"/>
      <c r="ANE20" s="83"/>
      <c r="ANF20" s="83"/>
      <c r="ANG20" s="549"/>
      <c r="ANH20" s="765"/>
      <c r="ANP20" s="766"/>
      <c r="ANR20" s="766"/>
      <c r="ANT20" s="766"/>
      <c r="ANV20" s="766"/>
      <c r="ANW20" s="198"/>
      <c r="ANX20" s="83"/>
      <c r="ANY20" s="83"/>
      <c r="ANZ20" s="549"/>
      <c r="AOA20" s="765"/>
      <c r="AOI20" s="766"/>
      <c r="AOK20" s="766"/>
      <c r="AOM20" s="766"/>
      <c r="AOO20" s="766"/>
      <c r="AOP20" s="198"/>
      <c r="AOQ20" s="83"/>
      <c r="AOR20" s="83"/>
      <c r="AOS20" s="549"/>
      <c r="AOT20" s="765"/>
      <c r="APB20" s="766"/>
      <c r="APD20" s="766"/>
      <c r="APF20" s="766"/>
      <c r="APH20" s="766"/>
      <c r="API20" s="198"/>
      <c r="APJ20" s="83"/>
      <c r="APK20" s="83"/>
      <c r="APL20" s="549"/>
      <c r="APM20" s="765"/>
      <c r="APU20" s="766"/>
      <c r="APW20" s="766"/>
      <c r="APY20" s="766"/>
      <c r="AQA20" s="766"/>
      <c r="AQB20" s="198"/>
      <c r="AQC20" s="83"/>
      <c r="AQD20" s="83"/>
      <c r="AQE20" s="549"/>
      <c r="AQF20" s="765"/>
      <c r="AQN20" s="766"/>
      <c r="AQP20" s="766"/>
      <c r="AQR20" s="766"/>
      <c r="AQT20" s="766"/>
      <c r="AQU20" s="198"/>
      <c r="AQV20" s="83"/>
      <c r="AQW20" s="83"/>
      <c r="AQX20" s="549"/>
      <c r="AQY20" s="765"/>
      <c r="ARG20" s="766"/>
      <c r="ARI20" s="766"/>
      <c r="ARK20" s="766"/>
      <c r="ARM20" s="766"/>
      <c r="ARN20" s="198"/>
      <c r="ARO20" s="83"/>
      <c r="ARP20" s="83"/>
      <c r="ARQ20" s="549"/>
      <c r="ARR20" s="765"/>
      <c r="ARZ20" s="766"/>
      <c r="ASB20" s="766"/>
      <c r="ASD20" s="766"/>
      <c r="ASF20" s="766"/>
      <c r="ASG20" s="198"/>
      <c r="ASH20" s="83"/>
      <c r="ASI20" s="83"/>
      <c r="ASJ20" s="549"/>
      <c r="ASK20" s="765"/>
      <c r="ASS20" s="766"/>
      <c r="ASU20" s="766"/>
      <c r="ASW20" s="766"/>
      <c r="ASY20" s="766"/>
      <c r="ASZ20" s="198"/>
      <c r="ATA20" s="83"/>
      <c r="ATB20" s="83"/>
      <c r="ATC20" s="549"/>
      <c r="ATD20" s="765"/>
      <c r="ATL20" s="766"/>
      <c r="ATN20" s="766"/>
      <c r="ATP20" s="766"/>
      <c r="ATR20" s="766"/>
      <c r="ATS20" s="198"/>
      <c r="ATT20" s="83"/>
      <c r="ATU20" s="83"/>
      <c r="ATV20" s="549"/>
      <c r="ATW20" s="765"/>
      <c r="AUE20" s="766"/>
      <c r="AUG20" s="766"/>
      <c r="AUI20" s="766"/>
      <c r="AUK20" s="766"/>
      <c r="AUL20" s="198"/>
      <c r="AUM20" s="83"/>
      <c r="AUN20" s="83"/>
      <c r="AUO20" s="549"/>
      <c r="AUP20" s="765"/>
      <c r="AUX20" s="766"/>
      <c r="AUZ20" s="766"/>
      <c r="AVB20" s="766"/>
      <c r="AVD20" s="766"/>
      <c r="AVE20" s="198"/>
      <c r="AVF20" s="83"/>
      <c r="AVG20" s="83"/>
      <c r="AVH20" s="549"/>
      <c r="AVI20" s="765"/>
      <c r="AVQ20" s="766"/>
      <c r="AVS20" s="766"/>
      <c r="AVU20" s="766"/>
      <c r="AVW20" s="766"/>
      <c r="AVX20" s="198"/>
      <c r="AVY20" s="83"/>
      <c r="AVZ20" s="83"/>
      <c r="AWA20" s="549"/>
      <c r="AWB20" s="765"/>
      <c r="AWJ20" s="766"/>
      <c r="AWL20" s="766"/>
      <c r="AWN20" s="766"/>
      <c r="AWP20" s="766"/>
      <c r="AWQ20" s="198"/>
      <c r="AWR20" s="83"/>
      <c r="AWS20" s="83"/>
      <c r="AWT20" s="549"/>
      <c r="AWU20" s="765"/>
      <c r="AXC20" s="766"/>
      <c r="AXE20" s="766"/>
      <c r="AXG20" s="766"/>
      <c r="AXI20" s="766"/>
      <c r="AXJ20" s="198"/>
      <c r="AXK20" s="83"/>
      <c r="AXL20" s="83"/>
      <c r="AXM20" s="549"/>
      <c r="AXN20" s="765"/>
      <c r="AXV20" s="766"/>
      <c r="AXX20" s="766"/>
      <c r="AXZ20" s="766"/>
      <c r="AYB20" s="766"/>
      <c r="AYC20" s="198"/>
      <c r="AYD20" s="83"/>
      <c r="AYE20" s="83"/>
      <c r="AYF20" s="549"/>
      <c r="AYG20" s="765"/>
      <c r="AYO20" s="766"/>
      <c r="AYQ20" s="766"/>
      <c r="AYS20" s="766"/>
      <c r="AYU20" s="766"/>
      <c r="AYV20" s="198"/>
      <c r="AYW20" s="83"/>
      <c r="AYX20" s="83"/>
      <c r="AYY20" s="549"/>
      <c r="AYZ20" s="765"/>
      <c r="AZH20" s="766"/>
      <c r="AZJ20" s="766"/>
      <c r="AZL20" s="766"/>
      <c r="AZN20" s="766"/>
      <c r="AZO20" s="198"/>
      <c r="AZP20" s="83"/>
      <c r="AZQ20" s="83"/>
      <c r="AZR20" s="549"/>
      <c r="AZS20" s="765"/>
      <c r="BAA20" s="766"/>
      <c r="BAC20" s="766"/>
      <c r="BAE20" s="766"/>
      <c r="BAG20" s="766"/>
      <c r="BAH20" s="198"/>
      <c r="BAI20" s="83"/>
      <c r="BAJ20" s="83"/>
      <c r="BAK20" s="549"/>
      <c r="BAL20" s="765"/>
      <c r="BAT20" s="766"/>
      <c r="BAV20" s="766"/>
      <c r="BAX20" s="766"/>
      <c r="BAZ20" s="766"/>
      <c r="BBA20" s="198"/>
      <c r="BBB20" s="83"/>
      <c r="BBC20" s="83"/>
      <c r="BBD20" s="549"/>
      <c r="BBE20" s="765"/>
      <c r="BBM20" s="766"/>
      <c r="BBO20" s="766"/>
      <c r="BBQ20" s="766"/>
      <c r="BBS20" s="766"/>
      <c r="BBT20" s="198"/>
      <c r="BBU20" s="83"/>
      <c r="BBV20" s="83"/>
      <c r="BBW20" s="549"/>
      <c r="BBX20" s="765"/>
      <c r="BCF20" s="766"/>
      <c r="BCH20" s="766"/>
      <c r="BCJ20" s="766"/>
      <c r="BCL20" s="766"/>
      <c r="BCM20" s="198"/>
      <c r="BCN20" s="83"/>
      <c r="BCO20" s="83"/>
      <c r="BCP20" s="549"/>
      <c r="BCQ20" s="765"/>
      <c r="BCY20" s="766"/>
      <c r="BDA20" s="766"/>
      <c r="BDC20" s="766"/>
      <c r="BDE20" s="766"/>
      <c r="BDF20" s="198"/>
      <c r="BDG20" s="83"/>
      <c r="BDH20" s="83"/>
      <c r="BDI20" s="549"/>
      <c r="BDJ20" s="765"/>
      <c r="BDR20" s="766"/>
      <c r="BDT20" s="766"/>
      <c r="BDV20" s="766"/>
      <c r="BDX20" s="766"/>
      <c r="BDY20" s="198"/>
      <c r="BDZ20" s="83"/>
      <c r="BEA20" s="83"/>
      <c r="BEB20" s="549"/>
      <c r="BEC20" s="765"/>
      <c r="BEK20" s="766"/>
      <c r="BEM20" s="766"/>
      <c r="BEO20" s="766"/>
      <c r="BEQ20" s="766"/>
      <c r="BER20" s="198"/>
      <c r="BES20" s="83"/>
      <c r="BET20" s="83"/>
      <c r="BEU20" s="549"/>
      <c r="BEV20" s="765"/>
      <c r="BFD20" s="766"/>
      <c r="BFF20" s="766"/>
      <c r="BFH20" s="766"/>
      <c r="BFJ20" s="766"/>
      <c r="BFK20" s="198"/>
      <c r="BFL20" s="83"/>
      <c r="BFM20" s="83"/>
      <c r="BFN20" s="549"/>
      <c r="BFO20" s="765"/>
      <c r="BFW20" s="766"/>
      <c r="BFY20" s="766"/>
      <c r="BGA20" s="766"/>
      <c r="BGC20" s="766"/>
      <c r="BGD20" s="198"/>
      <c r="BGE20" s="83"/>
      <c r="BGF20" s="83"/>
      <c r="BGG20" s="549"/>
      <c r="BGH20" s="765"/>
      <c r="BGP20" s="766"/>
      <c r="BGR20" s="766"/>
      <c r="BGT20" s="766"/>
      <c r="BGV20" s="766"/>
      <c r="BGW20" s="198"/>
      <c r="BGX20" s="83"/>
      <c r="BGY20" s="83"/>
      <c r="BGZ20" s="549"/>
      <c r="BHA20" s="765"/>
      <c r="BHI20" s="766"/>
      <c r="BHK20" s="766"/>
      <c r="BHM20" s="766"/>
      <c r="BHO20" s="766"/>
      <c r="BHP20" s="198"/>
      <c r="BHQ20" s="83"/>
      <c r="BHR20" s="83"/>
      <c r="BHS20" s="549"/>
      <c r="BHT20" s="765"/>
      <c r="BIB20" s="766"/>
      <c r="BID20" s="766"/>
      <c r="BIF20" s="766"/>
      <c r="BIH20" s="766"/>
      <c r="BII20" s="198"/>
      <c r="BIJ20" s="83"/>
      <c r="BIK20" s="83"/>
      <c r="BIL20" s="549"/>
      <c r="BIM20" s="765"/>
      <c r="BIU20" s="766"/>
      <c r="BIW20" s="766"/>
      <c r="BIY20" s="766"/>
      <c r="BJA20" s="766"/>
      <c r="BJB20" s="198"/>
      <c r="BJC20" s="83"/>
      <c r="BJD20" s="83"/>
      <c r="BJE20" s="549"/>
      <c r="BJF20" s="765"/>
      <c r="BJN20" s="766"/>
      <c r="BJP20" s="766"/>
      <c r="BJR20" s="766"/>
      <c r="BJT20" s="766"/>
      <c r="BJU20" s="198"/>
      <c r="BJV20" s="83"/>
      <c r="BJW20" s="83"/>
      <c r="BJX20" s="549"/>
      <c r="BJY20" s="765"/>
      <c r="BKG20" s="766"/>
      <c r="BKI20" s="766"/>
      <c r="BKK20" s="766"/>
      <c r="BKM20" s="766"/>
      <c r="BKN20" s="198"/>
      <c r="BKO20" s="83"/>
      <c r="BKP20" s="83"/>
      <c r="BKQ20" s="549"/>
      <c r="BKR20" s="765"/>
      <c r="BKZ20" s="766"/>
      <c r="BLB20" s="766"/>
      <c r="BLD20" s="766"/>
      <c r="BLF20" s="766"/>
      <c r="BLG20" s="198"/>
      <c r="BLH20" s="83"/>
      <c r="BLI20" s="83"/>
      <c r="BLJ20" s="549"/>
      <c r="BLK20" s="765"/>
      <c r="BLS20" s="766"/>
      <c r="BLU20" s="766"/>
      <c r="BLW20" s="766"/>
      <c r="BLY20" s="766"/>
      <c r="BLZ20" s="198"/>
      <c r="BMA20" s="83"/>
      <c r="BMB20" s="83"/>
      <c r="BMC20" s="549"/>
      <c r="BMD20" s="765"/>
      <c r="BML20" s="766"/>
      <c r="BMN20" s="766"/>
      <c r="BMP20" s="766"/>
      <c r="BMR20" s="766"/>
      <c r="BMS20" s="198"/>
      <c r="BMT20" s="83"/>
      <c r="BMU20" s="83"/>
      <c r="BMV20" s="549"/>
      <c r="BMW20" s="765"/>
      <c r="BNE20" s="766"/>
      <c r="BNG20" s="766"/>
      <c r="BNI20" s="766"/>
      <c r="BNK20" s="766"/>
      <c r="BNL20" s="198"/>
      <c r="BNM20" s="83"/>
      <c r="BNN20" s="83"/>
      <c r="BNO20" s="549"/>
      <c r="BNP20" s="765"/>
      <c r="BNX20" s="766"/>
      <c r="BNZ20" s="766"/>
      <c r="BOB20" s="766"/>
      <c r="BOD20" s="766"/>
      <c r="BOE20" s="198"/>
      <c r="BOF20" s="83"/>
      <c r="BOG20" s="83"/>
      <c r="BOH20" s="549"/>
      <c r="BOI20" s="765"/>
      <c r="BOQ20" s="766"/>
      <c r="BOS20" s="766"/>
      <c r="BOU20" s="766"/>
      <c r="BOW20" s="766"/>
      <c r="BOX20" s="198"/>
      <c r="BOY20" s="83"/>
      <c r="BOZ20" s="83"/>
      <c r="BPA20" s="549"/>
      <c r="BPB20" s="765"/>
      <c r="BPJ20" s="766"/>
      <c r="BPL20" s="766"/>
      <c r="BPN20" s="766"/>
      <c r="BPP20" s="766"/>
      <c r="BPQ20" s="198"/>
      <c r="BPR20" s="83"/>
      <c r="BPS20" s="83"/>
      <c r="BPT20" s="549"/>
      <c r="BPU20" s="765"/>
      <c r="BQC20" s="766"/>
      <c r="BQE20" s="766"/>
      <c r="BQG20" s="766"/>
      <c r="BQI20" s="766"/>
      <c r="BQJ20" s="198"/>
      <c r="BQK20" s="83"/>
      <c r="BQL20" s="83"/>
      <c r="BQM20" s="549"/>
      <c r="BQN20" s="765"/>
      <c r="BQV20" s="766"/>
      <c r="BQX20" s="766"/>
      <c r="BQZ20" s="766"/>
      <c r="BRB20" s="766"/>
      <c r="BRC20" s="198"/>
      <c r="BRD20" s="83"/>
      <c r="BRE20" s="83"/>
      <c r="BRF20" s="549"/>
      <c r="BRG20" s="765"/>
      <c r="BRO20" s="766"/>
      <c r="BRQ20" s="766"/>
      <c r="BRS20" s="766"/>
      <c r="BRU20" s="766"/>
      <c r="BRV20" s="198"/>
      <c r="BRW20" s="83"/>
      <c r="BRX20" s="83"/>
      <c r="BRY20" s="549"/>
      <c r="BRZ20" s="765"/>
      <c r="BSH20" s="766"/>
      <c r="BSJ20" s="766"/>
      <c r="BSL20" s="766"/>
      <c r="BSN20" s="766"/>
      <c r="BSO20" s="198"/>
      <c r="BSP20" s="83"/>
      <c r="BSQ20" s="83"/>
      <c r="BSR20" s="549"/>
      <c r="BSS20" s="765"/>
      <c r="BTA20" s="766"/>
      <c r="BTC20" s="766"/>
      <c r="BTE20" s="766"/>
      <c r="BTG20" s="766"/>
      <c r="BTH20" s="198"/>
      <c r="BTI20" s="83"/>
      <c r="BTJ20" s="83"/>
      <c r="BTK20" s="549"/>
      <c r="BTL20" s="765"/>
      <c r="BTT20" s="766"/>
      <c r="BTV20" s="766"/>
      <c r="BTX20" s="766"/>
      <c r="BTZ20" s="766"/>
      <c r="BUA20" s="198"/>
      <c r="BUB20" s="83"/>
      <c r="BUC20" s="83"/>
      <c r="BUD20" s="549"/>
      <c r="BUE20" s="765"/>
      <c r="BUM20" s="766"/>
      <c r="BUO20" s="766"/>
      <c r="BUQ20" s="766"/>
      <c r="BUS20" s="766"/>
      <c r="BUT20" s="198"/>
      <c r="BUU20" s="83"/>
      <c r="BUV20" s="83"/>
      <c r="BUW20" s="549"/>
      <c r="BUX20" s="765"/>
      <c r="BVF20" s="766"/>
      <c r="BVH20" s="766"/>
      <c r="BVJ20" s="766"/>
      <c r="BVL20" s="766"/>
      <c r="BVM20" s="198"/>
      <c r="BVN20" s="83"/>
      <c r="BVO20" s="83"/>
      <c r="BVP20" s="549"/>
      <c r="BVQ20" s="765"/>
      <c r="BVY20" s="766"/>
      <c r="BWA20" s="766"/>
      <c r="BWC20" s="766"/>
      <c r="BWE20" s="766"/>
      <c r="BWF20" s="198"/>
      <c r="BWG20" s="83"/>
      <c r="BWH20" s="83"/>
      <c r="BWI20" s="549"/>
      <c r="BWJ20" s="765"/>
      <c r="BWR20" s="766"/>
      <c r="BWT20" s="766"/>
      <c r="BWV20" s="766"/>
      <c r="BWX20" s="766"/>
      <c r="BWY20" s="198"/>
      <c r="BWZ20" s="83"/>
      <c r="BXA20" s="83"/>
      <c r="BXB20" s="549"/>
      <c r="BXC20" s="765"/>
      <c r="BXK20" s="766"/>
      <c r="BXM20" s="766"/>
      <c r="BXO20" s="766"/>
      <c r="BXQ20" s="766"/>
      <c r="BXR20" s="198"/>
      <c r="BXS20" s="83"/>
      <c r="BXT20" s="83"/>
      <c r="BXU20" s="549"/>
      <c r="BXV20" s="765"/>
      <c r="BYD20" s="766"/>
      <c r="BYF20" s="766"/>
      <c r="BYH20" s="766"/>
      <c r="BYJ20" s="766"/>
      <c r="BYK20" s="198"/>
      <c r="BYL20" s="83"/>
      <c r="BYM20" s="83"/>
      <c r="BYN20" s="549"/>
      <c r="BYO20" s="765"/>
      <c r="BYW20" s="766"/>
      <c r="BYY20" s="766"/>
      <c r="BZA20" s="766"/>
      <c r="BZC20" s="766"/>
      <c r="BZD20" s="198"/>
      <c r="BZE20" s="83"/>
      <c r="BZF20" s="83"/>
      <c r="BZG20" s="549"/>
      <c r="BZH20" s="765"/>
      <c r="BZP20" s="766"/>
      <c r="BZR20" s="766"/>
      <c r="BZT20" s="766"/>
      <c r="BZV20" s="766"/>
      <c r="BZW20" s="198"/>
      <c r="BZX20" s="83"/>
      <c r="BZY20" s="83"/>
      <c r="BZZ20" s="549"/>
      <c r="CAA20" s="765"/>
      <c r="CAI20" s="766"/>
      <c r="CAK20" s="766"/>
      <c r="CAM20" s="766"/>
      <c r="CAO20" s="766"/>
      <c r="CAP20" s="198"/>
      <c r="CAQ20" s="83"/>
      <c r="CAR20" s="83"/>
      <c r="CAS20" s="549"/>
      <c r="CAT20" s="765"/>
      <c r="CBB20" s="766"/>
      <c r="CBD20" s="766"/>
      <c r="CBF20" s="766"/>
      <c r="CBH20" s="766"/>
      <c r="CBI20" s="198"/>
      <c r="CBJ20" s="83"/>
      <c r="CBK20" s="83"/>
      <c r="CBL20" s="549"/>
      <c r="CBM20" s="765"/>
      <c r="CBU20" s="766"/>
      <c r="CBW20" s="766"/>
      <c r="CBY20" s="766"/>
      <c r="CCA20" s="766"/>
      <c r="CCB20" s="198"/>
      <c r="CCC20" s="83"/>
      <c r="CCD20" s="83"/>
      <c r="CCE20" s="549"/>
      <c r="CCF20" s="765"/>
      <c r="CCN20" s="766"/>
      <c r="CCP20" s="766"/>
      <c r="CCR20" s="766"/>
      <c r="CCT20" s="766"/>
      <c r="CCU20" s="198"/>
      <c r="CCV20" s="83"/>
      <c r="CCW20" s="83"/>
      <c r="CCX20" s="549"/>
      <c r="CCY20" s="765"/>
      <c r="CDG20" s="766"/>
      <c r="CDI20" s="766"/>
      <c r="CDK20" s="766"/>
      <c r="CDM20" s="766"/>
      <c r="CDN20" s="198"/>
      <c r="CDO20" s="83"/>
      <c r="CDP20" s="83"/>
      <c r="CDQ20" s="549"/>
      <c r="CDR20" s="765"/>
      <c r="CDZ20" s="766"/>
      <c r="CEB20" s="766"/>
      <c r="CED20" s="766"/>
      <c r="CEF20" s="766"/>
      <c r="CEG20" s="198"/>
      <c r="CEH20" s="83"/>
      <c r="CEI20" s="83"/>
      <c r="CEJ20" s="549"/>
      <c r="CEK20" s="765"/>
      <c r="CES20" s="766"/>
      <c r="CEU20" s="766"/>
      <c r="CEW20" s="766"/>
      <c r="CEY20" s="766"/>
      <c r="CEZ20" s="198"/>
      <c r="CFA20" s="83"/>
      <c r="CFB20" s="83"/>
      <c r="CFC20" s="549"/>
      <c r="CFD20" s="765"/>
      <c r="CFL20" s="766"/>
      <c r="CFN20" s="766"/>
      <c r="CFP20" s="766"/>
      <c r="CFR20" s="766"/>
      <c r="CFS20" s="198"/>
      <c r="CFT20" s="83"/>
      <c r="CFU20" s="83"/>
      <c r="CFV20" s="549"/>
      <c r="CFW20" s="765"/>
      <c r="CGE20" s="766"/>
      <c r="CGG20" s="766"/>
      <c r="CGI20" s="766"/>
      <c r="CGK20" s="766"/>
      <c r="CGL20" s="198"/>
      <c r="CGM20" s="83"/>
      <c r="CGN20" s="83"/>
      <c r="CGO20" s="549"/>
      <c r="CGP20" s="765"/>
      <c r="CGX20" s="766"/>
      <c r="CGZ20" s="766"/>
      <c r="CHB20" s="766"/>
      <c r="CHD20" s="766"/>
      <c r="CHE20" s="198"/>
      <c r="CHF20" s="83"/>
      <c r="CHG20" s="83"/>
      <c r="CHH20" s="549"/>
      <c r="CHI20" s="765"/>
      <c r="CHQ20" s="766"/>
      <c r="CHS20" s="766"/>
      <c r="CHU20" s="766"/>
      <c r="CHW20" s="766"/>
      <c r="CHX20" s="198"/>
      <c r="CHY20" s="83"/>
      <c r="CHZ20" s="83"/>
      <c r="CIA20" s="549"/>
      <c r="CIB20" s="765"/>
      <c r="CIJ20" s="766"/>
      <c r="CIL20" s="766"/>
      <c r="CIN20" s="766"/>
      <c r="CIP20" s="766"/>
      <c r="CIQ20" s="198"/>
      <c r="CIR20" s="83"/>
      <c r="CIS20" s="83"/>
      <c r="CIT20" s="549"/>
      <c r="CIU20" s="765"/>
      <c r="CJC20" s="766"/>
      <c r="CJE20" s="766"/>
      <c r="CJG20" s="766"/>
      <c r="CJI20" s="766"/>
      <c r="CJJ20" s="198"/>
      <c r="CJK20" s="83"/>
      <c r="CJL20" s="83"/>
      <c r="CJM20" s="549"/>
      <c r="CJN20" s="765"/>
      <c r="CJV20" s="766"/>
      <c r="CJX20" s="766"/>
      <c r="CJZ20" s="766"/>
      <c r="CKB20" s="766"/>
      <c r="CKC20" s="198"/>
      <c r="CKD20" s="83"/>
      <c r="CKE20" s="83"/>
      <c r="CKF20" s="549"/>
      <c r="CKG20" s="765"/>
      <c r="CKO20" s="766"/>
      <c r="CKQ20" s="766"/>
      <c r="CKS20" s="766"/>
      <c r="CKU20" s="766"/>
      <c r="CKV20" s="198"/>
      <c r="CKW20" s="83"/>
      <c r="CKX20" s="83"/>
      <c r="CKY20" s="549"/>
      <c r="CKZ20" s="765"/>
      <c r="CLH20" s="766"/>
      <c r="CLJ20" s="766"/>
      <c r="CLL20" s="766"/>
      <c r="CLN20" s="766"/>
      <c r="CLO20" s="198"/>
      <c r="CLP20" s="83"/>
      <c r="CLQ20" s="83"/>
      <c r="CLR20" s="549"/>
      <c r="CLS20" s="765"/>
      <c r="CMA20" s="766"/>
      <c r="CMC20" s="766"/>
      <c r="CME20" s="766"/>
      <c r="CMG20" s="766"/>
      <c r="CMH20" s="198"/>
      <c r="CMI20" s="83"/>
      <c r="CMJ20" s="83"/>
      <c r="CMK20" s="549"/>
      <c r="CML20" s="765"/>
      <c r="CMT20" s="766"/>
      <c r="CMV20" s="766"/>
      <c r="CMX20" s="766"/>
      <c r="CMZ20" s="766"/>
      <c r="CNA20" s="198"/>
      <c r="CNB20" s="83"/>
      <c r="CNC20" s="83"/>
      <c r="CND20" s="549"/>
      <c r="CNE20" s="765"/>
      <c r="CNM20" s="766"/>
      <c r="CNO20" s="766"/>
      <c r="CNQ20" s="766"/>
      <c r="CNS20" s="766"/>
      <c r="CNT20" s="198"/>
      <c r="CNU20" s="83"/>
      <c r="CNV20" s="83"/>
      <c r="CNW20" s="549"/>
      <c r="CNX20" s="765"/>
      <c r="COF20" s="766"/>
      <c r="COH20" s="766"/>
      <c r="COJ20" s="766"/>
      <c r="COL20" s="766"/>
      <c r="COM20" s="198"/>
      <c r="CON20" s="83"/>
      <c r="COO20" s="83"/>
      <c r="COP20" s="549"/>
      <c r="COQ20" s="765"/>
      <c r="COY20" s="766"/>
      <c r="CPA20" s="766"/>
      <c r="CPC20" s="766"/>
      <c r="CPE20" s="766"/>
      <c r="CPF20" s="198"/>
      <c r="CPG20" s="83"/>
      <c r="CPH20" s="83"/>
      <c r="CPI20" s="549"/>
      <c r="CPJ20" s="765"/>
      <c r="CPR20" s="766"/>
      <c r="CPT20" s="766"/>
      <c r="CPV20" s="766"/>
      <c r="CPX20" s="766"/>
      <c r="CPY20" s="198"/>
      <c r="CPZ20" s="83"/>
      <c r="CQA20" s="83"/>
      <c r="CQB20" s="549"/>
      <c r="CQC20" s="765"/>
      <c r="CQK20" s="766"/>
      <c r="CQM20" s="766"/>
      <c r="CQO20" s="766"/>
      <c r="CQQ20" s="766"/>
      <c r="CQR20" s="198"/>
      <c r="CQS20" s="83"/>
      <c r="CQT20" s="83"/>
      <c r="CQU20" s="549"/>
      <c r="CQV20" s="765"/>
      <c r="CRD20" s="766"/>
      <c r="CRF20" s="766"/>
      <c r="CRH20" s="766"/>
      <c r="CRJ20" s="766"/>
      <c r="CRK20" s="198"/>
      <c r="CRL20" s="83"/>
      <c r="CRM20" s="83"/>
      <c r="CRN20" s="549"/>
      <c r="CRO20" s="765"/>
      <c r="CRW20" s="766"/>
      <c r="CRY20" s="766"/>
      <c r="CSA20" s="766"/>
      <c r="CSC20" s="766"/>
      <c r="CSD20" s="198"/>
      <c r="CSE20" s="83"/>
      <c r="CSF20" s="83"/>
      <c r="CSG20" s="549"/>
      <c r="CSH20" s="765"/>
      <c r="CSP20" s="766"/>
      <c r="CSR20" s="766"/>
      <c r="CST20" s="766"/>
      <c r="CSV20" s="766"/>
      <c r="CSW20" s="198"/>
      <c r="CSX20" s="83"/>
      <c r="CSY20" s="83"/>
      <c r="CSZ20" s="549"/>
      <c r="CTA20" s="765"/>
      <c r="CTI20" s="766"/>
      <c r="CTK20" s="766"/>
      <c r="CTM20" s="766"/>
      <c r="CTO20" s="766"/>
      <c r="CTP20" s="198"/>
      <c r="CTQ20" s="83"/>
      <c r="CTR20" s="83"/>
      <c r="CTS20" s="549"/>
      <c r="CTT20" s="765"/>
      <c r="CUB20" s="766"/>
      <c r="CUD20" s="766"/>
      <c r="CUF20" s="766"/>
      <c r="CUH20" s="766"/>
      <c r="CUI20" s="198"/>
      <c r="CUJ20" s="83"/>
      <c r="CUK20" s="83"/>
      <c r="CUL20" s="549"/>
      <c r="CUM20" s="765"/>
      <c r="CUU20" s="766"/>
      <c r="CUW20" s="766"/>
      <c r="CUY20" s="766"/>
      <c r="CVA20" s="766"/>
      <c r="CVB20" s="198"/>
      <c r="CVC20" s="83"/>
      <c r="CVD20" s="83"/>
      <c r="CVE20" s="549"/>
      <c r="CVF20" s="765"/>
      <c r="CVN20" s="766"/>
      <c r="CVP20" s="766"/>
      <c r="CVR20" s="766"/>
      <c r="CVT20" s="766"/>
      <c r="CVU20" s="198"/>
      <c r="CVV20" s="83"/>
      <c r="CVW20" s="83"/>
      <c r="CVX20" s="549"/>
      <c r="CVY20" s="765"/>
      <c r="CWG20" s="766"/>
      <c r="CWI20" s="766"/>
      <c r="CWK20" s="766"/>
      <c r="CWM20" s="766"/>
      <c r="CWN20" s="198"/>
      <c r="CWO20" s="83"/>
      <c r="CWP20" s="83"/>
      <c r="CWQ20" s="549"/>
      <c r="CWR20" s="765"/>
      <c r="CWZ20" s="766"/>
      <c r="CXB20" s="766"/>
      <c r="CXD20" s="766"/>
      <c r="CXF20" s="766"/>
      <c r="CXG20" s="198"/>
      <c r="CXH20" s="83"/>
      <c r="CXI20" s="83"/>
      <c r="CXJ20" s="549"/>
      <c r="CXK20" s="765"/>
      <c r="CXS20" s="766"/>
      <c r="CXU20" s="766"/>
      <c r="CXW20" s="766"/>
      <c r="CXY20" s="766"/>
      <c r="CXZ20" s="198"/>
      <c r="CYA20" s="83"/>
      <c r="CYB20" s="83"/>
      <c r="CYC20" s="549"/>
      <c r="CYD20" s="765"/>
      <c r="CYL20" s="766"/>
      <c r="CYN20" s="766"/>
      <c r="CYP20" s="766"/>
      <c r="CYR20" s="766"/>
      <c r="CYS20" s="198"/>
      <c r="CYT20" s="83"/>
      <c r="CYU20" s="83"/>
      <c r="CYV20" s="549"/>
      <c r="CYW20" s="765"/>
      <c r="CZE20" s="766"/>
      <c r="CZG20" s="766"/>
      <c r="CZI20" s="766"/>
      <c r="CZK20" s="766"/>
      <c r="CZL20" s="198"/>
      <c r="CZM20" s="83"/>
      <c r="CZN20" s="83"/>
      <c r="CZO20" s="549"/>
      <c r="CZP20" s="765"/>
      <c r="CZX20" s="766"/>
      <c r="CZZ20" s="766"/>
      <c r="DAB20" s="766"/>
      <c r="DAD20" s="766"/>
      <c r="DAE20" s="198"/>
      <c r="DAF20" s="83"/>
      <c r="DAG20" s="83"/>
      <c r="DAH20" s="549"/>
      <c r="DAI20" s="765"/>
      <c r="DAQ20" s="766"/>
      <c r="DAS20" s="766"/>
      <c r="DAU20" s="766"/>
      <c r="DAW20" s="766"/>
      <c r="DAX20" s="198"/>
      <c r="DAY20" s="83"/>
      <c r="DAZ20" s="83"/>
      <c r="DBA20" s="549"/>
      <c r="DBB20" s="765"/>
      <c r="DBJ20" s="766"/>
      <c r="DBL20" s="766"/>
      <c r="DBN20" s="766"/>
      <c r="DBP20" s="766"/>
      <c r="DBQ20" s="198"/>
      <c r="DBR20" s="83"/>
      <c r="DBS20" s="83"/>
      <c r="DBT20" s="549"/>
      <c r="DBU20" s="765"/>
      <c r="DCC20" s="766"/>
      <c r="DCE20" s="766"/>
      <c r="DCG20" s="766"/>
      <c r="DCI20" s="766"/>
      <c r="DCJ20" s="198"/>
      <c r="DCK20" s="83"/>
      <c r="DCL20" s="83"/>
      <c r="DCM20" s="549"/>
      <c r="DCN20" s="765"/>
      <c r="DCV20" s="766"/>
      <c r="DCX20" s="766"/>
      <c r="DCZ20" s="766"/>
      <c r="DDB20" s="766"/>
      <c r="DDC20" s="198"/>
      <c r="DDD20" s="83"/>
      <c r="DDE20" s="83"/>
      <c r="DDF20" s="549"/>
      <c r="DDG20" s="765"/>
      <c r="DDO20" s="766"/>
      <c r="DDQ20" s="766"/>
      <c r="DDS20" s="766"/>
      <c r="DDU20" s="766"/>
      <c r="DDV20" s="198"/>
      <c r="DDW20" s="83"/>
      <c r="DDX20" s="83"/>
      <c r="DDY20" s="549"/>
      <c r="DDZ20" s="765"/>
      <c r="DEH20" s="766"/>
      <c r="DEJ20" s="766"/>
      <c r="DEL20" s="766"/>
      <c r="DEN20" s="766"/>
      <c r="DEO20" s="198"/>
      <c r="DEP20" s="83"/>
      <c r="DEQ20" s="83"/>
      <c r="DER20" s="549"/>
      <c r="DES20" s="765"/>
      <c r="DFA20" s="766"/>
      <c r="DFC20" s="766"/>
      <c r="DFE20" s="766"/>
      <c r="DFG20" s="766"/>
      <c r="DFH20" s="198"/>
      <c r="DFI20" s="83"/>
      <c r="DFJ20" s="83"/>
      <c r="DFK20" s="549"/>
      <c r="DFL20" s="765"/>
      <c r="DFT20" s="766"/>
      <c r="DFV20" s="766"/>
      <c r="DFX20" s="766"/>
      <c r="DFZ20" s="766"/>
      <c r="DGA20" s="198"/>
      <c r="DGB20" s="83"/>
      <c r="DGC20" s="83"/>
      <c r="DGD20" s="549"/>
      <c r="DGE20" s="765"/>
      <c r="DGM20" s="766"/>
      <c r="DGO20" s="766"/>
      <c r="DGQ20" s="766"/>
      <c r="DGS20" s="766"/>
      <c r="DGT20" s="198"/>
      <c r="DGU20" s="83"/>
      <c r="DGV20" s="83"/>
      <c r="DGW20" s="549"/>
      <c r="DGX20" s="765"/>
      <c r="DHF20" s="766"/>
      <c r="DHH20" s="766"/>
      <c r="DHJ20" s="766"/>
      <c r="DHL20" s="766"/>
      <c r="DHM20" s="198"/>
      <c r="DHN20" s="83"/>
      <c r="DHO20" s="83"/>
      <c r="DHP20" s="549"/>
      <c r="DHQ20" s="765"/>
      <c r="DHY20" s="766"/>
      <c r="DIA20" s="766"/>
      <c r="DIC20" s="766"/>
      <c r="DIE20" s="766"/>
      <c r="DIF20" s="198"/>
      <c r="DIG20" s="83"/>
      <c r="DIH20" s="83"/>
      <c r="DII20" s="549"/>
      <c r="DIJ20" s="765"/>
      <c r="DIR20" s="766"/>
      <c r="DIT20" s="766"/>
      <c r="DIV20" s="766"/>
      <c r="DIX20" s="766"/>
      <c r="DIY20" s="198"/>
      <c r="DIZ20" s="83"/>
      <c r="DJA20" s="83"/>
      <c r="DJB20" s="549"/>
      <c r="DJC20" s="765"/>
      <c r="DJK20" s="766"/>
      <c r="DJM20" s="766"/>
      <c r="DJO20" s="766"/>
      <c r="DJQ20" s="766"/>
      <c r="DJR20" s="198"/>
      <c r="DJS20" s="83"/>
      <c r="DJT20" s="83"/>
      <c r="DJU20" s="549"/>
      <c r="DJV20" s="765"/>
      <c r="DKD20" s="766"/>
      <c r="DKF20" s="766"/>
      <c r="DKH20" s="766"/>
      <c r="DKJ20" s="766"/>
      <c r="DKK20" s="198"/>
      <c r="DKL20" s="83"/>
      <c r="DKM20" s="83"/>
      <c r="DKN20" s="549"/>
      <c r="DKO20" s="765"/>
      <c r="DKW20" s="766"/>
      <c r="DKY20" s="766"/>
      <c r="DLA20" s="766"/>
      <c r="DLC20" s="766"/>
      <c r="DLD20" s="198"/>
      <c r="DLE20" s="83"/>
      <c r="DLF20" s="83"/>
      <c r="DLG20" s="549"/>
      <c r="DLH20" s="765"/>
      <c r="DLP20" s="766"/>
      <c r="DLR20" s="766"/>
      <c r="DLT20" s="766"/>
      <c r="DLV20" s="766"/>
      <c r="DLW20" s="198"/>
      <c r="DLX20" s="83"/>
      <c r="DLY20" s="83"/>
      <c r="DLZ20" s="549"/>
      <c r="DMA20" s="765"/>
      <c r="DMI20" s="766"/>
      <c r="DMK20" s="766"/>
      <c r="DMM20" s="766"/>
      <c r="DMO20" s="766"/>
      <c r="DMP20" s="198"/>
      <c r="DMQ20" s="83"/>
      <c r="DMR20" s="83"/>
      <c r="DMS20" s="549"/>
      <c r="DMT20" s="765"/>
      <c r="DNB20" s="766"/>
      <c r="DND20" s="766"/>
      <c r="DNF20" s="766"/>
      <c r="DNH20" s="766"/>
      <c r="DNI20" s="198"/>
      <c r="DNJ20" s="83"/>
      <c r="DNK20" s="83"/>
      <c r="DNL20" s="549"/>
      <c r="DNM20" s="765"/>
      <c r="DNU20" s="766"/>
      <c r="DNW20" s="766"/>
      <c r="DNY20" s="766"/>
      <c r="DOA20" s="766"/>
      <c r="DOB20" s="198"/>
      <c r="DOC20" s="83"/>
      <c r="DOD20" s="83"/>
      <c r="DOE20" s="549"/>
      <c r="DOF20" s="765"/>
      <c r="DON20" s="766"/>
      <c r="DOP20" s="766"/>
      <c r="DOR20" s="766"/>
      <c r="DOT20" s="766"/>
      <c r="DOU20" s="198"/>
      <c r="DOV20" s="83"/>
      <c r="DOW20" s="83"/>
      <c r="DOX20" s="549"/>
      <c r="DOY20" s="765"/>
      <c r="DPG20" s="766"/>
      <c r="DPI20" s="766"/>
      <c r="DPK20" s="766"/>
      <c r="DPM20" s="766"/>
      <c r="DPN20" s="198"/>
      <c r="DPO20" s="83"/>
      <c r="DPP20" s="83"/>
      <c r="DPQ20" s="549"/>
      <c r="DPR20" s="765"/>
      <c r="DPZ20" s="766"/>
      <c r="DQB20" s="766"/>
      <c r="DQD20" s="766"/>
      <c r="DQF20" s="766"/>
      <c r="DQG20" s="198"/>
      <c r="DQH20" s="83"/>
      <c r="DQI20" s="83"/>
      <c r="DQJ20" s="549"/>
      <c r="DQK20" s="765"/>
      <c r="DQS20" s="766"/>
      <c r="DQU20" s="766"/>
      <c r="DQW20" s="766"/>
      <c r="DQY20" s="766"/>
      <c r="DQZ20" s="198"/>
      <c r="DRA20" s="83"/>
      <c r="DRB20" s="83"/>
      <c r="DRC20" s="549"/>
      <c r="DRD20" s="765"/>
      <c r="DRL20" s="766"/>
      <c r="DRN20" s="766"/>
      <c r="DRP20" s="766"/>
      <c r="DRR20" s="766"/>
      <c r="DRS20" s="198"/>
      <c r="DRT20" s="83"/>
      <c r="DRU20" s="83"/>
      <c r="DRV20" s="549"/>
      <c r="DRW20" s="765"/>
      <c r="DSE20" s="766"/>
      <c r="DSG20" s="766"/>
      <c r="DSI20" s="766"/>
      <c r="DSK20" s="766"/>
      <c r="DSL20" s="198"/>
      <c r="DSM20" s="83"/>
      <c r="DSN20" s="83"/>
      <c r="DSO20" s="549"/>
      <c r="DSP20" s="765"/>
      <c r="DSX20" s="766"/>
      <c r="DSZ20" s="766"/>
      <c r="DTB20" s="766"/>
      <c r="DTD20" s="766"/>
      <c r="DTE20" s="198"/>
      <c r="DTF20" s="83"/>
      <c r="DTG20" s="83"/>
      <c r="DTH20" s="549"/>
      <c r="DTI20" s="765"/>
      <c r="DTQ20" s="766"/>
      <c r="DTS20" s="766"/>
      <c r="DTU20" s="766"/>
      <c r="DTW20" s="766"/>
      <c r="DTX20" s="198"/>
      <c r="DTY20" s="83"/>
      <c r="DTZ20" s="83"/>
      <c r="DUA20" s="549"/>
      <c r="DUB20" s="765"/>
      <c r="DUJ20" s="766"/>
      <c r="DUL20" s="766"/>
      <c r="DUN20" s="766"/>
      <c r="DUP20" s="766"/>
      <c r="DUQ20" s="198"/>
      <c r="DUR20" s="83"/>
      <c r="DUS20" s="83"/>
      <c r="DUT20" s="549"/>
      <c r="DUU20" s="765"/>
      <c r="DVC20" s="766"/>
      <c r="DVE20" s="766"/>
      <c r="DVG20" s="766"/>
      <c r="DVI20" s="766"/>
      <c r="DVJ20" s="198"/>
      <c r="DVK20" s="83"/>
      <c r="DVL20" s="83"/>
      <c r="DVM20" s="549"/>
      <c r="DVN20" s="765"/>
      <c r="DVV20" s="766"/>
      <c r="DVX20" s="766"/>
      <c r="DVZ20" s="766"/>
      <c r="DWB20" s="766"/>
      <c r="DWC20" s="198"/>
      <c r="DWD20" s="83"/>
      <c r="DWE20" s="83"/>
      <c r="DWF20" s="549"/>
      <c r="DWG20" s="765"/>
      <c r="DWO20" s="766"/>
      <c r="DWQ20" s="766"/>
      <c r="DWS20" s="766"/>
      <c r="DWU20" s="766"/>
      <c r="DWV20" s="198"/>
      <c r="DWW20" s="83"/>
      <c r="DWX20" s="83"/>
      <c r="DWY20" s="549"/>
      <c r="DWZ20" s="765"/>
      <c r="DXH20" s="766"/>
      <c r="DXJ20" s="766"/>
      <c r="DXL20" s="766"/>
      <c r="DXN20" s="766"/>
      <c r="DXO20" s="198"/>
      <c r="DXP20" s="83"/>
      <c r="DXQ20" s="83"/>
      <c r="DXR20" s="549"/>
      <c r="DXS20" s="765"/>
      <c r="DYA20" s="766"/>
      <c r="DYC20" s="766"/>
      <c r="DYE20" s="766"/>
      <c r="DYG20" s="766"/>
      <c r="DYH20" s="198"/>
      <c r="DYI20" s="83"/>
      <c r="DYJ20" s="83"/>
      <c r="DYK20" s="549"/>
      <c r="DYL20" s="765"/>
      <c r="DYT20" s="766"/>
      <c r="DYV20" s="766"/>
      <c r="DYX20" s="766"/>
      <c r="DYZ20" s="766"/>
      <c r="DZA20" s="198"/>
      <c r="DZB20" s="83"/>
      <c r="DZC20" s="83"/>
      <c r="DZD20" s="549"/>
      <c r="DZE20" s="765"/>
      <c r="DZM20" s="766"/>
      <c r="DZO20" s="766"/>
      <c r="DZQ20" s="766"/>
      <c r="DZS20" s="766"/>
      <c r="DZT20" s="198"/>
      <c r="DZU20" s="83"/>
      <c r="DZV20" s="83"/>
      <c r="DZW20" s="549"/>
      <c r="DZX20" s="765"/>
      <c r="EAF20" s="766"/>
      <c r="EAH20" s="766"/>
      <c r="EAJ20" s="766"/>
      <c r="EAL20" s="766"/>
      <c r="EAM20" s="198"/>
      <c r="EAN20" s="83"/>
      <c r="EAO20" s="83"/>
      <c r="EAP20" s="549"/>
      <c r="EAQ20" s="765"/>
      <c r="EAY20" s="766"/>
      <c r="EBA20" s="766"/>
      <c r="EBC20" s="766"/>
      <c r="EBE20" s="766"/>
      <c r="EBF20" s="198"/>
      <c r="EBG20" s="83"/>
      <c r="EBH20" s="83"/>
      <c r="EBI20" s="549"/>
      <c r="EBJ20" s="765"/>
      <c r="EBR20" s="766"/>
      <c r="EBT20" s="766"/>
      <c r="EBV20" s="766"/>
      <c r="EBX20" s="766"/>
      <c r="EBY20" s="198"/>
      <c r="EBZ20" s="83"/>
      <c r="ECA20" s="83"/>
      <c r="ECB20" s="549"/>
      <c r="ECC20" s="765"/>
      <c r="ECK20" s="766"/>
      <c r="ECM20" s="766"/>
      <c r="ECO20" s="766"/>
      <c r="ECQ20" s="766"/>
      <c r="ECR20" s="198"/>
      <c r="ECS20" s="83"/>
      <c r="ECT20" s="83"/>
      <c r="ECU20" s="549"/>
      <c r="ECV20" s="765"/>
      <c r="EDD20" s="766"/>
      <c r="EDF20" s="766"/>
      <c r="EDH20" s="766"/>
      <c r="EDJ20" s="766"/>
      <c r="EDK20" s="198"/>
      <c r="EDL20" s="83"/>
      <c r="EDM20" s="83"/>
      <c r="EDN20" s="549"/>
      <c r="EDO20" s="765"/>
      <c r="EDW20" s="766"/>
      <c r="EDY20" s="766"/>
      <c r="EEA20" s="766"/>
      <c r="EEC20" s="766"/>
      <c r="EED20" s="198"/>
      <c r="EEE20" s="83"/>
      <c r="EEF20" s="83"/>
      <c r="EEG20" s="549"/>
      <c r="EEH20" s="765"/>
      <c r="EEP20" s="766"/>
      <c r="EER20" s="766"/>
      <c r="EET20" s="766"/>
      <c r="EEV20" s="766"/>
      <c r="EEW20" s="198"/>
      <c r="EEX20" s="83"/>
      <c r="EEY20" s="83"/>
      <c r="EEZ20" s="549"/>
      <c r="EFA20" s="765"/>
      <c r="EFI20" s="766"/>
      <c r="EFK20" s="766"/>
      <c r="EFM20" s="766"/>
      <c r="EFO20" s="766"/>
      <c r="EFP20" s="198"/>
      <c r="EFQ20" s="83"/>
      <c r="EFR20" s="83"/>
      <c r="EFS20" s="549"/>
      <c r="EFT20" s="765"/>
      <c r="EGB20" s="766"/>
      <c r="EGD20" s="766"/>
      <c r="EGF20" s="766"/>
      <c r="EGH20" s="766"/>
      <c r="EGI20" s="198"/>
      <c r="EGJ20" s="83"/>
      <c r="EGK20" s="83"/>
      <c r="EGL20" s="549"/>
      <c r="EGM20" s="765"/>
      <c r="EGU20" s="766"/>
      <c r="EGW20" s="766"/>
      <c r="EGY20" s="766"/>
      <c r="EHA20" s="766"/>
      <c r="EHB20" s="198"/>
      <c r="EHC20" s="83"/>
      <c r="EHD20" s="83"/>
      <c r="EHE20" s="549"/>
      <c r="EHF20" s="765"/>
      <c r="EHN20" s="766"/>
      <c r="EHP20" s="766"/>
      <c r="EHR20" s="766"/>
      <c r="EHT20" s="766"/>
      <c r="EHU20" s="198"/>
      <c r="EHV20" s="83"/>
      <c r="EHW20" s="83"/>
      <c r="EHX20" s="549"/>
      <c r="EHY20" s="765"/>
      <c r="EIG20" s="766"/>
      <c r="EII20" s="766"/>
      <c r="EIK20" s="766"/>
      <c r="EIM20" s="766"/>
      <c r="EIN20" s="198"/>
      <c r="EIO20" s="83"/>
      <c r="EIP20" s="83"/>
      <c r="EIQ20" s="549"/>
      <c r="EIR20" s="765"/>
      <c r="EIZ20" s="766"/>
      <c r="EJB20" s="766"/>
      <c r="EJD20" s="766"/>
      <c r="EJF20" s="766"/>
      <c r="EJG20" s="198"/>
      <c r="EJH20" s="83"/>
      <c r="EJI20" s="83"/>
      <c r="EJJ20" s="549"/>
      <c r="EJK20" s="765"/>
      <c r="EJS20" s="766"/>
      <c r="EJU20" s="766"/>
      <c r="EJW20" s="766"/>
      <c r="EJY20" s="766"/>
      <c r="EJZ20" s="198"/>
      <c r="EKA20" s="83"/>
      <c r="EKB20" s="83"/>
      <c r="EKC20" s="549"/>
      <c r="EKD20" s="765"/>
      <c r="EKL20" s="766"/>
      <c r="EKN20" s="766"/>
      <c r="EKP20" s="766"/>
      <c r="EKR20" s="766"/>
      <c r="EKS20" s="198"/>
      <c r="EKT20" s="83"/>
      <c r="EKU20" s="83"/>
      <c r="EKV20" s="549"/>
      <c r="EKW20" s="765"/>
      <c r="ELE20" s="766"/>
      <c r="ELG20" s="766"/>
      <c r="ELI20" s="766"/>
      <c r="ELK20" s="766"/>
      <c r="ELL20" s="198"/>
      <c r="ELM20" s="83"/>
      <c r="ELN20" s="83"/>
      <c r="ELO20" s="549"/>
      <c r="ELP20" s="765"/>
      <c r="ELX20" s="766"/>
      <c r="ELZ20" s="766"/>
      <c r="EMB20" s="766"/>
      <c r="EMD20" s="766"/>
      <c r="EME20" s="198"/>
      <c r="EMF20" s="83"/>
      <c r="EMG20" s="83"/>
      <c r="EMH20" s="549"/>
      <c r="EMI20" s="765"/>
      <c r="EMQ20" s="766"/>
      <c r="EMS20" s="766"/>
      <c r="EMU20" s="766"/>
      <c r="EMW20" s="766"/>
      <c r="EMX20" s="198"/>
      <c r="EMY20" s="83"/>
      <c r="EMZ20" s="83"/>
      <c r="ENA20" s="549"/>
      <c r="ENB20" s="765"/>
      <c r="ENJ20" s="766"/>
      <c r="ENL20" s="766"/>
      <c r="ENN20" s="766"/>
      <c r="ENP20" s="766"/>
      <c r="ENQ20" s="198"/>
      <c r="ENR20" s="83"/>
      <c r="ENS20" s="83"/>
      <c r="ENT20" s="549"/>
      <c r="ENU20" s="765"/>
      <c r="EOC20" s="766"/>
      <c r="EOE20" s="766"/>
      <c r="EOG20" s="766"/>
      <c r="EOI20" s="766"/>
      <c r="EOJ20" s="198"/>
      <c r="EOK20" s="83"/>
      <c r="EOL20" s="83"/>
      <c r="EOM20" s="549"/>
      <c r="EON20" s="765"/>
      <c r="EOV20" s="766"/>
      <c r="EOX20" s="766"/>
      <c r="EOZ20" s="766"/>
      <c r="EPB20" s="766"/>
      <c r="EPC20" s="198"/>
      <c r="EPD20" s="83"/>
      <c r="EPE20" s="83"/>
      <c r="EPF20" s="549"/>
      <c r="EPG20" s="765"/>
      <c r="EPO20" s="766"/>
      <c r="EPQ20" s="766"/>
      <c r="EPS20" s="766"/>
      <c r="EPU20" s="766"/>
      <c r="EPV20" s="198"/>
      <c r="EPW20" s="83"/>
      <c r="EPX20" s="83"/>
      <c r="EPY20" s="549"/>
      <c r="EPZ20" s="765"/>
      <c r="EQH20" s="766"/>
      <c r="EQJ20" s="766"/>
      <c r="EQL20" s="766"/>
      <c r="EQN20" s="766"/>
      <c r="EQO20" s="198"/>
      <c r="EQP20" s="83"/>
      <c r="EQQ20" s="83"/>
      <c r="EQR20" s="549"/>
      <c r="EQS20" s="765"/>
      <c r="ERA20" s="766"/>
      <c r="ERC20" s="766"/>
      <c r="ERE20" s="766"/>
      <c r="ERG20" s="766"/>
      <c r="ERH20" s="198"/>
      <c r="ERI20" s="83"/>
      <c r="ERJ20" s="83"/>
      <c r="ERK20" s="549"/>
      <c r="ERL20" s="765"/>
      <c r="ERT20" s="766"/>
      <c r="ERV20" s="766"/>
      <c r="ERX20" s="766"/>
      <c r="ERZ20" s="766"/>
      <c r="ESA20" s="198"/>
      <c r="ESB20" s="83"/>
      <c r="ESC20" s="83"/>
      <c r="ESD20" s="549"/>
      <c r="ESE20" s="765"/>
      <c r="ESM20" s="766"/>
      <c r="ESO20" s="766"/>
      <c r="ESQ20" s="766"/>
      <c r="ESS20" s="766"/>
      <c r="EST20" s="198"/>
      <c r="ESU20" s="83"/>
      <c r="ESV20" s="83"/>
      <c r="ESW20" s="549"/>
      <c r="ESX20" s="765"/>
      <c r="ETF20" s="766"/>
      <c r="ETH20" s="766"/>
      <c r="ETJ20" s="766"/>
      <c r="ETL20" s="766"/>
      <c r="ETM20" s="198"/>
      <c r="ETN20" s="83"/>
      <c r="ETO20" s="83"/>
      <c r="ETP20" s="549"/>
      <c r="ETQ20" s="765"/>
      <c r="ETY20" s="766"/>
      <c r="EUA20" s="766"/>
      <c r="EUC20" s="766"/>
      <c r="EUE20" s="766"/>
      <c r="EUF20" s="198"/>
      <c r="EUG20" s="83"/>
      <c r="EUH20" s="83"/>
      <c r="EUI20" s="549"/>
      <c r="EUJ20" s="765"/>
      <c r="EUR20" s="766"/>
      <c r="EUT20" s="766"/>
      <c r="EUV20" s="766"/>
      <c r="EUX20" s="766"/>
      <c r="EUY20" s="198"/>
      <c r="EUZ20" s="83"/>
      <c r="EVA20" s="83"/>
      <c r="EVB20" s="549"/>
      <c r="EVC20" s="765"/>
      <c r="EVK20" s="766"/>
      <c r="EVM20" s="766"/>
      <c r="EVO20" s="766"/>
      <c r="EVQ20" s="766"/>
      <c r="EVR20" s="198"/>
      <c r="EVS20" s="83"/>
      <c r="EVT20" s="83"/>
      <c r="EVU20" s="549"/>
      <c r="EVV20" s="765"/>
      <c r="EWD20" s="766"/>
      <c r="EWF20" s="766"/>
      <c r="EWH20" s="766"/>
      <c r="EWJ20" s="766"/>
      <c r="EWK20" s="198"/>
      <c r="EWL20" s="83"/>
      <c r="EWM20" s="83"/>
      <c r="EWN20" s="549"/>
      <c r="EWO20" s="765"/>
      <c r="EWW20" s="766"/>
      <c r="EWY20" s="766"/>
      <c r="EXA20" s="766"/>
      <c r="EXC20" s="766"/>
      <c r="EXD20" s="198"/>
      <c r="EXE20" s="83"/>
      <c r="EXF20" s="83"/>
      <c r="EXG20" s="549"/>
      <c r="EXH20" s="765"/>
      <c r="EXP20" s="766"/>
      <c r="EXR20" s="766"/>
      <c r="EXT20" s="766"/>
      <c r="EXV20" s="766"/>
      <c r="EXW20" s="198"/>
      <c r="EXX20" s="83"/>
      <c r="EXY20" s="83"/>
      <c r="EXZ20" s="549"/>
      <c r="EYA20" s="765"/>
      <c r="EYI20" s="766"/>
      <c r="EYK20" s="766"/>
      <c r="EYM20" s="766"/>
      <c r="EYO20" s="766"/>
      <c r="EYP20" s="198"/>
      <c r="EYQ20" s="83"/>
      <c r="EYR20" s="83"/>
      <c r="EYS20" s="549"/>
      <c r="EYT20" s="765"/>
      <c r="EZB20" s="766"/>
      <c r="EZD20" s="766"/>
      <c r="EZF20" s="766"/>
      <c r="EZH20" s="766"/>
      <c r="EZI20" s="198"/>
      <c r="EZJ20" s="83"/>
      <c r="EZK20" s="83"/>
      <c r="EZL20" s="549"/>
      <c r="EZM20" s="765"/>
      <c r="EZU20" s="766"/>
      <c r="EZW20" s="766"/>
      <c r="EZY20" s="766"/>
      <c r="FAA20" s="766"/>
      <c r="FAB20" s="198"/>
      <c r="FAC20" s="83"/>
      <c r="FAD20" s="83"/>
      <c r="FAE20" s="549"/>
      <c r="FAF20" s="765"/>
      <c r="FAN20" s="766"/>
      <c r="FAP20" s="766"/>
      <c r="FAR20" s="766"/>
      <c r="FAT20" s="766"/>
      <c r="FAU20" s="198"/>
      <c r="FAV20" s="83"/>
      <c r="FAW20" s="83"/>
      <c r="FAX20" s="549"/>
      <c r="FAY20" s="765"/>
      <c r="FBG20" s="766"/>
      <c r="FBI20" s="766"/>
      <c r="FBK20" s="766"/>
      <c r="FBM20" s="766"/>
      <c r="FBN20" s="198"/>
      <c r="FBO20" s="83"/>
      <c r="FBP20" s="83"/>
      <c r="FBQ20" s="549"/>
      <c r="FBR20" s="765"/>
      <c r="FBZ20" s="766"/>
      <c r="FCB20" s="766"/>
      <c r="FCD20" s="766"/>
      <c r="FCF20" s="766"/>
      <c r="FCG20" s="198"/>
      <c r="FCH20" s="83"/>
      <c r="FCI20" s="83"/>
      <c r="FCJ20" s="549"/>
      <c r="FCK20" s="765"/>
      <c r="FCS20" s="766"/>
      <c r="FCU20" s="766"/>
      <c r="FCW20" s="766"/>
      <c r="FCY20" s="766"/>
      <c r="FCZ20" s="198"/>
      <c r="FDA20" s="83"/>
      <c r="FDB20" s="83"/>
      <c r="FDC20" s="549"/>
      <c r="FDD20" s="765"/>
      <c r="FDL20" s="766"/>
      <c r="FDN20" s="766"/>
      <c r="FDP20" s="766"/>
      <c r="FDR20" s="766"/>
      <c r="FDS20" s="198"/>
      <c r="FDT20" s="83"/>
      <c r="FDU20" s="83"/>
      <c r="FDV20" s="549"/>
      <c r="FDW20" s="765"/>
      <c r="FEE20" s="766"/>
      <c r="FEG20" s="766"/>
      <c r="FEI20" s="766"/>
      <c r="FEK20" s="766"/>
      <c r="FEL20" s="198"/>
      <c r="FEM20" s="83"/>
      <c r="FEN20" s="83"/>
      <c r="FEO20" s="549"/>
      <c r="FEP20" s="765"/>
      <c r="FEX20" s="766"/>
      <c r="FEZ20" s="766"/>
      <c r="FFB20" s="766"/>
      <c r="FFD20" s="766"/>
      <c r="FFE20" s="198"/>
      <c r="FFF20" s="83"/>
      <c r="FFG20" s="83"/>
      <c r="FFH20" s="549"/>
      <c r="FFI20" s="765"/>
      <c r="FFQ20" s="766"/>
      <c r="FFS20" s="766"/>
      <c r="FFU20" s="766"/>
      <c r="FFW20" s="766"/>
      <c r="FFX20" s="198"/>
      <c r="FFY20" s="83"/>
      <c r="FFZ20" s="83"/>
      <c r="FGA20" s="549"/>
      <c r="FGB20" s="765"/>
      <c r="FGJ20" s="766"/>
      <c r="FGL20" s="766"/>
      <c r="FGN20" s="766"/>
      <c r="FGP20" s="766"/>
      <c r="FGQ20" s="198"/>
      <c r="FGR20" s="83"/>
      <c r="FGS20" s="83"/>
      <c r="FGT20" s="549"/>
      <c r="FGU20" s="765"/>
      <c r="FHC20" s="766"/>
      <c r="FHE20" s="766"/>
      <c r="FHG20" s="766"/>
      <c r="FHI20" s="766"/>
      <c r="FHJ20" s="198"/>
      <c r="FHK20" s="83"/>
      <c r="FHL20" s="83"/>
      <c r="FHM20" s="549"/>
      <c r="FHN20" s="765"/>
      <c r="FHV20" s="766"/>
      <c r="FHX20" s="766"/>
      <c r="FHZ20" s="766"/>
      <c r="FIB20" s="766"/>
      <c r="FIC20" s="198"/>
      <c r="FID20" s="83"/>
      <c r="FIE20" s="83"/>
      <c r="FIF20" s="549"/>
      <c r="FIG20" s="765"/>
      <c r="FIO20" s="766"/>
      <c r="FIQ20" s="766"/>
      <c r="FIS20" s="766"/>
      <c r="FIU20" s="766"/>
      <c r="FIV20" s="198"/>
      <c r="FIW20" s="83"/>
      <c r="FIX20" s="83"/>
      <c r="FIY20" s="549"/>
      <c r="FIZ20" s="765"/>
      <c r="FJH20" s="766"/>
      <c r="FJJ20" s="766"/>
      <c r="FJL20" s="766"/>
      <c r="FJN20" s="766"/>
      <c r="FJO20" s="198"/>
      <c r="FJP20" s="83"/>
      <c r="FJQ20" s="83"/>
      <c r="FJR20" s="549"/>
      <c r="FJS20" s="765"/>
      <c r="FKA20" s="766"/>
      <c r="FKC20" s="766"/>
      <c r="FKE20" s="766"/>
      <c r="FKG20" s="766"/>
      <c r="FKH20" s="198"/>
      <c r="FKI20" s="83"/>
      <c r="FKJ20" s="83"/>
      <c r="FKK20" s="549"/>
      <c r="FKL20" s="765"/>
      <c r="FKT20" s="766"/>
      <c r="FKV20" s="766"/>
      <c r="FKX20" s="766"/>
      <c r="FKZ20" s="766"/>
      <c r="FLA20" s="198"/>
      <c r="FLB20" s="83"/>
      <c r="FLC20" s="83"/>
      <c r="FLD20" s="549"/>
      <c r="FLE20" s="765"/>
      <c r="FLM20" s="766"/>
      <c r="FLO20" s="766"/>
      <c r="FLQ20" s="766"/>
      <c r="FLS20" s="766"/>
      <c r="FLT20" s="198"/>
      <c r="FLU20" s="83"/>
      <c r="FLV20" s="83"/>
      <c r="FLW20" s="549"/>
      <c r="FLX20" s="765"/>
      <c r="FMF20" s="766"/>
      <c r="FMH20" s="766"/>
      <c r="FMJ20" s="766"/>
      <c r="FML20" s="766"/>
      <c r="FMM20" s="198"/>
      <c r="FMN20" s="83"/>
      <c r="FMO20" s="83"/>
      <c r="FMP20" s="549"/>
      <c r="FMQ20" s="765"/>
      <c r="FMY20" s="766"/>
      <c r="FNA20" s="766"/>
      <c r="FNC20" s="766"/>
      <c r="FNE20" s="766"/>
      <c r="FNF20" s="198"/>
      <c r="FNG20" s="83"/>
      <c r="FNH20" s="83"/>
      <c r="FNI20" s="549"/>
      <c r="FNJ20" s="765"/>
      <c r="FNR20" s="766"/>
      <c r="FNT20" s="766"/>
      <c r="FNV20" s="766"/>
      <c r="FNX20" s="766"/>
      <c r="FNY20" s="198"/>
      <c r="FNZ20" s="83"/>
      <c r="FOA20" s="83"/>
      <c r="FOB20" s="549"/>
      <c r="FOC20" s="765"/>
      <c r="FOK20" s="766"/>
      <c r="FOM20" s="766"/>
      <c r="FOO20" s="766"/>
      <c r="FOQ20" s="766"/>
      <c r="FOR20" s="198"/>
      <c r="FOS20" s="83"/>
      <c r="FOT20" s="83"/>
      <c r="FOU20" s="549"/>
      <c r="FOV20" s="765"/>
      <c r="FPD20" s="766"/>
      <c r="FPF20" s="766"/>
      <c r="FPH20" s="766"/>
      <c r="FPJ20" s="766"/>
      <c r="FPK20" s="198"/>
      <c r="FPL20" s="83"/>
      <c r="FPM20" s="83"/>
      <c r="FPN20" s="549"/>
      <c r="FPO20" s="765"/>
      <c r="FPW20" s="766"/>
      <c r="FPY20" s="766"/>
      <c r="FQA20" s="766"/>
      <c r="FQC20" s="766"/>
      <c r="FQD20" s="198"/>
      <c r="FQE20" s="83"/>
      <c r="FQF20" s="83"/>
      <c r="FQG20" s="549"/>
      <c r="FQH20" s="765"/>
      <c r="FQP20" s="766"/>
      <c r="FQR20" s="766"/>
      <c r="FQT20" s="766"/>
      <c r="FQV20" s="766"/>
      <c r="FQW20" s="198"/>
      <c r="FQX20" s="83"/>
      <c r="FQY20" s="83"/>
      <c r="FQZ20" s="549"/>
      <c r="FRA20" s="765"/>
      <c r="FRI20" s="766"/>
      <c r="FRK20" s="766"/>
      <c r="FRM20" s="766"/>
      <c r="FRO20" s="766"/>
      <c r="FRP20" s="198"/>
      <c r="FRQ20" s="83"/>
      <c r="FRR20" s="83"/>
      <c r="FRS20" s="549"/>
      <c r="FRT20" s="765"/>
      <c r="FSB20" s="766"/>
      <c r="FSD20" s="766"/>
      <c r="FSF20" s="766"/>
      <c r="FSH20" s="766"/>
      <c r="FSI20" s="198"/>
      <c r="FSJ20" s="83"/>
      <c r="FSK20" s="83"/>
      <c r="FSL20" s="549"/>
      <c r="FSM20" s="765"/>
      <c r="FSU20" s="766"/>
      <c r="FSW20" s="766"/>
      <c r="FSY20" s="766"/>
      <c r="FTA20" s="766"/>
      <c r="FTB20" s="198"/>
      <c r="FTC20" s="83"/>
      <c r="FTD20" s="83"/>
      <c r="FTE20" s="549"/>
      <c r="FTF20" s="765"/>
      <c r="FTN20" s="766"/>
      <c r="FTP20" s="766"/>
      <c r="FTR20" s="766"/>
      <c r="FTT20" s="766"/>
      <c r="FTU20" s="198"/>
      <c r="FTV20" s="83"/>
      <c r="FTW20" s="83"/>
      <c r="FTX20" s="549"/>
      <c r="FTY20" s="765"/>
      <c r="FUG20" s="766"/>
      <c r="FUI20" s="766"/>
      <c r="FUK20" s="766"/>
      <c r="FUM20" s="766"/>
      <c r="FUN20" s="198"/>
      <c r="FUO20" s="83"/>
      <c r="FUP20" s="83"/>
      <c r="FUQ20" s="549"/>
      <c r="FUR20" s="765"/>
      <c r="FUZ20" s="766"/>
      <c r="FVB20" s="766"/>
      <c r="FVD20" s="766"/>
      <c r="FVF20" s="766"/>
      <c r="FVG20" s="198"/>
      <c r="FVH20" s="83"/>
      <c r="FVI20" s="83"/>
      <c r="FVJ20" s="549"/>
      <c r="FVK20" s="765"/>
      <c r="FVS20" s="766"/>
      <c r="FVU20" s="766"/>
      <c r="FVW20" s="766"/>
      <c r="FVY20" s="766"/>
      <c r="FVZ20" s="198"/>
      <c r="FWA20" s="83"/>
      <c r="FWB20" s="83"/>
      <c r="FWC20" s="549"/>
      <c r="FWD20" s="765"/>
      <c r="FWL20" s="766"/>
      <c r="FWN20" s="766"/>
      <c r="FWP20" s="766"/>
      <c r="FWR20" s="766"/>
      <c r="FWS20" s="198"/>
      <c r="FWT20" s="83"/>
      <c r="FWU20" s="83"/>
      <c r="FWV20" s="549"/>
      <c r="FWW20" s="765"/>
      <c r="FXE20" s="766"/>
      <c r="FXG20" s="766"/>
      <c r="FXI20" s="766"/>
      <c r="FXK20" s="766"/>
      <c r="FXL20" s="198"/>
      <c r="FXM20" s="83"/>
      <c r="FXN20" s="83"/>
      <c r="FXO20" s="549"/>
      <c r="FXP20" s="765"/>
      <c r="FXX20" s="766"/>
      <c r="FXZ20" s="766"/>
      <c r="FYB20" s="766"/>
      <c r="FYD20" s="766"/>
      <c r="FYE20" s="198"/>
      <c r="FYF20" s="83"/>
      <c r="FYG20" s="83"/>
      <c r="FYH20" s="549"/>
      <c r="FYI20" s="765"/>
      <c r="FYQ20" s="766"/>
      <c r="FYS20" s="766"/>
      <c r="FYU20" s="766"/>
      <c r="FYW20" s="766"/>
      <c r="FYX20" s="198"/>
      <c r="FYY20" s="83"/>
      <c r="FYZ20" s="83"/>
      <c r="FZA20" s="549"/>
      <c r="FZB20" s="765"/>
      <c r="FZJ20" s="766"/>
      <c r="FZL20" s="766"/>
      <c r="FZN20" s="766"/>
      <c r="FZP20" s="766"/>
      <c r="FZQ20" s="198"/>
      <c r="FZR20" s="83"/>
      <c r="FZS20" s="83"/>
      <c r="FZT20" s="549"/>
      <c r="FZU20" s="765"/>
      <c r="GAC20" s="766"/>
      <c r="GAE20" s="766"/>
      <c r="GAG20" s="766"/>
      <c r="GAI20" s="766"/>
      <c r="GAJ20" s="198"/>
      <c r="GAK20" s="83"/>
      <c r="GAL20" s="83"/>
      <c r="GAM20" s="549"/>
      <c r="GAN20" s="765"/>
      <c r="GAV20" s="766"/>
      <c r="GAX20" s="766"/>
      <c r="GAZ20" s="766"/>
      <c r="GBB20" s="766"/>
      <c r="GBC20" s="198"/>
      <c r="GBD20" s="83"/>
      <c r="GBE20" s="83"/>
      <c r="GBF20" s="549"/>
      <c r="GBG20" s="765"/>
      <c r="GBO20" s="766"/>
      <c r="GBQ20" s="766"/>
      <c r="GBS20" s="766"/>
      <c r="GBU20" s="766"/>
      <c r="GBV20" s="198"/>
      <c r="GBW20" s="83"/>
      <c r="GBX20" s="83"/>
      <c r="GBY20" s="549"/>
      <c r="GBZ20" s="765"/>
      <c r="GCH20" s="766"/>
      <c r="GCJ20" s="766"/>
      <c r="GCL20" s="766"/>
      <c r="GCN20" s="766"/>
      <c r="GCO20" s="198"/>
      <c r="GCP20" s="83"/>
      <c r="GCQ20" s="83"/>
      <c r="GCR20" s="549"/>
      <c r="GCS20" s="765"/>
      <c r="GDA20" s="766"/>
      <c r="GDC20" s="766"/>
      <c r="GDE20" s="766"/>
      <c r="GDG20" s="766"/>
      <c r="GDH20" s="198"/>
      <c r="GDI20" s="83"/>
      <c r="GDJ20" s="83"/>
      <c r="GDK20" s="549"/>
      <c r="GDL20" s="765"/>
      <c r="GDT20" s="766"/>
      <c r="GDV20" s="766"/>
      <c r="GDX20" s="766"/>
      <c r="GDZ20" s="766"/>
      <c r="GEA20" s="198"/>
      <c r="GEB20" s="83"/>
      <c r="GEC20" s="83"/>
      <c r="GED20" s="549"/>
      <c r="GEE20" s="765"/>
      <c r="GEM20" s="766"/>
      <c r="GEO20" s="766"/>
      <c r="GEQ20" s="766"/>
      <c r="GES20" s="766"/>
      <c r="GET20" s="198"/>
      <c r="GEU20" s="83"/>
      <c r="GEV20" s="83"/>
      <c r="GEW20" s="549"/>
      <c r="GEX20" s="765"/>
      <c r="GFF20" s="766"/>
      <c r="GFH20" s="766"/>
      <c r="GFJ20" s="766"/>
      <c r="GFL20" s="766"/>
      <c r="GFM20" s="198"/>
      <c r="GFN20" s="83"/>
      <c r="GFO20" s="83"/>
      <c r="GFP20" s="549"/>
      <c r="GFQ20" s="765"/>
      <c r="GFY20" s="766"/>
      <c r="GGA20" s="766"/>
      <c r="GGC20" s="766"/>
      <c r="GGE20" s="766"/>
      <c r="GGF20" s="198"/>
      <c r="GGG20" s="83"/>
      <c r="GGH20" s="83"/>
      <c r="GGI20" s="549"/>
      <c r="GGJ20" s="765"/>
      <c r="GGR20" s="766"/>
      <c r="GGT20" s="766"/>
      <c r="GGV20" s="766"/>
      <c r="GGX20" s="766"/>
      <c r="GGY20" s="198"/>
      <c r="GGZ20" s="83"/>
      <c r="GHA20" s="83"/>
      <c r="GHB20" s="549"/>
      <c r="GHC20" s="765"/>
      <c r="GHK20" s="766"/>
      <c r="GHM20" s="766"/>
      <c r="GHO20" s="766"/>
      <c r="GHQ20" s="766"/>
      <c r="GHR20" s="198"/>
      <c r="GHS20" s="83"/>
      <c r="GHT20" s="83"/>
      <c r="GHU20" s="549"/>
      <c r="GHV20" s="765"/>
      <c r="GID20" s="766"/>
      <c r="GIF20" s="766"/>
      <c r="GIH20" s="766"/>
      <c r="GIJ20" s="766"/>
      <c r="GIK20" s="198"/>
      <c r="GIL20" s="83"/>
      <c r="GIM20" s="83"/>
      <c r="GIN20" s="549"/>
      <c r="GIO20" s="765"/>
      <c r="GIW20" s="766"/>
      <c r="GIY20" s="766"/>
      <c r="GJA20" s="766"/>
      <c r="GJC20" s="766"/>
      <c r="GJD20" s="198"/>
      <c r="GJE20" s="83"/>
      <c r="GJF20" s="83"/>
      <c r="GJG20" s="549"/>
      <c r="GJH20" s="765"/>
      <c r="GJP20" s="766"/>
      <c r="GJR20" s="766"/>
      <c r="GJT20" s="766"/>
      <c r="GJV20" s="766"/>
      <c r="GJW20" s="198"/>
      <c r="GJX20" s="83"/>
      <c r="GJY20" s="83"/>
      <c r="GJZ20" s="549"/>
      <c r="GKA20" s="765"/>
      <c r="GKI20" s="766"/>
      <c r="GKK20" s="766"/>
      <c r="GKM20" s="766"/>
      <c r="GKO20" s="766"/>
      <c r="GKP20" s="198"/>
      <c r="GKQ20" s="83"/>
      <c r="GKR20" s="83"/>
      <c r="GKS20" s="549"/>
      <c r="GKT20" s="765"/>
      <c r="GLB20" s="766"/>
      <c r="GLD20" s="766"/>
      <c r="GLF20" s="766"/>
      <c r="GLH20" s="766"/>
      <c r="GLI20" s="198"/>
      <c r="GLJ20" s="83"/>
      <c r="GLK20" s="83"/>
      <c r="GLL20" s="549"/>
      <c r="GLM20" s="765"/>
      <c r="GLU20" s="766"/>
      <c r="GLW20" s="766"/>
      <c r="GLY20" s="766"/>
      <c r="GMA20" s="766"/>
      <c r="GMB20" s="198"/>
      <c r="GMC20" s="83"/>
      <c r="GMD20" s="83"/>
      <c r="GME20" s="549"/>
      <c r="GMF20" s="765"/>
      <c r="GMN20" s="766"/>
      <c r="GMP20" s="766"/>
      <c r="GMR20" s="766"/>
      <c r="GMT20" s="766"/>
      <c r="GMU20" s="198"/>
      <c r="GMV20" s="83"/>
      <c r="GMW20" s="83"/>
      <c r="GMX20" s="549"/>
      <c r="GMY20" s="765"/>
      <c r="GNG20" s="766"/>
      <c r="GNI20" s="766"/>
      <c r="GNK20" s="766"/>
      <c r="GNM20" s="766"/>
      <c r="GNN20" s="198"/>
      <c r="GNO20" s="83"/>
      <c r="GNP20" s="83"/>
      <c r="GNQ20" s="549"/>
      <c r="GNR20" s="765"/>
      <c r="GNZ20" s="766"/>
      <c r="GOB20" s="766"/>
      <c r="GOD20" s="766"/>
      <c r="GOF20" s="766"/>
      <c r="GOG20" s="198"/>
      <c r="GOH20" s="83"/>
      <c r="GOI20" s="83"/>
      <c r="GOJ20" s="549"/>
      <c r="GOK20" s="765"/>
      <c r="GOS20" s="766"/>
      <c r="GOU20" s="766"/>
      <c r="GOW20" s="766"/>
      <c r="GOY20" s="766"/>
      <c r="GOZ20" s="198"/>
      <c r="GPA20" s="83"/>
      <c r="GPB20" s="83"/>
      <c r="GPC20" s="549"/>
      <c r="GPD20" s="765"/>
      <c r="GPL20" s="766"/>
      <c r="GPN20" s="766"/>
      <c r="GPP20" s="766"/>
      <c r="GPR20" s="766"/>
      <c r="GPS20" s="198"/>
      <c r="GPT20" s="83"/>
      <c r="GPU20" s="83"/>
      <c r="GPV20" s="549"/>
      <c r="GPW20" s="765"/>
      <c r="GQE20" s="766"/>
      <c r="GQG20" s="766"/>
      <c r="GQI20" s="766"/>
      <c r="GQK20" s="766"/>
      <c r="GQL20" s="198"/>
      <c r="GQM20" s="83"/>
      <c r="GQN20" s="83"/>
      <c r="GQO20" s="549"/>
      <c r="GQP20" s="765"/>
      <c r="GQX20" s="766"/>
      <c r="GQZ20" s="766"/>
      <c r="GRB20" s="766"/>
      <c r="GRD20" s="766"/>
      <c r="GRE20" s="198"/>
      <c r="GRF20" s="83"/>
      <c r="GRG20" s="83"/>
      <c r="GRH20" s="549"/>
      <c r="GRI20" s="765"/>
      <c r="GRQ20" s="766"/>
      <c r="GRS20" s="766"/>
      <c r="GRU20" s="766"/>
      <c r="GRW20" s="766"/>
      <c r="GRX20" s="198"/>
      <c r="GRY20" s="83"/>
      <c r="GRZ20" s="83"/>
      <c r="GSA20" s="549"/>
      <c r="GSB20" s="765"/>
      <c r="GSJ20" s="766"/>
      <c r="GSL20" s="766"/>
      <c r="GSN20" s="766"/>
      <c r="GSP20" s="766"/>
      <c r="GSQ20" s="198"/>
      <c r="GSR20" s="83"/>
      <c r="GSS20" s="83"/>
      <c r="GST20" s="549"/>
      <c r="GSU20" s="765"/>
      <c r="GTC20" s="766"/>
      <c r="GTE20" s="766"/>
      <c r="GTG20" s="766"/>
      <c r="GTI20" s="766"/>
      <c r="GTJ20" s="198"/>
      <c r="GTK20" s="83"/>
      <c r="GTL20" s="83"/>
      <c r="GTM20" s="549"/>
      <c r="GTN20" s="765"/>
      <c r="GTV20" s="766"/>
      <c r="GTX20" s="766"/>
      <c r="GTZ20" s="766"/>
      <c r="GUB20" s="766"/>
      <c r="GUC20" s="198"/>
      <c r="GUD20" s="83"/>
      <c r="GUE20" s="83"/>
      <c r="GUF20" s="549"/>
      <c r="GUG20" s="765"/>
      <c r="GUO20" s="766"/>
      <c r="GUQ20" s="766"/>
      <c r="GUS20" s="766"/>
      <c r="GUU20" s="766"/>
      <c r="GUV20" s="198"/>
      <c r="GUW20" s="83"/>
      <c r="GUX20" s="83"/>
      <c r="GUY20" s="549"/>
      <c r="GUZ20" s="765"/>
      <c r="GVH20" s="766"/>
      <c r="GVJ20" s="766"/>
      <c r="GVL20" s="766"/>
      <c r="GVN20" s="766"/>
      <c r="GVO20" s="198"/>
      <c r="GVP20" s="83"/>
      <c r="GVQ20" s="83"/>
      <c r="GVR20" s="549"/>
      <c r="GVS20" s="765"/>
      <c r="GWA20" s="766"/>
      <c r="GWC20" s="766"/>
      <c r="GWE20" s="766"/>
      <c r="GWG20" s="766"/>
      <c r="GWH20" s="198"/>
      <c r="GWI20" s="83"/>
      <c r="GWJ20" s="83"/>
      <c r="GWK20" s="549"/>
      <c r="GWL20" s="765"/>
      <c r="GWT20" s="766"/>
      <c r="GWV20" s="766"/>
      <c r="GWX20" s="766"/>
      <c r="GWZ20" s="766"/>
      <c r="GXA20" s="198"/>
      <c r="GXB20" s="83"/>
      <c r="GXC20" s="83"/>
      <c r="GXD20" s="549"/>
      <c r="GXE20" s="765"/>
      <c r="GXM20" s="766"/>
      <c r="GXO20" s="766"/>
      <c r="GXQ20" s="766"/>
      <c r="GXS20" s="766"/>
      <c r="GXT20" s="198"/>
      <c r="GXU20" s="83"/>
      <c r="GXV20" s="83"/>
      <c r="GXW20" s="549"/>
      <c r="GXX20" s="765"/>
      <c r="GYF20" s="766"/>
      <c r="GYH20" s="766"/>
      <c r="GYJ20" s="766"/>
      <c r="GYL20" s="766"/>
      <c r="GYM20" s="198"/>
      <c r="GYN20" s="83"/>
      <c r="GYO20" s="83"/>
      <c r="GYP20" s="549"/>
      <c r="GYQ20" s="765"/>
      <c r="GYY20" s="766"/>
      <c r="GZA20" s="766"/>
      <c r="GZC20" s="766"/>
      <c r="GZE20" s="766"/>
      <c r="GZF20" s="198"/>
      <c r="GZG20" s="83"/>
      <c r="GZH20" s="83"/>
      <c r="GZI20" s="549"/>
      <c r="GZJ20" s="765"/>
      <c r="GZR20" s="766"/>
      <c r="GZT20" s="766"/>
      <c r="GZV20" s="766"/>
      <c r="GZX20" s="766"/>
      <c r="GZY20" s="198"/>
      <c r="GZZ20" s="83"/>
      <c r="HAA20" s="83"/>
      <c r="HAB20" s="549"/>
      <c r="HAC20" s="765"/>
      <c r="HAK20" s="766"/>
      <c r="HAM20" s="766"/>
      <c r="HAO20" s="766"/>
      <c r="HAQ20" s="766"/>
      <c r="HAR20" s="198"/>
      <c r="HAS20" s="83"/>
      <c r="HAT20" s="83"/>
      <c r="HAU20" s="549"/>
      <c r="HAV20" s="765"/>
      <c r="HBD20" s="766"/>
      <c r="HBF20" s="766"/>
      <c r="HBH20" s="766"/>
      <c r="HBJ20" s="766"/>
      <c r="HBK20" s="198"/>
      <c r="HBL20" s="83"/>
      <c r="HBM20" s="83"/>
      <c r="HBN20" s="549"/>
      <c r="HBO20" s="765"/>
      <c r="HBW20" s="766"/>
      <c r="HBY20" s="766"/>
      <c r="HCA20" s="766"/>
      <c r="HCC20" s="766"/>
      <c r="HCD20" s="198"/>
      <c r="HCE20" s="83"/>
      <c r="HCF20" s="83"/>
      <c r="HCG20" s="549"/>
      <c r="HCH20" s="765"/>
      <c r="HCP20" s="766"/>
      <c r="HCR20" s="766"/>
      <c r="HCT20" s="766"/>
      <c r="HCV20" s="766"/>
      <c r="HCW20" s="198"/>
      <c r="HCX20" s="83"/>
      <c r="HCY20" s="83"/>
      <c r="HCZ20" s="549"/>
      <c r="HDA20" s="765"/>
      <c r="HDI20" s="766"/>
      <c r="HDK20" s="766"/>
      <c r="HDM20" s="766"/>
      <c r="HDO20" s="766"/>
      <c r="HDP20" s="198"/>
      <c r="HDQ20" s="83"/>
      <c r="HDR20" s="83"/>
      <c r="HDS20" s="549"/>
      <c r="HDT20" s="765"/>
      <c r="HEB20" s="766"/>
      <c r="HED20" s="766"/>
      <c r="HEF20" s="766"/>
      <c r="HEH20" s="766"/>
      <c r="HEI20" s="198"/>
      <c r="HEJ20" s="83"/>
      <c r="HEK20" s="83"/>
      <c r="HEL20" s="549"/>
      <c r="HEM20" s="765"/>
      <c r="HEU20" s="766"/>
      <c r="HEW20" s="766"/>
      <c r="HEY20" s="766"/>
      <c r="HFA20" s="766"/>
      <c r="HFB20" s="198"/>
      <c r="HFC20" s="83"/>
      <c r="HFD20" s="83"/>
      <c r="HFE20" s="549"/>
      <c r="HFF20" s="765"/>
      <c r="HFN20" s="766"/>
      <c r="HFP20" s="766"/>
      <c r="HFR20" s="766"/>
      <c r="HFT20" s="766"/>
      <c r="HFU20" s="198"/>
      <c r="HFV20" s="83"/>
      <c r="HFW20" s="83"/>
      <c r="HFX20" s="549"/>
      <c r="HFY20" s="765"/>
      <c r="HGG20" s="766"/>
      <c r="HGI20" s="766"/>
      <c r="HGK20" s="766"/>
      <c r="HGM20" s="766"/>
      <c r="HGN20" s="198"/>
      <c r="HGO20" s="83"/>
      <c r="HGP20" s="83"/>
      <c r="HGQ20" s="549"/>
      <c r="HGR20" s="765"/>
      <c r="HGZ20" s="766"/>
      <c r="HHB20" s="766"/>
      <c r="HHD20" s="766"/>
      <c r="HHF20" s="766"/>
      <c r="HHG20" s="198"/>
      <c r="HHH20" s="83"/>
      <c r="HHI20" s="83"/>
      <c r="HHJ20" s="549"/>
      <c r="HHK20" s="765"/>
      <c r="HHS20" s="766"/>
      <c r="HHU20" s="766"/>
      <c r="HHW20" s="766"/>
      <c r="HHY20" s="766"/>
      <c r="HHZ20" s="198"/>
      <c r="HIA20" s="83"/>
      <c r="HIB20" s="83"/>
      <c r="HIC20" s="549"/>
      <c r="HID20" s="765"/>
      <c r="HIL20" s="766"/>
      <c r="HIN20" s="766"/>
      <c r="HIP20" s="766"/>
      <c r="HIR20" s="766"/>
      <c r="HIS20" s="198"/>
      <c r="HIT20" s="83"/>
      <c r="HIU20" s="83"/>
      <c r="HIV20" s="549"/>
      <c r="HIW20" s="765"/>
      <c r="HJE20" s="766"/>
      <c r="HJG20" s="766"/>
      <c r="HJI20" s="766"/>
      <c r="HJK20" s="766"/>
      <c r="HJL20" s="198"/>
      <c r="HJM20" s="83"/>
      <c r="HJN20" s="83"/>
      <c r="HJO20" s="549"/>
      <c r="HJP20" s="765"/>
      <c r="HJX20" s="766"/>
      <c r="HJZ20" s="766"/>
      <c r="HKB20" s="766"/>
      <c r="HKD20" s="766"/>
      <c r="HKE20" s="198"/>
      <c r="HKF20" s="83"/>
      <c r="HKG20" s="83"/>
      <c r="HKH20" s="549"/>
      <c r="HKI20" s="765"/>
      <c r="HKQ20" s="766"/>
      <c r="HKS20" s="766"/>
      <c r="HKU20" s="766"/>
      <c r="HKW20" s="766"/>
      <c r="HKX20" s="198"/>
      <c r="HKY20" s="83"/>
      <c r="HKZ20" s="83"/>
      <c r="HLA20" s="549"/>
      <c r="HLB20" s="765"/>
      <c r="HLJ20" s="766"/>
      <c r="HLL20" s="766"/>
      <c r="HLN20" s="766"/>
      <c r="HLP20" s="766"/>
      <c r="HLQ20" s="198"/>
      <c r="HLR20" s="83"/>
      <c r="HLS20" s="83"/>
      <c r="HLT20" s="549"/>
      <c r="HLU20" s="765"/>
      <c r="HMC20" s="766"/>
      <c r="HME20" s="766"/>
      <c r="HMG20" s="766"/>
      <c r="HMI20" s="766"/>
      <c r="HMJ20" s="198"/>
      <c r="HMK20" s="83"/>
      <c r="HML20" s="83"/>
      <c r="HMM20" s="549"/>
      <c r="HMN20" s="765"/>
      <c r="HMV20" s="766"/>
      <c r="HMX20" s="766"/>
      <c r="HMZ20" s="766"/>
      <c r="HNB20" s="766"/>
      <c r="HNC20" s="198"/>
      <c r="HND20" s="83"/>
      <c r="HNE20" s="83"/>
      <c r="HNF20" s="549"/>
      <c r="HNG20" s="765"/>
      <c r="HNO20" s="766"/>
      <c r="HNQ20" s="766"/>
      <c r="HNS20" s="766"/>
      <c r="HNU20" s="766"/>
      <c r="HNV20" s="198"/>
      <c r="HNW20" s="83"/>
      <c r="HNX20" s="83"/>
      <c r="HNY20" s="549"/>
      <c r="HNZ20" s="765"/>
      <c r="HOH20" s="766"/>
      <c r="HOJ20" s="766"/>
      <c r="HOL20" s="766"/>
      <c r="HON20" s="766"/>
      <c r="HOO20" s="198"/>
      <c r="HOP20" s="83"/>
      <c r="HOQ20" s="83"/>
      <c r="HOR20" s="549"/>
      <c r="HOS20" s="765"/>
      <c r="HPA20" s="766"/>
      <c r="HPC20" s="766"/>
      <c r="HPE20" s="766"/>
      <c r="HPG20" s="766"/>
      <c r="HPH20" s="198"/>
      <c r="HPI20" s="83"/>
      <c r="HPJ20" s="83"/>
      <c r="HPK20" s="549"/>
      <c r="HPL20" s="765"/>
      <c r="HPT20" s="766"/>
      <c r="HPV20" s="766"/>
      <c r="HPX20" s="766"/>
      <c r="HPZ20" s="766"/>
      <c r="HQA20" s="198"/>
      <c r="HQB20" s="83"/>
      <c r="HQC20" s="83"/>
      <c r="HQD20" s="549"/>
      <c r="HQE20" s="765"/>
      <c r="HQM20" s="766"/>
      <c r="HQO20" s="766"/>
      <c r="HQQ20" s="766"/>
      <c r="HQS20" s="766"/>
      <c r="HQT20" s="198"/>
      <c r="HQU20" s="83"/>
      <c r="HQV20" s="83"/>
      <c r="HQW20" s="549"/>
      <c r="HQX20" s="765"/>
      <c r="HRF20" s="766"/>
      <c r="HRH20" s="766"/>
      <c r="HRJ20" s="766"/>
      <c r="HRL20" s="766"/>
      <c r="HRM20" s="198"/>
      <c r="HRN20" s="83"/>
      <c r="HRO20" s="83"/>
      <c r="HRP20" s="549"/>
      <c r="HRQ20" s="765"/>
      <c r="HRY20" s="766"/>
      <c r="HSA20" s="766"/>
      <c r="HSC20" s="766"/>
      <c r="HSE20" s="766"/>
      <c r="HSF20" s="198"/>
      <c r="HSG20" s="83"/>
      <c r="HSH20" s="83"/>
      <c r="HSI20" s="549"/>
      <c r="HSJ20" s="765"/>
      <c r="HSR20" s="766"/>
      <c r="HST20" s="766"/>
      <c r="HSV20" s="766"/>
      <c r="HSX20" s="766"/>
      <c r="HSY20" s="198"/>
      <c r="HSZ20" s="83"/>
      <c r="HTA20" s="83"/>
      <c r="HTB20" s="549"/>
      <c r="HTC20" s="765"/>
      <c r="HTK20" s="766"/>
      <c r="HTM20" s="766"/>
      <c r="HTO20" s="766"/>
      <c r="HTQ20" s="766"/>
      <c r="HTR20" s="198"/>
      <c r="HTS20" s="83"/>
      <c r="HTT20" s="83"/>
      <c r="HTU20" s="549"/>
      <c r="HTV20" s="765"/>
      <c r="HUD20" s="766"/>
      <c r="HUF20" s="766"/>
      <c r="HUH20" s="766"/>
      <c r="HUJ20" s="766"/>
      <c r="HUK20" s="198"/>
      <c r="HUL20" s="83"/>
      <c r="HUM20" s="83"/>
      <c r="HUN20" s="549"/>
      <c r="HUO20" s="765"/>
      <c r="HUW20" s="766"/>
      <c r="HUY20" s="766"/>
      <c r="HVA20" s="766"/>
      <c r="HVC20" s="766"/>
      <c r="HVD20" s="198"/>
      <c r="HVE20" s="83"/>
      <c r="HVF20" s="83"/>
      <c r="HVG20" s="549"/>
      <c r="HVH20" s="765"/>
      <c r="HVP20" s="766"/>
      <c r="HVR20" s="766"/>
      <c r="HVT20" s="766"/>
      <c r="HVV20" s="766"/>
      <c r="HVW20" s="198"/>
      <c r="HVX20" s="83"/>
      <c r="HVY20" s="83"/>
      <c r="HVZ20" s="549"/>
      <c r="HWA20" s="765"/>
      <c r="HWI20" s="766"/>
      <c r="HWK20" s="766"/>
      <c r="HWM20" s="766"/>
      <c r="HWO20" s="766"/>
      <c r="HWP20" s="198"/>
      <c r="HWQ20" s="83"/>
      <c r="HWR20" s="83"/>
      <c r="HWS20" s="549"/>
      <c r="HWT20" s="765"/>
      <c r="HXB20" s="766"/>
      <c r="HXD20" s="766"/>
      <c r="HXF20" s="766"/>
      <c r="HXH20" s="766"/>
      <c r="HXI20" s="198"/>
      <c r="HXJ20" s="83"/>
      <c r="HXK20" s="83"/>
      <c r="HXL20" s="549"/>
      <c r="HXM20" s="765"/>
      <c r="HXU20" s="766"/>
      <c r="HXW20" s="766"/>
      <c r="HXY20" s="766"/>
      <c r="HYA20" s="766"/>
      <c r="HYB20" s="198"/>
      <c r="HYC20" s="83"/>
      <c r="HYD20" s="83"/>
      <c r="HYE20" s="549"/>
      <c r="HYF20" s="765"/>
      <c r="HYN20" s="766"/>
      <c r="HYP20" s="766"/>
      <c r="HYR20" s="766"/>
      <c r="HYT20" s="766"/>
      <c r="HYU20" s="198"/>
      <c r="HYV20" s="83"/>
      <c r="HYW20" s="83"/>
      <c r="HYX20" s="549"/>
      <c r="HYY20" s="765"/>
      <c r="HZG20" s="766"/>
      <c r="HZI20" s="766"/>
      <c r="HZK20" s="766"/>
      <c r="HZM20" s="766"/>
      <c r="HZN20" s="198"/>
      <c r="HZO20" s="83"/>
      <c r="HZP20" s="83"/>
      <c r="HZQ20" s="549"/>
      <c r="HZR20" s="765"/>
      <c r="HZZ20" s="766"/>
      <c r="IAB20" s="766"/>
      <c r="IAD20" s="766"/>
      <c r="IAF20" s="766"/>
      <c r="IAG20" s="198"/>
      <c r="IAH20" s="83"/>
      <c r="IAI20" s="83"/>
      <c r="IAJ20" s="549"/>
      <c r="IAK20" s="765"/>
      <c r="IAS20" s="766"/>
      <c r="IAU20" s="766"/>
      <c r="IAW20" s="766"/>
      <c r="IAY20" s="766"/>
      <c r="IAZ20" s="198"/>
      <c r="IBA20" s="83"/>
      <c r="IBB20" s="83"/>
      <c r="IBC20" s="549"/>
      <c r="IBD20" s="765"/>
      <c r="IBL20" s="766"/>
      <c r="IBN20" s="766"/>
      <c r="IBP20" s="766"/>
      <c r="IBR20" s="766"/>
      <c r="IBS20" s="198"/>
      <c r="IBT20" s="83"/>
      <c r="IBU20" s="83"/>
      <c r="IBV20" s="549"/>
      <c r="IBW20" s="765"/>
      <c r="ICE20" s="766"/>
      <c r="ICG20" s="766"/>
      <c r="ICI20" s="766"/>
      <c r="ICK20" s="766"/>
      <c r="ICL20" s="198"/>
      <c r="ICM20" s="83"/>
      <c r="ICN20" s="83"/>
      <c r="ICO20" s="549"/>
      <c r="ICP20" s="765"/>
      <c r="ICX20" s="766"/>
      <c r="ICZ20" s="766"/>
      <c r="IDB20" s="766"/>
      <c r="IDD20" s="766"/>
      <c r="IDE20" s="198"/>
      <c r="IDF20" s="83"/>
      <c r="IDG20" s="83"/>
      <c r="IDH20" s="549"/>
      <c r="IDI20" s="765"/>
      <c r="IDQ20" s="766"/>
      <c r="IDS20" s="766"/>
      <c r="IDU20" s="766"/>
      <c r="IDW20" s="766"/>
      <c r="IDX20" s="198"/>
      <c r="IDY20" s="83"/>
      <c r="IDZ20" s="83"/>
      <c r="IEA20" s="549"/>
      <c r="IEB20" s="765"/>
      <c r="IEJ20" s="766"/>
      <c r="IEL20" s="766"/>
      <c r="IEN20" s="766"/>
      <c r="IEP20" s="766"/>
      <c r="IEQ20" s="198"/>
      <c r="IER20" s="83"/>
      <c r="IES20" s="83"/>
      <c r="IET20" s="549"/>
      <c r="IEU20" s="765"/>
      <c r="IFC20" s="766"/>
      <c r="IFE20" s="766"/>
      <c r="IFG20" s="766"/>
      <c r="IFI20" s="766"/>
      <c r="IFJ20" s="198"/>
      <c r="IFK20" s="83"/>
      <c r="IFL20" s="83"/>
      <c r="IFM20" s="549"/>
      <c r="IFN20" s="765"/>
      <c r="IFV20" s="766"/>
      <c r="IFX20" s="766"/>
      <c r="IFZ20" s="766"/>
      <c r="IGB20" s="766"/>
      <c r="IGC20" s="198"/>
      <c r="IGD20" s="83"/>
      <c r="IGE20" s="83"/>
      <c r="IGF20" s="549"/>
      <c r="IGG20" s="765"/>
      <c r="IGO20" s="766"/>
      <c r="IGQ20" s="766"/>
      <c r="IGS20" s="766"/>
      <c r="IGU20" s="766"/>
      <c r="IGV20" s="198"/>
      <c r="IGW20" s="83"/>
      <c r="IGX20" s="83"/>
      <c r="IGY20" s="549"/>
      <c r="IGZ20" s="765"/>
      <c r="IHH20" s="766"/>
      <c r="IHJ20" s="766"/>
      <c r="IHL20" s="766"/>
      <c r="IHN20" s="766"/>
      <c r="IHO20" s="198"/>
      <c r="IHP20" s="83"/>
      <c r="IHQ20" s="83"/>
      <c r="IHR20" s="549"/>
      <c r="IHS20" s="765"/>
      <c r="IIA20" s="766"/>
      <c r="IIC20" s="766"/>
      <c r="IIE20" s="766"/>
      <c r="IIG20" s="766"/>
      <c r="IIH20" s="198"/>
      <c r="III20" s="83"/>
      <c r="IIJ20" s="83"/>
      <c r="IIK20" s="549"/>
      <c r="IIL20" s="765"/>
      <c r="IIT20" s="766"/>
      <c r="IIV20" s="766"/>
      <c r="IIX20" s="766"/>
      <c r="IIZ20" s="766"/>
      <c r="IJA20" s="198"/>
      <c r="IJB20" s="83"/>
      <c r="IJC20" s="83"/>
      <c r="IJD20" s="549"/>
      <c r="IJE20" s="765"/>
      <c r="IJM20" s="766"/>
      <c r="IJO20" s="766"/>
      <c r="IJQ20" s="766"/>
      <c r="IJS20" s="766"/>
      <c r="IJT20" s="198"/>
      <c r="IJU20" s="83"/>
      <c r="IJV20" s="83"/>
      <c r="IJW20" s="549"/>
      <c r="IJX20" s="765"/>
      <c r="IKF20" s="766"/>
      <c r="IKH20" s="766"/>
      <c r="IKJ20" s="766"/>
      <c r="IKL20" s="766"/>
      <c r="IKM20" s="198"/>
      <c r="IKN20" s="83"/>
      <c r="IKO20" s="83"/>
      <c r="IKP20" s="549"/>
      <c r="IKQ20" s="765"/>
      <c r="IKY20" s="766"/>
      <c r="ILA20" s="766"/>
      <c r="ILC20" s="766"/>
      <c r="ILE20" s="766"/>
      <c r="ILF20" s="198"/>
      <c r="ILG20" s="83"/>
      <c r="ILH20" s="83"/>
      <c r="ILI20" s="549"/>
      <c r="ILJ20" s="765"/>
      <c r="ILR20" s="766"/>
      <c r="ILT20" s="766"/>
      <c r="ILV20" s="766"/>
      <c r="ILX20" s="766"/>
      <c r="ILY20" s="198"/>
      <c r="ILZ20" s="83"/>
      <c r="IMA20" s="83"/>
      <c r="IMB20" s="549"/>
      <c r="IMC20" s="765"/>
      <c r="IMK20" s="766"/>
      <c r="IMM20" s="766"/>
      <c r="IMO20" s="766"/>
      <c r="IMQ20" s="766"/>
      <c r="IMR20" s="198"/>
      <c r="IMS20" s="83"/>
      <c r="IMT20" s="83"/>
      <c r="IMU20" s="549"/>
      <c r="IMV20" s="765"/>
      <c r="IND20" s="766"/>
      <c r="INF20" s="766"/>
      <c r="INH20" s="766"/>
      <c r="INJ20" s="766"/>
      <c r="INK20" s="198"/>
      <c r="INL20" s="83"/>
      <c r="INM20" s="83"/>
      <c r="INN20" s="549"/>
      <c r="INO20" s="765"/>
      <c r="INW20" s="766"/>
      <c r="INY20" s="766"/>
      <c r="IOA20" s="766"/>
      <c r="IOC20" s="766"/>
      <c r="IOD20" s="198"/>
      <c r="IOE20" s="83"/>
      <c r="IOF20" s="83"/>
      <c r="IOG20" s="549"/>
      <c r="IOH20" s="765"/>
      <c r="IOP20" s="766"/>
      <c r="IOR20" s="766"/>
      <c r="IOT20" s="766"/>
      <c r="IOV20" s="766"/>
      <c r="IOW20" s="198"/>
      <c r="IOX20" s="83"/>
      <c r="IOY20" s="83"/>
      <c r="IOZ20" s="549"/>
      <c r="IPA20" s="765"/>
      <c r="IPI20" s="766"/>
      <c r="IPK20" s="766"/>
      <c r="IPM20" s="766"/>
      <c r="IPO20" s="766"/>
      <c r="IPP20" s="198"/>
      <c r="IPQ20" s="83"/>
      <c r="IPR20" s="83"/>
      <c r="IPS20" s="549"/>
      <c r="IPT20" s="765"/>
      <c r="IQB20" s="766"/>
      <c r="IQD20" s="766"/>
      <c r="IQF20" s="766"/>
      <c r="IQH20" s="766"/>
      <c r="IQI20" s="198"/>
      <c r="IQJ20" s="83"/>
      <c r="IQK20" s="83"/>
      <c r="IQL20" s="549"/>
      <c r="IQM20" s="765"/>
      <c r="IQU20" s="766"/>
      <c r="IQW20" s="766"/>
      <c r="IQY20" s="766"/>
      <c r="IRA20" s="766"/>
      <c r="IRB20" s="198"/>
      <c r="IRC20" s="83"/>
      <c r="IRD20" s="83"/>
      <c r="IRE20" s="549"/>
      <c r="IRF20" s="765"/>
      <c r="IRN20" s="766"/>
      <c r="IRP20" s="766"/>
      <c r="IRR20" s="766"/>
      <c r="IRT20" s="766"/>
      <c r="IRU20" s="198"/>
      <c r="IRV20" s="83"/>
      <c r="IRW20" s="83"/>
      <c r="IRX20" s="549"/>
      <c r="IRY20" s="765"/>
      <c r="ISG20" s="766"/>
      <c r="ISI20" s="766"/>
      <c r="ISK20" s="766"/>
      <c r="ISM20" s="766"/>
      <c r="ISN20" s="198"/>
      <c r="ISO20" s="83"/>
      <c r="ISP20" s="83"/>
      <c r="ISQ20" s="549"/>
      <c r="ISR20" s="765"/>
      <c r="ISZ20" s="766"/>
      <c r="ITB20" s="766"/>
      <c r="ITD20" s="766"/>
      <c r="ITF20" s="766"/>
      <c r="ITG20" s="198"/>
      <c r="ITH20" s="83"/>
      <c r="ITI20" s="83"/>
      <c r="ITJ20" s="549"/>
      <c r="ITK20" s="765"/>
      <c r="ITS20" s="766"/>
      <c r="ITU20" s="766"/>
      <c r="ITW20" s="766"/>
      <c r="ITY20" s="766"/>
      <c r="ITZ20" s="198"/>
      <c r="IUA20" s="83"/>
      <c r="IUB20" s="83"/>
      <c r="IUC20" s="549"/>
      <c r="IUD20" s="765"/>
      <c r="IUL20" s="766"/>
      <c r="IUN20" s="766"/>
      <c r="IUP20" s="766"/>
      <c r="IUR20" s="766"/>
      <c r="IUS20" s="198"/>
      <c r="IUT20" s="83"/>
      <c r="IUU20" s="83"/>
      <c r="IUV20" s="549"/>
      <c r="IUW20" s="765"/>
      <c r="IVE20" s="766"/>
      <c r="IVG20" s="766"/>
      <c r="IVI20" s="766"/>
      <c r="IVK20" s="766"/>
      <c r="IVL20" s="198"/>
      <c r="IVM20" s="83"/>
      <c r="IVN20" s="83"/>
      <c r="IVO20" s="549"/>
      <c r="IVP20" s="765"/>
      <c r="IVX20" s="766"/>
      <c r="IVZ20" s="766"/>
      <c r="IWB20" s="766"/>
      <c r="IWD20" s="766"/>
      <c r="IWE20" s="198"/>
      <c r="IWF20" s="83"/>
      <c r="IWG20" s="83"/>
      <c r="IWH20" s="549"/>
      <c r="IWI20" s="765"/>
      <c r="IWQ20" s="766"/>
      <c r="IWS20" s="766"/>
      <c r="IWU20" s="766"/>
      <c r="IWW20" s="766"/>
      <c r="IWX20" s="198"/>
      <c r="IWY20" s="83"/>
      <c r="IWZ20" s="83"/>
      <c r="IXA20" s="549"/>
      <c r="IXB20" s="765"/>
      <c r="IXJ20" s="766"/>
      <c r="IXL20" s="766"/>
      <c r="IXN20" s="766"/>
      <c r="IXP20" s="766"/>
      <c r="IXQ20" s="198"/>
      <c r="IXR20" s="83"/>
      <c r="IXS20" s="83"/>
      <c r="IXT20" s="549"/>
      <c r="IXU20" s="765"/>
      <c r="IYC20" s="766"/>
      <c r="IYE20" s="766"/>
      <c r="IYG20" s="766"/>
      <c r="IYI20" s="766"/>
      <c r="IYJ20" s="198"/>
      <c r="IYK20" s="83"/>
      <c r="IYL20" s="83"/>
      <c r="IYM20" s="549"/>
      <c r="IYN20" s="765"/>
      <c r="IYV20" s="766"/>
      <c r="IYX20" s="766"/>
      <c r="IYZ20" s="766"/>
      <c r="IZB20" s="766"/>
      <c r="IZC20" s="198"/>
      <c r="IZD20" s="83"/>
      <c r="IZE20" s="83"/>
      <c r="IZF20" s="549"/>
      <c r="IZG20" s="765"/>
      <c r="IZO20" s="766"/>
      <c r="IZQ20" s="766"/>
      <c r="IZS20" s="766"/>
      <c r="IZU20" s="766"/>
      <c r="IZV20" s="198"/>
      <c r="IZW20" s="83"/>
      <c r="IZX20" s="83"/>
      <c r="IZY20" s="549"/>
      <c r="IZZ20" s="765"/>
      <c r="JAH20" s="766"/>
      <c r="JAJ20" s="766"/>
      <c r="JAL20" s="766"/>
      <c r="JAN20" s="766"/>
      <c r="JAO20" s="198"/>
      <c r="JAP20" s="83"/>
      <c r="JAQ20" s="83"/>
      <c r="JAR20" s="549"/>
      <c r="JAS20" s="765"/>
      <c r="JBA20" s="766"/>
      <c r="JBC20" s="766"/>
      <c r="JBE20" s="766"/>
      <c r="JBG20" s="766"/>
      <c r="JBH20" s="198"/>
      <c r="JBI20" s="83"/>
      <c r="JBJ20" s="83"/>
      <c r="JBK20" s="549"/>
      <c r="JBL20" s="765"/>
      <c r="JBT20" s="766"/>
      <c r="JBV20" s="766"/>
      <c r="JBX20" s="766"/>
      <c r="JBZ20" s="766"/>
      <c r="JCA20" s="198"/>
      <c r="JCB20" s="83"/>
      <c r="JCC20" s="83"/>
      <c r="JCD20" s="549"/>
      <c r="JCE20" s="765"/>
      <c r="JCM20" s="766"/>
      <c r="JCO20" s="766"/>
      <c r="JCQ20" s="766"/>
      <c r="JCS20" s="766"/>
      <c r="JCT20" s="198"/>
      <c r="JCU20" s="83"/>
      <c r="JCV20" s="83"/>
      <c r="JCW20" s="549"/>
      <c r="JCX20" s="765"/>
      <c r="JDF20" s="766"/>
      <c r="JDH20" s="766"/>
      <c r="JDJ20" s="766"/>
      <c r="JDL20" s="766"/>
      <c r="JDM20" s="198"/>
      <c r="JDN20" s="83"/>
      <c r="JDO20" s="83"/>
      <c r="JDP20" s="549"/>
      <c r="JDQ20" s="765"/>
      <c r="JDY20" s="766"/>
      <c r="JEA20" s="766"/>
      <c r="JEC20" s="766"/>
      <c r="JEE20" s="766"/>
      <c r="JEF20" s="198"/>
      <c r="JEG20" s="83"/>
      <c r="JEH20" s="83"/>
      <c r="JEI20" s="549"/>
      <c r="JEJ20" s="765"/>
      <c r="JER20" s="766"/>
      <c r="JET20" s="766"/>
      <c r="JEV20" s="766"/>
      <c r="JEX20" s="766"/>
      <c r="JEY20" s="198"/>
      <c r="JEZ20" s="83"/>
      <c r="JFA20" s="83"/>
      <c r="JFB20" s="549"/>
      <c r="JFC20" s="765"/>
      <c r="JFK20" s="766"/>
      <c r="JFM20" s="766"/>
      <c r="JFO20" s="766"/>
      <c r="JFQ20" s="766"/>
      <c r="JFR20" s="198"/>
      <c r="JFS20" s="83"/>
      <c r="JFT20" s="83"/>
      <c r="JFU20" s="549"/>
      <c r="JFV20" s="765"/>
      <c r="JGD20" s="766"/>
      <c r="JGF20" s="766"/>
      <c r="JGH20" s="766"/>
      <c r="JGJ20" s="766"/>
      <c r="JGK20" s="198"/>
      <c r="JGL20" s="83"/>
      <c r="JGM20" s="83"/>
      <c r="JGN20" s="549"/>
      <c r="JGO20" s="765"/>
      <c r="JGW20" s="766"/>
      <c r="JGY20" s="766"/>
      <c r="JHA20" s="766"/>
      <c r="JHC20" s="766"/>
      <c r="JHD20" s="198"/>
      <c r="JHE20" s="83"/>
      <c r="JHF20" s="83"/>
      <c r="JHG20" s="549"/>
      <c r="JHH20" s="765"/>
      <c r="JHP20" s="766"/>
      <c r="JHR20" s="766"/>
      <c r="JHT20" s="766"/>
      <c r="JHV20" s="766"/>
      <c r="JHW20" s="198"/>
      <c r="JHX20" s="83"/>
      <c r="JHY20" s="83"/>
      <c r="JHZ20" s="549"/>
      <c r="JIA20" s="765"/>
      <c r="JII20" s="766"/>
      <c r="JIK20" s="766"/>
      <c r="JIM20" s="766"/>
      <c r="JIO20" s="766"/>
      <c r="JIP20" s="198"/>
      <c r="JIQ20" s="83"/>
      <c r="JIR20" s="83"/>
      <c r="JIS20" s="549"/>
      <c r="JIT20" s="765"/>
      <c r="JJB20" s="766"/>
      <c r="JJD20" s="766"/>
      <c r="JJF20" s="766"/>
      <c r="JJH20" s="766"/>
      <c r="JJI20" s="198"/>
      <c r="JJJ20" s="83"/>
      <c r="JJK20" s="83"/>
      <c r="JJL20" s="549"/>
      <c r="JJM20" s="765"/>
      <c r="JJU20" s="766"/>
      <c r="JJW20" s="766"/>
      <c r="JJY20" s="766"/>
      <c r="JKA20" s="766"/>
      <c r="JKB20" s="198"/>
      <c r="JKC20" s="83"/>
      <c r="JKD20" s="83"/>
      <c r="JKE20" s="549"/>
      <c r="JKF20" s="765"/>
      <c r="JKN20" s="766"/>
      <c r="JKP20" s="766"/>
      <c r="JKR20" s="766"/>
      <c r="JKT20" s="766"/>
      <c r="JKU20" s="198"/>
      <c r="JKV20" s="83"/>
      <c r="JKW20" s="83"/>
      <c r="JKX20" s="549"/>
      <c r="JKY20" s="765"/>
      <c r="JLG20" s="766"/>
      <c r="JLI20" s="766"/>
      <c r="JLK20" s="766"/>
      <c r="JLM20" s="766"/>
      <c r="JLN20" s="198"/>
      <c r="JLO20" s="83"/>
      <c r="JLP20" s="83"/>
      <c r="JLQ20" s="549"/>
      <c r="JLR20" s="765"/>
      <c r="JLZ20" s="766"/>
      <c r="JMB20" s="766"/>
      <c r="JMD20" s="766"/>
      <c r="JMF20" s="766"/>
      <c r="JMG20" s="198"/>
      <c r="JMH20" s="83"/>
      <c r="JMI20" s="83"/>
      <c r="JMJ20" s="549"/>
      <c r="JMK20" s="765"/>
      <c r="JMS20" s="766"/>
      <c r="JMU20" s="766"/>
      <c r="JMW20" s="766"/>
      <c r="JMY20" s="766"/>
      <c r="JMZ20" s="198"/>
      <c r="JNA20" s="83"/>
      <c r="JNB20" s="83"/>
      <c r="JNC20" s="549"/>
      <c r="JND20" s="765"/>
      <c r="JNL20" s="766"/>
      <c r="JNN20" s="766"/>
      <c r="JNP20" s="766"/>
      <c r="JNR20" s="766"/>
      <c r="JNS20" s="198"/>
      <c r="JNT20" s="83"/>
      <c r="JNU20" s="83"/>
      <c r="JNV20" s="549"/>
      <c r="JNW20" s="765"/>
      <c r="JOE20" s="766"/>
      <c r="JOG20" s="766"/>
      <c r="JOI20" s="766"/>
      <c r="JOK20" s="766"/>
      <c r="JOL20" s="198"/>
      <c r="JOM20" s="83"/>
      <c r="JON20" s="83"/>
      <c r="JOO20" s="549"/>
      <c r="JOP20" s="765"/>
      <c r="JOX20" s="766"/>
      <c r="JOZ20" s="766"/>
      <c r="JPB20" s="766"/>
      <c r="JPD20" s="766"/>
      <c r="JPE20" s="198"/>
      <c r="JPF20" s="83"/>
      <c r="JPG20" s="83"/>
      <c r="JPH20" s="549"/>
      <c r="JPI20" s="765"/>
      <c r="JPQ20" s="766"/>
      <c r="JPS20" s="766"/>
      <c r="JPU20" s="766"/>
      <c r="JPW20" s="766"/>
      <c r="JPX20" s="198"/>
      <c r="JPY20" s="83"/>
      <c r="JPZ20" s="83"/>
      <c r="JQA20" s="549"/>
      <c r="JQB20" s="765"/>
      <c r="JQJ20" s="766"/>
      <c r="JQL20" s="766"/>
      <c r="JQN20" s="766"/>
      <c r="JQP20" s="766"/>
      <c r="JQQ20" s="198"/>
      <c r="JQR20" s="83"/>
      <c r="JQS20" s="83"/>
      <c r="JQT20" s="549"/>
      <c r="JQU20" s="765"/>
      <c r="JRC20" s="766"/>
      <c r="JRE20" s="766"/>
      <c r="JRG20" s="766"/>
      <c r="JRI20" s="766"/>
      <c r="JRJ20" s="198"/>
      <c r="JRK20" s="83"/>
      <c r="JRL20" s="83"/>
      <c r="JRM20" s="549"/>
      <c r="JRN20" s="765"/>
      <c r="JRV20" s="766"/>
      <c r="JRX20" s="766"/>
      <c r="JRZ20" s="766"/>
      <c r="JSB20" s="766"/>
      <c r="JSC20" s="198"/>
      <c r="JSD20" s="83"/>
      <c r="JSE20" s="83"/>
      <c r="JSF20" s="549"/>
      <c r="JSG20" s="765"/>
      <c r="JSO20" s="766"/>
      <c r="JSQ20" s="766"/>
      <c r="JSS20" s="766"/>
      <c r="JSU20" s="766"/>
      <c r="JSV20" s="198"/>
      <c r="JSW20" s="83"/>
      <c r="JSX20" s="83"/>
      <c r="JSY20" s="549"/>
      <c r="JSZ20" s="765"/>
      <c r="JTH20" s="766"/>
      <c r="JTJ20" s="766"/>
      <c r="JTL20" s="766"/>
      <c r="JTN20" s="766"/>
      <c r="JTO20" s="198"/>
      <c r="JTP20" s="83"/>
      <c r="JTQ20" s="83"/>
      <c r="JTR20" s="549"/>
      <c r="JTS20" s="765"/>
      <c r="JUA20" s="766"/>
      <c r="JUC20" s="766"/>
      <c r="JUE20" s="766"/>
      <c r="JUG20" s="766"/>
      <c r="JUH20" s="198"/>
      <c r="JUI20" s="83"/>
      <c r="JUJ20" s="83"/>
      <c r="JUK20" s="549"/>
      <c r="JUL20" s="765"/>
      <c r="JUT20" s="766"/>
      <c r="JUV20" s="766"/>
      <c r="JUX20" s="766"/>
      <c r="JUZ20" s="766"/>
      <c r="JVA20" s="198"/>
      <c r="JVB20" s="83"/>
      <c r="JVC20" s="83"/>
      <c r="JVD20" s="549"/>
      <c r="JVE20" s="765"/>
      <c r="JVM20" s="766"/>
      <c r="JVO20" s="766"/>
      <c r="JVQ20" s="766"/>
      <c r="JVS20" s="766"/>
      <c r="JVT20" s="198"/>
      <c r="JVU20" s="83"/>
      <c r="JVV20" s="83"/>
      <c r="JVW20" s="549"/>
      <c r="JVX20" s="765"/>
      <c r="JWF20" s="766"/>
      <c r="JWH20" s="766"/>
      <c r="JWJ20" s="766"/>
      <c r="JWL20" s="766"/>
      <c r="JWM20" s="198"/>
      <c r="JWN20" s="83"/>
      <c r="JWO20" s="83"/>
      <c r="JWP20" s="549"/>
      <c r="JWQ20" s="765"/>
      <c r="JWY20" s="766"/>
      <c r="JXA20" s="766"/>
      <c r="JXC20" s="766"/>
      <c r="JXE20" s="766"/>
      <c r="JXF20" s="198"/>
      <c r="JXG20" s="83"/>
      <c r="JXH20" s="83"/>
      <c r="JXI20" s="549"/>
      <c r="JXJ20" s="765"/>
      <c r="JXR20" s="766"/>
      <c r="JXT20" s="766"/>
      <c r="JXV20" s="766"/>
      <c r="JXX20" s="766"/>
      <c r="JXY20" s="198"/>
      <c r="JXZ20" s="83"/>
      <c r="JYA20" s="83"/>
      <c r="JYB20" s="549"/>
      <c r="JYC20" s="765"/>
      <c r="JYK20" s="766"/>
      <c r="JYM20" s="766"/>
      <c r="JYO20" s="766"/>
      <c r="JYQ20" s="766"/>
      <c r="JYR20" s="198"/>
      <c r="JYS20" s="83"/>
      <c r="JYT20" s="83"/>
      <c r="JYU20" s="549"/>
      <c r="JYV20" s="765"/>
      <c r="JZD20" s="766"/>
      <c r="JZF20" s="766"/>
      <c r="JZH20" s="766"/>
      <c r="JZJ20" s="766"/>
      <c r="JZK20" s="198"/>
      <c r="JZL20" s="83"/>
      <c r="JZM20" s="83"/>
      <c r="JZN20" s="549"/>
      <c r="JZO20" s="765"/>
      <c r="JZW20" s="766"/>
      <c r="JZY20" s="766"/>
      <c r="KAA20" s="766"/>
      <c r="KAC20" s="766"/>
      <c r="KAD20" s="198"/>
      <c r="KAE20" s="83"/>
      <c r="KAF20" s="83"/>
      <c r="KAG20" s="549"/>
      <c r="KAH20" s="765"/>
      <c r="KAP20" s="766"/>
      <c r="KAR20" s="766"/>
      <c r="KAT20" s="766"/>
      <c r="KAV20" s="766"/>
      <c r="KAW20" s="198"/>
      <c r="KAX20" s="83"/>
      <c r="KAY20" s="83"/>
      <c r="KAZ20" s="549"/>
      <c r="KBA20" s="765"/>
      <c r="KBI20" s="766"/>
      <c r="KBK20" s="766"/>
      <c r="KBM20" s="766"/>
      <c r="KBO20" s="766"/>
      <c r="KBP20" s="198"/>
      <c r="KBQ20" s="83"/>
      <c r="KBR20" s="83"/>
      <c r="KBS20" s="549"/>
      <c r="KBT20" s="765"/>
      <c r="KCB20" s="766"/>
      <c r="KCD20" s="766"/>
      <c r="KCF20" s="766"/>
      <c r="KCH20" s="766"/>
      <c r="KCI20" s="198"/>
      <c r="KCJ20" s="83"/>
      <c r="KCK20" s="83"/>
      <c r="KCL20" s="549"/>
      <c r="KCM20" s="765"/>
      <c r="KCU20" s="766"/>
      <c r="KCW20" s="766"/>
      <c r="KCY20" s="766"/>
      <c r="KDA20" s="766"/>
      <c r="KDB20" s="198"/>
      <c r="KDC20" s="83"/>
      <c r="KDD20" s="83"/>
      <c r="KDE20" s="549"/>
      <c r="KDF20" s="765"/>
      <c r="KDN20" s="766"/>
      <c r="KDP20" s="766"/>
      <c r="KDR20" s="766"/>
      <c r="KDT20" s="766"/>
      <c r="KDU20" s="198"/>
      <c r="KDV20" s="83"/>
      <c r="KDW20" s="83"/>
      <c r="KDX20" s="549"/>
      <c r="KDY20" s="765"/>
      <c r="KEG20" s="766"/>
      <c r="KEI20" s="766"/>
      <c r="KEK20" s="766"/>
      <c r="KEM20" s="766"/>
      <c r="KEN20" s="198"/>
      <c r="KEO20" s="83"/>
      <c r="KEP20" s="83"/>
      <c r="KEQ20" s="549"/>
      <c r="KER20" s="765"/>
      <c r="KEZ20" s="766"/>
      <c r="KFB20" s="766"/>
      <c r="KFD20" s="766"/>
      <c r="KFF20" s="766"/>
      <c r="KFG20" s="198"/>
      <c r="KFH20" s="83"/>
      <c r="KFI20" s="83"/>
      <c r="KFJ20" s="549"/>
      <c r="KFK20" s="765"/>
      <c r="KFS20" s="766"/>
      <c r="KFU20" s="766"/>
      <c r="KFW20" s="766"/>
      <c r="KFY20" s="766"/>
      <c r="KFZ20" s="198"/>
      <c r="KGA20" s="83"/>
      <c r="KGB20" s="83"/>
      <c r="KGC20" s="549"/>
      <c r="KGD20" s="765"/>
      <c r="KGL20" s="766"/>
      <c r="KGN20" s="766"/>
      <c r="KGP20" s="766"/>
      <c r="KGR20" s="766"/>
      <c r="KGS20" s="198"/>
      <c r="KGT20" s="83"/>
      <c r="KGU20" s="83"/>
      <c r="KGV20" s="549"/>
      <c r="KGW20" s="765"/>
      <c r="KHE20" s="766"/>
      <c r="KHG20" s="766"/>
      <c r="KHI20" s="766"/>
      <c r="KHK20" s="766"/>
      <c r="KHL20" s="198"/>
      <c r="KHM20" s="83"/>
      <c r="KHN20" s="83"/>
      <c r="KHO20" s="549"/>
      <c r="KHP20" s="765"/>
      <c r="KHX20" s="766"/>
      <c r="KHZ20" s="766"/>
      <c r="KIB20" s="766"/>
      <c r="KID20" s="766"/>
      <c r="KIE20" s="198"/>
      <c r="KIF20" s="83"/>
      <c r="KIG20" s="83"/>
      <c r="KIH20" s="549"/>
      <c r="KII20" s="765"/>
      <c r="KIQ20" s="766"/>
      <c r="KIS20" s="766"/>
      <c r="KIU20" s="766"/>
      <c r="KIW20" s="766"/>
      <c r="KIX20" s="198"/>
      <c r="KIY20" s="83"/>
      <c r="KIZ20" s="83"/>
      <c r="KJA20" s="549"/>
      <c r="KJB20" s="765"/>
      <c r="KJJ20" s="766"/>
      <c r="KJL20" s="766"/>
      <c r="KJN20" s="766"/>
      <c r="KJP20" s="766"/>
      <c r="KJQ20" s="198"/>
      <c r="KJR20" s="83"/>
      <c r="KJS20" s="83"/>
      <c r="KJT20" s="549"/>
      <c r="KJU20" s="765"/>
      <c r="KKC20" s="766"/>
      <c r="KKE20" s="766"/>
      <c r="KKG20" s="766"/>
      <c r="KKI20" s="766"/>
      <c r="KKJ20" s="198"/>
      <c r="KKK20" s="83"/>
      <c r="KKL20" s="83"/>
      <c r="KKM20" s="549"/>
      <c r="KKN20" s="765"/>
      <c r="KKV20" s="766"/>
      <c r="KKX20" s="766"/>
      <c r="KKZ20" s="766"/>
      <c r="KLB20" s="766"/>
      <c r="KLC20" s="198"/>
      <c r="KLD20" s="83"/>
      <c r="KLE20" s="83"/>
      <c r="KLF20" s="549"/>
      <c r="KLG20" s="765"/>
      <c r="KLO20" s="766"/>
      <c r="KLQ20" s="766"/>
      <c r="KLS20" s="766"/>
      <c r="KLU20" s="766"/>
      <c r="KLV20" s="198"/>
      <c r="KLW20" s="83"/>
      <c r="KLX20" s="83"/>
      <c r="KLY20" s="549"/>
      <c r="KLZ20" s="765"/>
      <c r="KMH20" s="766"/>
      <c r="KMJ20" s="766"/>
      <c r="KML20" s="766"/>
      <c r="KMN20" s="766"/>
      <c r="KMO20" s="198"/>
      <c r="KMP20" s="83"/>
      <c r="KMQ20" s="83"/>
      <c r="KMR20" s="549"/>
      <c r="KMS20" s="765"/>
      <c r="KNA20" s="766"/>
      <c r="KNC20" s="766"/>
      <c r="KNE20" s="766"/>
      <c r="KNG20" s="766"/>
      <c r="KNH20" s="198"/>
      <c r="KNI20" s="83"/>
      <c r="KNJ20" s="83"/>
      <c r="KNK20" s="549"/>
      <c r="KNL20" s="765"/>
      <c r="KNT20" s="766"/>
      <c r="KNV20" s="766"/>
      <c r="KNX20" s="766"/>
      <c r="KNZ20" s="766"/>
      <c r="KOA20" s="198"/>
      <c r="KOB20" s="83"/>
      <c r="KOC20" s="83"/>
      <c r="KOD20" s="549"/>
      <c r="KOE20" s="765"/>
      <c r="KOM20" s="766"/>
      <c r="KOO20" s="766"/>
      <c r="KOQ20" s="766"/>
      <c r="KOS20" s="766"/>
      <c r="KOT20" s="198"/>
      <c r="KOU20" s="83"/>
      <c r="KOV20" s="83"/>
      <c r="KOW20" s="549"/>
      <c r="KOX20" s="765"/>
      <c r="KPF20" s="766"/>
      <c r="KPH20" s="766"/>
      <c r="KPJ20" s="766"/>
      <c r="KPL20" s="766"/>
      <c r="KPM20" s="198"/>
      <c r="KPN20" s="83"/>
      <c r="KPO20" s="83"/>
      <c r="KPP20" s="549"/>
      <c r="KPQ20" s="765"/>
      <c r="KPY20" s="766"/>
      <c r="KQA20" s="766"/>
      <c r="KQC20" s="766"/>
      <c r="KQE20" s="766"/>
      <c r="KQF20" s="198"/>
      <c r="KQG20" s="83"/>
      <c r="KQH20" s="83"/>
      <c r="KQI20" s="549"/>
      <c r="KQJ20" s="765"/>
      <c r="KQR20" s="766"/>
      <c r="KQT20" s="766"/>
      <c r="KQV20" s="766"/>
      <c r="KQX20" s="766"/>
      <c r="KQY20" s="198"/>
      <c r="KQZ20" s="83"/>
      <c r="KRA20" s="83"/>
      <c r="KRB20" s="549"/>
      <c r="KRC20" s="765"/>
      <c r="KRK20" s="766"/>
      <c r="KRM20" s="766"/>
      <c r="KRO20" s="766"/>
      <c r="KRQ20" s="766"/>
      <c r="KRR20" s="198"/>
      <c r="KRS20" s="83"/>
      <c r="KRT20" s="83"/>
      <c r="KRU20" s="549"/>
      <c r="KRV20" s="765"/>
      <c r="KSD20" s="766"/>
      <c r="KSF20" s="766"/>
      <c r="KSH20" s="766"/>
      <c r="KSJ20" s="766"/>
      <c r="KSK20" s="198"/>
      <c r="KSL20" s="83"/>
      <c r="KSM20" s="83"/>
      <c r="KSN20" s="549"/>
      <c r="KSO20" s="765"/>
      <c r="KSW20" s="766"/>
      <c r="KSY20" s="766"/>
      <c r="KTA20" s="766"/>
      <c r="KTC20" s="766"/>
      <c r="KTD20" s="198"/>
      <c r="KTE20" s="83"/>
      <c r="KTF20" s="83"/>
      <c r="KTG20" s="549"/>
      <c r="KTH20" s="765"/>
      <c r="KTP20" s="766"/>
      <c r="KTR20" s="766"/>
      <c r="KTT20" s="766"/>
      <c r="KTV20" s="766"/>
      <c r="KTW20" s="198"/>
      <c r="KTX20" s="83"/>
      <c r="KTY20" s="83"/>
      <c r="KTZ20" s="549"/>
      <c r="KUA20" s="765"/>
      <c r="KUI20" s="766"/>
      <c r="KUK20" s="766"/>
      <c r="KUM20" s="766"/>
      <c r="KUO20" s="766"/>
      <c r="KUP20" s="198"/>
      <c r="KUQ20" s="83"/>
      <c r="KUR20" s="83"/>
      <c r="KUS20" s="549"/>
      <c r="KUT20" s="765"/>
      <c r="KVB20" s="766"/>
      <c r="KVD20" s="766"/>
      <c r="KVF20" s="766"/>
      <c r="KVH20" s="766"/>
      <c r="KVI20" s="198"/>
      <c r="KVJ20" s="83"/>
      <c r="KVK20" s="83"/>
      <c r="KVL20" s="549"/>
      <c r="KVM20" s="765"/>
      <c r="KVU20" s="766"/>
      <c r="KVW20" s="766"/>
      <c r="KVY20" s="766"/>
      <c r="KWA20" s="766"/>
      <c r="KWB20" s="198"/>
      <c r="KWC20" s="83"/>
      <c r="KWD20" s="83"/>
      <c r="KWE20" s="549"/>
      <c r="KWF20" s="765"/>
      <c r="KWN20" s="766"/>
      <c r="KWP20" s="766"/>
      <c r="KWR20" s="766"/>
      <c r="KWT20" s="766"/>
      <c r="KWU20" s="198"/>
      <c r="KWV20" s="83"/>
      <c r="KWW20" s="83"/>
      <c r="KWX20" s="549"/>
      <c r="KWY20" s="765"/>
      <c r="KXG20" s="766"/>
      <c r="KXI20" s="766"/>
      <c r="KXK20" s="766"/>
      <c r="KXM20" s="766"/>
      <c r="KXN20" s="198"/>
      <c r="KXO20" s="83"/>
      <c r="KXP20" s="83"/>
      <c r="KXQ20" s="549"/>
      <c r="KXR20" s="765"/>
      <c r="KXZ20" s="766"/>
      <c r="KYB20" s="766"/>
      <c r="KYD20" s="766"/>
      <c r="KYF20" s="766"/>
      <c r="KYG20" s="198"/>
      <c r="KYH20" s="83"/>
      <c r="KYI20" s="83"/>
      <c r="KYJ20" s="549"/>
      <c r="KYK20" s="765"/>
      <c r="KYS20" s="766"/>
      <c r="KYU20" s="766"/>
      <c r="KYW20" s="766"/>
      <c r="KYY20" s="766"/>
      <c r="KYZ20" s="198"/>
      <c r="KZA20" s="83"/>
      <c r="KZB20" s="83"/>
      <c r="KZC20" s="549"/>
      <c r="KZD20" s="765"/>
      <c r="KZL20" s="766"/>
      <c r="KZN20" s="766"/>
      <c r="KZP20" s="766"/>
      <c r="KZR20" s="766"/>
      <c r="KZS20" s="198"/>
      <c r="KZT20" s="83"/>
      <c r="KZU20" s="83"/>
      <c r="KZV20" s="549"/>
      <c r="KZW20" s="765"/>
      <c r="LAE20" s="766"/>
      <c r="LAG20" s="766"/>
      <c r="LAI20" s="766"/>
      <c r="LAK20" s="766"/>
      <c r="LAL20" s="198"/>
      <c r="LAM20" s="83"/>
      <c r="LAN20" s="83"/>
      <c r="LAO20" s="549"/>
      <c r="LAP20" s="765"/>
      <c r="LAX20" s="766"/>
      <c r="LAZ20" s="766"/>
      <c r="LBB20" s="766"/>
      <c r="LBD20" s="766"/>
      <c r="LBE20" s="198"/>
      <c r="LBF20" s="83"/>
      <c r="LBG20" s="83"/>
      <c r="LBH20" s="549"/>
      <c r="LBI20" s="765"/>
      <c r="LBQ20" s="766"/>
      <c r="LBS20" s="766"/>
      <c r="LBU20" s="766"/>
      <c r="LBW20" s="766"/>
      <c r="LBX20" s="198"/>
      <c r="LBY20" s="83"/>
      <c r="LBZ20" s="83"/>
      <c r="LCA20" s="549"/>
      <c r="LCB20" s="765"/>
      <c r="LCJ20" s="766"/>
      <c r="LCL20" s="766"/>
      <c r="LCN20" s="766"/>
      <c r="LCP20" s="766"/>
      <c r="LCQ20" s="198"/>
      <c r="LCR20" s="83"/>
      <c r="LCS20" s="83"/>
      <c r="LCT20" s="549"/>
      <c r="LCU20" s="765"/>
      <c r="LDC20" s="766"/>
      <c r="LDE20" s="766"/>
      <c r="LDG20" s="766"/>
      <c r="LDI20" s="766"/>
      <c r="LDJ20" s="198"/>
      <c r="LDK20" s="83"/>
      <c r="LDL20" s="83"/>
      <c r="LDM20" s="549"/>
      <c r="LDN20" s="765"/>
      <c r="LDV20" s="766"/>
      <c r="LDX20" s="766"/>
      <c r="LDZ20" s="766"/>
      <c r="LEB20" s="766"/>
      <c r="LEC20" s="198"/>
      <c r="LED20" s="83"/>
      <c r="LEE20" s="83"/>
      <c r="LEF20" s="549"/>
      <c r="LEG20" s="765"/>
      <c r="LEO20" s="766"/>
      <c r="LEQ20" s="766"/>
      <c r="LES20" s="766"/>
      <c r="LEU20" s="766"/>
      <c r="LEV20" s="198"/>
      <c r="LEW20" s="83"/>
      <c r="LEX20" s="83"/>
      <c r="LEY20" s="549"/>
      <c r="LEZ20" s="765"/>
      <c r="LFH20" s="766"/>
      <c r="LFJ20" s="766"/>
      <c r="LFL20" s="766"/>
      <c r="LFN20" s="766"/>
      <c r="LFO20" s="198"/>
      <c r="LFP20" s="83"/>
      <c r="LFQ20" s="83"/>
      <c r="LFR20" s="549"/>
      <c r="LFS20" s="765"/>
      <c r="LGA20" s="766"/>
      <c r="LGC20" s="766"/>
      <c r="LGE20" s="766"/>
      <c r="LGG20" s="766"/>
      <c r="LGH20" s="198"/>
      <c r="LGI20" s="83"/>
      <c r="LGJ20" s="83"/>
      <c r="LGK20" s="549"/>
      <c r="LGL20" s="765"/>
      <c r="LGT20" s="766"/>
      <c r="LGV20" s="766"/>
      <c r="LGX20" s="766"/>
      <c r="LGZ20" s="766"/>
      <c r="LHA20" s="198"/>
      <c r="LHB20" s="83"/>
      <c r="LHC20" s="83"/>
      <c r="LHD20" s="549"/>
      <c r="LHE20" s="765"/>
      <c r="LHM20" s="766"/>
      <c r="LHO20" s="766"/>
      <c r="LHQ20" s="766"/>
      <c r="LHS20" s="766"/>
      <c r="LHT20" s="198"/>
      <c r="LHU20" s="83"/>
      <c r="LHV20" s="83"/>
      <c r="LHW20" s="549"/>
      <c r="LHX20" s="765"/>
      <c r="LIF20" s="766"/>
      <c r="LIH20" s="766"/>
      <c r="LIJ20" s="766"/>
      <c r="LIL20" s="766"/>
      <c r="LIM20" s="198"/>
      <c r="LIN20" s="83"/>
      <c r="LIO20" s="83"/>
      <c r="LIP20" s="549"/>
      <c r="LIQ20" s="765"/>
      <c r="LIY20" s="766"/>
      <c r="LJA20" s="766"/>
      <c r="LJC20" s="766"/>
      <c r="LJE20" s="766"/>
      <c r="LJF20" s="198"/>
      <c r="LJG20" s="83"/>
      <c r="LJH20" s="83"/>
      <c r="LJI20" s="549"/>
      <c r="LJJ20" s="765"/>
      <c r="LJR20" s="766"/>
      <c r="LJT20" s="766"/>
      <c r="LJV20" s="766"/>
      <c r="LJX20" s="766"/>
      <c r="LJY20" s="198"/>
      <c r="LJZ20" s="83"/>
      <c r="LKA20" s="83"/>
      <c r="LKB20" s="549"/>
      <c r="LKC20" s="765"/>
      <c r="LKK20" s="766"/>
      <c r="LKM20" s="766"/>
      <c r="LKO20" s="766"/>
      <c r="LKQ20" s="766"/>
      <c r="LKR20" s="198"/>
      <c r="LKS20" s="83"/>
      <c r="LKT20" s="83"/>
      <c r="LKU20" s="549"/>
      <c r="LKV20" s="765"/>
      <c r="LLD20" s="766"/>
      <c r="LLF20" s="766"/>
      <c r="LLH20" s="766"/>
      <c r="LLJ20" s="766"/>
      <c r="LLK20" s="198"/>
      <c r="LLL20" s="83"/>
      <c r="LLM20" s="83"/>
      <c r="LLN20" s="549"/>
      <c r="LLO20" s="765"/>
      <c r="LLW20" s="766"/>
      <c r="LLY20" s="766"/>
      <c r="LMA20" s="766"/>
      <c r="LMC20" s="766"/>
      <c r="LMD20" s="198"/>
      <c r="LME20" s="83"/>
      <c r="LMF20" s="83"/>
      <c r="LMG20" s="549"/>
      <c r="LMH20" s="765"/>
      <c r="LMP20" s="766"/>
      <c r="LMR20" s="766"/>
      <c r="LMT20" s="766"/>
      <c r="LMV20" s="766"/>
      <c r="LMW20" s="198"/>
      <c r="LMX20" s="83"/>
      <c r="LMY20" s="83"/>
      <c r="LMZ20" s="549"/>
      <c r="LNA20" s="765"/>
      <c r="LNI20" s="766"/>
      <c r="LNK20" s="766"/>
      <c r="LNM20" s="766"/>
      <c r="LNO20" s="766"/>
      <c r="LNP20" s="198"/>
      <c r="LNQ20" s="83"/>
      <c r="LNR20" s="83"/>
      <c r="LNS20" s="549"/>
      <c r="LNT20" s="765"/>
      <c r="LOB20" s="766"/>
      <c r="LOD20" s="766"/>
      <c r="LOF20" s="766"/>
      <c r="LOH20" s="766"/>
      <c r="LOI20" s="198"/>
      <c r="LOJ20" s="83"/>
      <c r="LOK20" s="83"/>
      <c r="LOL20" s="549"/>
      <c r="LOM20" s="765"/>
      <c r="LOU20" s="766"/>
      <c r="LOW20" s="766"/>
      <c r="LOY20" s="766"/>
      <c r="LPA20" s="766"/>
      <c r="LPB20" s="198"/>
      <c r="LPC20" s="83"/>
      <c r="LPD20" s="83"/>
      <c r="LPE20" s="549"/>
      <c r="LPF20" s="765"/>
      <c r="LPN20" s="766"/>
      <c r="LPP20" s="766"/>
      <c r="LPR20" s="766"/>
      <c r="LPT20" s="766"/>
      <c r="LPU20" s="198"/>
      <c r="LPV20" s="83"/>
      <c r="LPW20" s="83"/>
      <c r="LPX20" s="549"/>
      <c r="LPY20" s="765"/>
      <c r="LQG20" s="766"/>
      <c r="LQI20" s="766"/>
      <c r="LQK20" s="766"/>
      <c r="LQM20" s="766"/>
      <c r="LQN20" s="198"/>
      <c r="LQO20" s="83"/>
      <c r="LQP20" s="83"/>
      <c r="LQQ20" s="549"/>
      <c r="LQR20" s="765"/>
      <c r="LQZ20" s="766"/>
      <c r="LRB20" s="766"/>
      <c r="LRD20" s="766"/>
      <c r="LRF20" s="766"/>
      <c r="LRG20" s="198"/>
      <c r="LRH20" s="83"/>
      <c r="LRI20" s="83"/>
      <c r="LRJ20" s="549"/>
      <c r="LRK20" s="765"/>
      <c r="LRS20" s="766"/>
      <c r="LRU20" s="766"/>
      <c r="LRW20" s="766"/>
      <c r="LRY20" s="766"/>
      <c r="LRZ20" s="198"/>
      <c r="LSA20" s="83"/>
      <c r="LSB20" s="83"/>
      <c r="LSC20" s="549"/>
      <c r="LSD20" s="765"/>
      <c r="LSL20" s="766"/>
      <c r="LSN20" s="766"/>
      <c r="LSP20" s="766"/>
      <c r="LSR20" s="766"/>
      <c r="LSS20" s="198"/>
      <c r="LST20" s="83"/>
      <c r="LSU20" s="83"/>
      <c r="LSV20" s="549"/>
      <c r="LSW20" s="765"/>
      <c r="LTE20" s="766"/>
      <c r="LTG20" s="766"/>
      <c r="LTI20" s="766"/>
      <c r="LTK20" s="766"/>
      <c r="LTL20" s="198"/>
      <c r="LTM20" s="83"/>
      <c r="LTN20" s="83"/>
      <c r="LTO20" s="549"/>
      <c r="LTP20" s="765"/>
      <c r="LTX20" s="766"/>
      <c r="LTZ20" s="766"/>
      <c r="LUB20" s="766"/>
      <c r="LUD20" s="766"/>
      <c r="LUE20" s="198"/>
      <c r="LUF20" s="83"/>
      <c r="LUG20" s="83"/>
      <c r="LUH20" s="549"/>
      <c r="LUI20" s="765"/>
      <c r="LUQ20" s="766"/>
      <c r="LUS20" s="766"/>
      <c r="LUU20" s="766"/>
      <c r="LUW20" s="766"/>
      <c r="LUX20" s="198"/>
      <c r="LUY20" s="83"/>
      <c r="LUZ20" s="83"/>
      <c r="LVA20" s="549"/>
      <c r="LVB20" s="765"/>
      <c r="LVJ20" s="766"/>
      <c r="LVL20" s="766"/>
      <c r="LVN20" s="766"/>
      <c r="LVP20" s="766"/>
      <c r="LVQ20" s="198"/>
      <c r="LVR20" s="83"/>
      <c r="LVS20" s="83"/>
      <c r="LVT20" s="549"/>
      <c r="LVU20" s="765"/>
      <c r="LWC20" s="766"/>
      <c r="LWE20" s="766"/>
      <c r="LWG20" s="766"/>
      <c r="LWI20" s="766"/>
      <c r="LWJ20" s="198"/>
      <c r="LWK20" s="83"/>
      <c r="LWL20" s="83"/>
      <c r="LWM20" s="549"/>
      <c r="LWN20" s="765"/>
      <c r="LWV20" s="766"/>
      <c r="LWX20" s="766"/>
      <c r="LWZ20" s="766"/>
      <c r="LXB20" s="766"/>
      <c r="LXC20" s="198"/>
      <c r="LXD20" s="83"/>
      <c r="LXE20" s="83"/>
      <c r="LXF20" s="549"/>
      <c r="LXG20" s="765"/>
      <c r="LXO20" s="766"/>
      <c r="LXQ20" s="766"/>
      <c r="LXS20" s="766"/>
      <c r="LXU20" s="766"/>
      <c r="LXV20" s="198"/>
      <c r="LXW20" s="83"/>
      <c r="LXX20" s="83"/>
      <c r="LXY20" s="549"/>
      <c r="LXZ20" s="765"/>
      <c r="LYH20" s="766"/>
      <c r="LYJ20" s="766"/>
      <c r="LYL20" s="766"/>
      <c r="LYN20" s="766"/>
      <c r="LYO20" s="198"/>
      <c r="LYP20" s="83"/>
      <c r="LYQ20" s="83"/>
      <c r="LYR20" s="549"/>
      <c r="LYS20" s="765"/>
      <c r="LZA20" s="766"/>
      <c r="LZC20" s="766"/>
      <c r="LZE20" s="766"/>
      <c r="LZG20" s="766"/>
      <c r="LZH20" s="198"/>
      <c r="LZI20" s="83"/>
      <c r="LZJ20" s="83"/>
      <c r="LZK20" s="549"/>
      <c r="LZL20" s="765"/>
      <c r="LZT20" s="766"/>
      <c r="LZV20" s="766"/>
      <c r="LZX20" s="766"/>
      <c r="LZZ20" s="766"/>
      <c r="MAA20" s="198"/>
      <c r="MAB20" s="83"/>
      <c r="MAC20" s="83"/>
      <c r="MAD20" s="549"/>
      <c r="MAE20" s="765"/>
      <c r="MAM20" s="766"/>
      <c r="MAO20" s="766"/>
      <c r="MAQ20" s="766"/>
      <c r="MAS20" s="766"/>
      <c r="MAT20" s="198"/>
      <c r="MAU20" s="83"/>
      <c r="MAV20" s="83"/>
      <c r="MAW20" s="549"/>
      <c r="MAX20" s="765"/>
      <c r="MBF20" s="766"/>
      <c r="MBH20" s="766"/>
      <c r="MBJ20" s="766"/>
      <c r="MBL20" s="766"/>
      <c r="MBM20" s="198"/>
      <c r="MBN20" s="83"/>
      <c r="MBO20" s="83"/>
      <c r="MBP20" s="549"/>
      <c r="MBQ20" s="765"/>
      <c r="MBY20" s="766"/>
      <c r="MCA20" s="766"/>
      <c r="MCC20" s="766"/>
      <c r="MCE20" s="766"/>
      <c r="MCF20" s="198"/>
      <c r="MCG20" s="83"/>
      <c r="MCH20" s="83"/>
      <c r="MCI20" s="549"/>
      <c r="MCJ20" s="765"/>
      <c r="MCR20" s="766"/>
      <c r="MCT20" s="766"/>
      <c r="MCV20" s="766"/>
      <c r="MCX20" s="766"/>
      <c r="MCY20" s="198"/>
      <c r="MCZ20" s="83"/>
      <c r="MDA20" s="83"/>
      <c r="MDB20" s="549"/>
      <c r="MDC20" s="765"/>
      <c r="MDK20" s="766"/>
      <c r="MDM20" s="766"/>
      <c r="MDO20" s="766"/>
      <c r="MDQ20" s="766"/>
      <c r="MDR20" s="198"/>
      <c r="MDS20" s="83"/>
      <c r="MDT20" s="83"/>
      <c r="MDU20" s="549"/>
      <c r="MDV20" s="765"/>
      <c r="MED20" s="766"/>
      <c r="MEF20" s="766"/>
      <c r="MEH20" s="766"/>
      <c r="MEJ20" s="766"/>
      <c r="MEK20" s="198"/>
      <c r="MEL20" s="83"/>
      <c r="MEM20" s="83"/>
      <c r="MEN20" s="549"/>
      <c r="MEO20" s="765"/>
      <c r="MEW20" s="766"/>
      <c r="MEY20" s="766"/>
      <c r="MFA20" s="766"/>
      <c r="MFC20" s="766"/>
      <c r="MFD20" s="198"/>
      <c r="MFE20" s="83"/>
      <c r="MFF20" s="83"/>
      <c r="MFG20" s="549"/>
      <c r="MFH20" s="765"/>
      <c r="MFP20" s="766"/>
      <c r="MFR20" s="766"/>
      <c r="MFT20" s="766"/>
      <c r="MFV20" s="766"/>
      <c r="MFW20" s="198"/>
      <c r="MFX20" s="83"/>
      <c r="MFY20" s="83"/>
      <c r="MFZ20" s="549"/>
      <c r="MGA20" s="765"/>
      <c r="MGI20" s="766"/>
      <c r="MGK20" s="766"/>
      <c r="MGM20" s="766"/>
      <c r="MGO20" s="766"/>
      <c r="MGP20" s="198"/>
      <c r="MGQ20" s="83"/>
      <c r="MGR20" s="83"/>
      <c r="MGS20" s="549"/>
      <c r="MGT20" s="765"/>
      <c r="MHB20" s="766"/>
      <c r="MHD20" s="766"/>
      <c r="MHF20" s="766"/>
      <c r="MHH20" s="766"/>
      <c r="MHI20" s="198"/>
      <c r="MHJ20" s="83"/>
      <c r="MHK20" s="83"/>
      <c r="MHL20" s="549"/>
      <c r="MHM20" s="765"/>
      <c r="MHU20" s="766"/>
      <c r="MHW20" s="766"/>
      <c r="MHY20" s="766"/>
      <c r="MIA20" s="766"/>
      <c r="MIB20" s="198"/>
      <c r="MIC20" s="83"/>
      <c r="MID20" s="83"/>
      <c r="MIE20" s="549"/>
      <c r="MIF20" s="765"/>
      <c r="MIN20" s="766"/>
      <c r="MIP20" s="766"/>
      <c r="MIR20" s="766"/>
      <c r="MIT20" s="766"/>
      <c r="MIU20" s="198"/>
      <c r="MIV20" s="83"/>
      <c r="MIW20" s="83"/>
      <c r="MIX20" s="549"/>
      <c r="MIY20" s="765"/>
      <c r="MJG20" s="766"/>
      <c r="MJI20" s="766"/>
      <c r="MJK20" s="766"/>
      <c r="MJM20" s="766"/>
      <c r="MJN20" s="198"/>
      <c r="MJO20" s="83"/>
      <c r="MJP20" s="83"/>
      <c r="MJQ20" s="549"/>
      <c r="MJR20" s="765"/>
      <c r="MJZ20" s="766"/>
      <c r="MKB20" s="766"/>
      <c r="MKD20" s="766"/>
      <c r="MKF20" s="766"/>
      <c r="MKG20" s="198"/>
      <c r="MKH20" s="83"/>
      <c r="MKI20" s="83"/>
      <c r="MKJ20" s="549"/>
      <c r="MKK20" s="765"/>
      <c r="MKS20" s="766"/>
      <c r="MKU20" s="766"/>
      <c r="MKW20" s="766"/>
      <c r="MKY20" s="766"/>
      <c r="MKZ20" s="198"/>
      <c r="MLA20" s="83"/>
      <c r="MLB20" s="83"/>
      <c r="MLC20" s="549"/>
      <c r="MLD20" s="765"/>
      <c r="MLL20" s="766"/>
      <c r="MLN20" s="766"/>
      <c r="MLP20" s="766"/>
      <c r="MLR20" s="766"/>
      <c r="MLS20" s="198"/>
      <c r="MLT20" s="83"/>
      <c r="MLU20" s="83"/>
      <c r="MLV20" s="549"/>
      <c r="MLW20" s="765"/>
      <c r="MME20" s="766"/>
      <c r="MMG20" s="766"/>
      <c r="MMI20" s="766"/>
      <c r="MMK20" s="766"/>
      <c r="MML20" s="198"/>
      <c r="MMM20" s="83"/>
      <c r="MMN20" s="83"/>
      <c r="MMO20" s="549"/>
      <c r="MMP20" s="765"/>
      <c r="MMX20" s="766"/>
      <c r="MMZ20" s="766"/>
      <c r="MNB20" s="766"/>
      <c r="MND20" s="766"/>
      <c r="MNE20" s="198"/>
      <c r="MNF20" s="83"/>
      <c r="MNG20" s="83"/>
      <c r="MNH20" s="549"/>
      <c r="MNI20" s="765"/>
      <c r="MNQ20" s="766"/>
      <c r="MNS20" s="766"/>
      <c r="MNU20" s="766"/>
      <c r="MNW20" s="766"/>
      <c r="MNX20" s="198"/>
      <c r="MNY20" s="83"/>
      <c r="MNZ20" s="83"/>
      <c r="MOA20" s="549"/>
      <c r="MOB20" s="765"/>
      <c r="MOJ20" s="766"/>
      <c r="MOL20" s="766"/>
      <c r="MON20" s="766"/>
      <c r="MOP20" s="766"/>
      <c r="MOQ20" s="198"/>
      <c r="MOR20" s="83"/>
      <c r="MOS20" s="83"/>
      <c r="MOT20" s="549"/>
      <c r="MOU20" s="765"/>
      <c r="MPC20" s="766"/>
      <c r="MPE20" s="766"/>
      <c r="MPG20" s="766"/>
      <c r="MPI20" s="766"/>
      <c r="MPJ20" s="198"/>
      <c r="MPK20" s="83"/>
      <c r="MPL20" s="83"/>
      <c r="MPM20" s="549"/>
      <c r="MPN20" s="765"/>
      <c r="MPV20" s="766"/>
      <c r="MPX20" s="766"/>
      <c r="MPZ20" s="766"/>
      <c r="MQB20" s="766"/>
      <c r="MQC20" s="198"/>
      <c r="MQD20" s="83"/>
      <c r="MQE20" s="83"/>
      <c r="MQF20" s="549"/>
      <c r="MQG20" s="765"/>
      <c r="MQO20" s="766"/>
      <c r="MQQ20" s="766"/>
      <c r="MQS20" s="766"/>
      <c r="MQU20" s="766"/>
      <c r="MQV20" s="198"/>
      <c r="MQW20" s="83"/>
      <c r="MQX20" s="83"/>
      <c r="MQY20" s="549"/>
      <c r="MQZ20" s="765"/>
      <c r="MRH20" s="766"/>
      <c r="MRJ20" s="766"/>
      <c r="MRL20" s="766"/>
      <c r="MRN20" s="766"/>
      <c r="MRO20" s="198"/>
      <c r="MRP20" s="83"/>
      <c r="MRQ20" s="83"/>
      <c r="MRR20" s="549"/>
      <c r="MRS20" s="765"/>
      <c r="MSA20" s="766"/>
      <c r="MSC20" s="766"/>
      <c r="MSE20" s="766"/>
      <c r="MSG20" s="766"/>
      <c r="MSH20" s="198"/>
      <c r="MSI20" s="83"/>
      <c r="MSJ20" s="83"/>
      <c r="MSK20" s="549"/>
      <c r="MSL20" s="765"/>
      <c r="MST20" s="766"/>
      <c r="MSV20" s="766"/>
      <c r="MSX20" s="766"/>
      <c r="MSZ20" s="766"/>
      <c r="MTA20" s="198"/>
      <c r="MTB20" s="83"/>
      <c r="MTC20" s="83"/>
      <c r="MTD20" s="549"/>
      <c r="MTE20" s="765"/>
      <c r="MTM20" s="766"/>
      <c r="MTO20" s="766"/>
      <c r="MTQ20" s="766"/>
      <c r="MTS20" s="766"/>
      <c r="MTT20" s="198"/>
      <c r="MTU20" s="83"/>
      <c r="MTV20" s="83"/>
      <c r="MTW20" s="549"/>
      <c r="MTX20" s="765"/>
      <c r="MUF20" s="766"/>
      <c r="MUH20" s="766"/>
      <c r="MUJ20" s="766"/>
      <c r="MUL20" s="766"/>
      <c r="MUM20" s="198"/>
      <c r="MUN20" s="83"/>
      <c r="MUO20" s="83"/>
      <c r="MUP20" s="549"/>
      <c r="MUQ20" s="765"/>
      <c r="MUY20" s="766"/>
      <c r="MVA20" s="766"/>
      <c r="MVC20" s="766"/>
      <c r="MVE20" s="766"/>
      <c r="MVF20" s="198"/>
      <c r="MVG20" s="83"/>
      <c r="MVH20" s="83"/>
      <c r="MVI20" s="549"/>
      <c r="MVJ20" s="765"/>
      <c r="MVR20" s="766"/>
      <c r="MVT20" s="766"/>
      <c r="MVV20" s="766"/>
      <c r="MVX20" s="766"/>
      <c r="MVY20" s="198"/>
      <c r="MVZ20" s="83"/>
      <c r="MWA20" s="83"/>
      <c r="MWB20" s="549"/>
      <c r="MWC20" s="765"/>
      <c r="MWK20" s="766"/>
      <c r="MWM20" s="766"/>
      <c r="MWO20" s="766"/>
      <c r="MWQ20" s="766"/>
      <c r="MWR20" s="198"/>
      <c r="MWS20" s="83"/>
      <c r="MWT20" s="83"/>
      <c r="MWU20" s="549"/>
      <c r="MWV20" s="765"/>
      <c r="MXD20" s="766"/>
      <c r="MXF20" s="766"/>
      <c r="MXH20" s="766"/>
      <c r="MXJ20" s="766"/>
      <c r="MXK20" s="198"/>
      <c r="MXL20" s="83"/>
      <c r="MXM20" s="83"/>
      <c r="MXN20" s="549"/>
      <c r="MXO20" s="765"/>
      <c r="MXW20" s="766"/>
      <c r="MXY20" s="766"/>
      <c r="MYA20" s="766"/>
      <c r="MYC20" s="766"/>
      <c r="MYD20" s="198"/>
      <c r="MYE20" s="83"/>
      <c r="MYF20" s="83"/>
      <c r="MYG20" s="549"/>
      <c r="MYH20" s="765"/>
      <c r="MYP20" s="766"/>
      <c r="MYR20" s="766"/>
      <c r="MYT20" s="766"/>
      <c r="MYV20" s="766"/>
      <c r="MYW20" s="198"/>
      <c r="MYX20" s="83"/>
      <c r="MYY20" s="83"/>
      <c r="MYZ20" s="549"/>
      <c r="MZA20" s="765"/>
      <c r="MZI20" s="766"/>
      <c r="MZK20" s="766"/>
      <c r="MZM20" s="766"/>
      <c r="MZO20" s="766"/>
      <c r="MZP20" s="198"/>
      <c r="MZQ20" s="83"/>
      <c r="MZR20" s="83"/>
      <c r="MZS20" s="549"/>
      <c r="MZT20" s="765"/>
      <c r="NAB20" s="766"/>
      <c r="NAD20" s="766"/>
      <c r="NAF20" s="766"/>
      <c r="NAH20" s="766"/>
      <c r="NAI20" s="198"/>
      <c r="NAJ20" s="83"/>
      <c r="NAK20" s="83"/>
      <c r="NAL20" s="549"/>
      <c r="NAM20" s="765"/>
      <c r="NAU20" s="766"/>
      <c r="NAW20" s="766"/>
      <c r="NAY20" s="766"/>
      <c r="NBA20" s="766"/>
      <c r="NBB20" s="198"/>
      <c r="NBC20" s="83"/>
      <c r="NBD20" s="83"/>
      <c r="NBE20" s="549"/>
      <c r="NBF20" s="765"/>
      <c r="NBN20" s="766"/>
      <c r="NBP20" s="766"/>
      <c r="NBR20" s="766"/>
      <c r="NBT20" s="766"/>
      <c r="NBU20" s="198"/>
      <c r="NBV20" s="83"/>
      <c r="NBW20" s="83"/>
      <c r="NBX20" s="549"/>
      <c r="NBY20" s="765"/>
      <c r="NCG20" s="766"/>
      <c r="NCI20" s="766"/>
      <c r="NCK20" s="766"/>
      <c r="NCM20" s="766"/>
      <c r="NCN20" s="198"/>
      <c r="NCO20" s="83"/>
      <c r="NCP20" s="83"/>
      <c r="NCQ20" s="549"/>
      <c r="NCR20" s="765"/>
      <c r="NCZ20" s="766"/>
      <c r="NDB20" s="766"/>
      <c r="NDD20" s="766"/>
      <c r="NDF20" s="766"/>
      <c r="NDG20" s="198"/>
      <c r="NDH20" s="83"/>
      <c r="NDI20" s="83"/>
      <c r="NDJ20" s="549"/>
      <c r="NDK20" s="765"/>
      <c r="NDS20" s="766"/>
      <c r="NDU20" s="766"/>
      <c r="NDW20" s="766"/>
      <c r="NDY20" s="766"/>
      <c r="NDZ20" s="198"/>
      <c r="NEA20" s="83"/>
      <c r="NEB20" s="83"/>
      <c r="NEC20" s="549"/>
      <c r="NED20" s="765"/>
      <c r="NEL20" s="766"/>
      <c r="NEN20" s="766"/>
      <c r="NEP20" s="766"/>
      <c r="NER20" s="766"/>
      <c r="NES20" s="198"/>
      <c r="NET20" s="83"/>
      <c r="NEU20" s="83"/>
      <c r="NEV20" s="549"/>
      <c r="NEW20" s="765"/>
      <c r="NFE20" s="766"/>
      <c r="NFG20" s="766"/>
      <c r="NFI20" s="766"/>
      <c r="NFK20" s="766"/>
      <c r="NFL20" s="198"/>
      <c r="NFM20" s="83"/>
      <c r="NFN20" s="83"/>
      <c r="NFO20" s="549"/>
      <c r="NFP20" s="765"/>
      <c r="NFX20" s="766"/>
      <c r="NFZ20" s="766"/>
      <c r="NGB20" s="766"/>
      <c r="NGD20" s="766"/>
      <c r="NGE20" s="198"/>
      <c r="NGF20" s="83"/>
      <c r="NGG20" s="83"/>
      <c r="NGH20" s="549"/>
      <c r="NGI20" s="765"/>
      <c r="NGQ20" s="766"/>
      <c r="NGS20" s="766"/>
      <c r="NGU20" s="766"/>
      <c r="NGW20" s="766"/>
      <c r="NGX20" s="198"/>
      <c r="NGY20" s="83"/>
      <c r="NGZ20" s="83"/>
      <c r="NHA20" s="549"/>
      <c r="NHB20" s="765"/>
      <c r="NHJ20" s="766"/>
      <c r="NHL20" s="766"/>
      <c r="NHN20" s="766"/>
      <c r="NHP20" s="766"/>
      <c r="NHQ20" s="198"/>
      <c r="NHR20" s="83"/>
      <c r="NHS20" s="83"/>
      <c r="NHT20" s="549"/>
      <c r="NHU20" s="765"/>
      <c r="NIC20" s="766"/>
      <c r="NIE20" s="766"/>
      <c r="NIG20" s="766"/>
      <c r="NII20" s="766"/>
      <c r="NIJ20" s="198"/>
      <c r="NIK20" s="83"/>
      <c r="NIL20" s="83"/>
      <c r="NIM20" s="549"/>
      <c r="NIN20" s="765"/>
      <c r="NIV20" s="766"/>
      <c r="NIX20" s="766"/>
      <c r="NIZ20" s="766"/>
      <c r="NJB20" s="766"/>
      <c r="NJC20" s="198"/>
      <c r="NJD20" s="83"/>
      <c r="NJE20" s="83"/>
      <c r="NJF20" s="549"/>
      <c r="NJG20" s="765"/>
      <c r="NJO20" s="766"/>
      <c r="NJQ20" s="766"/>
      <c r="NJS20" s="766"/>
      <c r="NJU20" s="766"/>
      <c r="NJV20" s="198"/>
      <c r="NJW20" s="83"/>
      <c r="NJX20" s="83"/>
      <c r="NJY20" s="549"/>
      <c r="NJZ20" s="765"/>
      <c r="NKH20" s="766"/>
      <c r="NKJ20" s="766"/>
      <c r="NKL20" s="766"/>
      <c r="NKN20" s="766"/>
      <c r="NKO20" s="198"/>
      <c r="NKP20" s="83"/>
      <c r="NKQ20" s="83"/>
      <c r="NKR20" s="549"/>
      <c r="NKS20" s="765"/>
      <c r="NLA20" s="766"/>
      <c r="NLC20" s="766"/>
      <c r="NLE20" s="766"/>
      <c r="NLG20" s="766"/>
      <c r="NLH20" s="198"/>
      <c r="NLI20" s="83"/>
      <c r="NLJ20" s="83"/>
      <c r="NLK20" s="549"/>
      <c r="NLL20" s="765"/>
      <c r="NLT20" s="766"/>
      <c r="NLV20" s="766"/>
      <c r="NLX20" s="766"/>
      <c r="NLZ20" s="766"/>
      <c r="NMA20" s="198"/>
      <c r="NMB20" s="83"/>
      <c r="NMC20" s="83"/>
      <c r="NMD20" s="549"/>
      <c r="NME20" s="765"/>
      <c r="NMM20" s="766"/>
      <c r="NMO20" s="766"/>
      <c r="NMQ20" s="766"/>
      <c r="NMS20" s="766"/>
      <c r="NMT20" s="198"/>
      <c r="NMU20" s="83"/>
      <c r="NMV20" s="83"/>
      <c r="NMW20" s="549"/>
      <c r="NMX20" s="765"/>
      <c r="NNF20" s="766"/>
      <c r="NNH20" s="766"/>
      <c r="NNJ20" s="766"/>
      <c r="NNL20" s="766"/>
      <c r="NNM20" s="198"/>
      <c r="NNN20" s="83"/>
      <c r="NNO20" s="83"/>
      <c r="NNP20" s="549"/>
      <c r="NNQ20" s="765"/>
      <c r="NNY20" s="766"/>
      <c r="NOA20" s="766"/>
      <c r="NOC20" s="766"/>
      <c r="NOE20" s="766"/>
      <c r="NOF20" s="198"/>
      <c r="NOG20" s="83"/>
      <c r="NOH20" s="83"/>
      <c r="NOI20" s="549"/>
      <c r="NOJ20" s="765"/>
      <c r="NOR20" s="766"/>
      <c r="NOT20" s="766"/>
      <c r="NOV20" s="766"/>
      <c r="NOX20" s="766"/>
      <c r="NOY20" s="198"/>
      <c r="NOZ20" s="83"/>
      <c r="NPA20" s="83"/>
      <c r="NPB20" s="549"/>
      <c r="NPC20" s="765"/>
      <c r="NPK20" s="766"/>
      <c r="NPM20" s="766"/>
      <c r="NPO20" s="766"/>
      <c r="NPQ20" s="766"/>
      <c r="NPR20" s="198"/>
      <c r="NPS20" s="83"/>
      <c r="NPT20" s="83"/>
      <c r="NPU20" s="549"/>
      <c r="NPV20" s="765"/>
      <c r="NQD20" s="766"/>
      <c r="NQF20" s="766"/>
      <c r="NQH20" s="766"/>
      <c r="NQJ20" s="766"/>
      <c r="NQK20" s="198"/>
      <c r="NQL20" s="83"/>
      <c r="NQM20" s="83"/>
      <c r="NQN20" s="549"/>
      <c r="NQO20" s="765"/>
      <c r="NQW20" s="766"/>
      <c r="NQY20" s="766"/>
      <c r="NRA20" s="766"/>
      <c r="NRC20" s="766"/>
      <c r="NRD20" s="198"/>
      <c r="NRE20" s="83"/>
      <c r="NRF20" s="83"/>
      <c r="NRG20" s="549"/>
      <c r="NRH20" s="765"/>
      <c r="NRP20" s="766"/>
      <c r="NRR20" s="766"/>
      <c r="NRT20" s="766"/>
      <c r="NRV20" s="766"/>
      <c r="NRW20" s="198"/>
      <c r="NRX20" s="83"/>
      <c r="NRY20" s="83"/>
      <c r="NRZ20" s="549"/>
      <c r="NSA20" s="765"/>
      <c r="NSI20" s="766"/>
      <c r="NSK20" s="766"/>
      <c r="NSM20" s="766"/>
      <c r="NSO20" s="766"/>
      <c r="NSP20" s="198"/>
      <c r="NSQ20" s="83"/>
      <c r="NSR20" s="83"/>
      <c r="NSS20" s="549"/>
      <c r="NST20" s="765"/>
      <c r="NTB20" s="766"/>
      <c r="NTD20" s="766"/>
      <c r="NTF20" s="766"/>
      <c r="NTH20" s="766"/>
      <c r="NTI20" s="198"/>
      <c r="NTJ20" s="83"/>
      <c r="NTK20" s="83"/>
      <c r="NTL20" s="549"/>
      <c r="NTM20" s="765"/>
      <c r="NTU20" s="766"/>
      <c r="NTW20" s="766"/>
      <c r="NTY20" s="766"/>
      <c r="NUA20" s="766"/>
      <c r="NUB20" s="198"/>
      <c r="NUC20" s="83"/>
      <c r="NUD20" s="83"/>
      <c r="NUE20" s="549"/>
      <c r="NUF20" s="765"/>
      <c r="NUN20" s="766"/>
      <c r="NUP20" s="766"/>
      <c r="NUR20" s="766"/>
      <c r="NUT20" s="766"/>
      <c r="NUU20" s="198"/>
      <c r="NUV20" s="83"/>
      <c r="NUW20" s="83"/>
      <c r="NUX20" s="549"/>
      <c r="NUY20" s="765"/>
      <c r="NVG20" s="766"/>
      <c r="NVI20" s="766"/>
      <c r="NVK20" s="766"/>
      <c r="NVM20" s="766"/>
      <c r="NVN20" s="198"/>
      <c r="NVO20" s="83"/>
      <c r="NVP20" s="83"/>
      <c r="NVQ20" s="549"/>
      <c r="NVR20" s="765"/>
      <c r="NVZ20" s="766"/>
      <c r="NWB20" s="766"/>
      <c r="NWD20" s="766"/>
      <c r="NWF20" s="766"/>
      <c r="NWG20" s="198"/>
      <c r="NWH20" s="83"/>
      <c r="NWI20" s="83"/>
      <c r="NWJ20" s="549"/>
      <c r="NWK20" s="765"/>
      <c r="NWS20" s="766"/>
      <c r="NWU20" s="766"/>
      <c r="NWW20" s="766"/>
      <c r="NWY20" s="766"/>
      <c r="NWZ20" s="198"/>
      <c r="NXA20" s="83"/>
      <c r="NXB20" s="83"/>
      <c r="NXC20" s="549"/>
      <c r="NXD20" s="765"/>
      <c r="NXL20" s="766"/>
      <c r="NXN20" s="766"/>
      <c r="NXP20" s="766"/>
      <c r="NXR20" s="766"/>
      <c r="NXS20" s="198"/>
      <c r="NXT20" s="83"/>
      <c r="NXU20" s="83"/>
      <c r="NXV20" s="549"/>
      <c r="NXW20" s="765"/>
      <c r="NYE20" s="766"/>
      <c r="NYG20" s="766"/>
      <c r="NYI20" s="766"/>
      <c r="NYK20" s="766"/>
      <c r="NYL20" s="198"/>
      <c r="NYM20" s="83"/>
      <c r="NYN20" s="83"/>
      <c r="NYO20" s="549"/>
      <c r="NYP20" s="765"/>
      <c r="NYX20" s="766"/>
      <c r="NYZ20" s="766"/>
      <c r="NZB20" s="766"/>
      <c r="NZD20" s="766"/>
      <c r="NZE20" s="198"/>
      <c r="NZF20" s="83"/>
      <c r="NZG20" s="83"/>
      <c r="NZH20" s="549"/>
      <c r="NZI20" s="765"/>
      <c r="NZQ20" s="766"/>
      <c r="NZS20" s="766"/>
      <c r="NZU20" s="766"/>
      <c r="NZW20" s="766"/>
      <c r="NZX20" s="198"/>
      <c r="NZY20" s="83"/>
      <c r="NZZ20" s="83"/>
      <c r="OAA20" s="549"/>
      <c r="OAB20" s="765"/>
      <c r="OAJ20" s="766"/>
      <c r="OAL20" s="766"/>
      <c r="OAN20" s="766"/>
      <c r="OAP20" s="766"/>
      <c r="OAQ20" s="198"/>
      <c r="OAR20" s="83"/>
      <c r="OAS20" s="83"/>
      <c r="OAT20" s="549"/>
      <c r="OAU20" s="765"/>
      <c r="OBC20" s="766"/>
      <c r="OBE20" s="766"/>
      <c r="OBG20" s="766"/>
      <c r="OBI20" s="766"/>
      <c r="OBJ20" s="198"/>
      <c r="OBK20" s="83"/>
      <c r="OBL20" s="83"/>
      <c r="OBM20" s="549"/>
      <c r="OBN20" s="765"/>
      <c r="OBV20" s="766"/>
      <c r="OBX20" s="766"/>
      <c r="OBZ20" s="766"/>
      <c r="OCB20" s="766"/>
      <c r="OCC20" s="198"/>
      <c r="OCD20" s="83"/>
      <c r="OCE20" s="83"/>
      <c r="OCF20" s="549"/>
      <c r="OCG20" s="765"/>
      <c r="OCO20" s="766"/>
      <c r="OCQ20" s="766"/>
      <c r="OCS20" s="766"/>
      <c r="OCU20" s="766"/>
      <c r="OCV20" s="198"/>
      <c r="OCW20" s="83"/>
      <c r="OCX20" s="83"/>
      <c r="OCY20" s="549"/>
      <c r="OCZ20" s="765"/>
      <c r="ODH20" s="766"/>
      <c r="ODJ20" s="766"/>
      <c r="ODL20" s="766"/>
      <c r="ODN20" s="766"/>
      <c r="ODO20" s="198"/>
      <c r="ODP20" s="83"/>
      <c r="ODQ20" s="83"/>
      <c r="ODR20" s="549"/>
      <c r="ODS20" s="765"/>
      <c r="OEA20" s="766"/>
      <c r="OEC20" s="766"/>
      <c r="OEE20" s="766"/>
      <c r="OEG20" s="766"/>
      <c r="OEH20" s="198"/>
      <c r="OEI20" s="83"/>
      <c r="OEJ20" s="83"/>
      <c r="OEK20" s="549"/>
      <c r="OEL20" s="765"/>
      <c r="OET20" s="766"/>
      <c r="OEV20" s="766"/>
      <c r="OEX20" s="766"/>
      <c r="OEZ20" s="766"/>
      <c r="OFA20" s="198"/>
      <c r="OFB20" s="83"/>
      <c r="OFC20" s="83"/>
      <c r="OFD20" s="549"/>
      <c r="OFE20" s="765"/>
      <c r="OFM20" s="766"/>
      <c r="OFO20" s="766"/>
      <c r="OFQ20" s="766"/>
      <c r="OFS20" s="766"/>
      <c r="OFT20" s="198"/>
      <c r="OFU20" s="83"/>
      <c r="OFV20" s="83"/>
      <c r="OFW20" s="549"/>
      <c r="OFX20" s="765"/>
      <c r="OGF20" s="766"/>
      <c r="OGH20" s="766"/>
      <c r="OGJ20" s="766"/>
      <c r="OGL20" s="766"/>
      <c r="OGM20" s="198"/>
      <c r="OGN20" s="83"/>
      <c r="OGO20" s="83"/>
      <c r="OGP20" s="549"/>
      <c r="OGQ20" s="765"/>
      <c r="OGY20" s="766"/>
      <c r="OHA20" s="766"/>
      <c r="OHC20" s="766"/>
      <c r="OHE20" s="766"/>
      <c r="OHF20" s="198"/>
      <c r="OHG20" s="83"/>
      <c r="OHH20" s="83"/>
      <c r="OHI20" s="549"/>
      <c r="OHJ20" s="765"/>
      <c r="OHR20" s="766"/>
      <c r="OHT20" s="766"/>
      <c r="OHV20" s="766"/>
      <c r="OHX20" s="766"/>
      <c r="OHY20" s="198"/>
      <c r="OHZ20" s="83"/>
      <c r="OIA20" s="83"/>
      <c r="OIB20" s="549"/>
      <c r="OIC20" s="765"/>
      <c r="OIK20" s="766"/>
      <c r="OIM20" s="766"/>
      <c r="OIO20" s="766"/>
      <c r="OIQ20" s="766"/>
      <c r="OIR20" s="198"/>
      <c r="OIS20" s="83"/>
      <c r="OIT20" s="83"/>
      <c r="OIU20" s="549"/>
      <c r="OIV20" s="765"/>
      <c r="OJD20" s="766"/>
      <c r="OJF20" s="766"/>
      <c r="OJH20" s="766"/>
      <c r="OJJ20" s="766"/>
      <c r="OJK20" s="198"/>
      <c r="OJL20" s="83"/>
      <c r="OJM20" s="83"/>
      <c r="OJN20" s="549"/>
      <c r="OJO20" s="765"/>
      <c r="OJW20" s="766"/>
      <c r="OJY20" s="766"/>
      <c r="OKA20" s="766"/>
      <c r="OKC20" s="766"/>
      <c r="OKD20" s="198"/>
      <c r="OKE20" s="83"/>
      <c r="OKF20" s="83"/>
      <c r="OKG20" s="549"/>
      <c r="OKH20" s="765"/>
      <c r="OKP20" s="766"/>
      <c r="OKR20" s="766"/>
      <c r="OKT20" s="766"/>
      <c r="OKV20" s="766"/>
      <c r="OKW20" s="198"/>
      <c r="OKX20" s="83"/>
      <c r="OKY20" s="83"/>
      <c r="OKZ20" s="549"/>
      <c r="OLA20" s="765"/>
      <c r="OLI20" s="766"/>
      <c r="OLK20" s="766"/>
      <c r="OLM20" s="766"/>
      <c r="OLO20" s="766"/>
      <c r="OLP20" s="198"/>
      <c r="OLQ20" s="83"/>
      <c r="OLR20" s="83"/>
      <c r="OLS20" s="549"/>
      <c r="OLT20" s="765"/>
      <c r="OMB20" s="766"/>
      <c r="OMD20" s="766"/>
      <c r="OMF20" s="766"/>
      <c r="OMH20" s="766"/>
      <c r="OMI20" s="198"/>
      <c r="OMJ20" s="83"/>
      <c r="OMK20" s="83"/>
      <c r="OML20" s="549"/>
      <c r="OMM20" s="765"/>
      <c r="OMU20" s="766"/>
      <c r="OMW20" s="766"/>
      <c r="OMY20" s="766"/>
      <c r="ONA20" s="766"/>
      <c r="ONB20" s="198"/>
      <c r="ONC20" s="83"/>
      <c r="OND20" s="83"/>
      <c r="ONE20" s="549"/>
      <c r="ONF20" s="765"/>
      <c r="ONN20" s="766"/>
      <c r="ONP20" s="766"/>
      <c r="ONR20" s="766"/>
      <c r="ONT20" s="766"/>
      <c r="ONU20" s="198"/>
      <c r="ONV20" s="83"/>
      <c r="ONW20" s="83"/>
      <c r="ONX20" s="549"/>
      <c r="ONY20" s="765"/>
      <c r="OOG20" s="766"/>
      <c r="OOI20" s="766"/>
      <c r="OOK20" s="766"/>
      <c r="OOM20" s="766"/>
      <c r="OON20" s="198"/>
      <c r="OOO20" s="83"/>
      <c r="OOP20" s="83"/>
      <c r="OOQ20" s="549"/>
      <c r="OOR20" s="765"/>
      <c r="OOZ20" s="766"/>
      <c r="OPB20" s="766"/>
      <c r="OPD20" s="766"/>
      <c r="OPF20" s="766"/>
      <c r="OPG20" s="198"/>
      <c r="OPH20" s="83"/>
      <c r="OPI20" s="83"/>
      <c r="OPJ20" s="549"/>
      <c r="OPK20" s="765"/>
      <c r="OPS20" s="766"/>
      <c r="OPU20" s="766"/>
      <c r="OPW20" s="766"/>
      <c r="OPY20" s="766"/>
      <c r="OPZ20" s="198"/>
      <c r="OQA20" s="83"/>
      <c r="OQB20" s="83"/>
      <c r="OQC20" s="549"/>
      <c r="OQD20" s="765"/>
      <c r="OQL20" s="766"/>
      <c r="OQN20" s="766"/>
      <c r="OQP20" s="766"/>
      <c r="OQR20" s="766"/>
      <c r="OQS20" s="198"/>
      <c r="OQT20" s="83"/>
      <c r="OQU20" s="83"/>
      <c r="OQV20" s="549"/>
      <c r="OQW20" s="765"/>
      <c r="ORE20" s="766"/>
      <c r="ORG20" s="766"/>
      <c r="ORI20" s="766"/>
      <c r="ORK20" s="766"/>
      <c r="ORL20" s="198"/>
      <c r="ORM20" s="83"/>
      <c r="ORN20" s="83"/>
      <c r="ORO20" s="549"/>
      <c r="ORP20" s="765"/>
      <c r="ORX20" s="766"/>
      <c r="ORZ20" s="766"/>
      <c r="OSB20" s="766"/>
      <c r="OSD20" s="766"/>
      <c r="OSE20" s="198"/>
      <c r="OSF20" s="83"/>
      <c r="OSG20" s="83"/>
      <c r="OSH20" s="549"/>
      <c r="OSI20" s="765"/>
      <c r="OSQ20" s="766"/>
      <c r="OSS20" s="766"/>
      <c r="OSU20" s="766"/>
      <c r="OSW20" s="766"/>
      <c r="OSX20" s="198"/>
      <c r="OSY20" s="83"/>
      <c r="OSZ20" s="83"/>
      <c r="OTA20" s="549"/>
      <c r="OTB20" s="765"/>
      <c r="OTJ20" s="766"/>
      <c r="OTL20" s="766"/>
      <c r="OTN20" s="766"/>
      <c r="OTP20" s="766"/>
      <c r="OTQ20" s="198"/>
      <c r="OTR20" s="83"/>
      <c r="OTS20" s="83"/>
      <c r="OTT20" s="549"/>
      <c r="OTU20" s="765"/>
      <c r="OUC20" s="766"/>
      <c r="OUE20" s="766"/>
      <c r="OUG20" s="766"/>
      <c r="OUI20" s="766"/>
      <c r="OUJ20" s="198"/>
      <c r="OUK20" s="83"/>
      <c r="OUL20" s="83"/>
      <c r="OUM20" s="549"/>
      <c r="OUN20" s="765"/>
      <c r="OUV20" s="766"/>
      <c r="OUX20" s="766"/>
      <c r="OUZ20" s="766"/>
      <c r="OVB20" s="766"/>
      <c r="OVC20" s="198"/>
      <c r="OVD20" s="83"/>
      <c r="OVE20" s="83"/>
      <c r="OVF20" s="549"/>
      <c r="OVG20" s="765"/>
      <c r="OVO20" s="766"/>
      <c r="OVQ20" s="766"/>
      <c r="OVS20" s="766"/>
      <c r="OVU20" s="766"/>
      <c r="OVV20" s="198"/>
      <c r="OVW20" s="83"/>
      <c r="OVX20" s="83"/>
      <c r="OVY20" s="549"/>
      <c r="OVZ20" s="765"/>
      <c r="OWH20" s="766"/>
      <c r="OWJ20" s="766"/>
      <c r="OWL20" s="766"/>
      <c r="OWN20" s="766"/>
      <c r="OWO20" s="198"/>
      <c r="OWP20" s="83"/>
      <c r="OWQ20" s="83"/>
      <c r="OWR20" s="549"/>
      <c r="OWS20" s="765"/>
      <c r="OXA20" s="766"/>
      <c r="OXC20" s="766"/>
      <c r="OXE20" s="766"/>
      <c r="OXG20" s="766"/>
      <c r="OXH20" s="198"/>
      <c r="OXI20" s="83"/>
      <c r="OXJ20" s="83"/>
      <c r="OXK20" s="549"/>
      <c r="OXL20" s="765"/>
      <c r="OXT20" s="766"/>
      <c r="OXV20" s="766"/>
      <c r="OXX20" s="766"/>
      <c r="OXZ20" s="766"/>
      <c r="OYA20" s="198"/>
      <c r="OYB20" s="83"/>
      <c r="OYC20" s="83"/>
      <c r="OYD20" s="549"/>
      <c r="OYE20" s="765"/>
      <c r="OYM20" s="766"/>
      <c r="OYO20" s="766"/>
      <c r="OYQ20" s="766"/>
      <c r="OYS20" s="766"/>
      <c r="OYT20" s="198"/>
      <c r="OYU20" s="83"/>
      <c r="OYV20" s="83"/>
      <c r="OYW20" s="549"/>
      <c r="OYX20" s="765"/>
      <c r="OZF20" s="766"/>
      <c r="OZH20" s="766"/>
      <c r="OZJ20" s="766"/>
      <c r="OZL20" s="766"/>
      <c r="OZM20" s="198"/>
      <c r="OZN20" s="83"/>
      <c r="OZO20" s="83"/>
      <c r="OZP20" s="549"/>
      <c r="OZQ20" s="765"/>
      <c r="OZY20" s="766"/>
      <c r="PAA20" s="766"/>
      <c r="PAC20" s="766"/>
      <c r="PAE20" s="766"/>
      <c r="PAF20" s="198"/>
      <c r="PAG20" s="83"/>
      <c r="PAH20" s="83"/>
      <c r="PAI20" s="549"/>
      <c r="PAJ20" s="765"/>
      <c r="PAR20" s="766"/>
      <c r="PAT20" s="766"/>
      <c r="PAV20" s="766"/>
      <c r="PAX20" s="766"/>
      <c r="PAY20" s="198"/>
      <c r="PAZ20" s="83"/>
      <c r="PBA20" s="83"/>
      <c r="PBB20" s="549"/>
      <c r="PBC20" s="765"/>
      <c r="PBK20" s="766"/>
      <c r="PBM20" s="766"/>
      <c r="PBO20" s="766"/>
      <c r="PBQ20" s="766"/>
      <c r="PBR20" s="198"/>
      <c r="PBS20" s="83"/>
      <c r="PBT20" s="83"/>
      <c r="PBU20" s="549"/>
      <c r="PBV20" s="765"/>
      <c r="PCD20" s="766"/>
      <c r="PCF20" s="766"/>
      <c r="PCH20" s="766"/>
      <c r="PCJ20" s="766"/>
      <c r="PCK20" s="198"/>
      <c r="PCL20" s="83"/>
      <c r="PCM20" s="83"/>
      <c r="PCN20" s="549"/>
      <c r="PCO20" s="765"/>
      <c r="PCW20" s="766"/>
      <c r="PCY20" s="766"/>
      <c r="PDA20" s="766"/>
      <c r="PDC20" s="766"/>
      <c r="PDD20" s="198"/>
      <c r="PDE20" s="83"/>
      <c r="PDF20" s="83"/>
      <c r="PDG20" s="549"/>
      <c r="PDH20" s="765"/>
      <c r="PDP20" s="766"/>
      <c r="PDR20" s="766"/>
      <c r="PDT20" s="766"/>
      <c r="PDV20" s="766"/>
      <c r="PDW20" s="198"/>
      <c r="PDX20" s="83"/>
      <c r="PDY20" s="83"/>
      <c r="PDZ20" s="549"/>
      <c r="PEA20" s="765"/>
      <c r="PEI20" s="766"/>
      <c r="PEK20" s="766"/>
      <c r="PEM20" s="766"/>
      <c r="PEO20" s="766"/>
      <c r="PEP20" s="198"/>
      <c r="PEQ20" s="83"/>
      <c r="PER20" s="83"/>
      <c r="PES20" s="549"/>
      <c r="PET20" s="765"/>
      <c r="PFB20" s="766"/>
      <c r="PFD20" s="766"/>
      <c r="PFF20" s="766"/>
      <c r="PFH20" s="766"/>
      <c r="PFI20" s="198"/>
      <c r="PFJ20" s="83"/>
      <c r="PFK20" s="83"/>
      <c r="PFL20" s="549"/>
      <c r="PFM20" s="765"/>
      <c r="PFU20" s="766"/>
      <c r="PFW20" s="766"/>
      <c r="PFY20" s="766"/>
      <c r="PGA20" s="766"/>
      <c r="PGB20" s="198"/>
      <c r="PGC20" s="83"/>
      <c r="PGD20" s="83"/>
      <c r="PGE20" s="549"/>
      <c r="PGF20" s="765"/>
      <c r="PGN20" s="766"/>
      <c r="PGP20" s="766"/>
      <c r="PGR20" s="766"/>
      <c r="PGT20" s="766"/>
      <c r="PGU20" s="198"/>
      <c r="PGV20" s="83"/>
      <c r="PGW20" s="83"/>
      <c r="PGX20" s="549"/>
      <c r="PGY20" s="765"/>
      <c r="PHG20" s="766"/>
      <c r="PHI20" s="766"/>
      <c r="PHK20" s="766"/>
      <c r="PHM20" s="766"/>
      <c r="PHN20" s="198"/>
      <c r="PHO20" s="83"/>
      <c r="PHP20" s="83"/>
      <c r="PHQ20" s="549"/>
      <c r="PHR20" s="765"/>
      <c r="PHZ20" s="766"/>
      <c r="PIB20" s="766"/>
      <c r="PID20" s="766"/>
      <c r="PIF20" s="766"/>
      <c r="PIG20" s="198"/>
      <c r="PIH20" s="83"/>
      <c r="PII20" s="83"/>
      <c r="PIJ20" s="549"/>
      <c r="PIK20" s="765"/>
      <c r="PIS20" s="766"/>
      <c r="PIU20" s="766"/>
      <c r="PIW20" s="766"/>
      <c r="PIY20" s="766"/>
      <c r="PIZ20" s="198"/>
      <c r="PJA20" s="83"/>
      <c r="PJB20" s="83"/>
      <c r="PJC20" s="549"/>
      <c r="PJD20" s="765"/>
      <c r="PJL20" s="766"/>
      <c r="PJN20" s="766"/>
      <c r="PJP20" s="766"/>
      <c r="PJR20" s="766"/>
      <c r="PJS20" s="198"/>
      <c r="PJT20" s="83"/>
      <c r="PJU20" s="83"/>
      <c r="PJV20" s="549"/>
      <c r="PJW20" s="765"/>
      <c r="PKE20" s="766"/>
      <c r="PKG20" s="766"/>
      <c r="PKI20" s="766"/>
      <c r="PKK20" s="766"/>
      <c r="PKL20" s="198"/>
      <c r="PKM20" s="83"/>
      <c r="PKN20" s="83"/>
      <c r="PKO20" s="549"/>
      <c r="PKP20" s="765"/>
      <c r="PKX20" s="766"/>
      <c r="PKZ20" s="766"/>
      <c r="PLB20" s="766"/>
      <c r="PLD20" s="766"/>
      <c r="PLE20" s="198"/>
      <c r="PLF20" s="83"/>
      <c r="PLG20" s="83"/>
      <c r="PLH20" s="549"/>
      <c r="PLI20" s="765"/>
      <c r="PLQ20" s="766"/>
      <c r="PLS20" s="766"/>
      <c r="PLU20" s="766"/>
      <c r="PLW20" s="766"/>
      <c r="PLX20" s="198"/>
      <c r="PLY20" s="83"/>
      <c r="PLZ20" s="83"/>
      <c r="PMA20" s="549"/>
      <c r="PMB20" s="765"/>
      <c r="PMJ20" s="766"/>
      <c r="PML20" s="766"/>
      <c r="PMN20" s="766"/>
      <c r="PMP20" s="766"/>
      <c r="PMQ20" s="198"/>
      <c r="PMR20" s="83"/>
      <c r="PMS20" s="83"/>
      <c r="PMT20" s="549"/>
      <c r="PMU20" s="765"/>
      <c r="PNC20" s="766"/>
      <c r="PNE20" s="766"/>
      <c r="PNG20" s="766"/>
      <c r="PNI20" s="766"/>
      <c r="PNJ20" s="198"/>
      <c r="PNK20" s="83"/>
      <c r="PNL20" s="83"/>
      <c r="PNM20" s="549"/>
      <c r="PNN20" s="765"/>
      <c r="PNV20" s="766"/>
      <c r="PNX20" s="766"/>
      <c r="PNZ20" s="766"/>
      <c r="POB20" s="766"/>
      <c r="POC20" s="198"/>
      <c r="POD20" s="83"/>
      <c r="POE20" s="83"/>
      <c r="POF20" s="549"/>
      <c r="POG20" s="765"/>
      <c r="POO20" s="766"/>
      <c r="POQ20" s="766"/>
      <c r="POS20" s="766"/>
      <c r="POU20" s="766"/>
      <c r="POV20" s="198"/>
      <c r="POW20" s="83"/>
      <c r="POX20" s="83"/>
      <c r="POY20" s="549"/>
      <c r="POZ20" s="765"/>
      <c r="PPH20" s="766"/>
      <c r="PPJ20" s="766"/>
      <c r="PPL20" s="766"/>
      <c r="PPN20" s="766"/>
      <c r="PPO20" s="198"/>
      <c r="PPP20" s="83"/>
      <c r="PPQ20" s="83"/>
      <c r="PPR20" s="549"/>
      <c r="PPS20" s="765"/>
      <c r="PQA20" s="766"/>
      <c r="PQC20" s="766"/>
      <c r="PQE20" s="766"/>
      <c r="PQG20" s="766"/>
      <c r="PQH20" s="198"/>
      <c r="PQI20" s="83"/>
      <c r="PQJ20" s="83"/>
      <c r="PQK20" s="549"/>
      <c r="PQL20" s="765"/>
      <c r="PQT20" s="766"/>
      <c r="PQV20" s="766"/>
      <c r="PQX20" s="766"/>
      <c r="PQZ20" s="766"/>
      <c r="PRA20" s="198"/>
      <c r="PRB20" s="83"/>
      <c r="PRC20" s="83"/>
      <c r="PRD20" s="549"/>
      <c r="PRE20" s="765"/>
      <c r="PRM20" s="766"/>
      <c r="PRO20" s="766"/>
      <c r="PRQ20" s="766"/>
      <c r="PRS20" s="766"/>
      <c r="PRT20" s="198"/>
      <c r="PRU20" s="83"/>
      <c r="PRV20" s="83"/>
      <c r="PRW20" s="549"/>
      <c r="PRX20" s="765"/>
      <c r="PSF20" s="766"/>
      <c r="PSH20" s="766"/>
      <c r="PSJ20" s="766"/>
      <c r="PSL20" s="766"/>
      <c r="PSM20" s="198"/>
      <c r="PSN20" s="83"/>
      <c r="PSO20" s="83"/>
      <c r="PSP20" s="549"/>
      <c r="PSQ20" s="765"/>
      <c r="PSY20" s="766"/>
      <c r="PTA20" s="766"/>
      <c r="PTC20" s="766"/>
      <c r="PTE20" s="766"/>
      <c r="PTF20" s="198"/>
      <c r="PTG20" s="83"/>
      <c r="PTH20" s="83"/>
      <c r="PTI20" s="549"/>
      <c r="PTJ20" s="765"/>
      <c r="PTR20" s="766"/>
      <c r="PTT20" s="766"/>
      <c r="PTV20" s="766"/>
      <c r="PTX20" s="766"/>
      <c r="PTY20" s="198"/>
      <c r="PTZ20" s="83"/>
      <c r="PUA20" s="83"/>
      <c r="PUB20" s="549"/>
      <c r="PUC20" s="765"/>
      <c r="PUK20" s="766"/>
      <c r="PUM20" s="766"/>
      <c r="PUO20" s="766"/>
      <c r="PUQ20" s="766"/>
      <c r="PUR20" s="198"/>
      <c r="PUS20" s="83"/>
      <c r="PUT20" s="83"/>
      <c r="PUU20" s="549"/>
      <c r="PUV20" s="765"/>
      <c r="PVD20" s="766"/>
      <c r="PVF20" s="766"/>
      <c r="PVH20" s="766"/>
      <c r="PVJ20" s="766"/>
      <c r="PVK20" s="198"/>
      <c r="PVL20" s="83"/>
      <c r="PVM20" s="83"/>
      <c r="PVN20" s="549"/>
      <c r="PVO20" s="765"/>
      <c r="PVW20" s="766"/>
      <c r="PVY20" s="766"/>
      <c r="PWA20" s="766"/>
      <c r="PWC20" s="766"/>
      <c r="PWD20" s="198"/>
      <c r="PWE20" s="83"/>
      <c r="PWF20" s="83"/>
      <c r="PWG20" s="549"/>
      <c r="PWH20" s="765"/>
      <c r="PWP20" s="766"/>
      <c r="PWR20" s="766"/>
      <c r="PWT20" s="766"/>
      <c r="PWV20" s="766"/>
      <c r="PWW20" s="198"/>
      <c r="PWX20" s="83"/>
      <c r="PWY20" s="83"/>
      <c r="PWZ20" s="549"/>
      <c r="PXA20" s="765"/>
      <c r="PXI20" s="766"/>
      <c r="PXK20" s="766"/>
      <c r="PXM20" s="766"/>
      <c r="PXO20" s="766"/>
      <c r="PXP20" s="198"/>
      <c r="PXQ20" s="83"/>
      <c r="PXR20" s="83"/>
      <c r="PXS20" s="549"/>
      <c r="PXT20" s="765"/>
      <c r="PYB20" s="766"/>
      <c r="PYD20" s="766"/>
      <c r="PYF20" s="766"/>
      <c r="PYH20" s="766"/>
      <c r="PYI20" s="198"/>
      <c r="PYJ20" s="83"/>
      <c r="PYK20" s="83"/>
      <c r="PYL20" s="549"/>
      <c r="PYM20" s="765"/>
      <c r="PYU20" s="766"/>
      <c r="PYW20" s="766"/>
      <c r="PYY20" s="766"/>
      <c r="PZA20" s="766"/>
      <c r="PZB20" s="198"/>
      <c r="PZC20" s="83"/>
      <c r="PZD20" s="83"/>
      <c r="PZE20" s="549"/>
      <c r="PZF20" s="765"/>
      <c r="PZN20" s="766"/>
      <c r="PZP20" s="766"/>
      <c r="PZR20" s="766"/>
      <c r="PZT20" s="766"/>
      <c r="PZU20" s="198"/>
      <c r="PZV20" s="83"/>
      <c r="PZW20" s="83"/>
      <c r="PZX20" s="549"/>
      <c r="PZY20" s="765"/>
      <c r="QAG20" s="766"/>
      <c r="QAI20" s="766"/>
      <c r="QAK20" s="766"/>
      <c r="QAM20" s="766"/>
      <c r="QAN20" s="198"/>
      <c r="QAO20" s="83"/>
      <c r="QAP20" s="83"/>
      <c r="QAQ20" s="549"/>
      <c r="QAR20" s="765"/>
      <c r="QAZ20" s="766"/>
      <c r="QBB20" s="766"/>
      <c r="QBD20" s="766"/>
      <c r="QBF20" s="766"/>
      <c r="QBG20" s="198"/>
      <c r="QBH20" s="83"/>
      <c r="QBI20" s="83"/>
      <c r="QBJ20" s="549"/>
      <c r="QBK20" s="765"/>
      <c r="QBS20" s="766"/>
      <c r="QBU20" s="766"/>
      <c r="QBW20" s="766"/>
      <c r="QBY20" s="766"/>
      <c r="QBZ20" s="198"/>
      <c r="QCA20" s="83"/>
      <c r="QCB20" s="83"/>
      <c r="QCC20" s="549"/>
      <c r="QCD20" s="765"/>
      <c r="QCL20" s="766"/>
      <c r="QCN20" s="766"/>
      <c r="QCP20" s="766"/>
      <c r="QCR20" s="766"/>
      <c r="QCS20" s="198"/>
      <c r="QCT20" s="83"/>
      <c r="QCU20" s="83"/>
      <c r="QCV20" s="549"/>
      <c r="QCW20" s="765"/>
      <c r="QDE20" s="766"/>
      <c r="QDG20" s="766"/>
      <c r="QDI20" s="766"/>
      <c r="QDK20" s="766"/>
      <c r="QDL20" s="198"/>
      <c r="QDM20" s="83"/>
      <c r="QDN20" s="83"/>
      <c r="QDO20" s="549"/>
      <c r="QDP20" s="765"/>
      <c r="QDX20" s="766"/>
      <c r="QDZ20" s="766"/>
      <c r="QEB20" s="766"/>
      <c r="QED20" s="766"/>
      <c r="QEE20" s="198"/>
      <c r="QEF20" s="83"/>
      <c r="QEG20" s="83"/>
      <c r="QEH20" s="549"/>
      <c r="QEI20" s="765"/>
      <c r="QEQ20" s="766"/>
      <c r="QES20" s="766"/>
      <c r="QEU20" s="766"/>
      <c r="QEW20" s="766"/>
      <c r="QEX20" s="198"/>
      <c r="QEY20" s="83"/>
      <c r="QEZ20" s="83"/>
      <c r="QFA20" s="549"/>
      <c r="QFB20" s="765"/>
      <c r="QFJ20" s="766"/>
      <c r="QFL20" s="766"/>
      <c r="QFN20" s="766"/>
      <c r="QFP20" s="766"/>
      <c r="QFQ20" s="198"/>
      <c r="QFR20" s="83"/>
      <c r="QFS20" s="83"/>
      <c r="QFT20" s="549"/>
      <c r="QFU20" s="765"/>
      <c r="QGC20" s="766"/>
      <c r="QGE20" s="766"/>
      <c r="QGG20" s="766"/>
      <c r="QGI20" s="766"/>
      <c r="QGJ20" s="198"/>
      <c r="QGK20" s="83"/>
      <c r="QGL20" s="83"/>
      <c r="QGM20" s="549"/>
      <c r="QGN20" s="765"/>
      <c r="QGV20" s="766"/>
      <c r="QGX20" s="766"/>
      <c r="QGZ20" s="766"/>
      <c r="QHB20" s="766"/>
      <c r="QHC20" s="198"/>
      <c r="QHD20" s="83"/>
      <c r="QHE20" s="83"/>
      <c r="QHF20" s="549"/>
      <c r="QHG20" s="765"/>
      <c r="QHO20" s="766"/>
      <c r="QHQ20" s="766"/>
      <c r="QHS20" s="766"/>
      <c r="QHU20" s="766"/>
      <c r="QHV20" s="198"/>
      <c r="QHW20" s="83"/>
      <c r="QHX20" s="83"/>
      <c r="QHY20" s="549"/>
      <c r="QHZ20" s="765"/>
      <c r="QIH20" s="766"/>
      <c r="QIJ20" s="766"/>
      <c r="QIL20" s="766"/>
      <c r="QIN20" s="766"/>
      <c r="QIO20" s="198"/>
      <c r="QIP20" s="83"/>
      <c r="QIQ20" s="83"/>
      <c r="QIR20" s="549"/>
      <c r="QIS20" s="765"/>
      <c r="QJA20" s="766"/>
      <c r="QJC20" s="766"/>
      <c r="QJE20" s="766"/>
      <c r="QJG20" s="766"/>
      <c r="QJH20" s="198"/>
      <c r="QJI20" s="83"/>
      <c r="QJJ20" s="83"/>
      <c r="QJK20" s="549"/>
      <c r="QJL20" s="765"/>
      <c r="QJT20" s="766"/>
      <c r="QJV20" s="766"/>
      <c r="QJX20" s="766"/>
      <c r="QJZ20" s="766"/>
      <c r="QKA20" s="198"/>
      <c r="QKB20" s="83"/>
      <c r="QKC20" s="83"/>
      <c r="QKD20" s="549"/>
      <c r="QKE20" s="765"/>
      <c r="QKM20" s="766"/>
      <c r="QKO20" s="766"/>
      <c r="QKQ20" s="766"/>
      <c r="QKS20" s="766"/>
      <c r="QKT20" s="198"/>
      <c r="QKU20" s="83"/>
      <c r="QKV20" s="83"/>
      <c r="QKW20" s="549"/>
      <c r="QKX20" s="765"/>
      <c r="QLF20" s="766"/>
      <c r="QLH20" s="766"/>
      <c r="QLJ20" s="766"/>
      <c r="QLL20" s="766"/>
      <c r="QLM20" s="198"/>
      <c r="QLN20" s="83"/>
      <c r="QLO20" s="83"/>
      <c r="QLP20" s="549"/>
      <c r="QLQ20" s="765"/>
      <c r="QLY20" s="766"/>
      <c r="QMA20" s="766"/>
      <c r="QMC20" s="766"/>
      <c r="QME20" s="766"/>
      <c r="QMF20" s="198"/>
      <c r="QMG20" s="83"/>
      <c r="QMH20" s="83"/>
      <c r="QMI20" s="549"/>
      <c r="QMJ20" s="765"/>
      <c r="QMR20" s="766"/>
      <c r="QMT20" s="766"/>
      <c r="QMV20" s="766"/>
      <c r="QMX20" s="766"/>
      <c r="QMY20" s="198"/>
      <c r="QMZ20" s="83"/>
      <c r="QNA20" s="83"/>
      <c r="QNB20" s="549"/>
      <c r="QNC20" s="765"/>
      <c r="QNK20" s="766"/>
      <c r="QNM20" s="766"/>
      <c r="QNO20" s="766"/>
      <c r="QNQ20" s="766"/>
      <c r="QNR20" s="198"/>
      <c r="QNS20" s="83"/>
      <c r="QNT20" s="83"/>
      <c r="QNU20" s="549"/>
      <c r="QNV20" s="765"/>
      <c r="QOD20" s="766"/>
      <c r="QOF20" s="766"/>
      <c r="QOH20" s="766"/>
      <c r="QOJ20" s="766"/>
      <c r="QOK20" s="198"/>
      <c r="QOL20" s="83"/>
      <c r="QOM20" s="83"/>
      <c r="QON20" s="549"/>
      <c r="QOO20" s="765"/>
      <c r="QOW20" s="766"/>
      <c r="QOY20" s="766"/>
      <c r="QPA20" s="766"/>
      <c r="QPC20" s="766"/>
      <c r="QPD20" s="198"/>
      <c r="QPE20" s="83"/>
      <c r="QPF20" s="83"/>
      <c r="QPG20" s="549"/>
      <c r="QPH20" s="765"/>
      <c r="QPP20" s="766"/>
      <c r="QPR20" s="766"/>
      <c r="QPT20" s="766"/>
      <c r="QPV20" s="766"/>
      <c r="QPW20" s="198"/>
      <c r="QPX20" s="83"/>
      <c r="QPY20" s="83"/>
      <c r="QPZ20" s="549"/>
      <c r="QQA20" s="765"/>
      <c r="QQI20" s="766"/>
      <c r="QQK20" s="766"/>
      <c r="QQM20" s="766"/>
      <c r="QQO20" s="766"/>
      <c r="QQP20" s="198"/>
      <c r="QQQ20" s="83"/>
      <c r="QQR20" s="83"/>
      <c r="QQS20" s="549"/>
      <c r="QQT20" s="765"/>
      <c r="QRB20" s="766"/>
      <c r="QRD20" s="766"/>
      <c r="QRF20" s="766"/>
      <c r="QRH20" s="766"/>
      <c r="QRI20" s="198"/>
      <c r="QRJ20" s="83"/>
      <c r="QRK20" s="83"/>
      <c r="QRL20" s="549"/>
      <c r="QRM20" s="765"/>
      <c r="QRU20" s="766"/>
      <c r="QRW20" s="766"/>
      <c r="QRY20" s="766"/>
      <c r="QSA20" s="766"/>
      <c r="QSB20" s="198"/>
      <c r="QSC20" s="83"/>
      <c r="QSD20" s="83"/>
      <c r="QSE20" s="549"/>
      <c r="QSF20" s="765"/>
      <c r="QSN20" s="766"/>
      <c r="QSP20" s="766"/>
      <c r="QSR20" s="766"/>
      <c r="QST20" s="766"/>
      <c r="QSU20" s="198"/>
      <c r="QSV20" s="83"/>
      <c r="QSW20" s="83"/>
      <c r="QSX20" s="549"/>
      <c r="QSY20" s="765"/>
      <c r="QTG20" s="766"/>
      <c r="QTI20" s="766"/>
      <c r="QTK20" s="766"/>
      <c r="QTM20" s="766"/>
      <c r="QTN20" s="198"/>
      <c r="QTO20" s="83"/>
      <c r="QTP20" s="83"/>
      <c r="QTQ20" s="549"/>
      <c r="QTR20" s="765"/>
      <c r="QTZ20" s="766"/>
      <c r="QUB20" s="766"/>
      <c r="QUD20" s="766"/>
      <c r="QUF20" s="766"/>
      <c r="QUG20" s="198"/>
      <c r="QUH20" s="83"/>
      <c r="QUI20" s="83"/>
      <c r="QUJ20" s="549"/>
      <c r="QUK20" s="765"/>
      <c r="QUS20" s="766"/>
      <c r="QUU20" s="766"/>
      <c r="QUW20" s="766"/>
      <c r="QUY20" s="766"/>
      <c r="QUZ20" s="198"/>
      <c r="QVA20" s="83"/>
      <c r="QVB20" s="83"/>
      <c r="QVC20" s="549"/>
      <c r="QVD20" s="765"/>
      <c r="QVL20" s="766"/>
      <c r="QVN20" s="766"/>
      <c r="QVP20" s="766"/>
      <c r="QVR20" s="766"/>
      <c r="QVS20" s="198"/>
      <c r="QVT20" s="83"/>
      <c r="QVU20" s="83"/>
      <c r="QVV20" s="549"/>
      <c r="QVW20" s="765"/>
      <c r="QWE20" s="766"/>
      <c r="QWG20" s="766"/>
      <c r="QWI20" s="766"/>
      <c r="QWK20" s="766"/>
      <c r="QWL20" s="198"/>
      <c r="QWM20" s="83"/>
      <c r="QWN20" s="83"/>
      <c r="QWO20" s="549"/>
      <c r="QWP20" s="765"/>
      <c r="QWX20" s="766"/>
      <c r="QWZ20" s="766"/>
      <c r="QXB20" s="766"/>
      <c r="QXD20" s="766"/>
      <c r="QXE20" s="198"/>
      <c r="QXF20" s="83"/>
      <c r="QXG20" s="83"/>
      <c r="QXH20" s="549"/>
      <c r="QXI20" s="765"/>
      <c r="QXQ20" s="766"/>
      <c r="QXS20" s="766"/>
      <c r="QXU20" s="766"/>
      <c r="QXW20" s="766"/>
      <c r="QXX20" s="198"/>
      <c r="QXY20" s="83"/>
      <c r="QXZ20" s="83"/>
      <c r="QYA20" s="549"/>
      <c r="QYB20" s="765"/>
      <c r="QYJ20" s="766"/>
      <c r="QYL20" s="766"/>
      <c r="QYN20" s="766"/>
      <c r="QYP20" s="766"/>
      <c r="QYQ20" s="198"/>
      <c r="QYR20" s="83"/>
      <c r="QYS20" s="83"/>
      <c r="QYT20" s="549"/>
      <c r="QYU20" s="765"/>
      <c r="QZC20" s="766"/>
      <c r="QZE20" s="766"/>
      <c r="QZG20" s="766"/>
      <c r="QZI20" s="766"/>
      <c r="QZJ20" s="198"/>
      <c r="QZK20" s="83"/>
      <c r="QZL20" s="83"/>
      <c r="QZM20" s="549"/>
      <c r="QZN20" s="765"/>
      <c r="QZV20" s="766"/>
      <c r="QZX20" s="766"/>
      <c r="QZZ20" s="766"/>
      <c r="RAB20" s="766"/>
      <c r="RAC20" s="198"/>
      <c r="RAD20" s="83"/>
      <c r="RAE20" s="83"/>
      <c r="RAF20" s="549"/>
      <c r="RAG20" s="765"/>
      <c r="RAO20" s="766"/>
      <c r="RAQ20" s="766"/>
      <c r="RAS20" s="766"/>
      <c r="RAU20" s="766"/>
      <c r="RAV20" s="198"/>
      <c r="RAW20" s="83"/>
      <c r="RAX20" s="83"/>
      <c r="RAY20" s="549"/>
      <c r="RAZ20" s="765"/>
      <c r="RBH20" s="766"/>
      <c r="RBJ20" s="766"/>
      <c r="RBL20" s="766"/>
      <c r="RBN20" s="766"/>
      <c r="RBO20" s="198"/>
      <c r="RBP20" s="83"/>
      <c r="RBQ20" s="83"/>
      <c r="RBR20" s="549"/>
      <c r="RBS20" s="765"/>
      <c r="RCA20" s="766"/>
      <c r="RCC20" s="766"/>
      <c r="RCE20" s="766"/>
      <c r="RCG20" s="766"/>
      <c r="RCH20" s="198"/>
      <c r="RCI20" s="83"/>
      <c r="RCJ20" s="83"/>
      <c r="RCK20" s="549"/>
      <c r="RCL20" s="765"/>
      <c r="RCT20" s="766"/>
      <c r="RCV20" s="766"/>
      <c r="RCX20" s="766"/>
      <c r="RCZ20" s="766"/>
      <c r="RDA20" s="198"/>
      <c r="RDB20" s="83"/>
      <c r="RDC20" s="83"/>
      <c r="RDD20" s="549"/>
      <c r="RDE20" s="765"/>
      <c r="RDM20" s="766"/>
      <c r="RDO20" s="766"/>
      <c r="RDQ20" s="766"/>
      <c r="RDS20" s="766"/>
      <c r="RDT20" s="198"/>
      <c r="RDU20" s="83"/>
      <c r="RDV20" s="83"/>
      <c r="RDW20" s="549"/>
      <c r="RDX20" s="765"/>
      <c r="REF20" s="766"/>
      <c r="REH20" s="766"/>
      <c r="REJ20" s="766"/>
      <c r="REL20" s="766"/>
      <c r="REM20" s="198"/>
      <c r="REN20" s="83"/>
      <c r="REO20" s="83"/>
      <c r="REP20" s="549"/>
      <c r="REQ20" s="765"/>
      <c r="REY20" s="766"/>
      <c r="RFA20" s="766"/>
      <c r="RFC20" s="766"/>
      <c r="RFE20" s="766"/>
      <c r="RFF20" s="198"/>
      <c r="RFG20" s="83"/>
      <c r="RFH20" s="83"/>
      <c r="RFI20" s="549"/>
      <c r="RFJ20" s="765"/>
      <c r="RFR20" s="766"/>
      <c r="RFT20" s="766"/>
      <c r="RFV20" s="766"/>
      <c r="RFX20" s="766"/>
      <c r="RFY20" s="198"/>
      <c r="RFZ20" s="83"/>
      <c r="RGA20" s="83"/>
      <c r="RGB20" s="549"/>
      <c r="RGC20" s="765"/>
      <c r="RGK20" s="766"/>
      <c r="RGM20" s="766"/>
      <c r="RGO20" s="766"/>
      <c r="RGQ20" s="766"/>
      <c r="RGR20" s="198"/>
      <c r="RGS20" s="83"/>
      <c r="RGT20" s="83"/>
      <c r="RGU20" s="549"/>
      <c r="RGV20" s="765"/>
      <c r="RHD20" s="766"/>
      <c r="RHF20" s="766"/>
      <c r="RHH20" s="766"/>
      <c r="RHJ20" s="766"/>
      <c r="RHK20" s="198"/>
      <c r="RHL20" s="83"/>
      <c r="RHM20" s="83"/>
      <c r="RHN20" s="549"/>
      <c r="RHO20" s="765"/>
      <c r="RHW20" s="766"/>
      <c r="RHY20" s="766"/>
      <c r="RIA20" s="766"/>
      <c r="RIC20" s="766"/>
      <c r="RID20" s="198"/>
      <c r="RIE20" s="83"/>
      <c r="RIF20" s="83"/>
      <c r="RIG20" s="549"/>
      <c r="RIH20" s="765"/>
      <c r="RIP20" s="766"/>
      <c r="RIR20" s="766"/>
      <c r="RIT20" s="766"/>
      <c r="RIV20" s="766"/>
      <c r="RIW20" s="198"/>
      <c r="RIX20" s="83"/>
      <c r="RIY20" s="83"/>
      <c r="RIZ20" s="549"/>
      <c r="RJA20" s="765"/>
      <c r="RJI20" s="766"/>
      <c r="RJK20" s="766"/>
      <c r="RJM20" s="766"/>
      <c r="RJO20" s="766"/>
      <c r="RJP20" s="198"/>
      <c r="RJQ20" s="83"/>
      <c r="RJR20" s="83"/>
      <c r="RJS20" s="549"/>
      <c r="RJT20" s="765"/>
      <c r="RKB20" s="766"/>
      <c r="RKD20" s="766"/>
      <c r="RKF20" s="766"/>
      <c r="RKH20" s="766"/>
      <c r="RKI20" s="198"/>
      <c r="RKJ20" s="83"/>
      <c r="RKK20" s="83"/>
      <c r="RKL20" s="549"/>
      <c r="RKM20" s="765"/>
      <c r="RKU20" s="766"/>
      <c r="RKW20" s="766"/>
      <c r="RKY20" s="766"/>
      <c r="RLA20" s="766"/>
      <c r="RLB20" s="198"/>
      <c r="RLC20" s="83"/>
      <c r="RLD20" s="83"/>
      <c r="RLE20" s="549"/>
      <c r="RLF20" s="765"/>
      <c r="RLN20" s="766"/>
      <c r="RLP20" s="766"/>
      <c r="RLR20" s="766"/>
      <c r="RLT20" s="766"/>
      <c r="RLU20" s="198"/>
      <c r="RLV20" s="83"/>
      <c r="RLW20" s="83"/>
      <c r="RLX20" s="549"/>
      <c r="RLY20" s="765"/>
      <c r="RMG20" s="766"/>
      <c r="RMI20" s="766"/>
      <c r="RMK20" s="766"/>
      <c r="RMM20" s="766"/>
      <c r="RMN20" s="198"/>
      <c r="RMO20" s="83"/>
      <c r="RMP20" s="83"/>
      <c r="RMQ20" s="549"/>
      <c r="RMR20" s="765"/>
      <c r="RMZ20" s="766"/>
      <c r="RNB20" s="766"/>
      <c r="RND20" s="766"/>
      <c r="RNF20" s="766"/>
      <c r="RNG20" s="198"/>
      <c r="RNH20" s="83"/>
      <c r="RNI20" s="83"/>
      <c r="RNJ20" s="549"/>
      <c r="RNK20" s="765"/>
      <c r="RNS20" s="766"/>
      <c r="RNU20" s="766"/>
      <c r="RNW20" s="766"/>
      <c r="RNY20" s="766"/>
      <c r="RNZ20" s="198"/>
      <c r="ROA20" s="83"/>
      <c r="ROB20" s="83"/>
      <c r="ROC20" s="549"/>
      <c r="ROD20" s="765"/>
      <c r="ROL20" s="766"/>
      <c r="RON20" s="766"/>
      <c r="ROP20" s="766"/>
      <c r="ROR20" s="766"/>
      <c r="ROS20" s="198"/>
      <c r="ROT20" s="83"/>
      <c r="ROU20" s="83"/>
      <c r="ROV20" s="549"/>
      <c r="ROW20" s="765"/>
      <c r="RPE20" s="766"/>
      <c r="RPG20" s="766"/>
      <c r="RPI20" s="766"/>
      <c r="RPK20" s="766"/>
      <c r="RPL20" s="198"/>
      <c r="RPM20" s="83"/>
      <c r="RPN20" s="83"/>
      <c r="RPO20" s="549"/>
      <c r="RPP20" s="765"/>
      <c r="RPX20" s="766"/>
      <c r="RPZ20" s="766"/>
      <c r="RQB20" s="766"/>
      <c r="RQD20" s="766"/>
      <c r="RQE20" s="198"/>
      <c r="RQF20" s="83"/>
      <c r="RQG20" s="83"/>
      <c r="RQH20" s="549"/>
      <c r="RQI20" s="765"/>
      <c r="RQQ20" s="766"/>
      <c r="RQS20" s="766"/>
      <c r="RQU20" s="766"/>
      <c r="RQW20" s="766"/>
      <c r="RQX20" s="198"/>
      <c r="RQY20" s="83"/>
      <c r="RQZ20" s="83"/>
      <c r="RRA20" s="549"/>
      <c r="RRB20" s="765"/>
      <c r="RRJ20" s="766"/>
      <c r="RRL20" s="766"/>
      <c r="RRN20" s="766"/>
      <c r="RRP20" s="766"/>
      <c r="RRQ20" s="198"/>
      <c r="RRR20" s="83"/>
      <c r="RRS20" s="83"/>
      <c r="RRT20" s="549"/>
      <c r="RRU20" s="765"/>
      <c r="RSC20" s="766"/>
      <c r="RSE20" s="766"/>
      <c r="RSG20" s="766"/>
      <c r="RSI20" s="766"/>
      <c r="RSJ20" s="198"/>
      <c r="RSK20" s="83"/>
      <c r="RSL20" s="83"/>
      <c r="RSM20" s="549"/>
      <c r="RSN20" s="765"/>
      <c r="RSV20" s="766"/>
      <c r="RSX20" s="766"/>
      <c r="RSZ20" s="766"/>
      <c r="RTB20" s="766"/>
      <c r="RTC20" s="198"/>
      <c r="RTD20" s="83"/>
      <c r="RTE20" s="83"/>
      <c r="RTF20" s="549"/>
      <c r="RTG20" s="765"/>
      <c r="RTO20" s="766"/>
      <c r="RTQ20" s="766"/>
      <c r="RTS20" s="766"/>
      <c r="RTU20" s="766"/>
      <c r="RTV20" s="198"/>
      <c r="RTW20" s="83"/>
      <c r="RTX20" s="83"/>
      <c r="RTY20" s="549"/>
      <c r="RTZ20" s="765"/>
      <c r="RUH20" s="766"/>
      <c r="RUJ20" s="766"/>
      <c r="RUL20" s="766"/>
      <c r="RUN20" s="766"/>
      <c r="RUO20" s="198"/>
      <c r="RUP20" s="83"/>
      <c r="RUQ20" s="83"/>
      <c r="RUR20" s="549"/>
      <c r="RUS20" s="765"/>
      <c r="RVA20" s="766"/>
      <c r="RVC20" s="766"/>
      <c r="RVE20" s="766"/>
      <c r="RVG20" s="766"/>
      <c r="RVH20" s="198"/>
      <c r="RVI20" s="83"/>
      <c r="RVJ20" s="83"/>
      <c r="RVK20" s="549"/>
      <c r="RVL20" s="765"/>
      <c r="RVT20" s="766"/>
      <c r="RVV20" s="766"/>
      <c r="RVX20" s="766"/>
      <c r="RVZ20" s="766"/>
      <c r="RWA20" s="198"/>
      <c r="RWB20" s="83"/>
      <c r="RWC20" s="83"/>
      <c r="RWD20" s="549"/>
      <c r="RWE20" s="765"/>
      <c r="RWM20" s="766"/>
      <c r="RWO20" s="766"/>
      <c r="RWQ20" s="766"/>
      <c r="RWS20" s="766"/>
      <c r="RWT20" s="198"/>
      <c r="RWU20" s="83"/>
      <c r="RWV20" s="83"/>
      <c r="RWW20" s="549"/>
      <c r="RWX20" s="765"/>
      <c r="RXF20" s="766"/>
      <c r="RXH20" s="766"/>
      <c r="RXJ20" s="766"/>
      <c r="RXL20" s="766"/>
      <c r="RXM20" s="198"/>
      <c r="RXN20" s="83"/>
      <c r="RXO20" s="83"/>
      <c r="RXP20" s="549"/>
      <c r="RXQ20" s="765"/>
      <c r="RXY20" s="766"/>
      <c r="RYA20" s="766"/>
      <c r="RYC20" s="766"/>
      <c r="RYE20" s="766"/>
      <c r="RYF20" s="198"/>
      <c r="RYG20" s="83"/>
      <c r="RYH20" s="83"/>
      <c r="RYI20" s="549"/>
      <c r="RYJ20" s="765"/>
      <c r="RYR20" s="766"/>
      <c r="RYT20" s="766"/>
      <c r="RYV20" s="766"/>
      <c r="RYX20" s="766"/>
      <c r="RYY20" s="198"/>
      <c r="RYZ20" s="83"/>
      <c r="RZA20" s="83"/>
      <c r="RZB20" s="549"/>
      <c r="RZC20" s="765"/>
      <c r="RZK20" s="766"/>
      <c r="RZM20" s="766"/>
      <c r="RZO20" s="766"/>
      <c r="RZQ20" s="766"/>
      <c r="RZR20" s="198"/>
      <c r="RZS20" s="83"/>
      <c r="RZT20" s="83"/>
      <c r="RZU20" s="549"/>
      <c r="RZV20" s="765"/>
      <c r="SAD20" s="766"/>
      <c r="SAF20" s="766"/>
      <c r="SAH20" s="766"/>
      <c r="SAJ20" s="766"/>
      <c r="SAK20" s="198"/>
      <c r="SAL20" s="83"/>
      <c r="SAM20" s="83"/>
      <c r="SAN20" s="549"/>
      <c r="SAO20" s="765"/>
      <c r="SAW20" s="766"/>
      <c r="SAY20" s="766"/>
      <c r="SBA20" s="766"/>
      <c r="SBC20" s="766"/>
      <c r="SBD20" s="198"/>
      <c r="SBE20" s="83"/>
      <c r="SBF20" s="83"/>
      <c r="SBG20" s="549"/>
      <c r="SBH20" s="765"/>
      <c r="SBP20" s="766"/>
      <c r="SBR20" s="766"/>
      <c r="SBT20" s="766"/>
      <c r="SBV20" s="766"/>
      <c r="SBW20" s="198"/>
      <c r="SBX20" s="83"/>
      <c r="SBY20" s="83"/>
      <c r="SBZ20" s="549"/>
      <c r="SCA20" s="765"/>
      <c r="SCI20" s="766"/>
      <c r="SCK20" s="766"/>
      <c r="SCM20" s="766"/>
      <c r="SCO20" s="766"/>
      <c r="SCP20" s="198"/>
      <c r="SCQ20" s="83"/>
      <c r="SCR20" s="83"/>
      <c r="SCS20" s="549"/>
      <c r="SCT20" s="765"/>
      <c r="SDB20" s="766"/>
      <c r="SDD20" s="766"/>
      <c r="SDF20" s="766"/>
      <c r="SDH20" s="766"/>
      <c r="SDI20" s="198"/>
      <c r="SDJ20" s="83"/>
      <c r="SDK20" s="83"/>
      <c r="SDL20" s="549"/>
      <c r="SDM20" s="765"/>
      <c r="SDU20" s="766"/>
      <c r="SDW20" s="766"/>
      <c r="SDY20" s="766"/>
      <c r="SEA20" s="766"/>
      <c r="SEB20" s="198"/>
      <c r="SEC20" s="83"/>
      <c r="SED20" s="83"/>
      <c r="SEE20" s="549"/>
      <c r="SEF20" s="765"/>
      <c r="SEN20" s="766"/>
      <c r="SEP20" s="766"/>
      <c r="SER20" s="766"/>
      <c r="SET20" s="766"/>
      <c r="SEU20" s="198"/>
      <c r="SEV20" s="83"/>
      <c r="SEW20" s="83"/>
      <c r="SEX20" s="549"/>
      <c r="SEY20" s="765"/>
      <c r="SFG20" s="766"/>
      <c r="SFI20" s="766"/>
      <c r="SFK20" s="766"/>
      <c r="SFM20" s="766"/>
      <c r="SFN20" s="198"/>
      <c r="SFO20" s="83"/>
      <c r="SFP20" s="83"/>
      <c r="SFQ20" s="549"/>
      <c r="SFR20" s="765"/>
      <c r="SFZ20" s="766"/>
      <c r="SGB20" s="766"/>
      <c r="SGD20" s="766"/>
      <c r="SGF20" s="766"/>
      <c r="SGG20" s="198"/>
      <c r="SGH20" s="83"/>
      <c r="SGI20" s="83"/>
      <c r="SGJ20" s="549"/>
      <c r="SGK20" s="765"/>
      <c r="SGS20" s="766"/>
      <c r="SGU20" s="766"/>
      <c r="SGW20" s="766"/>
      <c r="SGY20" s="766"/>
      <c r="SGZ20" s="198"/>
      <c r="SHA20" s="83"/>
      <c r="SHB20" s="83"/>
      <c r="SHC20" s="549"/>
      <c r="SHD20" s="765"/>
      <c r="SHL20" s="766"/>
      <c r="SHN20" s="766"/>
      <c r="SHP20" s="766"/>
      <c r="SHR20" s="766"/>
      <c r="SHS20" s="198"/>
      <c r="SHT20" s="83"/>
      <c r="SHU20" s="83"/>
      <c r="SHV20" s="549"/>
      <c r="SHW20" s="765"/>
      <c r="SIE20" s="766"/>
      <c r="SIG20" s="766"/>
      <c r="SII20" s="766"/>
      <c r="SIK20" s="766"/>
      <c r="SIL20" s="198"/>
      <c r="SIM20" s="83"/>
      <c r="SIN20" s="83"/>
      <c r="SIO20" s="549"/>
      <c r="SIP20" s="765"/>
      <c r="SIX20" s="766"/>
      <c r="SIZ20" s="766"/>
      <c r="SJB20" s="766"/>
      <c r="SJD20" s="766"/>
      <c r="SJE20" s="198"/>
      <c r="SJF20" s="83"/>
      <c r="SJG20" s="83"/>
      <c r="SJH20" s="549"/>
      <c r="SJI20" s="765"/>
      <c r="SJQ20" s="766"/>
      <c r="SJS20" s="766"/>
      <c r="SJU20" s="766"/>
      <c r="SJW20" s="766"/>
      <c r="SJX20" s="198"/>
      <c r="SJY20" s="83"/>
      <c r="SJZ20" s="83"/>
      <c r="SKA20" s="549"/>
      <c r="SKB20" s="765"/>
      <c r="SKJ20" s="766"/>
      <c r="SKL20" s="766"/>
      <c r="SKN20" s="766"/>
      <c r="SKP20" s="766"/>
      <c r="SKQ20" s="198"/>
      <c r="SKR20" s="83"/>
      <c r="SKS20" s="83"/>
      <c r="SKT20" s="549"/>
      <c r="SKU20" s="765"/>
      <c r="SLC20" s="766"/>
      <c r="SLE20" s="766"/>
      <c r="SLG20" s="766"/>
      <c r="SLI20" s="766"/>
      <c r="SLJ20" s="198"/>
      <c r="SLK20" s="83"/>
      <c r="SLL20" s="83"/>
      <c r="SLM20" s="549"/>
      <c r="SLN20" s="765"/>
      <c r="SLV20" s="766"/>
      <c r="SLX20" s="766"/>
      <c r="SLZ20" s="766"/>
      <c r="SMB20" s="766"/>
      <c r="SMC20" s="198"/>
      <c r="SMD20" s="83"/>
      <c r="SME20" s="83"/>
      <c r="SMF20" s="549"/>
      <c r="SMG20" s="765"/>
      <c r="SMO20" s="766"/>
      <c r="SMQ20" s="766"/>
      <c r="SMS20" s="766"/>
      <c r="SMU20" s="766"/>
      <c r="SMV20" s="198"/>
      <c r="SMW20" s="83"/>
      <c r="SMX20" s="83"/>
      <c r="SMY20" s="549"/>
      <c r="SMZ20" s="765"/>
      <c r="SNH20" s="766"/>
      <c r="SNJ20" s="766"/>
      <c r="SNL20" s="766"/>
      <c r="SNN20" s="766"/>
      <c r="SNO20" s="198"/>
      <c r="SNP20" s="83"/>
      <c r="SNQ20" s="83"/>
      <c r="SNR20" s="549"/>
      <c r="SNS20" s="765"/>
      <c r="SOA20" s="766"/>
      <c r="SOC20" s="766"/>
      <c r="SOE20" s="766"/>
      <c r="SOG20" s="766"/>
      <c r="SOH20" s="198"/>
      <c r="SOI20" s="83"/>
      <c r="SOJ20" s="83"/>
      <c r="SOK20" s="549"/>
      <c r="SOL20" s="765"/>
      <c r="SOT20" s="766"/>
      <c r="SOV20" s="766"/>
      <c r="SOX20" s="766"/>
      <c r="SOZ20" s="766"/>
      <c r="SPA20" s="198"/>
      <c r="SPB20" s="83"/>
      <c r="SPC20" s="83"/>
      <c r="SPD20" s="549"/>
      <c r="SPE20" s="765"/>
      <c r="SPM20" s="766"/>
      <c r="SPO20" s="766"/>
      <c r="SPQ20" s="766"/>
      <c r="SPS20" s="766"/>
      <c r="SPT20" s="198"/>
      <c r="SPU20" s="83"/>
      <c r="SPV20" s="83"/>
      <c r="SPW20" s="549"/>
      <c r="SPX20" s="765"/>
      <c r="SQF20" s="766"/>
      <c r="SQH20" s="766"/>
      <c r="SQJ20" s="766"/>
      <c r="SQL20" s="766"/>
      <c r="SQM20" s="198"/>
      <c r="SQN20" s="83"/>
      <c r="SQO20" s="83"/>
      <c r="SQP20" s="549"/>
      <c r="SQQ20" s="765"/>
      <c r="SQY20" s="766"/>
      <c r="SRA20" s="766"/>
      <c r="SRC20" s="766"/>
      <c r="SRE20" s="766"/>
      <c r="SRF20" s="198"/>
      <c r="SRG20" s="83"/>
      <c r="SRH20" s="83"/>
      <c r="SRI20" s="549"/>
      <c r="SRJ20" s="765"/>
      <c r="SRR20" s="766"/>
      <c r="SRT20" s="766"/>
      <c r="SRV20" s="766"/>
      <c r="SRX20" s="766"/>
      <c r="SRY20" s="198"/>
      <c r="SRZ20" s="83"/>
      <c r="SSA20" s="83"/>
      <c r="SSB20" s="549"/>
      <c r="SSC20" s="765"/>
      <c r="SSK20" s="766"/>
      <c r="SSM20" s="766"/>
      <c r="SSO20" s="766"/>
      <c r="SSQ20" s="766"/>
      <c r="SSR20" s="198"/>
      <c r="SSS20" s="83"/>
      <c r="SST20" s="83"/>
      <c r="SSU20" s="549"/>
      <c r="SSV20" s="765"/>
      <c r="STD20" s="766"/>
      <c r="STF20" s="766"/>
      <c r="STH20" s="766"/>
      <c r="STJ20" s="766"/>
      <c r="STK20" s="198"/>
      <c r="STL20" s="83"/>
      <c r="STM20" s="83"/>
      <c r="STN20" s="549"/>
      <c r="STO20" s="765"/>
      <c r="STW20" s="766"/>
      <c r="STY20" s="766"/>
      <c r="SUA20" s="766"/>
      <c r="SUC20" s="766"/>
      <c r="SUD20" s="198"/>
      <c r="SUE20" s="83"/>
      <c r="SUF20" s="83"/>
      <c r="SUG20" s="549"/>
      <c r="SUH20" s="765"/>
      <c r="SUP20" s="766"/>
      <c r="SUR20" s="766"/>
      <c r="SUT20" s="766"/>
      <c r="SUV20" s="766"/>
      <c r="SUW20" s="198"/>
      <c r="SUX20" s="83"/>
      <c r="SUY20" s="83"/>
      <c r="SUZ20" s="549"/>
      <c r="SVA20" s="765"/>
      <c r="SVI20" s="766"/>
      <c r="SVK20" s="766"/>
      <c r="SVM20" s="766"/>
      <c r="SVO20" s="766"/>
      <c r="SVP20" s="198"/>
      <c r="SVQ20" s="83"/>
      <c r="SVR20" s="83"/>
      <c r="SVS20" s="549"/>
      <c r="SVT20" s="765"/>
      <c r="SWB20" s="766"/>
      <c r="SWD20" s="766"/>
      <c r="SWF20" s="766"/>
      <c r="SWH20" s="766"/>
      <c r="SWI20" s="198"/>
      <c r="SWJ20" s="83"/>
      <c r="SWK20" s="83"/>
      <c r="SWL20" s="549"/>
      <c r="SWM20" s="765"/>
      <c r="SWU20" s="766"/>
      <c r="SWW20" s="766"/>
      <c r="SWY20" s="766"/>
      <c r="SXA20" s="766"/>
      <c r="SXB20" s="198"/>
      <c r="SXC20" s="83"/>
      <c r="SXD20" s="83"/>
      <c r="SXE20" s="549"/>
      <c r="SXF20" s="765"/>
      <c r="SXN20" s="766"/>
      <c r="SXP20" s="766"/>
      <c r="SXR20" s="766"/>
      <c r="SXT20" s="766"/>
      <c r="SXU20" s="198"/>
      <c r="SXV20" s="83"/>
      <c r="SXW20" s="83"/>
      <c r="SXX20" s="549"/>
      <c r="SXY20" s="765"/>
      <c r="SYG20" s="766"/>
      <c r="SYI20" s="766"/>
      <c r="SYK20" s="766"/>
      <c r="SYM20" s="766"/>
      <c r="SYN20" s="198"/>
      <c r="SYO20" s="83"/>
      <c r="SYP20" s="83"/>
      <c r="SYQ20" s="549"/>
      <c r="SYR20" s="765"/>
      <c r="SYZ20" s="766"/>
      <c r="SZB20" s="766"/>
      <c r="SZD20" s="766"/>
      <c r="SZF20" s="766"/>
      <c r="SZG20" s="198"/>
      <c r="SZH20" s="83"/>
      <c r="SZI20" s="83"/>
      <c r="SZJ20" s="549"/>
      <c r="SZK20" s="765"/>
      <c r="SZS20" s="766"/>
      <c r="SZU20" s="766"/>
      <c r="SZW20" s="766"/>
      <c r="SZY20" s="766"/>
      <c r="SZZ20" s="198"/>
      <c r="TAA20" s="83"/>
      <c r="TAB20" s="83"/>
      <c r="TAC20" s="549"/>
      <c r="TAD20" s="765"/>
      <c r="TAL20" s="766"/>
      <c r="TAN20" s="766"/>
      <c r="TAP20" s="766"/>
      <c r="TAR20" s="766"/>
      <c r="TAS20" s="198"/>
      <c r="TAT20" s="83"/>
      <c r="TAU20" s="83"/>
      <c r="TAV20" s="549"/>
      <c r="TAW20" s="765"/>
      <c r="TBE20" s="766"/>
      <c r="TBG20" s="766"/>
      <c r="TBI20" s="766"/>
      <c r="TBK20" s="766"/>
      <c r="TBL20" s="198"/>
      <c r="TBM20" s="83"/>
      <c r="TBN20" s="83"/>
      <c r="TBO20" s="549"/>
      <c r="TBP20" s="765"/>
      <c r="TBX20" s="766"/>
      <c r="TBZ20" s="766"/>
      <c r="TCB20" s="766"/>
      <c r="TCD20" s="766"/>
      <c r="TCE20" s="198"/>
      <c r="TCF20" s="83"/>
      <c r="TCG20" s="83"/>
      <c r="TCH20" s="549"/>
      <c r="TCI20" s="765"/>
      <c r="TCQ20" s="766"/>
      <c r="TCS20" s="766"/>
      <c r="TCU20" s="766"/>
      <c r="TCW20" s="766"/>
      <c r="TCX20" s="198"/>
      <c r="TCY20" s="83"/>
      <c r="TCZ20" s="83"/>
      <c r="TDA20" s="549"/>
      <c r="TDB20" s="765"/>
      <c r="TDJ20" s="766"/>
      <c r="TDL20" s="766"/>
      <c r="TDN20" s="766"/>
      <c r="TDP20" s="766"/>
      <c r="TDQ20" s="198"/>
      <c r="TDR20" s="83"/>
      <c r="TDS20" s="83"/>
      <c r="TDT20" s="549"/>
      <c r="TDU20" s="765"/>
      <c r="TEC20" s="766"/>
      <c r="TEE20" s="766"/>
      <c r="TEG20" s="766"/>
      <c r="TEI20" s="766"/>
      <c r="TEJ20" s="198"/>
      <c r="TEK20" s="83"/>
      <c r="TEL20" s="83"/>
      <c r="TEM20" s="549"/>
      <c r="TEN20" s="765"/>
      <c r="TEV20" s="766"/>
      <c r="TEX20" s="766"/>
      <c r="TEZ20" s="766"/>
      <c r="TFB20" s="766"/>
      <c r="TFC20" s="198"/>
      <c r="TFD20" s="83"/>
      <c r="TFE20" s="83"/>
      <c r="TFF20" s="549"/>
      <c r="TFG20" s="765"/>
      <c r="TFO20" s="766"/>
      <c r="TFQ20" s="766"/>
      <c r="TFS20" s="766"/>
      <c r="TFU20" s="766"/>
      <c r="TFV20" s="198"/>
      <c r="TFW20" s="83"/>
      <c r="TFX20" s="83"/>
      <c r="TFY20" s="549"/>
      <c r="TFZ20" s="765"/>
      <c r="TGH20" s="766"/>
      <c r="TGJ20" s="766"/>
      <c r="TGL20" s="766"/>
      <c r="TGN20" s="766"/>
      <c r="TGO20" s="198"/>
      <c r="TGP20" s="83"/>
      <c r="TGQ20" s="83"/>
      <c r="TGR20" s="549"/>
      <c r="TGS20" s="765"/>
      <c r="THA20" s="766"/>
      <c r="THC20" s="766"/>
      <c r="THE20" s="766"/>
      <c r="THG20" s="766"/>
      <c r="THH20" s="198"/>
      <c r="THI20" s="83"/>
      <c r="THJ20" s="83"/>
      <c r="THK20" s="549"/>
      <c r="THL20" s="765"/>
      <c r="THT20" s="766"/>
      <c r="THV20" s="766"/>
      <c r="THX20" s="766"/>
      <c r="THZ20" s="766"/>
      <c r="TIA20" s="198"/>
      <c r="TIB20" s="83"/>
      <c r="TIC20" s="83"/>
      <c r="TID20" s="549"/>
      <c r="TIE20" s="765"/>
      <c r="TIM20" s="766"/>
      <c r="TIO20" s="766"/>
      <c r="TIQ20" s="766"/>
      <c r="TIS20" s="766"/>
      <c r="TIT20" s="198"/>
      <c r="TIU20" s="83"/>
      <c r="TIV20" s="83"/>
      <c r="TIW20" s="549"/>
      <c r="TIX20" s="765"/>
      <c r="TJF20" s="766"/>
      <c r="TJH20" s="766"/>
      <c r="TJJ20" s="766"/>
      <c r="TJL20" s="766"/>
      <c r="TJM20" s="198"/>
      <c r="TJN20" s="83"/>
      <c r="TJO20" s="83"/>
      <c r="TJP20" s="549"/>
      <c r="TJQ20" s="765"/>
      <c r="TJY20" s="766"/>
      <c r="TKA20" s="766"/>
      <c r="TKC20" s="766"/>
      <c r="TKE20" s="766"/>
      <c r="TKF20" s="198"/>
      <c r="TKG20" s="83"/>
      <c r="TKH20" s="83"/>
      <c r="TKI20" s="549"/>
      <c r="TKJ20" s="765"/>
      <c r="TKR20" s="766"/>
      <c r="TKT20" s="766"/>
      <c r="TKV20" s="766"/>
      <c r="TKX20" s="766"/>
      <c r="TKY20" s="198"/>
      <c r="TKZ20" s="83"/>
      <c r="TLA20" s="83"/>
      <c r="TLB20" s="549"/>
      <c r="TLC20" s="765"/>
      <c r="TLK20" s="766"/>
      <c r="TLM20" s="766"/>
      <c r="TLO20" s="766"/>
      <c r="TLQ20" s="766"/>
      <c r="TLR20" s="198"/>
      <c r="TLS20" s="83"/>
      <c r="TLT20" s="83"/>
      <c r="TLU20" s="549"/>
      <c r="TLV20" s="765"/>
      <c r="TMD20" s="766"/>
      <c r="TMF20" s="766"/>
      <c r="TMH20" s="766"/>
      <c r="TMJ20" s="766"/>
      <c r="TMK20" s="198"/>
      <c r="TML20" s="83"/>
      <c r="TMM20" s="83"/>
      <c r="TMN20" s="549"/>
      <c r="TMO20" s="765"/>
      <c r="TMW20" s="766"/>
      <c r="TMY20" s="766"/>
      <c r="TNA20" s="766"/>
      <c r="TNC20" s="766"/>
      <c r="TND20" s="198"/>
      <c r="TNE20" s="83"/>
      <c r="TNF20" s="83"/>
      <c r="TNG20" s="549"/>
      <c r="TNH20" s="765"/>
      <c r="TNP20" s="766"/>
      <c r="TNR20" s="766"/>
      <c r="TNT20" s="766"/>
      <c r="TNV20" s="766"/>
      <c r="TNW20" s="198"/>
      <c r="TNX20" s="83"/>
      <c r="TNY20" s="83"/>
      <c r="TNZ20" s="549"/>
      <c r="TOA20" s="765"/>
      <c r="TOI20" s="766"/>
      <c r="TOK20" s="766"/>
      <c r="TOM20" s="766"/>
      <c r="TOO20" s="766"/>
      <c r="TOP20" s="198"/>
      <c r="TOQ20" s="83"/>
      <c r="TOR20" s="83"/>
      <c r="TOS20" s="549"/>
      <c r="TOT20" s="765"/>
      <c r="TPB20" s="766"/>
      <c r="TPD20" s="766"/>
      <c r="TPF20" s="766"/>
      <c r="TPH20" s="766"/>
      <c r="TPI20" s="198"/>
      <c r="TPJ20" s="83"/>
      <c r="TPK20" s="83"/>
      <c r="TPL20" s="549"/>
      <c r="TPM20" s="765"/>
      <c r="TPU20" s="766"/>
      <c r="TPW20" s="766"/>
      <c r="TPY20" s="766"/>
      <c r="TQA20" s="766"/>
      <c r="TQB20" s="198"/>
      <c r="TQC20" s="83"/>
      <c r="TQD20" s="83"/>
      <c r="TQE20" s="549"/>
      <c r="TQF20" s="765"/>
      <c r="TQN20" s="766"/>
      <c r="TQP20" s="766"/>
      <c r="TQR20" s="766"/>
      <c r="TQT20" s="766"/>
      <c r="TQU20" s="198"/>
      <c r="TQV20" s="83"/>
      <c r="TQW20" s="83"/>
      <c r="TQX20" s="549"/>
      <c r="TQY20" s="765"/>
      <c r="TRG20" s="766"/>
      <c r="TRI20" s="766"/>
      <c r="TRK20" s="766"/>
      <c r="TRM20" s="766"/>
      <c r="TRN20" s="198"/>
      <c r="TRO20" s="83"/>
      <c r="TRP20" s="83"/>
      <c r="TRQ20" s="549"/>
      <c r="TRR20" s="765"/>
      <c r="TRZ20" s="766"/>
      <c r="TSB20" s="766"/>
      <c r="TSD20" s="766"/>
      <c r="TSF20" s="766"/>
      <c r="TSG20" s="198"/>
      <c r="TSH20" s="83"/>
      <c r="TSI20" s="83"/>
      <c r="TSJ20" s="549"/>
      <c r="TSK20" s="765"/>
      <c r="TSS20" s="766"/>
      <c r="TSU20" s="766"/>
      <c r="TSW20" s="766"/>
      <c r="TSY20" s="766"/>
      <c r="TSZ20" s="198"/>
      <c r="TTA20" s="83"/>
      <c r="TTB20" s="83"/>
      <c r="TTC20" s="549"/>
      <c r="TTD20" s="765"/>
      <c r="TTL20" s="766"/>
      <c r="TTN20" s="766"/>
      <c r="TTP20" s="766"/>
      <c r="TTR20" s="766"/>
      <c r="TTS20" s="198"/>
      <c r="TTT20" s="83"/>
      <c r="TTU20" s="83"/>
      <c r="TTV20" s="549"/>
      <c r="TTW20" s="765"/>
      <c r="TUE20" s="766"/>
      <c r="TUG20" s="766"/>
      <c r="TUI20" s="766"/>
      <c r="TUK20" s="766"/>
      <c r="TUL20" s="198"/>
      <c r="TUM20" s="83"/>
      <c r="TUN20" s="83"/>
      <c r="TUO20" s="549"/>
      <c r="TUP20" s="765"/>
      <c r="TUX20" s="766"/>
      <c r="TUZ20" s="766"/>
      <c r="TVB20" s="766"/>
      <c r="TVD20" s="766"/>
      <c r="TVE20" s="198"/>
      <c r="TVF20" s="83"/>
      <c r="TVG20" s="83"/>
      <c r="TVH20" s="549"/>
      <c r="TVI20" s="765"/>
      <c r="TVQ20" s="766"/>
      <c r="TVS20" s="766"/>
      <c r="TVU20" s="766"/>
      <c r="TVW20" s="766"/>
      <c r="TVX20" s="198"/>
      <c r="TVY20" s="83"/>
      <c r="TVZ20" s="83"/>
      <c r="TWA20" s="549"/>
      <c r="TWB20" s="765"/>
      <c r="TWJ20" s="766"/>
      <c r="TWL20" s="766"/>
      <c r="TWN20" s="766"/>
      <c r="TWP20" s="766"/>
      <c r="TWQ20" s="198"/>
      <c r="TWR20" s="83"/>
      <c r="TWS20" s="83"/>
      <c r="TWT20" s="549"/>
      <c r="TWU20" s="765"/>
      <c r="TXC20" s="766"/>
      <c r="TXE20" s="766"/>
      <c r="TXG20" s="766"/>
      <c r="TXI20" s="766"/>
      <c r="TXJ20" s="198"/>
      <c r="TXK20" s="83"/>
      <c r="TXL20" s="83"/>
      <c r="TXM20" s="549"/>
      <c r="TXN20" s="765"/>
      <c r="TXV20" s="766"/>
      <c r="TXX20" s="766"/>
      <c r="TXZ20" s="766"/>
      <c r="TYB20" s="766"/>
      <c r="TYC20" s="198"/>
      <c r="TYD20" s="83"/>
      <c r="TYE20" s="83"/>
      <c r="TYF20" s="549"/>
      <c r="TYG20" s="765"/>
      <c r="TYO20" s="766"/>
      <c r="TYQ20" s="766"/>
      <c r="TYS20" s="766"/>
      <c r="TYU20" s="766"/>
      <c r="TYV20" s="198"/>
      <c r="TYW20" s="83"/>
      <c r="TYX20" s="83"/>
      <c r="TYY20" s="549"/>
      <c r="TYZ20" s="765"/>
      <c r="TZH20" s="766"/>
      <c r="TZJ20" s="766"/>
      <c r="TZL20" s="766"/>
      <c r="TZN20" s="766"/>
      <c r="TZO20" s="198"/>
      <c r="TZP20" s="83"/>
      <c r="TZQ20" s="83"/>
      <c r="TZR20" s="549"/>
      <c r="TZS20" s="765"/>
      <c r="UAA20" s="766"/>
      <c r="UAC20" s="766"/>
      <c r="UAE20" s="766"/>
      <c r="UAG20" s="766"/>
      <c r="UAH20" s="198"/>
      <c r="UAI20" s="83"/>
      <c r="UAJ20" s="83"/>
      <c r="UAK20" s="549"/>
      <c r="UAL20" s="765"/>
      <c r="UAT20" s="766"/>
      <c r="UAV20" s="766"/>
      <c r="UAX20" s="766"/>
      <c r="UAZ20" s="766"/>
      <c r="UBA20" s="198"/>
      <c r="UBB20" s="83"/>
      <c r="UBC20" s="83"/>
      <c r="UBD20" s="549"/>
      <c r="UBE20" s="765"/>
      <c r="UBM20" s="766"/>
      <c r="UBO20" s="766"/>
      <c r="UBQ20" s="766"/>
      <c r="UBS20" s="766"/>
      <c r="UBT20" s="198"/>
      <c r="UBU20" s="83"/>
      <c r="UBV20" s="83"/>
      <c r="UBW20" s="549"/>
      <c r="UBX20" s="765"/>
      <c r="UCF20" s="766"/>
      <c r="UCH20" s="766"/>
      <c r="UCJ20" s="766"/>
      <c r="UCL20" s="766"/>
      <c r="UCM20" s="198"/>
      <c r="UCN20" s="83"/>
      <c r="UCO20" s="83"/>
      <c r="UCP20" s="549"/>
      <c r="UCQ20" s="765"/>
      <c r="UCY20" s="766"/>
      <c r="UDA20" s="766"/>
      <c r="UDC20" s="766"/>
      <c r="UDE20" s="766"/>
      <c r="UDF20" s="198"/>
      <c r="UDG20" s="83"/>
      <c r="UDH20" s="83"/>
      <c r="UDI20" s="549"/>
      <c r="UDJ20" s="765"/>
      <c r="UDR20" s="766"/>
      <c r="UDT20" s="766"/>
      <c r="UDV20" s="766"/>
      <c r="UDX20" s="766"/>
      <c r="UDY20" s="198"/>
      <c r="UDZ20" s="83"/>
      <c r="UEA20" s="83"/>
      <c r="UEB20" s="549"/>
      <c r="UEC20" s="765"/>
      <c r="UEK20" s="766"/>
      <c r="UEM20" s="766"/>
      <c r="UEO20" s="766"/>
      <c r="UEQ20" s="766"/>
      <c r="UER20" s="198"/>
      <c r="UES20" s="83"/>
      <c r="UET20" s="83"/>
      <c r="UEU20" s="549"/>
      <c r="UEV20" s="765"/>
      <c r="UFD20" s="766"/>
      <c r="UFF20" s="766"/>
      <c r="UFH20" s="766"/>
      <c r="UFJ20" s="766"/>
      <c r="UFK20" s="198"/>
      <c r="UFL20" s="83"/>
      <c r="UFM20" s="83"/>
      <c r="UFN20" s="549"/>
      <c r="UFO20" s="765"/>
      <c r="UFW20" s="766"/>
      <c r="UFY20" s="766"/>
      <c r="UGA20" s="766"/>
      <c r="UGC20" s="766"/>
      <c r="UGD20" s="198"/>
      <c r="UGE20" s="83"/>
      <c r="UGF20" s="83"/>
      <c r="UGG20" s="549"/>
      <c r="UGH20" s="765"/>
      <c r="UGP20" s="766"/>
      <c r="UGR20" s="766"/>
      <c r="UGT20" s="766"/>
      <c r="UGV20" s="766"/>
      <c r="UGW20" s="198"/>
      <c r="UGX20" s="83"/>
      <c r="UGY20" s="83"/>
      <c r="UGZ20" s="549"/>
      <c r="UHA20" s="765"/>
      <c r="UHI20" s="766"/>
      <c r="UHK20" s="766"/>
      <c r="UHM20" s="766"/>
      <c r="UHO20" s="766"/>
      <c r="UHP20" s="198"/>
      <c r="UHQ20" s="83"/>
      <c r="UHR20" s="83"/>
      <c r="UHS20" s="549"/>
      <c r="UHT20" s="765"/>
      <c r="UIB20" s="766"/>
      <c r="UID20" s="766"/>
      <c r="UIF20" s="766"/>
      <c r="UIH20" s="766"/>
      <c r="UII20" s="198"/>
      <c r="UIJ20" s="83"/>
      <c r="UIK20" s="83"/>
      <c r="UIL20" s="549"/>
      <c r="UIM20" s="765"/>
      <c r="UIU20" s="766"/>
      <c r="UIW20" s="766"/>
      <c r="UIY20" s="766"/>
      <c r="UJA20" s="766"/>
      <c r="UJB20" s="198"/>
      <c r="UJC20" s="83"/>
      <c r="UJD20" s="83"/>
      <c r="UJE20" s="549"/>
      <c r="UJF20" s="765"/>
      <c r="UJN20" s="766"/>
      <c r="UJP20" s="766"/>
      <c r="UJR20" s="766"/>
      <c r="UJT20" s="766"/>
      <c r="UJU20" s="198"/>
      <c r="UJV20" s="83"/>
      <c r="UJW20" s="83"/>
      <c r="UJX20" s="549"/>
      <c r="UJY20" s="765"/>
      <c r="UKG20" s="766"/>
      <c r="UKI20" s="766"/>
      <c r="UKK20" s="766"/>
      <c r="UKM20" s="766"/>
      <c r="UKN20" s="198"/>
      <c r="UKO20" s="83"/>
      <c r="UKP20" s="83"/>
      <c r="UKQ20" s="549"/>
      <c r="UKR20" s="765"/>
      <c r="UKZ20" s="766"/>
      <c r="ULB20" s="766"/>
      <c r="ULD20" s="766"/>
      <c r="ULF20" s="766"/>
      <c r="ULG20" s="198"/>
      <c r="ULH20" s="83"/>
      <c r="ULI20" s="83"/>
      <c r="ULJ20" s="549"/>
      <c r="ULK20" s="765"/>
      <c r="ULS20" s="766"/>
      <c r="ULU20" s="766"/>
      <c r="ULW20" s="766"/>
      <c r="ULY20" s="766"/>
      <c r="ULZ20" s="198"/>
      <c r="UMA20" s="83"/>
      <c r="UMB20" s="83"/>
      <c r="UMC20" s="549"/>
      <c r="UMD20" s="765"/>
      <c r="UML20" s="766"/>
      <c r="UMN20" s="766"/>
      <c r="UMP20" s="766"/>
      <c r="UMR20" s="766"/>
      <c r="UMS20" s="198"/>
      <c r="UMT20" s="83"/>
      <c r="UMU20" s="83"/>
      <c r="UMV20" s="549"/>
      <c r="UMW20" s="765"/>
      <c r="UNE20" s="766"/>
      <c r="UNG20" s="766"/>
      <c r="UNI20" s="766"/>
      <c r="UNK20" s="766"/>
      <c r="UNL20" s="198"/>
      <c r="UNM20" s="83"/>
      <c r="UNN20" s="83"/>
      <c r="UNO20" s="549"/>
      <c r="UNP20" s="765"/>
      <c r="UNX20" s="766"/>
      <c r="UNZ20" s="766"/>
      <c r="UOB20" s="766"/>
      <c r="UOD20" s="766"/>
      <c r="UOE20" s="198"/>
      <c r="UOF20" s="83"/>
      <c r="UOG20" s="83"/>
      <c r="UOH20" s="549"/>
      <c r="UOI20" s="765"/>
      <c r="UOQ20" s="766"/>
      <c r="UOS20" s="766"/>
      <c r="UOU20" s="766"/>
      <c r="UOW20" s="766"/>
      <c r="UOX20" s="198"/>
      <c r="UOY20" s="83"/>
      <c r="UOZ20" s="83"/>
      <c r="UPA20" s="549"/>
      <c r="UPB20" s="765"/>
      <c r="UPJ20" s="766"/>
      <c r="UPL20" s="766"/>
      <c r="UPN20" s="766"/>
      <c r="UPP20" s="766"/>
      <c r="UPQ20" s="198"/>
      <c r="UPR20" s="83"/>
      <c r="UPS20" s="83"/>
      <c r="UPT20" s="549"/>
      <c r="UPU20" s="765"/>
      <c r="UQC20" s="766"/>
      <c r="UQE20" s="766"/>
      <c r="UQG20" s="766"/>
      <c r="UQI20" s="766"/>
      <c r="UQJ20" s="198"/>
      <c r="UQK20" s="83"/>
      <c r="UQL20" s="83"/>
      <c r="UQM20" s="549"/>
      <c r="UQN20" s="765"/>
      <c r="UQV20" s="766"/>
      <c r="UQX20" s="766"/>
      <c r="UQZ20" s="766"/>
      <c r="URB20" s="766"/>
      <c r="URC20" s="198"/>
      <c r="URD20" s="83"/>
      <c r="URE20" s="83"/>
      <c r="URF20" s="549"/>
      <c r="URG20" s="765"/>
      <c r="URO20" s="766"/>
      <c r="URQ20" s="766"/>
      <c r="URS20" s="766"/>
      <c r="URU20" s="766"/>
      <c r="URV20" s="198"/>
      <c r="URW20" s="83"/>
      <c r="URX20" s="83"/>
      <c r="URY20" s="549"/>
      <c r="URZ20" s="765"/>
      <c r="USH20" s="766"/>
      <c r="USJ20" s="766"/>
      <c r="USL20" s="766"/>
      <c r="USN20" s="766"/>
      <c r="USO20" s="198"/>
      <c r="USP20" s="83"/>
      <c r="USQ20" s="83"/>
      <c r="USR20" s="549"/>
      <c r="USS20" s="765"/>
      <c r="UTA20" s="766"/>
      <c r="UTC20" s="766"/>
      <c r="UTE20" s="766"/>
      <c r="UTG20" s="766"/>
      <c r="UTH20" s="198"/>
      <c r="UTI20" s="83"/>
      <c r="UTJ20" s="83"/>
      <c r="UTK20" s="549"/>
      <c r="UTL20" s="765"/>
      <c r="UTT20" s="766"/>
      <c r="UTV20" s="766"/>
      <c r="UTX20" s="766"/>
      <c r="UTZ20" s="766"/>
      <c r="UUA20" s="198"/>
      <c r="UUB20" s="83"/>
      <c r="UUC20" s="83"/>
      <c r="UUD20" s="549"/>
      <c r="UUE20" s="765"/>
      <c r="UUM20" s="766"/>
      <c r="UUO20" s="766"/>
      <c r="UUQ20" s="766"/>
      <c r="UUS20" s="766"/>
      <c r="UUT20" s="198"/>
      <c r="UUU20" s="83"/>
      <c r="UUV20" s="83"/>
      <c r="UUW20" s="549"/>
      <c r="UUX20" s="765"/>
      <c r="UVF20" s="766"/>
      <c r="UVH20" s="766"/>
      <c r="UVJ20" s="766"/>
      <c r="UVL20" s="766"/>
      <c r="UVM20" s="198"/>
      <c r="UVN20" s="83"/>
      <c r="UVO20" s="83"/>
      <c r="UVP20" s="549"/>
      <c r="UVQ20" s="765"/>
      <c r="UVY20" s="766"/>
      <c r="UWA20" s="766"/>
      <c r="UWC20" s="766"/>
      <c r="UWE20" s="766"/>
      <c r="UWF20" s="198"/>
      <c r="UWG20" s="83"/>
      <c r="UWH20" s="83"/>
      <c r="UWI20" s="549"/>
      <c r="UWJ20" s="765"/>
      <c r="UWR20" s="766"/>
      <c r="UWT20" s="766"/>
      <c r="UWV20" s="766"/>
      <c r="UWX20" s="766"/>
      <c r="UWY20" s="198"/>
      <c r="UWZ20" s="83"/>
      <c r="UXA20" s="83"/>
      <c r="UXB20" s="549"/>
      <c r="UXC20" s="765"/>
      <c r="UXK20" s="766"/>
      <c r="UXM20" s="766"/>
      <c r="UXO20" s="766"/>
      <c r="UXQ20" s="766"/>
      <c r="UXR20" s="198"/>
      <c r="UXS20" s="83"/>
      <c r="UXT20" s="83"/>
      <c r="UXU20" s="549"/>
      <c r="UXV20" s="765"/>
      <c r="UYD20" s="766"/>
      <c r="UYF20" s="766"/>
      <c r="UYH20" s="766"/>
      <c r="UYJ20" s="766"/>
      <c r="UYK20" s="198"/>
      <c r="UYL20" s="83"/>
      <c r="UYM20" s="83"/>
      <c r="UYN20" s="549"/>
      <c r="UYO20" s="765"/>
      <c r="UYW20" s="766"/>
      <c r="UYY20" s="766"/>
      <c r="UZA20" s="766"/>
      <c r="UZC20" s="766"/>
      <c r="UZD20" s="198"/>
      <c r="UZE20" s="83"/>
      <c r="UZF20" s="83"/>
      <c r="UZG20" s="549"/>
      <c r="UZH20" s="765"/>
      <c r="UZP20" s="766"/>
      <c r="UZR20" s="766"/>
      <c r="UZT20" s="766"/>
      <c r="UZV20" s="766"/>
      <c r="UZW20" s="198"/>
      <c r="UZX20" s="83"/>
      <c r="UZY20" s="83"/>
      <c r="UZZ20" s="549"/>
      <c r="VAA20" s="765"/>
      <c r="VAI20" s="766"/>
      <c r="VAK20" s="766"/>
      <c r="VAM20" s="766"/>
      <c r="VAO20" s="766"/>
      <c r="VAP20" s="198"/>
      <c r="VAQ20" s="83"/>
      <c r="VAR20" s="83"/>
      <c r="VAS20" s="549"/>
      <c r="VAT20" s="765"/>
      <c r="VBB20" s="766"/>
      <c r="VBD20" s="766"/>
      <c r="VBF20" s="766"/>
      <c r="VBH20" s="766"/>
      <c r="VBI20" s="198"/>
      <c r="VBJ20" s="83"/>
      <c r="VBK20" s="83"/>
      <c r="VBL20" s="549"/>
      <c r="VBM20" s="765"/>
      <c r="VBU20" s="766"/>
      <c r="VBW20" s="766"/>
      <c r="VBY20" s="766"/>
      <c r="VCA20" s="766"/>
      <c r="VCB20" s="198"/>
      <c r="VCC20" s="83"/>
      <c r="VCD20" s="83"/>
      <c r="VCE20" s="549"/>
      <c r="VCF20" s="765"/>
      <c r="VCN20" s="766"/>
      <c r="VCP20" s="766"/>
      <c r="VCR20" s="766"/>
      <c r="VCT20" s="766"/>
      <c r="VCU20" s="198"/>
      <c r="VCV20" s="83"/>
      <c r="VCW20" s="83"/>
      <c r="VCX20" s="549"/>
      <c r="VCY20" s="765"/>
      <c r="VDG20" s="766"/>
      <c r="VDI20" s="766"/>
      <c r="VDK20" s="766"/>
      <c r="VDM20" s="766"/>
      <c r="VDN20" s="198"/>
      <c r="VDO20" s="83"/>
      <c r="VDP20" s="83"/>
      <c r="VDQ20" s="549"/>
      <c r="VDR20" s="765"/>
      <c r="VDZ20" s="766"/>
      <c r="VEB20" s="766"/>
      <c r="VED20" s="766"/>
      <c r="VEF20" s="766"/>
      <c r="VEG20" s="198"/>
      <c r="VEH20" s="83"/>
      <c r="VEI20" s="83"/>
      <c r="VEJ20" s="549"/>
      <c r="VEK20" s="765"/>
      <c r="VES20" s="766"/>
      <c r="VEU20" s="766"/>
      <c r="VEW20" s="766"/>
      <c r="VEY20" s="766"/>
      <c r="VEZ20" s="198"/>
      <c r="VFA20" s="83"/>
      <c r="VFB20" s="83"/>
      <c r="VFC20" s="549"/>
      <c r="VFD20" s="765"/>
      <c r="VFL20" s="766"/>
      <c r="VFN20" s="766"/>
      <c r="VFP20" s="766"/>
      <c r="VFR20" s="766"/>
      <c r="VFS20" s="198"/>
      <c r="VFT20" s="83"/>
      <c r="VFU20" s="83"/>
      <c r="VFV20" s="549"/>
      <c r="VFW20" s="765"/>
      <c r="VGE20" s="766"/>
      <c r="VGG20" s="766"/>
      <c r="VGI20" s="766"/>
      <c r="VGK20" s="766"/>
      <c r="VGL20" s="198"/>
      <c r="VGM20" s="83"/>
      <c r="VGN20" s="83"/>
      <c r="VGO20" s="549"/>
      <c r="VGP20" s="765"/>
      <c r="VGX20" s="766"/>
      <c r="VGZ20" s="766"/>
      <c r="VHB20" s="766"/>
      <c r="VHD20" s="766"/>
      <c r="VHE20" s="198"/>
      <c r="VHF20" s="83"/>
      <c r="VHG20" s="83"/>
      <c r="VHH20" s="549"/>
      <c r="VHI20" s="765"/>
      <c r="VHQ20" s="766"/>
      <c r="VHS20" s="766"/>
      <c r="VHU20" s="766"/>
      <c r="VHW20" s="766"/>
      <c r="VHX20" s="198"/>
      <c r="VHY20" s="83"/>
      <c r="VHZ20" s="83"/>
      <c r="VIA20" s="549"/>
      <c r="VIB20" s="765"/>
      <c r="VIJ20" s="766"/>
      <c r="VIL20" s="766"/>
      <c r="VIN20" s="766"/>
      <c r="VIP20" s="766"/>
      <c r="VIQ20" s="198"/>
      <c r="VIR20" s="83"/>
      <c r="VIS20" s="83"/>
      <c r="VIT20" s="549"/>
      <c r="VIU20" s="765"/>
      <c r="VJC20" s="766"/>
      <c r="VJE20" s="766"/>
      <c r="VJG20" s="766"/>
      <c r="VJI20" s="766"/>
      <c r="VJJ20" s="198"/>
      <c r="VJK20" s="83"/>
      <c r="VJL20" s="83"/>
      <c r="VJM20" s="549"/>
      <c r="VJN20" s="765"/>
      <c r="VJV20" s="766"/>
      <c r="VJX20" s="766"/>
      <c r="VJZ20" s="766"/>
      <c r="VKB20" s="766"/>
      <c r="VKC20" s="198"/>
      <c r="VKD20" s="83"/>
      <c r="VKE20" s="83"/>
      <c r="VKF20" s="549"/>
      <c r="VKG20" s="765"/>
      <c r="VKO20" s="766"/>
      <c r="VKQ20" s="766"/>
      <c r="VKS20" s="766"/>
      <c r="VKU20" s="766"/>
      <c r="VKV20" s="198"/>
      <c r="VKW20" s="83"/>
      <c r="VKX20" s="83"/>
      <c r="VKY20" s="549"/>
      <c r="VKZ20" s="765"/>
      <c r="VLH20" s="766"/>
      <c r="VLJ20" s="766"/>
      <c r="VLL20" s="766"/>
      <c r="VLN20" s="766"/>
      <c r="VLO20" s="198"/>
      <c r="VLP20" s="83"/>
      <c r="VLQ20" s="83"/>
      <c r="VLR20" s="549"/>
      <c r="VLS20" s="765"/>
      <c r="VMA20" s="766"/>
      <c r="VMC20" s="766"/>
      <c r="VME20" s="766"/>
      <c r="VMG20" s="766"/>
      <c r="VMH20" s="198"/>
      <c r="VMI20" s="83"/>
      <c r="VMJ20" s="83"/>
      <c r="VMK20" s="549"/>
      <c r="VML20" s="765"/>
      <c r="VMT20" s="766"/>
      <c r="VMV20" s="766"/>
      <c r="VMX20" s="766"/>
      <c r="VMZ20" s="766"/>
      <c r="VNA20" s="198"/>
      <c r="VNB20" s="83"/>
      <c r="VNC20" s="83"/>
      <c r="VND20" s="549"/>
      <c r="VNE20" s="765"/>
      <c r="VNM20" s="766"/>
      <c r="VNO20" s="766"/>
      <c r="VNQ20" s="766"/>
      <c r="VNS20" s="766"/>
      <c r="VNT20" s="198"/>
      <c r="VNU20" s="83"/>
      <c r="VNV20" s="83"/>
      <c r="VNW20" s="549"/>
      <c r="VNX20" s="765"/>
      <c r="VOF20" s="766"/>
      <c r="VOH20" s="766"/>
      <c r="VOJ20" s="766"/>
      <c r="VOL20" s="766"/>
      <c r="VOM20" s="198"/>
      <c r="VON20" s="83"/>
      <c r="VOO20" s="83"/>
      <c r="VOP20" s="549"/>
      <c r="VOQ20" s="765"/>
      <c r="VOY20" s="766"/>
      <c r="VPA20" s="766"/>
      <c r="VPC20" s="766"/>
      <c r="VPE20" s="766"/>
      <c r="VPF20" s="198"/>
      <c r="VPG20" s="83"/>
      <c r="VPH20" s="83"/>
      <c r="VPI20" s="549"/>
      <c r="VPJ20" s="765"/>
      <c r="VPR20" s="766"/>
      <c r="VPT20" s="766"/>
      <c r="VPV20" s="766"/>
      <c r="VPX20" s="766"/>
      <c r="VPY20" s="198"/>
      <c r="VPZ20" s="83"/>
      <c r="VQA20" s="83"/>
      <c r="VQB20" s="549"/>
      <c r="VQC20" s="765"/>
      <c r="VQK20" s="766"/>
      <c r="VQM20" s="766"/>
      <c r="VQO20" s="766"/>
      <c r="VQQ20" s="766"/>
      <c r="VQR20" s="198"/>
      <c r="VQS20" s="83"/>
      <c r="VQT20" s="83"/>
      <c r="VQU20" s="549"/>
      <c r="VQV20" s="765"/>
      <c r="VRD20" s="766"/>
      <c r="VRF20" s="766"/>
      <c r="VRH20" s="766"/>
      <c r="VRJ20" s="766"/>
      <c r="VRK20" s="198"/>
      <c r="VRL20" s="83"/>
      <c r="VRM20" s="83"/>
      <c r="VRN20" s="549"/>
      <c r="VRO20" s="765"/>
      <c r="VRW20" s="766"/>
      <c r="VRY20" s="766"/>
      <c r="VSA20" s="766"/>
      <c r="VSC20" s="766"/>
      <c r="VSD20" s="198"/>
      <c r="VSE20" s="83"/>
      <c r="VSF20" s="83"/>
      <c r="VSG20" s="549"/>
      <c r="VSH20" s="765"/>
      <c r="VSP20" s="766"/>
      <c r="VSR20" s="766"/>
      <c r="VST20" s="766"/>
      <c r="VSV20" s="766"/>
      <c r="VSW20" s="198"/>
      <c r="VSX20" s="83"/>
      <c r="VSY20" s="83"/>
      <c r="VSZ20" s="549"/>
      <c r="VTA20" s="765"/>
      <c r="VTI20" s="766"/>
      <c r="VTK20" s="766"/>
      <c r="VTM20" s="766"/>
      <c r="VTO20" s="766"/>
      <c r="VTP20" s="198"/>
      <c r="VTQ20" s="83"/>
      <c r="VTR20" s="83"/>
      <c r="VTS20" s="549"/>
      <c r="VTT20" s="765"/>
      <c r="VUB20" s="766"/>
      <c r="VUD20" s="766"/>
      <c r="VUF20" s="766"/>
      <c r="VUH20" s="766"/>
      <c r="VUI20" s="198"/>
      <c r="VUJ20" s="83"/>
      <c r="VUK20" s="83"/>
      <c r="VUL20" s="549"/>
      <c r="VUM20" s="765"/>
      <c r="VUU20" s="766"/>
      <c r="VUW20" s="766"/>
      <c r="VUY20" s="766"/>
      <c r="VVA20" s="766"/>
      <c r="VVB20" s="198"/>
      <c r="VVC20" s="83"/>
      <c r="VVD20" s="83"/>
      <c r="VVE20" s="549"/>
      <c r="VVF20" s="765"/>
      <c r="VVN20" s="766"/>
      <c r="VVP20" s="766"/>
      <c r="VVR20" s="766"/>
      <c r="VVT20" s="766"/>
      <c r="VVU20" s="198"/>
      <c r="VVV20" s="83"/>
      <c r="VVW20" s="83"/>
      <c r="VVX20" s="549"/>
      <c r="VVY20" s="765"/>
      <c r="VWG20" s="766"/>
      <c r="VWI20" s="766"/>
      <c r="VWK20" s="766"/>
      <c r="VWM20" s="766"/>
      <c r="VWN20" s="198"/>
      <c r="VWO20" s="83"/>
      <c r="VWP20" s="83"/>
      <c r="VWQ20" s="549"/>
      <c r="VWR20" s="765"/>
      <c r="VWZ20" s="766"/>
      <c r="VXB20" s="766"/>
      <c r="VXD20" s="766"/>
      <c r="VXF20" s="766"/>
      <c r="VXG20" s="198"/>
      <c r="VXH20" s="83"/>
      <c r="VXI20" s="83"/>
      <c r="VXJ20" s="549"/>
      <c r="VXK20" s="765"/>
      <c r="VXS20" s="766"/>
      <c r="VXU20" s="766"/>
      <c r="VXW20" s="766"/>
      <c r="VXY20" s="766"/>
      <c r="VXZ20" s="198"/>
      <c r="VYA20" s="83"/>
      <c r="VYB20" s="83"/>
      <c r="VYC20" s="549"/>
      <c r="VYD20" s="765"/>
      <c r="VYL20" s="766"/>
      <c r="VYN20" s="766"/>
      <c r="VYP20" s="766"/>
      <c r="VYR20" s="766"/>
      <c r="VYS20" s="198"/>
      <c r="VYT20" s="83"/>
      <c r="VYU20" s="83"/>
      <c r="VYV20" s="549"/>
      <c r="VYW20" s="765"/>
      <c r="VZE20" s="766"/>
      <c r="VZG20" s="766"/>
      <c r="VZI20" s="766"/>
      <c r="VZK20" s="766"/>
      <c r="VZL20" s="198"/>
      <c r="VZM20" s="83"/>
      <c r="VZN20" s="83"/>
      <c r="VZO20" s="549"/>
      <c r="VZP20" s="765"/>
      <c r="VZX20" s="766"/>
      <c r="VZZ20" s="766"/>
      <c r="WAB20" s="766"/>
      <c r="WAD20" s="766"/>
      <c r="WAE20" s="198"/>
      <c r="WAF20" s="83"/>
      <c r="WAG20" s="83"/>
      <c r="WAH20" s="549"/>
      <c r="WAI20" s="765"/>
      <c r="WAQ20" s="766"/>
      <c r="WAS20" s="766"/>
      <c r="WAU20" s="766"/>
      <c r="WAW20" s="766"/>
      <c r="WAX20" s="198"/>
      <c r="WAY20" s="83"/>
      <c r="WAZ20" s="83"/>
      <c r="WBA20" s="549"/>
      <c r="WBB20" s="765"/>
      <c r="WBJ20" s="766"/>
      <c r="WBL20" s="766"/>
      <c r="WBN20" s="766"/>
      <c r="WBP20" s="766"/>
      <c r="WBQ20" s="198"/>
      <c r="WBR20" s="83"/>
      <c r="WBS20" s="83"/>
      <c r="WBT20" s="549"/>
      <c r="WBU20" s="765"/>
      <c r="WCC20" s="766"/>
      <c r="WCE20" s="766"/>
      <c r="WCG20" s="766"/>
      <c r="WCI20" s="766"/>
      <c r="WCJ20" s="198"/>
      <c r="WCK20" s="83"/>
      <c r="WCL20" s="83"/>
      <c r="WCM20" s="549"/>
      <c r="WCN20" s="765"/>
      <c r="WCV20" s="766"/>
      <c r="WCX20" s="766"/>
      <c r="WCZ20" s="766"/>
      <c r="WDB20" s="766"/>
      <c r="WDC20" s="198"/>
      <c r="WDD20" s="83"/>
      <c r="WDE20" s="83"/>
      <c r="WDF20" s="549"/>
      <c r="WDG20" s="765"/>
      <c r="WDO20" s="766"/>
      <c r="WDQ20" s="766"/>
      <c r="WDS20" s="766"/>
      <c r="WDU20" s="766"/>
      <c r="WDV20" s="198"/>
      <c r="WDW20" s="83"/>
      <c r="WDX20" s="83"/>
      <c r="WDY20" s="549"/>
      <c r="WDZ20" s="765"/>
      <c r="WEH20" s="766"/>
      <c r="WEJ20" s="766"/>
      <c r="WEL20" s="766"/>
      <c r="WEN20" s="766"/>
      <c r="WEO20" s="198"/>
      <c r="WEP20" s="83"/>
      <c r="WEQ20" s="83"/>
      <c r="WER20" s="549"/>
      <c r="WES20" s="765"/>
      <c r="WFA20" s="766"/>
      <c r="WFC20" s="766"/>
      <c r="WFE20" s="766"/>
      <c r="WFG20" s="766"/>
      <c r="WFH20" s="198"/>
      <c r="WFI20" s="83"/>
      <c r="WFJ20" s="83"/>
      <c r="WFK20" s="549"/>
      <c r="WFL20" s="765"/>
      <c r="WFT20" s="766"/>
      <c r="WFV20" s="766"/>
      <c r="WFX20" s="766"/>
      <c r="WFZ20" s="766"/>
      <c r="WGA20" s="198"/>
      <c r="WGB20" s="83"/>
      <c r="WGC20" s="83"/>
      <c r="WGD20" s="549"/>
      <c r="WGE20" s="765"/>
      <c r="WGM20" s="766"/>
      <c r="WGO20" s="766"/>
      <c r="WGQ20" s="766"/>
      <c r="WGS20" s="766"/>
      <c r="WGT20" s="198"/>
      <c r="WGU20" s="83"/>
      <c r="WGV20" s="83"/>
      <c r="WGW20" s="549"/>
      <c r="WGX20" s="765"/>
      <c r="WHF20" s="766"/>
      <c r="WHH20" s="766"/>
      <c r="WHJ20" s="766"/>
      <c r="WHL20" s="766"/>
      <c r="WHM20" s="198"/>
      <c r="WHN20" s="83"/>
      <c r="WHO20" s="83"/>
      <c r="WHP20" s="549"/>
      <c r="WHQ20" s="765"/>
      <c r="WHY20" s="766"/>
      <c r="WIA20" s="766"/>
      <c r="WIC20" s="766"/>
      <c r="WIE20" s="766"/>
      <c r="WIF20" s="198"/>
      <c r="WIG20" s="83"/>
      <c r="WIH20" s="83"/>
      <c r="WII20" s="549"/>
      <c r="WIJ20" s="765"/>
      <c r="WIR20" s="766"/>
      <c r="WIT20" s="766"/>
      <c r="WIV20" s="766"/>
      <c r="WIX20" s="766"/>
      <c r="WIY20" s="198"/>
      <c r="WIZ20" s="83"/>
      <c r="WJA20" s="83"/>
      <c r="WJB20" s="549"/>
      <c r="WJC20" s="765"/>
      <c r="WJK20" s="766"/>
      <c r="WJM20" s="766"/>
      <c r="WJO20" s="766"/>
      <c r="WJQ20" s="766"/>
      <c r="WJR20" s="198"/>
      <c r="WJS20" s="83"/>
      <c r="WJT20" s="83"/>
      <c r="WJU20" s="549"/>
      <c r="WJV20" s="765"/>
      <c r="WKD20" s="766"/>
      <c r="WKF20" s="766"/>
      <c r="WKH20" s="766"/>
      <c r="WKJ20" s="766"/>
      <c r="WKK20" s="198"/>
      <c r="WKL20" s="83"/>
      <c r="WKM20" s="83"/>
      <c r="WKN20" s="549"/>
      <c r="WKO20" s="765"/>
      <c r="WKW20" s="766"/>
      <c r="WKY20" s="766"/>
      <c r="WLA20" s="766"/>
      <c r="WLC20" s="766"/>
      <c r="WLD20" s="198"/>
      <c r="WLE20" s="83"/>
      <c r="WLF20" s="83"/>
      <c r="WLG20" s="549"/>
      <c r="WLH20" s="765"/>
      <c r="WLP20" s="766"/>
      <c r="WLR20" s="766"/>
      <c r="WLT20" s="766"/>
      <c r="WLV20" s="766"/>
      <c r="WLW20" s="198"/>
      <c r="WLX20" s="83"/>
      <c r="WLY20" s="83"/>
      <c r="WLZ20" s="549"/>
      <c r="WMA20" s="765"/>
      <c r="WMI20" s="766"/>
      <c r="WMK20" s="766"/>
      <c r="WMM20" s="766"/>
      <c r="WMO20" s="766"/>
      <c r="WMP20" s="198"/>
      <c r="WMQ20" s="83"/>
      <c r="WMR20" s="83"/>
      <c r="WMS20" s="549"/>
      <c r="WMT20" s="765"/>
      <c r="WNB20" s="766"/>
      <c r="WND20" s="766"/>
      <c r="WNF20" s="766"/>
      <c r="WNH20" s="766"/>
      <c r="WNI20" s="198"/>
      <c r="WNJ20" s="83"/>
      <c r="WNK20" s="83"/>
      <c r="WNL20" s="549"/>
      <c r="WNM20" s="765"/>
      <c r="WNU20" s="766"/>
      <c r="WNW20" s="766"/>
      <c r="WNY20" s="766"/>
      <c r="WOA20" s="766"/>
      <c r="WOB20" s="198"/>
      <c r="WOC20" s="83"/>
      <c r="WOD20" s="83"/>
      <c r="WOE20" s="549"/>
      <c r="WOF20" s="765"/>
      <c r="WON20" s="766"/>
      <c r="WOP20" s="766"/>
      <c r="WOR20" s="766"/>
      <c r="WOT20" s="766"/>
      <c r="WOU20" s="198"/>
      <c r="WOV20" s="83"/>
      <c r="WOW20" s="83"/>
      <c r="WOX20" s="549"/>
      <c r="WOY20" s="765"/>
      <c r="WPG20" s="766"/>
      <c r="WPI20" s="766"/>
      <c r="WPK20" s="766"/>
      <c r="WPM20" s="766"/>
      <c r="WPN20" s="198"/>
      <c r="WPO20" s="83"/>
      <c r="WPP20" s="83"/>
      <c r="WPQ20" s="549"/>
      <c r="WPR20" s="765"/>
      <c r="WPZ20" s="766"/>
      <c r="WQB20" s="766"/>
      <c r="WQD20" s="766"/>
      <c r="WQF20" s="766"/>
      <c r="WQG20" s="198"/>
      <c r="WQH20" s="83"/>
      <c r="WQI20" s="83"/>
      <c r="WQJ20" s="549"/>
      <c r="WQK20" s="765"/>
      <c r="WQS20" s="766"/>
      <c r="WQU20" s="766"/>
      <c r="WQW20" s="766"/>
      <c r="WQY20" s="766"/>
      <c r="WQZ20" s="198"/>
      <c r="WRA20" s="83"/>
      <c r="WRB20" s="83"/>
      <c r="WRC20" s="549"/>
      <c r="WRD20" s="765"/>
      <c r="WRL20" s="766"/>
      <c r="WRN20" s="766"/>
      <c r="WRP20" s="766"/>
      <c r="WRR20" s="766"/>
      <c r="WRS20" s="198"/>
      <c r="WRT20" s="83"/>
      <c r="WRU20" s="83"/>
      <c r="WRV20" s="549"/>
      <c r="WRW20" s="765"/>
      <c r="WSE20" s="766"/>
      <c r="WSG20" s="766"/>
      <c r="WSI20" s="766"/>
      <c r="WSK20" s="766"/>
      <c r="WSL20" s="198"/>
      <c r="WSM20" s="83"/>
      <c r="WSN20" s="83"/>
      <c r="WSO20" s="549"/>
      <c r="WSP20" s="765"/>
      <c r="WSX20" s="766"/>
      <c r="WSZ20" s="766"/>
      <c r="WTB20" s="766"/>
      <c r="WTD20" s="766"/>
      <c r="WTE20" s="198"/>
      <c r="WTF20" s="83"/>
      <c r="WTG20" s="83"/>
      <c r="WTH20" s="549"/>
      <c r="WTI20" s="765"/>
      <c r="WTQ20" s="766"/>
      <c r="WTS20" s="766"/>
      <c r="WTU20" s="766"/>
      <c r="WTW20" s="766"/>
      <c r="WTX20" s="198"/>
      <c r="WTY20" s="83"/>
      <c r="WTZ20" s="83"/>
      <c r="WUA20" s="549"/>
      <c r="WUB20" s="765"/>
      <c r="WUJ20" s="766"/>
      <c r="WUL20" s="766"/>
      <c r="WUN20" s="766"/>
      <c r="WUP20" s="766"/>
      <c r="WUQ20" s="198"/>
      <c r="WUR20" s="83"/>
      <c r="WUS20" s="83"/>
      <c r="WUT20" s="549"/>
      <c r="WUU20" s="765"/>
      <c r="WVC20" s="766"/>
      <c r="WVE20" s="766"/>
      <c r="WVG20" s="766"/>
      <c r="WVI20" s="766"/>
      <c r="WVJ20" s="198"/>
      <c r="WVK20" s="83"/>
      <c r="WVL20" s="83"/>
      <c r="WVM20" s="549"/>
      <c r="WVN20" s="765"/>
      <c r="WVV20" s="766"/>
      <c r="WVX20" s="766"/>
      <c r="WVZ20" s="766"/>
      <c r="WWB20" s="766"/>
      <c r="WWC20" s="198"/>
      <c r="WWD20" s="83"/>
      <c r="WWE20" s="83"/>
      <c r="WWF20" s="549"/>
      <c r="WWG20" s="765"/>
      <c r="WWO20" s="766"/>
      <c r="WWQ20" s="766"/>
      <c r="WWS20" s="766"/>
      <c r="WWU20" s="766"/>
      <c r="WWV20" s="198"/>
      <c r="WWW20" s="83"/>
      <c r="WWX20" s="83"/>
      <c r="WWY20" s="549"/>
      <c r="WWZ20" s="765"/>
      <c r="WXH20" s="766"/>
      <c r="WXJ20" s="766"/>
      <c r="WXL20" s="766"/>
      <c r="WXN20" s="766"/>
      <c r="WXO20" s="198"/>
      <c r="WXP20" s="83"/>
      <c r="WXQ20" s="83"/>
      <c r="WXR20" s="549"/>
      <c r="WXS20" s="765"/>
      <c r="WYA20" s="766"/>
      <c r="WYC20" s="766"/>
      <c r="WYE20" s="766"/>
      <c r="WYG20" s="766"/>
      <c r="WYH20" s="198"/>
      <c r="WYI20" s="83"/>
      <c r="WYJ20" s="83"/>
      <c r="WYK20" s="549"/>
      <c r="WYL20" s="765"/>
      <c r="WYT20" s="766"/>
      <c r="WYV20" s="766"/>
      <c r="WYX20" s="766"/>
      <c r="WYZ20" s="766"/>
      <c r="WZA20" s="198"/>
      <c r="WZB20" s="83"/>
      <c r="WZC20" s="83"/>
      <c r="WZD20" s="549"/>
      <c r="WZE20" s="765"/>
      <c r="WZM20" s="766"/>
      <c r="WZO20" s="766"/>
      <c r="WZQ20" s="766"/>
      <c r="WZS20" s="766"/>
      <c r="WZT20" s="198"/>
      <c r="WZU20" s="83"/>
      <c r="WZV20" s="83"/>
      <c r="WZW20" s="549"/>
      <c r="WZX20" s="765"/>
      <c r="XAF20" s="766"/>
      <c r="XAH20" s="766"/>
      <c r="XAJ20" s="766"/>
      <c r="XAL20" s="766"/>
      <c r="XAM20" s="198"/>
      <c r="XAN20" s="83"/>
      <c r="XAO20" s="83"/>
      <c r="XAP20" s="549"/>
      <c r="XAQ20" s="765"/>
      <c r="XAY20" s="766"/>
      <c r="XBA20" s="766"/>
      <c r="XBC20" s="766"/>
      <c r="XBE20" s="766"/>
      <c r="XBF20" s="198"/>
      <c r="XBG20" s="83"/>
      <c r="XBH20" s="83"/>
      <c r="XBI20" s="549"/>
      <c r="XBJ20" s="765"/>
      <c r="XBR20" s="766"/>
      <c r="XBT20" s="766"/>
      <c r="XBV20" s="766"/>
      <c r="XBX20" s="766"/>
      <c r="XBY20" s="198"/>
      <c r="XBZ20" s="83"/>
      <c r="XCA20" s="83"/>
      <c r="XCB20" s="549"/>
      <c r="XCC20" s="765"/>
      <c r="XCK20" s="766"/>
      <c r="XCM20" s="766"/>
      <c r="XCO20" s="766"/>
      <c r="XCQ20" s="766"/>
      <c r="XCR20" s="198"/>
      <c r="XCS20" s="83"/>
      <c r="XCT20" s="83"/>
      <c r="XCU20" s="549"/>
      <c r="XCV20" s="765"/>
      <c r="XDD20" s="766"/>
      <c r="XDF20" s="766"/>
      <c r="XDH20" s="766"/>
      <c r="XDJ20" s="766"/>
      <c r="XDK20" s="198"/>
      <c r="XDL20" s="83"/>
      <c r="XDM20" s="83"/>
      <c r="XDN20" s="549"/>
      <c r="XDO20" s="765"/>
      <c r="XDW20" s="766"/>
      <c r="XDY20" s="766"/>
      <c r="XEA20" s="766"/>
      <c r="XEC20" s="766"/>
      <c r="XED20" s="198"/>
      <c r="XEE20" s="83"/>
      <c r="XEF20" s="83"/>
      <c r="XEG20" s="549"/>
      <c r="XEH20" s="765"/>
      <c r="XEP20" s="766"/>
      <c r="XER20" s="766"/>
      <c r="XET20" s="766"/>
      <c r="XEV20" s="766"/>
      <c r="XEW20" s="198"/>
      <c r="XEX20" s="83"/>
      <c r="XEY20" s="83"/>
      <c r="XEZ20" s="549"/>
      <c r="XFA20" s="765"/>
    </row>
    <row r="21" spans="1:5114 5122:6140 6148:7166 7174:8192 8200:14329 14337:15355 15363:16381" s="83" customFormat="1" ht="20.25" customHeight="1">
      <c r="B21" s="549" t="s">
        <v>1360</v>
      </c>
      <c r="C21" s="198" t="s">
        <v>1361</v>
      </c>
      <c r="D21" s="341"/>
      <c r="E21" s="341"/>
      <c r="F21" s="341"/>
      <c r="G21" s="341"/>
      <c r="H21" s="341"/>
      <c r="I21" s="341"/>
      <c r="J21" s="341"/>
      <c r="K21" s="766"/>
      <c r="L21" s="341"/>
      <c r="M21" s="766"/>
      <c r="N21" s="341"/>
      <c r="O21" s="766"/>
      <c r="P21" s="341"/>
      <c r="Q21" s="766"/>
      <c r="R21" s="198" t="s">
        <v>1362</v>
      </c>
      <c r="U21" s="549"/>
      <c r="V21" s="548"/>
      <c r="AE21" s="341"/>
      <c r="AK21" s="94"/>
      <c r="AN21" s="549"/>
      <c r="AO21" s="548"/>
      <c r="AX21" s="341"/>
      <c r="BD21" s="94"/>
      <c r="BG21" s="549"/>
      <c r="BH21" s="548"/>
      <c r="BQ21" s="341"/>
      <c r="BW21" s="94"/>
      <c r="BZ21" s="549"/>
      <c r="CA21" s="548"/>
      <c r="CJ21" s="341"/>
      <c r="CP21" s="94"/>
      <c r="CS21" s="549"/>
      <c r="CT21" s="548"/>
      <c r="DC21" s="341"/>
      <c r="DI21" s="94"/>
      <c r="DL21" s="549"/>
      <c r="DM21" s="548"/>
      <c r="DV21" s="341"/>
      <c r="EB21" s="94"/>
      <c r="EE21" s="549"/>
      <c r="EF21" s="548"/>
      <c r="EO21" s="341"/>
      <c r="EU21" s="94"/>
      <c r="EX21" s="549"/>
      <c r="EY21" s="548"/>
      <c r="FH21" s="341"/>
      <c r="FN21" s="94"/>
      <c r="FQ21" s="549"/>
      <c r="FR21" s="548"/>
      <c r="GA21" s="341"/>
      <c r="GG21" s="94"/>
      <c r="GJ21" s="549"/>
      <c r="GK21" s="548"/>
      <c r="GT21" s="341"/>
      <c r="GZ21" s="94"/>
      <c r="HC21" s="549"/>
      <c r="HD21" s="548"/>
      <c r="HM21" s="341"/>
      <c r="HS21" s="94"/>
      <c r="HV21" s="549"/>
      <c r="HW21" s="548"/>
      <c r="IF21" s="341"/>
      <c r="IL21" s="94"/>
      <c r="IO21" s="549"/>
      <c r="IP21" s="548"/>
      <c r="IY21" s="341"/>
      <c r="JE21" s="94"/>
      <c r="JH21" s="549"/>
      <c r="JI21" s="548"/>
      <c r="JR21" s="341"/>
      <c r="JX21" s="94"/>
      <c r="KA21" s="549"/>
      <c r="KB21" s="548"/>
      <c r="KK21" s="341"/>
      <c r="KQ21" s="94"/>
      <c r="KT21" s="549"/>
      <c r="KU21" s="548"/>
      <c r="LD21" s="341"/>
      <c r="LJ21" s="94"/>
      <c r="LM21" s="549"/>
      <c r="LN21" s="548"/>
      <c r="LW21" s="341"/>
      <c r="MC21" s="94"/>
      <c r="MF21" s="549"/>
      <c r="MG21" s="548"/>
      <c r="MP21" s="341"/>
      <c r="MV21" s="94"/>
      <c r="MY21" s="549"/>
      <c r="MZ21" s="548"/>
      <c r="NI21" s="341"/>
      <c r="NO21" s="94"/>
      <c r="NR21" s="549"/>
      <c r="NS21" s="548"/>
      <c r="OB21" s="341"/>
      <c r="OH21" s="94"/>
      <c r="OK21" s="549"/>
      <c r="OL21" s="548"/>
      <c r="OU21" s="341"/>
      <c r="PA21" s="94"/>
      <c r="PD21" s="549"/>
      <c r="PE21" s="548"/>
      <c r="PN21" s="341"/>
      <c r="PT21" s="94"/>
      <c r="PW21" s="549"/>
      <c r="PX21" s="548"/>
      <c r="QG21" s="341"/>
      <c r="QM21" s="94"/>
      <c r="QP21" s="549"/>
      <c r="QQ21" s="548"/>
      <c r="QZ21" s="341"/>
      <c r="RF21" s="94"/>
      <c r="RI21" s="549"/>
      <c r="RJ21" s="548"/>
      <c r="RS21" s="341"/>
      <c r="RY21" s="94"/>
      <c r="SB21" s="549"/>
      <c r="SC21" s="548"/>
      <c r="SL21" s="341"/>
      <c r="SR21" s="94"/>
      <c r="SU21" s="549"/>
      <c r="SV21" s="548"/>
      <c r="TE21" s="341"/>
      <c r="TK21" s="94"/>
      <c r="TN21" s="549"/>
      <c r="TO21" s="548"/>
      <c r="TX21" s="341"/>
      <c r="UD21" s="94"/>
      <c r="UG21" s="549"/>
      <c r="UH21" s="548"/>
      <c r="UQ21" s="341"/>
      <c r="UW21" s="94"/>
      <c r="UZ21" s="549"/>
      <c r="VA21" s="548"/>
      <c r="VJ21" s="341"/>
      <c r="VP21" s="94"/>
      <c r="VS21" s="549"/>
      <c r="VT21" s="548"/>
      <c r="WC21" s="341"/>
      <c r="WI21" s="94"/>
      <c r="WL21" s="549"/>
      <c r="WM21" s="548"/>
      <c r="WV21" s="341"/>
      <c r="XB21" s="94"/>
      <c r="XE21" s="549"/>
      <c r="XF21" s="548"/>
      <c r="XO21" s="341"/>
      <c r="XU21" s="94"/>
      <c r="XX21" s="549"/>
      <c r="XY21" s="548"/>
      <c r="YH21" s="341"/>
      <c r="YN21" s="94"/>
      <c r="YQ21" s="549"/>
      <c r="YR21" s="548"/>
      <c r="ZA21" s="341"/>
      <c r="ZG21" s="94"/>
      <c r="ZJ21" s="549"/>
      <c r="ZK21" s="548"/>
      <c r="ZT21" s="341"/>
      <c r="ZZ21" s="94"/>
      <c r="AAC21" s="549"/>
      <c r="AAD21" s="548"/>
      <c r="AAM21" s="341"/>
      <c r="AAS21" s="94"/>
      <c r="AAV21" s="549"/>
      <c r="AAW21" s="548"/>
      <c r="ABF21" s="341"/>
      <c r="ABL21" s="94"/>
      <c r="ABO21" s="549"/>
      <c r="ABP21" s="548"/>
      <c r="ABY21" s="341"/>
      <c r="ACE21" s="94"/>
      <c r="ACH21" s="549"/>
      <c r="ACI21" s="548"/>
      <c r="ACR21" s="341"/>
      <c r="ACX21" s="94"/>
      <c r="ADA21" s="549"/>
      <c r="ADB21" s="548"/>
      <c r="ADK21" s="341"/>
      <c r="ADQ21" s="94"/>
      <c r="ADT21" s="549"/>
      <c r="ADU21" s="548"/>
      <c r="AED21" s="341"/>
      <c r="AEJ21" s="94"/>
      <c r="AEM21" s="549"/>
      <c r="AEN21" s="548"/>
      <c r="AEW21" s="341"/>
      <c r="AFC21" s="94"/>
      <c r="AFF21" s="549"/>
      <c r="AFG21" s="548"/>
      <c r="AFP21" s="341"/>
      <c r="AFV21" s="94"/>
      <c r="AFY21" s="549"/>
      <c r="AFZ21" s="548"/>
      <c r="AGI21" s="341"/>
      <c r="AGO21" s="94"/>
      <c r="AGR21" s="549"/>
      <c r="AGS21" s="548"/>
      <c r="AHB21" s="341"/>
      <c r="AHH21" s="94"/>
      <c r="AHK21" s="549"/>
      <c r="AHL21" s="548"/>
      <c r="AHU21" s="341"/>
      <c r="AIA21" s="94"/>
      <c r="AID21" s="549"/>
      <c r="AIE21" s="548"/>
      <c r="AIN21" s="341"/>
      <c r="AIT21" s="94"/>
      <c r="AIW21" s="549"/>
      <c r="AIX21" s="548"/>
      <c r="AJG21" s="341"/>
      <c r="AJM21" s="94"/>
      <c r="AJP21" s="549"/>
      <c r="AJQ21" s="548"/>
      <c r="AJZ21" s="341"/>
      <c r="AKF21" s="94"/>
      <c r="AKI21" s="549"/>
      <c r="AKJ21" s="548"/>
      <c r="AKS21" s="341"/>
      <c r="AKY21" s="94"/>
      <c r="ALB21" s="549"/>
      <c r="ALC21" s="548"/>
      <c r="ALL21" s="341"/>
      <c r="ALR21" s="94"/>
      <c r="ALU21" s="549"/>
      <c r="ALV21" s="548"/>
      <c r="AME21" s="341"/>
      <c r="AMK21" s="94"/>
      <c r="AMN21" s="549"/>
      <c r="AMO21" s="548"/>
      <c r="AMX21" s="341"/>
      <c r="AND21" s="94"/>
      <c r="ANG21" s="549"/>
      <c r="ANH21" s="548"/>
      <c r="ANQ21" s="341"/>
      <c r="ANW21" s="94"/>
      <c r="ANZ21" s="549"/>
      <c r="AOA21" s="548"/>
      <c r="AOJ21" s="341"/>
      <c r="AOP21" s="94"/>
      <c r="AOS21" s="549"/>
      <c r="AOT21" s="548"/>
      <c r="APC21" s="341"/>
      <c r="API21" s="94"/>
      <c r="APL21" s="549"/>
      <c r="APM21" s="548"/>
      <c r="APV21" s="341"/>
      <c r="AQB21" s="94"/>
      <c r="AQE21" s="549"/>
      <c r="AQF21" s="548"/>
      <c r="AQO21" s="341"/>
      <c r="AQU21" s="94"/>
      <c r="AQX21" s="549"/>
      <c r="AQY21" s="548"/>
      <c r="ARH21" s="341"/>
      <c r="ARN21" s="94"/>
      <c r="ARQ21" s="549"/>
      <c r="ARR21" s="548"/>
      <c r="ASA21" s="341"/>
      <c r="ASG21" s="94"/>
      <c r="ASJ21" s="549"/>
      <c r="ASK21" s="548"/>
      <c r="AST21" s="341"/>
      <c r="ASZ21" s="94"/>
      <c r="ATC21" s="549"/>
      <c r="ATD21" s="548"/>
      <c r="ATM21" s="341"/>
      <c r="ATS21" s="94"/>
      <c r="ATV21" s="549"/>
      <c r="ATW21" s="548"/>
      <c r="AUF21" s="341"/>
      <c r="AUL21" s="94"/>
      <c r="AUO21" s="549"/>
      <c r="AUP21" s="548"/>
      <c r="AUY21" s="341"/>
      <c r="AVE21" s="94"/>
      <c r="AVH21" s="549"/>
      <c r="AVI21" s="548"/>
      <c r="AVR21" s="341"/>
      <c r="AVX21" s="94"/>
      <c r="AWA21" s="549"/>
      <c r="AWB21" s="548"/>
      <c r="AWK21" s="341"/>
      <c r="AWQ21" s="94"/>
      <c r="AWT21" s="549"/>
      <c r="AWU21" s="548"/>
      <c r="AXD21" s="341"/>
      <c r="AXJ21" s="94"/>
      <c r="AXM21" s="549"/>
      <c r="AXN21" s="548"/>
      <c r="AXW21" s="341"/>
      <c r="AYC21" s="94"/>
      <c r="AYF21" s="549"/>
      <c r="AYG21" s="548"/>
      <c r="AYP21" s="341"/>
      <c r="AYV21" s="94"/>
      <c r="AYY21" s="549"/>
      <c r="AYZ21" s="548"/>
      <c r="AZI21" s="341"/>
      <c r="AZO21" s="94"/>
      <c r="AZR21" s="549"/>
      <c r="AZS21" s="548"/>
      <c r="BAB21" s="341"/>
      <c r="BAH21" s="94"/>
      <c r="BAK21" s="549"/>
      <c r="BAL21" s="548"/>
      <c r="BAU21" s="341"/>
      <c r="BBA21" s="94"/>
      <c r="BBD21" s="549"/>
      <c r="BBE21" s="548"/>
      <c r="BBN21" s="341"/>
      <c r="BBT21" s="94"/>
      <c r="BBW21" s="549"/>
      <c r="BBX21" s="548"/>
      <c r="BCG21" s="341"/>
      <c r="BCM21" s="94"/>
      <c r="BCP21" s="549"/>
      <c r="BCQ21" s="548"/>
      <c r="BCZ21" s="341"/>
      <c r="BDF21" s="94"/>
      <c r="BDI21" s="549"/>
      <c r="BDJ21" s="548"/>
      <c r="BDS21" s="341"/>
      <c r="BDY21" s="94"/>
      <c r="BEB21" s="549"/>
      <c r="BEC21" s="548"/>
      <c r="BEL21" s="341"/>
      <c r="BER21" s="94"/>
      <c r="BEU21" s="549"/>
      <c r="BEV21" s="548"/>
      <c r="BFE21" s="341"/>
      <c r="BFK21" s="94"/>
      <c r="BFN21" s="549"/>
      <c r="BFO21" s="548"/>
      <c r="BFX21" s="341"/>
      <c r="BGD21" s="94"/>
      <c r="BGG21" s="549"/>
      <c r="BGH21" s="548"/>
      <c r="BGQ21" s="341"/>
      <c r="BGW21" s="94"/>
      <c r="BGZ21" s="549"/>
      <c r="BHA21" s="548"/>
      <c r="BHJ21" s="341"/>
      <c r="BHP21" s="94"/>
      <c r="BHS21" s="549"/>
      <c r="BHT21" s="548"/>
      <c r="BIC21" s="341"/>
      <c r="BII21" s="94"/>
      <c r="BIL21" s="549"/>
      <c r="BIM21" s="548"/>
      <c r="BIV21" s="341"/>
      <c r="BJB21" s="94"/>
      <c r="BJE21" s="549"/>
      <c r="BJF21" s="548"/>
      <c r="BJO21" s="341"/>
      <c r="BJU21" s="94"/>
      <c r="BJX21" s="549"/>
      <c r="BJY21" s="548"/>
      <c r="BKH21" s="341"/>
      <c r="BKN21" s="94"/>
      <c r="BKQ21" s="549"/>
      <c r="BKR21" s="548"/>
      <c r="BLA21" s="341"/>
      <c r="BLG21" s="94"/>
      <c r="BLJ21" s="549"/>
      <c r="BLK21" s="548"/>
      <c r="BLT21" s="341"/>
      <c r="BLZ21" s="94"/>
      <c r="BMC21" s="549"/>
      <c r="BMD21" s="548"/>
      <c r="BMM21" s="341"/>
      <c r="BMS21" s="94"/>
      <c r="BMV21" s="549"/>
      <c r="BMW21" s="548"/>
      <c r="BNF21" s="341"/>
      <c r="BNL21" s="94"/>
      <c r="BNO21" s="549"/>
      <c r="BNP21" s="548"/>
      <c r="BNY21" s="341"/>
      <c r="BOE21" s="94"/>
      <c r="BOH21" s="549"/>
      <c r="BOI21" s="548"/>
      <c r="BOR21" s="341"/>
      <c r="BOX21" s="94"/>
      <c r="BPA21" s="549"/>
      <c r="BPB21" s="548"/>
      <c r="BPK21" s="341"/>
      <c r="BPQ21" s="94"/>
      <c r="BPT21" s="549"/>
      <c r="BPU21" s="548"/>
      <c r="BQD21" s="341"/>
      <c r="BQJ21" s="94"/>
      <c r="BQM21" s="549"/>
      <c r="BQN21" s="548"/>
      <c r="BQW21" s="341"/>
      <c r="BRC21" s="94"/>
      <c r="BRF21" s="549"/>
      <c r="BRG21" s="548"/>
      <c r="BRP21" s="341"/>
      <c r="BRV21" s="94"/>
      <c r="BRY21" s="549"/>
      <c r="BRZ21" s="548"/>
      <c r="BSI21" s="341"/>
      <c r="BSO21" s="94"/>
      <c r="BSR21" s="549"/>
      <c r="BSS21" s="548"/>
      <c r="BTB21" s="341"/>
      <c r="BTH21" s="94"/>
      <c r="BTK21" s="549"/>
      <c r="BTL21" s="548"/>
      <c r="BTU21" s="341"/>
      <c r="BUA21" s="94"/>
      <c r="BUD21" s="549"/>
      <c r="BUE21" s="548"/>
      <c r="BUN21" s="341"/>
      <c r="BUT21" s="94"/>
      <c r="BUW21" s="549"/>
      <c r="BUX21" s="548"/>
      <c r="BVG21" s="341"/>
      <c r="BVM21" s="94"/>
      <c r="BVP21" s="549"/>
      <c r="BVQ21" s="548"/>
      <c r="BVZ21" s="341"/>
      <c r="BWF21" s="94"/>
      <c r="BWI21" s="549"/>
      <c r="BWJ21" s="548"/>
      <c r="BWS21" s="341"/>
      <c r="BWY21" s="94"/>
      <c r="BXB21" s="549"/>
      <c r="BXC21" s="548"/>
      <c r="BXL21" s="341"/>
      <c r="BXR21" s="94"/>
      <c r="BXU21" s="549"/>
      <c r="BXV21" s="548"/>
      <c r="BYE21" s="341"/>
      <c r="BYK21" s="94"/>
      <c r="BYN21" s="549"/>
      <c r="BYO21" s="548"/>
      <c r="BYX21" s="341"/>
      <c r="BZD21" s="94"/>
      <c r="BZG21" s="549"/>
      <c r="BZH21" s="548"/>
      <c r="BZQ21" s="341"/>
      <c r="BZW21" s="94"/>
      <c r="BZZ21" s="549"/>
      <c r="CAA21" s="548"/>
      <c r="CAJ21" s="341"/>
      <c r="CAP21" s="94"/>
      <c r="CAS21" s="549"/>
      <c r="CAT21" s="548"/>
      <c r="CBC21" s="341"/>
      <c r="CBI21" s="94"/>
      <c r="CBL21" s="549"/>
      <c r="CBM21" s="548"/>
      <c r="CBV21" s="341"/>
      <c r="CCB21" s="94"/>
      <c r="CCE21" s="549"/>
      <c r="CCF21" s="548"/>
      <c r="CCO21" s="341"/>
      <c r="CCU21" s="94"/>
      <c r="CCX21" s="549"/>
      <c r="CCY21" s="548"/>
      <c r="CDH21" s="341"/>
      <c r="CDN21" s="94"/>
      <c r="CDQ21" s="549"/>
      <c r="CDR21" s="548"/>
      <c r="CEA21" s="341"/>
      <c r="CEG21" s="94"/>
      <c r="CEJ21" s="549"/>
      <c r="CEK21" s="548"/>
      <c r="CET21" s="341"/>
      <c r="CEZ21" s="94"/>
      <c r="CFC21" s="549"/>
      <c r="CFD21" s="548"/>
      <c r="CFM21" s="341"/>
      <c r="CFS21" s="94"/>
      <c r="CFV21" s="549"/>
      <c r="CFW21" s="548"/>
      <c r="CGF21" s="341"/>
      <c r="CGL21" s="94"/>
      <c r="CGO21" s="549"/>
      <c r="CGP21" s="548"/>
      <c r="CGY21" s="341"/>
      <c r="CHE21" s="94"/>
      <c r="CHH21" s="549"/>
      <c r="CHI21" s="548"/>
      <c r="CHR21" s="341"/>
      <c r="CHX21" s="94"/>
      <c r="CIA21" s="549"/>
      <c r="CIB21" s="548"/>
      <c r="CIK21" s="341"/>
      <c r="CIQ21" s="94"/>
      <c r="CIT21" s="549"/>
      <c r="CIU21" s="548"/>
      <c r="CJD21" s="341"/>
      <c r="CJJ21" s="94"/>
      <c r="CJM21" s="549"/>
      <c r="CJN21" s="548"/>
      <c r="CJW21" s="341"/>
      <c r="CKC21" s="94"/>
      <c r="CKF21" s="549"/>
      <c r="CKG21" s="548"/>
      <c r="CKP21" s="341"/>
      <c r="CKV21" s="94"/>
      <c r="CKY21" s="549"/>
      <c r="CKZ21" s="548"/>
      <c r="CLI21" s="341"/>
      <c r="CLO21" s="94"/>
      <c r="CLR21" s="549"/>
      <c r="CLS21" s="548"/>
      <c r="CMB21" s="341"/>
      <c r="CMH21" s="94"/>
      <c r="CMK21" s="549"/>
      <c r="CML21" s="548"/>
      <c r="CMU21" s="341"/>
      <c r="CNA21" s="94"/>
      <c r="CND21" s="549"/>
      <c r="CNE21" s="548"/>
      <c r="CNN21" s="341"/>
      <c r="CNT21" s="94"/>
      <c r="CNW21" s="549"/>
      <c r="CNX21" s="548"/>
      <c r="COG21" s="341"/>
      <c r="COM21" s="94"/>
      <c r="COP21" s="549"/>
      <c r="COQ21" s="548"/>
      <c r="COZ21" s="341"/>
      <c r="CPF21" s="94"/>
      <c r="CPI21" s="549"/>
      <c r="CPJ21" s="548"/>
      <c r="CPS21" s="341"/>
      <c r="CPY21" s="94"/>
      <c r="CQB21" s="549"/>
      <c r="CQC21" s="548"/>
      <c r="CQL21" s="341"/>
      <c r="CQR21" s="94"/>
      <c r="CQU21" s="549"/>
      <c r="CQV21" s="548"/>
      <c r="CRE21" s="341"/>
      <c r="CRK21" s="94"/>
      <c r="CRN21" s="549"/>
      <c r="CRO21" s="548"/>
      <c r="CRX21" s="341"/>
      <c r="CSD21" s="94"/>
      <c r="CSG21" s="549"/>
      <c r="CSH21" s="548"/>
      <c r="CSQ21" s="341"/>
      <c r="CSW21" s="94"/>
      <c r="CSZ21" s="549"/>
      <c r="CTA21" s="548"/>
      <c r="CTJ21" s="341"/>
      <c r="CTP21" s="94"/>
      <c r="CTS21" s="549"/>
      <c r="CTT21" s="548"/>
      <c r="CUC21" s="341"/>
      <c r="CUI21" s="94"/>
      <c r="CUL21" s="549"/>
      <c r="CUM21" s="548"/>
      <c r="CUV21" s="341"/>
      <c r="CVB21" s="94"/>
      <c r="CVE21" s="549"/>
      <c r="CVF21" s="548"/>
      <c r="CVO21" s="341"/>
      <c r="CVU21" s="94"/>
      <c r="CVX21" s="549"/>
      <c r="CVY21" s="548"/>
      <c r="CWH21" s="341"/>
      <c r="CWN21" s="94"/>
      <c r="CWQ21" s="549"/>
      <c r="CWR21" s="548"/>
      <c r="CXA21" s="341"/>
      <c r="CXG21" s="94"/>
      <c r="CXJ21" s="549"/>
      <c r="CXK21" s="548"/>
      <c r="CXT21" s="341"/>
      <c r="CXZ21" s="94"/>
      <c r="CYC21" s="549"/>
      <c r="CYD21" s="548"/>
      <c r="CYM21" s="341"/>
      <c r="CYS21" s="94"/>
      <c r="CYV21" s="549"/>
      <c r="CYW21" s="548"/>
      <c r="CZF21" s="341"/>
      <c r="CZL21" s="94"/>
      <c r="CZO21" s="549"/>
      <c r="CZP21" s="548"/>
      <c r="CZY21" s="341"/>
      <c r="DAE21" s="94"/>
      <c r="DAH21" s="549"/>
      <c r="DAI21" s="548"/>
      <c r="DAR21" s="341"/>
      <c r="DAX21" s="94"/>
      <c r="DBA21" s="549"/>
      <c r="DBB21" s="548"/>
      <c r="DBK21" s="341"/>
      <c r="DBQ21" s="94"/>
      <c r="DBT21" s="549"/>
      <c r="DBU21" s="548"/>
      <c r="DCD21" s="341"/>
      <c r="DCJ21" s="94"/>
      <c r="DCM21" s="549"/>
      <c r="DCN21" s="548"/>
      <c r="DCW21" s="341"/>
      <c r="DDC21" s="94"/>
      <c r="DDF21" s="549"/>
      <c r="DDG21" s="548"/>
      <c r="DDP21" s="341"/>
      <c r="DDV21" s="94"/>
      <c r="DDY21" s="549"/>
      <c r="DDZ21" s="548"/>
      <c r="DEI21" s="341"/>
      <c r="DEO21" s="94"/>
      <c r="DER21" s="549"/>
      <c r="DES21" s="548"/>
      <c r="DFB21" s="341"/>
      <c r="DFH21" s="94"/>
      <c r="DFK21" s="549"/>
      <c r="DFL21" s="548"/>
      <c r="DFU21" s="341"/>
      <c r="DGA21" s="94"/>
      <c r="DGD21" s="549"/>
      <c r="DGE21" s="548"/>
      <c r="DGN21" s="341"/>
      <c r="DGT21" s="94"/>
      <c r="DGW21" s="549"/>
      <c r="DGX21" s="548"/>
      <c r="DHG21" s="341"/>
      <c r="DHM21" s="94"/>
      <c r="DHP21" s="549"/>
      <c r="DHQ21" s="548"/>
      <c r="DHZ21" s="341"/>
      <c r="DIF21" s="94"/>
      <c r="DII21" s="549"/>
      <c r="DIJ21" s="548"/>
      <c r="DIS21" s="341"/>
      <c r="DIY21" s="94"/>
      <c r="DJB21" s="549"/>
      <c r="DJC21" s="548"/>
      <c r="DJL21" s="341"/>
      <c r="DJR21" s="94"/>
      <c r="DJU21" s="549"/>
      <c r="DJV21" s="548"/>
      <c r="DKE21" s="341"/>
      <c r="DKK21" s="94"/>
      <c r="DKN21" s="549"/>
      <c r="DKO21" s="548"/>
      <c r="DKX21" s="341"/>
      <c r="DLD21" s="94"/>
      <c r="DLG21" s="549"/>
      <c r="DLH21" s="548"/>
      <c r="DLQ21" s="341"/>
      <c r="DLW21" s="94"/>
      <c r="DLZ21" s="549"/>
      <c r="DMA21" s="548"/>
      <c r="DMJ21" s="341"/>
      <c r="DMP21" s="94"/>
      <c r="DMS21" s="549"/>
      <c r="DMT21" s="548"/>
      <c r="DNC21" s="341"/>
      <c r="DNI21" s="94"/>
      <c r="DNL21" s="549"/>
      <c r="DNM21" s="548"/>
      <c r="DNV21" s="341"/>
      <c r="DOB21" s="94"/>
      <c r="DOE21" s="549"/>
      <c r="DOF21" s="548"/>
      <c r="DOO21" s="341"/>
      <c r="DOU21" s="94"/>
      <c r="DOX21" s="549"/>
      <c r="DOY21" s="548"/>
      <c r="DPH21" s="341"/>
      <c r="DPN21" s="94"/>
      <c r="DPQ21" s="549"/>
      <c r="DPR21" s="548"/>
      <c r="DQA21" s="341"/>
      <c r="DQG21" s="94"/>
      <c r="DQJ21" s="549"/>
      <c r="DQK21" s="548"/>
      <c r="DQT21" s="341"/>
      <c r="DQZ21" s="94"/>
      <c r="DRC21" s="549"/>
      <c r="DRD21" s="548"/>
      <c r="DRM21" s="341"/>
      <c r="DRS21" s="94"/>
      <c r="DRV21" s="549"/>
      <c r="DRW21" s="548"/>
      <c r="DSF21" s="341"/>
      <c r="DSL21" s="94"/>
      <c r="DSO21" s="549"/>
      <c r="DSP21" s="548"/>
      <c r="DSY21" s="341"/>
      <c r="DTE21" s="94"/>
      <c r="DTH21" s="549"/>
      <c r="DTI21" s="548"/>
      <c r="DTR21" s="341"/>
      <c r="DTX21" s="94"/>
      <c r="DUA21" s="549"/>
      <c r="DUB21" s="548"/>
      <c r="DUK21" s="341"/>
      <c r="DUQ21" s="94"/>
      <c r="DUT21" s="549"/>
      <c r="DUU21" s="548"/>
      <c r="DVD21" s="341"/>
      <c r="DVJ21" s="94"/>
      <c r="DVM21" s="549"/>
      <c r="DVN21" s="548"/>
      <c r="DVW21" s="341"/>
      <c r="DWC21" s="94"/>
      <c r="DWF21" s="549"/>
      <c r="DWG21" s="548"/>
      <c r="DWP21" s="341"/>
      <c r="DWV21" s="94"/>
      <c r="DWY21" s="549"/>
      <c r="DWZ21" s="548"/>
      <c r="DXI21" s="341"/>
      <c r="DXO21" s="94"/>
      <c r="DXR21" s="549"/>
      <c r="DXS21" s="548"/>
      <c r="DYB21" s="341"/>
      <c r="DYH21" s="94"/>
      <c r="DYK21" s="549"/>
      <c r="DYL21" s="548"/>
      <c r="DYU21" s="341"/>
      <c r="DZA21" s="94"/>
      <c r="DZD21" s="549"/>
      <c r="DZE21" s="548"/>
      <c r="DZN21" s="341"/>
      <c r="DZT21" s="94"/>
      <c r="DZW21" s="549"/>
      <c r="DZX21" s="548"/>
      <c r="EAG21" s="341"/>
      <c r="EAM21" s="94"/>
      <c r="EAP21" s="549"/>
      <c r="EAQ21" s="548"/>
      <c r="EAZ21" s="341"/>
      <c r="EBF21" s="94"/>
      <c r="EBI21" s="549"/>
      <c r="EBJ21" s="548"/>
      <c r="EBS21" s="341"/>
      <c r="EBY21" s="94"/>
      <c r="ECB21" s="549"/>
      <c r="ECC21" s="548"/>
      <c r="ECL21" s="341"/>
      <c r="ECR21" s="94"/>
      <c r="ECU21" s="549"/>
      <c r="ECV21" s="548"/>
      <c r="EDE21" s="341"/>
      <c r="EDK21" s="94"/>
      <c r="EDN21" s="549"/>
      <c r="EDO21" s="548"/>
      <c r="EDX21" s="341"/>
      <c r="EED21" s="94"/>
      <c r="EEG21" s="549"/>
      <c r="EEH21" s="548"/>
      <c r="EEQ21" s="341"/>
      <c r="EEW21" s="94"/>
      <c r="EEZ21" s="549"/>
      <c r="EFA21" s="548"/>
      <c r="EFJ21" s="341"/>
      <c r="EFP21" s="94"/>
      <c r="EFS21" s="549"/>
      <c r="EFT21" s="548"/>
      <c r="EGC21" s="341"/>
      <c r="EGI21" s="94"/>
      <c r="EGL21" s="549"/>
      <c r="EGM21" s="548"/>
      <c r="EGV21" s="341"/>
      <c r="EHB21" s="94"/>
      <c r="EHE21" s="549"/>
      <c r="EHF21" s="548"/>
      <c r="EHO21" s="341"/>
      <c r="EHU21" s="94"/>
      <c r="EHX21" s="549"/>
      <c r="EHY21" s="548"/>
      <c r="EIH21" s="341"/>
      <c r="EIN21" s="94"/>
      <c r="EIQ21" s="549"/>
      <c r="EIR21" s="548"/>
      <c r="EJA21" s="341"/>
      <c r="EJG21" s="94"/>
      <c r="EJJ21" s="549"/>
      <c r="EJK21" s="548"/>
      <c r="EJT21" s="341"/>
      <c r="EJZ21" s="94"/>
      <c r="EKC21" s="549"/>
      <c r="EKD21" s="548"/>
      <c r="EKM21" s="341"/>
      <c r="EKS21" s="94"/>
      <c r="EKV21" s="549"/>
      <c r="EKW21" s="548"/>
      <c r="ELF21" s="341"/>
      <c r="ELL21" s="94"/>
      <c r="ELO21" s="549"/>
      <c r="ELP21" s="548"/>
      <c r="ELY21" s="341"/>
      <c r="EME21" s="94"/>
      <c r="EMH21" s="549"/>
      <c r="EMI21" s="548"/>
      <c r="EMR21" s="341"/>
      <c r="EMX21" s="94"/>
      <c r="ENA21" s="549"/>
      <c r="ENB21" s="548"/>
      <c r="ENK21" s="341"/>
      <c r="ENQ21" s="94"/>
      <c r="ENT21" s="549"/>
      <c r="ENU21" s="548"/>
      <c r="EOD21" s="341"/>
      <c r="EOJ21" s="94"/>
      <c r="EOM21" s="549"/>
      <c r="EON21" s="548"/>
      <c r="EOW21" s="341"/>
      <c r="EPC21" s="94"/>
      <c r="EPF21" s="549"/>
      <c r="EPG21" s="548"/>
      <c r="EPP21" s="341"/>
      <c r="EPV21" s="94"/>
      <c r="EPY21" s="549"/>
      <c r="EPZ21" s="548"/>
      <c r="EQI21" s="341"/>
      <c r="EQO21" s="94"/>
      <c r="EQR21" s="549"/>
      <c r="EQS21" s="548"/>
      <c r="ERB21" s="341"/>
      <c r="ERH21" s="94"/>
      <c r="ERK21" s="549"/>
      <c r="ERL21" s="548"/>
      <c r="ERU21" s="341"/>
      <c r="ESA21" s="94"/>
      <c r="ESD21" s="549"/>
      <c r="ESE21" s="548"/>
      <c r="ESN21" s="341"/>
      <c r="EST21" s="94"/>
      <c r="ESW21" s="549"/>
      <c r="ESX21" s="548"/>
      <c r="ETG21" s="341"/>
      <c r="ETM21" s="94"/>
      <c r="ETP21" s="549"/>
      <c r="ETQ21" s="548"/>
      <c r="ETZ21" s="341"/>
      <c r="EUF21" s="94"/>
      <c r="EUI21" s="549"/>
      <c r="EUJ21" s="548"/>
      <c r="EUS21" s="341"/>
      <c r="EUY21" s="94"/>
      <c r="EVB21" s="549"/>
      <c r="EVC21" s="548"/>
      <c r="EVL21" s="341"/>
      <c r="EVR21" s="94"/>
      <c r="EVU21" s="549"/>
      <c r="EVV21" s="548"/>
      <c r="EWE21" s="341"/>
      <c r="EWK21" s="94"/>
      <c r="EWN21" s="549"/>
      <c r="EWO21" s="548"/>
      <c r="EWX21" s="341"/>
      <c r="EXD21" s="94"/>
      <c r="EXG21" s="549"/>
      <c r="EXH21" s="548"/>
      <c r="EXQ21" s="341"/>
      <c r="EXW21" s="94"/>
      <c r="EXZ21" s="549"/>
      <c r="EYA21" s="548"/>
      <c r="EYJ21" s="341"/>
      <c r="EYP21" s="94"/>
      <c r="EYS21" s="549"/>
      <c r="EYT21" s="548"/>
      <c r="EZC21" s="341"/>
      <c r="EZI21" s="94"/>
      <c r="EZL21" s="549"/>
      <c r="EZM21" s="548"/>
      <c r="EZV21" s="341"/>
      <c r="FAB21" s="94"/>
      <c r="FAE21" s="549"/>
      <c r="FAF21" s="548"/>
      <c r="FAO21" s="341"/>
      <c r="FAU21" s="94"/>
      <c r="FAX21" s="549"/>
      <c r="FAY21" s="548"/>
      <c r="FBH21" s="341"/>
      <c r="FBN21" s="94"/>
      <c r="FBQ21" s="549"/>
      <c r="FBR21" s="548"/>
      <c r="FCA21" s="341"/>
      <c r="FCG21" s="94"/>
      <c r="FCJ21" s="549"/>
      <c r="FCK21" s="548"/>
      <c r="FCT21" s="341"/>
      <c r="FCZ21" s="94"/>
      <c r="FDC21" s="549"/>
      <c r="FDD21" s="548"/>
      <c r="FDM21" s="341"/>
      <c r="FDS21" s="94"/>
      <c r="FDV21" s="549"/>
      <c r="FDW21" s="548"/>
      <c r="FEF21" s="341"/>
      <c r="FEL21" s="94"/>
      <c r="FEO21" s="549"/>
      <c r="FEP21" s="548"/>
      <c r="FEY21" s="341"/>
      <c r="FFE21" s="94"/>
      <c r="FFH21" s="549"/>
      <c r="FFI21" s="548"/>
      <c r="FFR21" s="341"/>
      <c r="FFX21" s="94"/>
      <c r="FGA21" s="549"/>
      <c r="FGB21" s="548"/>
      <c r="FGK21" s="341"/>
      <c r="FGQ21" s="94"/>
      <c r="FGT21" s="549"/>
      <c r="FGU21" s="548"/>
      <c r="FHD21" s="341"/>
      <c r="FHJ21" s="94"/>
      <c r="FHM21" s="549"/>
      <c r="FHN21" s="548"/>
      <c r="FHW21" s="341"/>
      <c r="FIC21" s="94"/>
      <c r="FIF21" s="549"/>
      <c r="FIG21" s="548"/>
      <c r="FIP21" s="341"/>
      <c r="FIV21" s="94"/>
      <c r="FIY21" s="549"/>
      <c r="FIZ21" s="548"/>
      <c r="FJI21" s="341"/>
      <c r="FJO21" s="94"/>
      <c r="FJR21" s="549"/>
      <c r="FJS21" s="548"/>
      <c r="FKB21" s="341"/>
      <c r="FKH21" s="94"/>
      <c r="FKK21" s="549"/>
      <c r="FKL21" s="548"/>
      <c r="FKU21" s="341"/>
      <c r="FLA21" s="94"/>
      <c r="FLD21" s="549"/>
      <c r="FLE21" s="548"/>
      <c r="FLN21" s="341"/>
      <c r="FLT21" s="94"/>
      <c r="FLW21" s="549"/>
      <c r="FLX21" s="548"/>
      <c r="FMG21" s="341"/>
      <c r="FMM21" s="94"/>
      <c r="FMP21" s="549"/>
      <c r="FMQ21" s="548"/>
      <c r="FMZ21" s="341"/>
      <c r="FNF21" s="94"/>
      <c r="FNI21" s="549"/>
      <c r="FNJ21" s="548"/>
      <c r="FNS21" s="341"/>
      <c r="FNY21" s="94"/>
      <c r="FOB21" s="549"/>
      <c r="FOC21" s="548"/>
      <c r="FOL21" s="341"/>
      <c r="FOR21" s="94"/>
      <c r="FOU21" s="549"/>
      <c r="FOV21" s="548"/>
      <c r="FPE21" s="341"/>
      <c r="FPK21" s="94"/>
      <c r="FPN21" s="549"/>
      <c r="FPO21" s="548"/>
      <c r="FPX21" s="341"/>
      <c r="FQD21" s="94"/>
      <c r="FQG21" s="549"/>
      <c r="FQH21" s="548"/>
      <c r="FQQ21" s="341"/>
      <c r="FQW21" s="94"/>
      <c r="FQZ21" s="549"/>
      <c r="FRA21" s="548"/>
      <c r="FRJ21" s="341"/>
      <c r="FRP21" s="94"/>
      <c r="FRS21" s="549"/>
      <c r="FRT21" s="548"/>
      <c r="FSC21" s="341"/>
      <c r="FSI21" s="94"/>
      <c r="FSL21" s="549"/>
      <c r="FSM21" s="548"/>
      <c r="FSV21" s="341"/>
      <c r="FTB21" s="94"/>
      <c r="FTE21" s="549"/>
      <c r="FTF21" s="548"/>
      <c r="FTO21" s="341"/>
      <c r="FTU21" s="94"/>
      <c r="FTX21" s="549"/>
      <c r="FTY21" s="548"/>
      <c r="FUH21" s="341"/>
      <c r="FUN21" s="94"/>
      <c r="FUQ21" s="549"/>
      <c r="FUR21" s="548"/>
      <c r="FVA21" s="341"/>
      <c r="FVG21" s="94"/>
      <c r="FVJ21" s="549"/>
      <c r="FVK21" s="548"/>
      <c r="FVT21" s="341"/>
      <c r="FVZ21" s="94"/>
      <c r="FWC21" s="549"/>
      <c r="FWD21" s="548"/>
      <c r="FWM21" s="341"/>
      <c r="FWS21" s="94"/>
      <c r="FWV21" s="549"/>
      <c r="FWW21" s="548"/>
      <c r="FXF21" s="341"/>
      <c r="FXL21" s="94"/>
      <c r="FXO21" s="549"/>
      <c r="FXP21" s="548"/>
      <c r="FXY21" s="341"/>
      <c r="FYE21" s="94"/>
      <c r="FYH21" s="549"/>
      <c r="FYI21" s="548"/>
      <c r="FYR21" s="341"/>
      <c r="FYX21" s="94"/>
      <c r="FZA21" s="549"/>
      <c r="FZB21" s="548"/>
      <c r="FZK21" s="341"/>
      <c r="FZQ21" s="94"/>
      <c r="FZT21" s="549"/>
      <c r="FZU21" s="548"/>
      <c r="GAD21" s="341"/>
      <c r="GAJ21" s="94"/>
      <c r="GAM21" s="549"/>
      <c r="GAN21" s="548"/>
      <c r="GAW21" s="341"/>
      <c r="GBC21" s="94"/>
      <c r="GBF21" s="549"/>
      <c r="GBG21" s="548"/>
      <c r="GBP21" s="341"/>
      <c r="GBV21" s="94"/>
      <c r="GBY21" s="549"/>
      <c r="GBZ21" s="548"/>
      <c r="GCI21" s="341"/>
      <c r="GCO21" s="94"/>
      <c r="GCR21" s="549"/>
      <c r="GCS21" s="548"/>
      <c r="GDB21" s="341"/>
      <c r="GDH21" s="94"/>
      <c r="GDK21" s="549"/>
      <c r="GDL21" s="548"/>
      <c r="GDU21" s="341"/>
      <c r="GEA21" s="94"/>
      <c r="GED21" s="549"/>
      <c r="GEE21" s="548"/>
      <c r="GEN21" s="341"/>
      <c r="GET21" s="94"/>
      <c r="GEW21" s="549"/>
      <c r="GEX21" s="548"/>
      <c r="GFG21" s="341"/>
      <c r="GFM21" s="94"/>
      <c r="GFP21" s="549"/>
      <c r="GFQ21" s="548"/>
      <c r="GFZ21" s="341"/>
      <c r="GGF21" s="94"/>
      <c r="GGI21" s="549"/>
      <c r="GGJ21" s="548"/>
      <c r="GGS21" s="341"/>
      <c r="GGY21" s="94"/>
      <c r="GHB21" s="549"/>
      <c r="GHC21" s="548"/>
      <c r="GHL21" s="341"/>
      <c r="GHR21" s="94"/>
      <c r="GHU21" s="549"/>
      <c r="GHV21" s="548"/>
      <c r="GIE21" s="341"/>
      <c r="GIK21" s="94"/>
      <c r="GIN21" s="549"/>
      <c r="GIO21" s="548"/>
      <c r="GIX21" s="341"/>
      <c r="GJD21" s="94"/>
      <c r="GJG21" s="549"/>
      <c r="GJH21" s="548"/>
      <c r="GJQ21" s="341"/>
      <c r="GJW21" s="94"/>
      <c r="GJZ21" s="549"/>
      <c r="GKA21" s="548"/>
      <c r="GKJ21" s="341"/>
      <c r="GKP21" s="94"/>
      <c r="GKS21" s="549"/>
      <c r="GKT21" s="548"/>
      <c r="GLC21" s="341"/>
      <c r="GLI21" s="94"/>
      <c r="GLL21" s="549"/>
      <c r="GLM21" s="548"/>
      <c r="GLV21" s="341"/>
      <c r="GMB21" s="94"/>
      <c r="GME21" s="549"/>
      <c r="GMF21" s="548"/>
      <c r="GMO21" s="341"/>
      <c r="GMU21" s="94"/>
      <c r="GMX21" s="549"/>
      <c r="GMY21" s="548"/>
      <c r="GNH21" s="341"/>
      <c r="GNN21" s="94"/>
      <c r="GNQ21" s="549"/>
      <c r="GNR21" s="548"/>
      <c r="GOA21" s="341"/>
      <c r="GOG21" s="94"/>
      <c r="GOJ21" s="549"/>
      <c r="GOK21" s="548"/>
      <c r="GOT21" s="341"/>
      <c r="GOZ21" s="94"/>
      <c r="GPC21" s="549"/>
      <c r="GPD21" s="548"/>
      <c r="GPM21" s="341"/>
      <c r="GPS21" s="94"/>
      <c r="GPV21" s="549"/>
      <c r="GPW21" s="548"/>
      <c r="GQF21" s="341"/>
      <c r="GQL21" s="94"/>
      <c r="GQO21" s="549"/>
      <c r="GQP21" s="548"/>
      <c r="GQY21" s="341"/>
      <c r="GRE21" s="94"/>
      <c r="GRH21" s="549"/>
      <c r="GRI21" s="548"/>
      <c r="GRR21" s="341"/>
      <c r="GRX21" s="94"/>
      <c r="GSA21" s="549"/>
      <c r="GSB21" s="548"/>
      <c r="GSK21" s="341"/>
      <c r="GSQ21" s="94"/>
      <c r="GST21" s="549"/>
      <c r="GSU21" s="548"/>
      <c r="GTD21" s="341"/>
      <c r="GTJ21" s="94"/>
      <c r="GTM21" s="549"/>
      <c r="GTN21" s="548"/>
      <c r="GTW21" s="341"/>
      <c r="GUC21" s="94"/>
      <c r="GUF21" s="549"/>
      <c r="GUG21" s="548"/>
      <c r="GUP21" s="341"/>
      <c r="GUV21" s="94"/>
      <c r="GUY21" s="549"/>
      <c r="GUZ21" s="548"/>
      <c r="GVI21" s="341"/>
      <c r="GVO21" s="94"/>
      <c r="GVR21" s="549"/>
      <c r="GVS21" s="548"/>
      <c r="GWB21" s="341"/>
      <c r="GWH21" s="94"/>
      <c r="GWK21" s="549"/>
      <c r="GWL21" s="548"/>
      <c r="GWU21" s="341"/>
      <c r="GXA21" s="94"/>
      <c r="GXD21" s="549"/>
      <c r="GXE21" s="548"/>
      <c r="GXN21" s="341"/>
      <c r="GXT21" s="94"/>
      <c r="GXW21" s="549"/>
      <c r="GXX21" s="548"/>
      <c r="GYG21" s="341"/>
      <c r="GYM21" s="94"/>
      <c r="GYP21" s="549"/>
      <c r="GYQ21" s="548"/>
      <c r="GYZ21" s="341"/>
      <c r="GZF21" s="94"/>
      <c r="GZI21" s="549"/>
      <c r="GZJ21" s="548"/>
      <c r="GZS21" s="341"/>
      <c r="GZY21" s="94"/>
      <c r="HAB21" s="549"/>
      <c r="HAC21" s="548"/>
      <c r="HAL21" s="341"/>
      <c r="HAR21" s="94"/>
      <c r="HAU21" s="549"/>
      <c r="HAV21" s="548"/>
      <c r="HBE21" s="341"/>
      <c r="HBK21" s="94"/>
      <c r="HBN21" s="549"/>
      <c r="HBO21" s="548"/>
      <c r="HBX21" s="341"/>
      <c r="HCD21" s="94"/>
      <c r="HCG21" s="549"/>
      <c r="HCH21" s="548"/>
      <c r="HCQ21" s="341"/>
      <c r="HCW21" s="94"/>
      <c r="HCZ21" s="549"/>
      <c r="HDA21" s="548"/>
      <c r="HDJ21" s="341"/>
      <c r="HDP21" s="94"/>
      <c r="HDS21" s="549"/>
      <c r="HDT21" s="548"/>
      <c r="HEC21" s="341"/>
      <c r="HEI21" s="94"/>
      <c r="HEL21" s="549"/>
      <c r="HEM21" s="548"/>
      <c r="HEV21" s="341"/>
      <c r="HFB21" s="94"/>
      <c r="HFE21" s="549"/>
      <c r="HFF21" s="548"/>
      <c r="HFO21" s="341"/>
      <c r="HFU21" s="94"/>
      <c r="HFX21" s="549"/>
      <c r="HFY21" s="548"/>
      <c r="HGH21" s="341"/>
      <c r="HGN21" s="94"/>
      <c r="HGQ21" s="549"/>
      <c r="HGR21" s="548"/>
      <c r="HHA21" s="341"/>
      <c r="HHG21" s="94"/>
      <c r="HHJ21" s="549"/>
      <c r="HHK21" s="548"/>
      <c r="HHT21" s="341"/>
      <c r="HHZ21" s="94"/>
      <c r="HIC21" s="549"/>
      <c r="HID21" s="548"/>
      <c r="HIM21" s="341"/>
      <c r="HIS21" s="94"/>
      <c r="HIV21" s="549"/>
      <c r="HIW21" s="548"/>
      <c r="HJF21" s="341"/>
      <c r="HJL21" s="94"/>
      <c r="HJO21" s="549"/>
      <c r="HJP21" s="548"/>
      <c r="HJY21" s="341"/>
      <c r="HKE21" s="94"/>
      <c r="HKH21" s="549"/>
      <c r="HKI21" s="548"/>
      <c r="HKR21" s="341"/>
      <c r="HKX21" s="94"/>
      <c r="HLA21" s="549"/>
      <c r="HLB21" s="548"/>
      <c r="HLK21" s="341"/>
      <c r="HLQ21" s="94"/>
      <c r="HLT21" s="549"/>
      <c r="HLU21" s="548"/>
      <c r="HMD21" s="341"/>
      <c r="HMJ21" s="94"/>
      <c r="HMM21" s="549"/>
      <c r="HMN21" s="548"/>
      <c r="HMW21" s="341"/>
      <c r="HNC21" s="94"/>
      <c r="HNF21" s="549"/>
      <c r="HNG21" s="548"/>
      <c r="HNP21" s="341"/>
      <c r="HNV21" s="94"/>
      <c r="HNY21" s="549"/>
      <c r="HNZ21" s="548"/>
      <c r="HOI21" s="341"/>
      <c r="HOO21" s="94"/>
      <c r="HOR21" s="549"/>
      <c r="HOS21" s="548"/>
      <c r="HPB21" s="341"/>
      <c r="HPH21" s="94"/>
      <c r="HPK21" s="549"/>
      <c r="HPL21" s="548"/>
      <c r="HPU21" s="341"/>
      <c r="HQA21" s="94"/>
      <c r="HQD21" s="549"/>
      <c r="HQE21" s="548"/>
      <c r="HQN21" s="341"/>
      <c r="HQT21" s="94"/>
      <c r="HQW21" s="549"/>
      <c r="HQX21" s="548"/>
      <c r="HRG21" s="341"/>
      <c r="HRM21" s="94"/>
      <c r="HRP21" s="549"/>
      <c r="HRQ21" s="548"/>
      <c r="HRZ21" s="341"/>
      <c r="HSF21" s="94"/>
      <c r="HSI21" s="549"/>
      <c r="HSJ21" s="548"/>
      <c r="HSS21" s="341"/>
      <c r="HSY21" s="94"/>
      <c r="HTB21" s="549"/>
      <c r="HTC21" s="548"/>
      <c r="HTL21" s="341"/>
      <c r="HTR21" s="94"/>
      <c r="HTU21" s="549"/>
      <c r="HTV21" s="548"/>
      <c r="HUE21" s="341"/>
      <c r="HUK21" s="94"/>
      <c r="HUN21" s="549"/>
      <c r="HUO21" s="548"/>
      <c r="HUX21" s="341"/>
      <c r="HVD21" s="94"/>
      <c r="HVG21" s="549"/>
      <c r="HVH21" s="548"/>
      <c r="HVQ21" s="341"/>
      <c r="HVW21" s="94"/>
      <c r="HVZ21" s="549"/>
      <c r="HWA21" s="548"/>
      <c r="HWJ21" s="341"/>
      <c r="HWP21" s="94"/>
      <c r="HWS21" s="549"/>
      <c r="HWT21" s="548"/>
      <c r="HXC21" s="341"/>
      <c r="HXI21" s="94"/>
      <c r="HXL21" s="549"/>
      <c r="HXM21" s="548"/>
      <c r="HXV21" s="341"/>
      <c r="HYB21" s="94"/>
      <c r="HYE21" s="549"/>
      <c r="HYF21" s="548"/>
      <c r="HYO21" s="341"/>
      <c r="HYU21" s="94"/>
      <c r="HYX21" s="549"/>
      <c r="HYY21" s="548"/>
      <c r="HZH21" s="341"/>
      <c r="HZN21" s="94"/>
      <c r="HZQ21" s="549"/>
      <c r="HZR21" s="548"/>
      <c r="IAA21" s="341"/>
      <c r="IAG21" s="94"/>
      <c r="IAJ21" s="549"/>
      <c r="IAK21" s="548"/>
      <c r="IAT21" s="341"/>
      <c r="IAZ21" s="94"/>
      <c r="IBC21" s="549"/>
      <c r="IBD21" s="548"/>
      <c r="IBM21" s="341"/>
      <c r="IBS21" s="94"/>
      <c r="IBV21" s="549"/>
      <c r="IBW21" s="548"/>
      <c r="ICF21" s="341"/>
      <c r="ICL21" s="94"/>
      <c r="ICO21" s="549"/>
      <c r="ICP21" s="548"/>
      <c r="ICY21" s="341"/>
      <c r="IDE21" s="94"/>
      <c r="IDH21" s="549"/>
      <c r="IDI21" s="548"/>
      <c r="IDR21" s="341"/>
      <c r="IDX21" s="94"/>
      <c r="IEA21" s="549"/>
      <c r="IEB21" s="548"/>
      <c r="IEK21" s="341"/>
      <c r="IEQ21" s="94"/>
      <c r="IET21" s="549"/>
      <c r="IEU21" s="548"/>
      <c r="IFD21" s="341"/>
      <c r="IFJ21" s="94"/>
      <c r="IFM21" s="549"/>
      <c r="IFN21" s="548"/>
      <c r="IFW21" s="341"/>
      <c r="IGC21" s="94"/>
      <c r="IGF21" s="549"/>
      <c r="IGG21" s="548"/>
      <c r="IGP21" s="341"/>
      <c r="IGV21" s="94"/>
      <c r="IGY21" s="549"/>
      <c r="IGZ21" s="548"/>
      <c r="IHI21" s="341"/>
      <c r="IHO21" s="94"/>
      <c r="IHR21" s="549"/>
      <c r="IHS21" s="548"/>
      <c r="IIB21" s="341"/>
      <c r="IIH21" s="94"/>
      <c r="IIK21" s="549"/>
      <c r="IIL21" s="548"/>
      <c r="IIU21" s="341"/>
      <c r="IJA21" s="94"/>
      <c r="IJD21" s="549"/>
      <c r="IJE21" s="548"/>
      <c r="IJN21" s="341"/>
      <c r="IJT21" s="94"/>
      <c r="IJW21" s="549"/>
      <c r="IJX21" s="548"/>
      <c r="IKG21" s="341"/>
      <c r="IKM21" s="94"/>
      <c r="IKP21" s="549"/>
      <c r="IKQ21" s="548"/>
      <c r="IKZ21" s="341"/>
      <c r="ILF21" s="94"/>
      <c r="ILI21" s="549"/>
      <c r="ILJ21" s="548"/>
      <c r="ILS21" s="341"/>
      <c r="ILY21" s="94"/>
      <c r="IMB21" s="549"/>
      <c r="IMC21" s="548"/>
      <c r="IML21" s="341"/>
      <c r="IMR21" s="94"/>
      <c r="IMU21" s="549"/>
      <c r="IMV21" s="548"/>
      <c r="INE21" s="341"/>
      <c r="INK21" s="94"/>
      <c r="INN21" s="549"/>
      <c r="INO21" s="548"/>
      <c r="INX21" s="341"/>
      <c r="IOD21" s="94"/>
      <c r="IOG21" s="549"/>
      <c r="IOH21" s="548"/>
      <c r="IOQ21" s="341"/>
      <c r="IOW21" s="94"/>
      <c r="IOZ21" s="549"/>
      <c r="IPA21" s="548"/>
      <c r="IPJ21" s="341"/>
      <c r="IPP21" s="94"/>
      <c r="IPS21" s="549"/>
      <c r="IPT21" s="548"/>
      <c r="IQC21" s="341"/>
      <c r="IQI21" s="94"/>
      <c r="IQL21" s="549"/>
      <c r="IQM21" s="548"/>
      <c r="IQV21" s="341"/>
      <c r="IRB21" s="94"/>
      <c r="IRE21" s="549"/>
      <c r="IRF21" s="548"/>
      <c r="IRO21" s="341"/>
      <c r="IRU21" s="94"/>
      <c r="IRX21" s="549"/>
      <c r="IRY21" s="548"/>
      <c r="ISH21" s="341"/>
      <c r="ISN21" s="94"/>
      <c r="ISQ21" s="549"/>
      <c r="ISR21" s="548"/>
      <c r="ITA21" s="341"/>
      <c r="ITG21" s="94"/>
      <c r="ITJ21" s="549"/>
      <c r="ITK21" s="548"/>
      <c r="ITT21" s="341"/>
      <c r="ITZ21" s="94"/>
      <c r="IUC21" s="549"/>
      <c r="IUD21" s="548"/>
      <c r="IUM21" s="341"/>
      <c r="IUS21" s="94"/>
      <c r="IUV21" s="549"/>
      <c r="IUW21" s="548"/>
      <c r="IVF21" s="341"/>
      <c r="IVL21" s="94"/>
      <c r="IVO21" s="549"/>
      <c r="IVP21" s="548"/>
      <c r="IVY21" s="341"/>
      <c r="IWE21" s="94"/>
      <c r="IWH21" s="549"/>
      <c r="IWI21" s="548"/>
      <c r="IWR21" s="341"/>
      <c r="IWX21" s="94"/>
      <c r="IXA21" s="549"/>
      <c r="IXB21" s="548"/>
      <c r="IXK21" s="341"/>
      <c r="IXQ21" s="94"/>
      <c r="IXT21" s="549"/>
      <c r="IXU21" s="548"/>
      <c r="IYD21" s="341"/>
      <c r="IYJ21" s="94"/>
      <c r="IYM21" s="549"/>
      <c r="IYN21" s="548"/>
      <c r="IYW21" s="341"/>
      <c r="IZC21" s="94"/>
      <c r="IZF21" s="549"/>
      <c r="IZG21" s="548"/>
      <c r="IZP21" s="341"/>
      <c r="IZV21" s="94"/>
      <c r="IZY21" s="549"/>
      <c r="IZZ21" s="548"/>
      <c r="JAI21" s="341"/>
      <c r="JAO21" s="94"/>
      <c r="JAR21" s="549"/>
      <c r="JAS21" s="548"/>
      <c r="JBB21" s="341"/>
      <c r="JBH21" s="94"/>
      <c r="JBK21" s="549"/>
      <c r="JBL21" s="548"/>
      <c r="JBU21" s="341"/>
      <c r="JCA21" s="94"/>
      <c r="JCD21" s="549"/>
      <c r="JCE21" s="548"/>
      <c r="JCN21" s="341"/>
      <c r="JCT21" s="94"/>
      <c r="JCW21" s="549"/>
      <c r="JCX21" s="548"/>
      <c r="JDG21" s="341"/>
      <c r="JDM21" s="94"/>
      <c r="JDP21" s="549"/>
      <c r="JDQ21" s="548"/>
      <c r="JDZ21" s="341"/>
      <c r="JEF21" s="94"/>
      <c r="JEI21" s="549"/>
      <c r="JEJ21" s="548"/>
      <c r="JES21" s="341"/>
      <c r="JEY21" s="94"/>
      <c r="JFB21" s="549"/>
      <c r="JFC21" s="548"/>
      <c r="JFL21" s="341"/>
      <c r="JFR21" s="94"/>
      <c r="JFU21" s="549"/>
      <c r="JFV21" s="548"/>
      <c r="JGE21" s="341"/>
      <c r="JGK21" s="94"/>
      <c r="JGN21" s="549"/>
      <c r="JGO21" s="548"/>
      <c r="JGX21" s="341"/>
      <c r="JHD21" s="94"/>
      <c r="JHG21" s="549"/>
      <c r="JHH21" s="548"/>
      <c r="JHQ21" s="341"/>
      <c r="JHW21" s="94"/>
      <c r="JHZ21" s="549"/>
      <c r="JIA21" s="548"/>
      <c r="JIJ21" s="341"/>
      <c r="JIP21" s="94"/>
      <c r="JIS21" s="549"/>
      <c r="JIT21" s="548"/>
      <c r="JJC21" s="341"/>
      <c r="JJI21" s="94"/>
      <c r="JJL21" s="549"/>
      <c r="JJM21" s="548"/>
      <c r="JJV21" s="341"/>
      <c r="JKB21" s="94"/>
      <c r="JKE21" s="549"/>
      <c r="JKF21" s="548"/>
      <c r="JKO21" s="341"/>
      <c r="JKU21" s="94"/>
      <c r="JKX21" s="549"/>
      <c r="JKY21" s="548"/>
      <c r="JLH21" s="341"/>
      <c r="JLN21" s="94"/>
      <c r="JLQ21" s="549"/>
      <c r="JLR21" s="548"/>
      <c r="JMA21" s="341"/>
      <c r="JMG21" s="94"/>
      <c r="JMJ21" s="549"/>
      <c r="JMK21" s="548"/>
      <c r="JMT21" s="341"/>
      <c r="JMZ21" s="94"/>
      <c r="JNC21" s="549"/>
      <c r="JND21" s="548"/>
      <c r="JNM21" s="341"/>
      <c r="JNS21" s="94"/>
      <c r="JNV21" s="549"/>
      <c r="JNW21" s="548"/>
      <c r="JOF21" s="341"/>
      <c r="JOL21" s="94"/>
      <c r="JOO21" s="549"/>
      <c r="JOP21" s="548"/>
      <c r="JOY21" s="341"/>
      <c r="JPE21" s="94"/>
      <c r="JPH21" s="549"/>
      <c r="JPI21" s="548"/>
      <c r="JPR21" s="341"/>
      <c r="JPX21" s="94"/>
      <c r="JQA21" s="549"/>
      <c r="JQB21" s="548"/>
      <c r="JQK21" s="341"/>
      <c r="JQQ21" s="94"/>
      <c r="JQT21" s="549"/>
      <c r="JQU21" s="548"/>
      <c r="JRD21" s="341"/>
      <c r="JRJ21" s="94"/>
      <c r="JRM21" s="549"/>
      <c r="JRN21" s="548"/>
      <c r="JRW21" s="341"/>
      <c r="JSC21" s="94"/>
      <c r="JSF21" s="549"/>
      <c r="JSG21" s="548"/>
      <c r="JSP21" s="341"/>
      <c r="JSV21" s="94"/>
      <c r="JSY21" s="549"/>
      <c r="JSZ21" s="548"/>
      <c r="JTI21" s="341"/>
      <c r="JTO21" s="94"/>
      <c r="JTR21" s="549"/>
      <c r="JTS21" s="548"/>
      <c r="JUB21" s="341"/>
      <c r="JUH21" s="94"/>
      <c r="JUK21" s="549"/>
      <c r="JUL21" s="548"/>
      <c r="JUU21" s="341"/>
      <c r="JVA21" s="94"/>
      <c r="JVD21" s="549"/>
      <c r="JVE21" s="548"/>
      <c r="JVN21" s="341"/>
      <c r="JVT21" s="94"/>
      <c r="JVW21" s="549"/>
      <c r="JVX21" s="548"/>
      <c r="JWG21" s="341"/>
      <c r="JWM21" s="94"/>
      <c r="JWP21" s="549"/>
      <c r="JWQ21" s="548"/>
      <c r="JWZ21" s="341"/>
      <c r="JXF21" s="94"/>
      <c r="JXI21" s="549"/>
      <c r="JXJ21" s="548"/>
      <c r="JXS21" s="341"/>
      <c r="JXY21" s="94"/>
      <c r="JYB21" s="549"/>
      <c r="JYC21" s="548"/>
      <c r="JYL21" s="341"/>
      <c r="JYR21" s="94"/>
      <c r="JYU21" s="549"/>
      <c r="JYV21" s="548"/>
      <c r="JZE21" s="341"/>
      <c r="JZK21" s="94"/>
      <c r="JZN21" s="549"/>
      <c r="JZO21" s="548"/>
      <c r="JZX21" s="341"/>
      <c r="KAD21" s="94"/>
      <c r="KAG21" s="549"/>
      <c r="KAH21" s="548"/>
      <c r="KAQ21" s="341"/>
      <c r="KAW21" s="94"/>
      <c r="KAZ21" s="549"/>
      <c r="KBA21" s="548"/>
      <c r="KBJ21" s="341"/>
      <c r="KBP21" s="94"/>
      <c r="KBS21" s="549"/>
      <c r="KBT21" s="548"/>
      <c r="KCC21" s="341"/>
      <c r="KCI21" s="94"/>
      <c r="KCL21" s="549"/>
      <c r="KCM21" s="548"/>
      <c r="KCV21" s="341"/>
      <c r="KDB21" s="94"/>
      <c r="KDE21" s="549"/>
      <c r="KDF21" s="548"/>
      <c r="KDO21" s="341"/>
      <c r="KDU21" s="94"/>
      <c r="KDX21" s="549"/>
      <c r="KDY21" s="548"/>
      <c r="KEH21" s="341"/>
      <c r="KEN21" s="94"/>
      <c r="KEQ21" s="549"/>
      <c r="KER21" s="548"/>
      <c r="KFA21" s="341"/>
      <c r="KFG21" s="94"/>
      <c r="KFJ21" s="549"/>
      <c r="KFK21" s="548"/>
      <c r="KFT21" s="341"/>
      <c r="KFZ21" s="94"/>
      <c r="KGC21" s="549"/>
      <c r="KGD21" s="548"/>
      <c r="KGM21" s="341"/>
      <c r="KGS21" s="94"/>
      <c r="KGV21" s="549"/>
      <c r="KGW21" s="548"/>
      <c r="KHF21" s="341"/>
      <c r="KHL21" s="94"/>
      <c r="KHO21" s="549"/>
      <c r="KHP21" s="548"/>
      <c r="KHY21" s="341"/>
      <c r="KIE21" s="94"/>
      <c r="KIH21" s="549"/>
      <c r="KII21" s="548"/>
      <c r="KIR21" s="341"/>
      <c r="KIX21" s="94"/>
      <c r="KJA21" s="549"/>
      <c r="KJB21" s="548"/>
      <c r="KJK21" s="341"/>
      <c r="KJQ21" s="94"/>
      <c r="KJT21" s="549"/>
      <c r="KJU21" s="548"/>
      <c r="KKD21" s="341"/>
      <c r="KKJ21" s="94"/>
      <c r="KKM21" s="549"/>
      <c r="KKN21" s="548"/>
      <c r="KKW21" s="341"/>
      <c r="KLC21" s="94"/>
      <c r="KLF21" s="549"/>
      <c r="KLG21" s="548"/>
      <c r="KLP21" s="341"/>
      <c r="KLV21" s="94"/>
      <c r="KLY21" s="549"/>
      <c r="KLZ21" s="548"/>
      <c r="KMI21" s="341"/>
      <c r="KMO21" s="94"/>
      <c r="KMR21" s="549"/>
      <c r="KMS21" s="548"/>
      <c r="KNB21" s="341"/>
      <c r="KNH21" s="94"/>
      <c r="KNK21" s="549"/>
      <c r="KNL21" s="548"/>
      <c r="KNU21" s="341"/>
      <c r="KOA21" s="94"/>
      <c r="KOD21" s="549"/>
      <c r="KOE21" s="548"/>
      <c r="KON21" s="341"/>
      <c r="KOT21" s="94"/>
      <c r="KOW21" s="549"/>
      <c r="KOX21" s="548"/>
      <c r="KPG21" s="341"/>
      <c r="KPM21" s="94"/>
      <c r="KPP21" s="549"/>
      <c r="KPQ21" s="548"/>
      <c r="KPZ21" s="341"/>
      <c r="KQF21" s="94"/>
      <c r="KQI21" s="549"/>
      <c r="KQJ21" s="548"/>
      <c r="KQS21" s="341"/>
      <c r="KQY21" s="94"/>
      <c r="KRB21" s="549"/>
      <c r="KRC21" s="548"/>
      <c r="KRL21" s="341"/>
      <c r="KRR21" s="94"/>
      <c r="KRU21" s="549"/>
      <c r="KRV21" s="548"/>
      <c r="KSE21" s="341"/>
      <c r="KSK21" s="94"/>
      <c r="KSN21" s="549"/>
      <c r="KSO21" s="548"/>
      <c r="KSX21" s="341"/>
      <c r="KTD21" s="94"/>
      <c r="KTG21" s="549"/>
      <c r="KTH21" s="548"/>
      <c r="KTQ21" s="341"/>
      <c r="KTW21" s="94"/>
      <c r="KTZ21" s="549"/>
      <c r="KUA21" s="548"/>
      <c r="KUJ21" s="341"/>
      <c r="KUP21" s="94"/>
      <c r="KUS21" s="549"/>
      <c r="KUT21" s="548"/>
      <c r="KVC21" s="341"/>
      <c r="KVI21" s="94"/>
      <c r="KVL21" s="549"/>
      <c r="KVM21" s="548"/>
      <c r="KVV21" s="341"/>
      <c r="KWB21" s="94"/>
      <c r="KWE21" s="549"/>
      <c r="KWF21" s="548"/>
      <c r="KWO21" s="341"/>
      <c r="KWU21" s="94"/>
      <c r="KWX21" s="549"/>
      <c r="KWY21" s="548"/>
      <c r="KXH21" s="341"/>
      <c r="KXN21" s="94"/>
      <c r="KXQ21" s="549"/>
      <c r="KXR21" s="548"/>
      <c r="KYA21" s="341"/>
      <c r="KYG21" s="94"/>
      <c r="KYJ21" s="549"/>
      <c r="KYK21" s="548"/>
      <c r="KYT21" s="341"/>
      <c r="KYZ21" s="94"/>
      <c r="KZC21" s="549"/>
      <c r="KZD21" s="548"/>
      <c r="KZM21" s="341"/>
      <c r="KZS21" s="94"/>
      <c r="KZV21" s="549"/>
      <c r="KZW21" s="548"/>
      <c r="LAF21" s="341"/>
      <c r="LAL21" s="94"/>
      <c r="LAO21" s="549"/>
      <c r="LAP21" s="548"/>
      <c r="LAY21" s="341"/>
      <c r="LBE21" s="94"/>
      <c r="LBH21" s="549"/>
      <c r="LBI21" s="548"/>
      <c r="LBR21" s="341"/>
      <c r="LBX21" s="94"/>
      <c r="LCA21" s="549"/>
      <c r="LCB21" s="548"/>
      <c r="LCK21" s="341"/>
      <c r="LCQ21" s="94"/>
      <c r="LCT21" s="549"/>
      <c r="LCU21" s="548"/>
      <c r="LDD21" s="341"/>
      <c r="LDJ21" s="94"/>
      <c r="LDM21" s="549"/>
      <c r="LDN21" s="548"/>
      <c r="LDW21" s="341"/>
      <c r="LEC21" s="94"/>
      <c r="LEF21" s="549"/>
      <c r="LEG21" s="548"/>
      <c r="LEP21" s="341"/>
      <c r="LEV21" s="94"/>
      <c r="LEY21" s="549"/>
      <c r="LEZ21" s="548"/>
      <c r="LFI21" s="341"/>
      <c r="LFO21" s="94"/>
      <c r="LFR21" s="549"/>
      <c r="LFS21" s="548"/>
      <c r="LGB21" s="341"/>
      <c r="LGH21" s="94"/>
      <c r="LGK21" s="549"/>
      <c r="LGL21" s="548"/>
      <c r="LGU21" s="341"/>
      <c r="LHA21" s="94"/>
      <c r="LHD21" s="549"/>
      <c r="LHE21" s="548"/>
      <c r="LHN21" s="341"/>
      <c r="LHT21" s="94"/>
      <c r="LHW21" s="549"/>
      <c r="LHX21" s="548"/>
      <c r="LIG21" s="341"/>
      <c r="LIM21" s="94"/>
      <c r="LIP21" s="549"/>
      <c r="LIQ21" s="548"/>
      <c r="LIZ21" s="341"/>
      <c r="LJF21" s="94"/>
      <c r="LJI21" s="549"/>
      <c r="LJJ21" s="548"/>
      <c r="LJS21" s="341"/>
      <c r="LJY21" s="94"/>
      <c r="LKB21" s="549"/>
      <c r="LKC21" s="548"/>
      <c r="LKL21" s="341"/>
      <c r="LKR21" s="94"/>
      <c r="LKU21" s="549"/>
      <c r="LKV21" s="548"/>
      <c r="LLE21" s="341"/>
      <c r="LLK21" s="94"/>
      <c r="LLN21" s="549"/>
      <c r="LLO21" s="548"/>
      <c r="LLX21" s="341"/>
      <c r="LMD21" s="94"/>
      <c r="LMG21" s="549"/>
      <c r="LMH21" s="548"/>
      <c r="LMQ21" s="341"/>
      <c r="LMW21" s="94"/>
      <c r="LMZ21" s="549"/>
      <c r="LNA21" s="548"/>
      <c r="LNJ21" s="341"/>
      <c r="LNP21" s="94"/>
      <c r="LNS21" s="549"/>
      <c r="LNT21" s="548"/>
      <c r="LOC21" s="341"/>
      <c r="LOI21" s="94"/>
      <c r="LOL21" s="549"/>
      <c r="LOM21" s="548"/>
      <c r="LOV21" s="341"/>
      <c r="LPB21" s="94"/>
      <c r="LPE21" s="549"/>
      <c r="LPF21" s="548"/>
      <c r="LPO21" s="341"/>
      <c r="LPU21" s="94"/>
      <c r="LPX21" s="549"/>
      <c r="LPY21" s="548"/>
      <c r="LQH21" s="341"/>
      <c r="LQN21" s="94"/>
      <c r="LQQ21" s="549"/>
      <c r="LQR21" s="548"/>
      <c r="LRA21" s="341"/>
      <c r="LRG21" s="94"/>
      <c r="LRJ21" s="549"/>
      <c r="LRK21" s="548"/>
      <c r="LRT21" s="341"/>
      <c r="LRZ21" s="94"/>
      <c r="LSC21" s="549"/>
      <c r="LSD21" s="548"/>
      <c r="LSM21" s="341"/>
      <c r="LSS21" s="94"/>
      <c r="LSV21" s="549"/>
      <c r="LSW21" s="548"/>
      <c r="LTF21" s="341"/>
      <c r="LTL21" s="94"/>
      <c r="LTO21" s="549"/>
      <c r="LTP21" s="548"/>
      <c r="LTY21" s="341"/>
      <c r="LUE21" s="94"/>
      <c r="LUH21" s="549"/>
      <c r="LUI21" s="548"/>
      <c r="LUR21" s="341"/>
      <c r="LUX21" s="94"/>
      <c r="LVA21" s="549"/>
      <c r="LVB21" s="548"/>
      <c r="LVK21" s="341"/>
      <c r="LVQ21" s="94"/>
      <c r="LVT21" s="549"/>
      <c r="LVU21" s="548"/>
      <c r="LWD21" s="341"/>
      <c r="LWJ21" s="94"/>
      <c r="LWM21" s="549"/>
      <c r="LWN21" s="548"/>
      <c r="LWW21" s="341"/>
      <c r="LXC21" s="94"/>
      <c r="LXF21" s="549"/>
      <c r="LXG21" s="548"/>
      <c r="LXP21" s="341"/>
      <c r="LXV21" s="94"/>
      <c r="LXY21" s="549"/>
      <c r="LXZ21" s="548"/>
      <c r="LYI21" s="341"/>
      <c r="LYO21" s="94"/>
      <c r="LYR21" s="549"/>
      <c r="LYS21" s="548"/>
      <c r="LZB21" s="341"/>
      <c r="LZH21" s="94"/>
      <c r="LZK21" s="549"/>
      <c r="LZL21" s="548"/>
      <c r="LZU21" s="341"/>
      <c r="MAA21" s="94"/>
      <c r="MAD21" s="549"/>
      <c r="MAE21" s="548"/>
      <c r="MAN21" s="341"/>
      <c r="MAT21" s="94"/>
      <c r="MAW21" s="549"/>
      <c r="MAX21" s="548"/>
      <c r="MBG21" s="341"/>
      <c r="MBM21" s="94"/>
      <c r="MBP21" s="549"/>
      <c r="MBQ21" s="548"/>
      <c r="MBZ21" s="341"/>
      <c r="MCF21" s="94"/>
      <c r="MCI21" s="549"/>
      <c r="MCJ21" s="548"/>
      <c r="MCS21" s="341"/>
      <c r="MCY21" s="94"/>
      <c r="MDB21" s="549"/>
      <c r="MDC21" s="548"/>
      <c r="MDL21" s="341"/>
      <c r="MDR21" s="94"/>
      <c r="MDU21" s="549"/>
      <c r="MDV21" s="548"/>
      <c r="MEE21" s="341"/>
      <c r="MEK21" s="94"/>
      <c r="MEN21" s="549"/>
      <c r="MEO21" s="548"/>
      <c r="MEX21" s="341"/>
      <c r="MFD21" s="94"/>
      <c r="MFG21" s="549"/>
      <c r="MFH21" s="548"/>
      <c r="MFQ21" s="341"/>
      <c r="MFW21" s="94"/>
      <c r="MFZ21" s="549"/>
      <c r="MGA21" s="548"/>
      <c r="MGJ21" s="341"/>
      <c r="MGP21" s="94"/>
      <c r="MGS21" s="549"/>
      <c r="MGT21" s="548"/>
      <c r="MHC21" s="341"/>
      <c r="MHI21" s="94"/>
      <c r="MHL21" s="549"/>
      <c r="MHM21" s="548"/>
      <c r="MHV21" s="341"/>
      <c r="MIB21" s="94"/>
      <c r="MIE21" s="549"/>
      <c r="MIF21" s="548"/>
      <c r="MIO21" s="341"/>
      <c r="MIU21" s="94"/>
      <c r="MIX21" s="549"/>
      <c r="MIY21" s="548"/>
      <c r="MJH21" s="341"/>
      <c r="MJN21" s="94"/>
      <c r="MJQ21" s="549"/>
      <c r="MJR21" s="548"/>
      <c r="MKA21" s="341"/>
      <c r="MKG21" s="94"/>
      <c r="MKJ21" s="549"/>
      <c r="MKK21" s="548"/>
      <c r="MKT21" s="341"/>
      <c r="MKZ21" s="94"/>
      <c r="MLC21" s="549"/>
      <c r="MLD21" s="548"/>
      <c r="MLM21" s="341"/>
      <c r="MLS21" s="94"/>
      <c r="MLV21" s="549"/>
      <c r="MLW21" s="548"/>
      <c r="MMF21" s="341"/>
      <c r="MML21" s="94"/>
      <c r="MMO21" s="549"/>
      <c r="MMP21" s="548"/>
      <c r="MMY21" s="341"/>
      <c r="MNE21" s="94"/>
      <c r="MNH21" s="549"/>
      <c r="MNI21" s="548"/>
      <c r="MNR21" s="341"/>
      <c r="MNX21" s="94"/>
      <c r="MOA21" s="549"/>
      <c r="MOB21" s="548"/>
      <c r="MOK21" s="341"/>
      <c r="MOQ21" s="94"/>
      <c r="MOT21" s="549"/>
      <c r="MOU21" s="548"/>
      <c r="MPD21" s="341"/>
      <c r="MPJ21" s="94"/>
      <c r="MPM21" s="549"/>
      <c r="MPN21" s="548"/>
      <c r="MPW21" s="341"/>
      <c r="MQC21" s="94"/>
      <c r="MQF21" s="549"/>
      <c r="MQG21" s="548"/>
      <c r="MQP21" s="341"/>
      <c r="MQV21" s="94"/>
      <c r="MQY21" s="549"/>
      <c r="MQZ21" s="548"/>
      <c r="MRI21" s="341"/>
      <c r="MRO21" s="94"/>
      <c r="MRR21" s="549"/>
      <c r="MRS21" s="548"/>
      <c r="MSB21" s="341"/>
      <c r="MSH21" s="94"/>
      <c r="MSK21" s="549"/>
      <c r="MSL21" s="548"/>
      <c r="MSU21" s="341"/>
      <c r="MTA21" s="94"/>
      <c r="MTD21" s="549"/>
      <c r="MTE21" s="548"/>
      <c r="MTN21" s="341"/>
      <c r="MTT21" s="94"/>
      <c r="MTW21" s="549"/>
      <c r="MTX21" s="548"/>
      <c r="MUG21" s="341"/>
      <c r="MUM21" s="94"/>
      <c r="MUP21" s="549"/>
      <c r="MUQ21" s="548"/>
      <c r="MUZ21" s="341"/>
      <c r="MVF21" s="94"/>
      <c r="MVI21" s="549"/>
      <c r="MVJ21" s="548"/>
      <c r="MVS21" s="341"/>
      <c r="MVY21" s="94"/>
      <c r="MWB21" s="549"/>
      <c r="MWC21" s="548"/>
      <c r="MWL21" s="341"/>
      <c r="MWR21" s="94"/>
      <c r="MWU21" s="549"/>
      <c r="MWV21" s="548"/>
      <c r="MXE21" s="341"/>
      <c r="MXK21" s="94"/>
      <c r="MXN21" s="549"/>
      <c r="MXO21" s="548"/>
      <c r="MXX21" s="341"/>
      <c r="MYD21" s="94"/>
      <c r="MYG21" s="549"/>
      <c r="MYH21" s="548"/>
      <c r="MYQ21" s="341"/>
      <c r="MYW21" s="94"/>
      <c r="MYZ21" s="549"/>
      <c r="MZA21" s="548"/>
      <c r="MZJ21" s="341"/>
      <c r="MZP21" s="94"/>
      <c r="MZS21" s="549"/>
      <c r="MZT21" s="548"/>
      <c r="NAC21" s="341"/>
      <c r="NAI21" s="94"/>
      <c r="NAL21" s="549"/>
      <c r="NAM21" s="548"/>
      <c r="NAV21" s="341"/>
      <c r="NBB21" s="94"/>
      <c r="NBE21" s="549"/>
      <c r="NBF21" s="548"/>
      <c r="NBO21" s="341"/>
      <c r="NBU21" s="94"/>
      <c r="NBX21" s="549"/>
      <c r="NBY21" s="548"/>
      <c r="NCH21" s="341"/>
      <c r="NCN21" s="94"/>
      <c r="NCQ21" s="549"/>
      <c r="NCR21" s="548"/>
      <c r="NDA21" s="341"/>
      <c r="NDG21" s="94"/>
      <c r="NDJ21" s="549"/>
      <c r="NDK21" s="548"/>
      <c r="NDT21" s="341"/>
      <c r="NDZ21" s="94"/>
      <c r="NEC21" s="549"/>
      <c r="NED21" s="548"/>
      <c r="NEM21" s="341"/>
      <c r="NES21" s="94"/>
      <c r="NEV21" s="549"/>
      <c r="NEW21" s="548"/>
      <c r="NFF21" s="341"/>
      <c r="NFL21" s="94"/>
      <c r="NFO21" s="549"/>
      <c r="NFP21" s="548"/>
      <c r="NFY21" s="341"/>
      <c r="NGE21" s="94"/>
      <c r="NGH21" s="549"/>
      <c r="NGI21" s="548"/>
      <c r="NGR21" s="341"/>
      <c r="NGX21" s="94"/>
      <c r="NHA21" s="549"/>
      <c r="NHB21" s="548"/>
      <c r="NHK21" s="341"/>
      <c r="NHQ21" s="94"/>
      <c r="NHT21" s="549"/>
      <c r="NHU21" s="548"/>
      <c r="NID21" s="341"/>
      <c r="NIJ21" s="94"/>
      <c r="NIM21" s="549"/>
      <c r="NIN21" s="548"/>
      <c r="NIW21" s="341"/>
      <c r="NJC21" s="94"/>
      <c r="NJF21" s="549"/>
      <c r="NJG21" s="548"/>
      <c r="NJP21" s="341"/>
      <c r="NJV21" s="94"/>
      <c r="NJY21" s="549"/>
      <c r="NJZ21" s="548"/>
      <c r="NKI21" s="341"/>
      <c r="NKO21" s="94"/>
      <c r="NKR21" s="549"/>
      <c r="NKS21" s="548"/>
      <c r="NLB21" s="341"/>
      <c r="NLH21" s="94"/>
      <c r="NLK21" s="549"/>
      <c r="NLL21" s="548"/>
      <c r="NLU21" s="341"/>
      <c r="NMA21" s="94"/>
      <c r="NMD21" s="549"/>
      <c r="NME21" s="548"/>
      <c r="NMN21" s="341"/>
      <c r="NMT21" s="94"/>
      <c r="NMW21" s="549"/>
      <c r="NMX21" s="548"/>
      <c r="NNG21" s="341"/>
      <c r="NNM21" s="94"/>
      <c r="NNP21" s="549"/>
      <c r="NNQ21" s="548"/>
      <c r="NNZ21" s="341"/>
      <c r="NOF21" s="94"/>
      <c r="NOI21" s="549"/>
      <c r="NOJ21" s="548"/>
      <c r="NOS21" s="341"/>
      <c r="NOY21" s="94"/>
      <c r="NPB21" s="549"/>
      <c r="NPC21" s="548"/>
      <c r="NPL21" s="341"/>
      <c r="NPR21" s="94"/>
      <c r="NPU21" s="549"/>
      <c r="NPV21" s="548"/>
      <c r="NQE21" s="341"/>
      <c r="NQK21" s="94"/>
      <c r="NQN21" s="549"/>
      <c r="NQO21" s="548"/>
      <c r="NQX21" s="341"/>
      <c r="NRD21" s="94"/>
      <c r="NRG21" s="549"/>
      <c r="NRH21" s="548"/>
      <c r="NRQ21" s="341"/>
      <c r="NRW21" s="94"/>
      <c r="NRZ21" s="549"/>
      <c r="NSA21" s="548"/>
      <c r="NSJ21" s="341"/>
      <c r="NSP21" s="94"/>
      <c r="NSS21" s="549"/>
      <c r="NST21" s="548"/>
      <c r="NTC21" s="341"/>
      <c r="NTI21" s="94"/>
      <c r="NTL21" s="549"/>
      <c r="NTM21" s="548"/>
      <c r="NTV21" s="341"/>
      <c r="NUB21" s="94"/>
      <c r="NUE21" s="549"/>
      <c r="NUF21" s="548"/>
      <c r="NUO21" s="341"/>
      <c r="NUU21" s="94"/>
      <c r="NUX21" s="549"/>
      <c r="NUY21" s="548"/>
      <c r="NVH21" s="341"/>
      <c r="NVN21" s="94"/>
      <c r="NVQ21" s="549"/>
      <c r="NVR21" s="548"/>
      <c r="NWA21" s="341"/>
      <c r="NWG21" s="94"/>
      <c r="NWJ21" s="549"/>
      <c r="NWK21" s="548"/>
      <c r="NWT21" s="341"/>
      <c r="NWZ21" s="94"/>
      <c r="NXC21" s="549"/>
      <c r="NXD21" s="548"/>
      <c r="NXM21" s="341"/>
      <c r="NXS21" s="94"/>
      <c r="NXV21" s="549"/>
      <c r="NXW21" s="548"/>
      <c r="NYF21" s="341"/>
      <c r="NYL21" s="94"/>
      <c r="NYO21" s="549"/>
      <c r="NYP21" s="548"/>
      <c r="NYY21" s="341"/>
      <c r="NZE21" s="94"/>
      <c r="NZH21" s="549"/>
      <c r="NZI21" s="548"/>
      <c r="NZR21" s="341"/>
      <c r="NZX21" s="94"/>
      <c r="OAA21" s="549"/>
      <c r="OAB21" s="548"/>
      <c r="OAK21" s="341"/>
      <c r="OAQ21" s="94"/>
      <c r="OAT21" s="549"/>
      <c r="OAU21" s="548"/>
      <c r="OBD21" s="341"/>
      <c r="OBJ21" s="94"/>
      <c r="OBM21" s="549"/>
      <c r="OBN21" s="548"/>
      <c r="OBW21" s="341"/>
      <c r="OCC21" s="94"/>
      <c r="OCF21" s="549"/>
      <c r="OCG21" s="548"/>
      <c r="OCP21" s="341"/>
      <c r="OCV21" s="94"/>
      <c r="OCY21" s="549"/>
      <c r="OCZ21" s="548"/>
      <c r="ODI21" s="341"/>
      <c r="ODO21" s="94"/>
      <c r="ODR21" s="549"/>
      <c r="ODS21" s="548"/>
      <c r="OEB21" s="341"/>
      <c r="OEH21" s="94"/>
      <c r="OEK21" s="549"/>
      <c r="OEL21" s="548"/>
      <c r="OEU21" s="341"/>
      <c r="OFA21" s="94"/>
      <c r="OFD21" s="549"/>
      <c r="OFE21" s="548"/>
      <c r="OFN21" s="341"/>
      <c r="OFT21" s="94"/>
      <c r="OFW21" s="549"/>
      <c r="OFX21" s="548"/>
      <c r="OGG21" s="341"/>
      <c r="OGM21" s="94"/>
      <c r="OGP21" s="549"/>
      <c r="OGQ21" s="548"/>
      <c r="OGZ21" s="341"/>
      <c r="OHF21" s="94"/>
      <c r="OHI21" s="549"/>
      <c r="OHJ21" s="548"/>
      <c r="OHS21" s="341"/>
      <c r="OHY21" s="94"/>
      <c r="OIB21" s="549"/>
      <c r="OIC21" s="548"/>
      <c r="OIL21" s="341"/>
      <c r="OIR21" s="94"/>
      <c r="OIU21" s="549"/>
      <c r="OIV21" s="548"/>
      <c r="OJE21" s="341"/>
      <c r="OJK21" s="94"/>
      <c r="OJN21" s="549"/>
      <c r="OJO21" s="548"/>
      <c r="OJX21" s="341"/>
      <c r="OKD21" s="94"/>
      <c r="OKG21" s="549"/>
      <c r="OKH21" s="548"/>
      <c r="OKQ21" s="341"/>
      <c r="OKW21" s="94"/>
      <c r="OKZ21" s="549"/>
      <c r="OLA21" s="548"/>
      <c r="OLJ21" s="341"/>
      <c r="OLP21" s="94"/>
      <c r="OLS21" s="549"/>
      <c r="OLT21" s="548"/>
      <c r="OMC21" s="341"/>
      <c r="OMI21" s="94"/>
      <c r="OML21" s="549"/>
      <c r="OMM21" s="548"/>
      <c r="OMV21" s="341"/>
      <c r="ONB21" s="94"/>
      <c r="ONE21" s="549"/>
      <c r="ONF21" s="548"/>
      <c r="ONO21" s="341"/>
      <c r="ONU21" s="94"/>
      <c r="ONX21" s="549"/>
      <c r="ONY21" s="548"/>
      <c r="OOH21" s="341"/>
      <c r="OON21" s="94"/>
      <c r="OOQ21" s="549"/>
      <c r="OOR21" s="548"/>
      <c r="OPA21" s="341"/>
      <c r="OPG21" s="94"/>
      <c r="OPJ21" s="549"/>
      <c r="OPK21" s="548"/>
      <c r="OPT21" s="341"/>
      <c r="OPZ21" s="94"/>
      <c r="OQC21" s="549"/>
      <c r="OQD21" s="548"/>
      <c r="OQM21" s="341"/>
      <c r="OQS21" s="94"/>
      <c r="OQV21" s="549"/>
      <c r="OQW21" s="548"/>
      <c r="ORF21" s="341"/>
      <c r="ORL21" s="94"/>
      <c r="ORO21" s="549"/>
      <c r="ORP21" s="548"/>
      <c r="ORY21" s="341"/>
      <c r="OSE21" s="94"/>
      <c r="OSH21" s="549"/>
      <c r="OSI21" s="548"/>
      <c r="OSR21" s="341"/>
      <c r="OSX21" s="94"/>
      <c r="OTA21" s="549"/>
      <c r="OTB21" s="548"/>
      <c r="OTK21" s="341"/>
      <c r="OTQ21" s="94"/>
      <c r="OTT21" s="549"/>
      <c r="OTU21" s="548"/>
      <c r="OUD21" s="341"/>
      <c r="OUJ21" s="94"/>
      <c r="OUM21" s="549"/>
      <c r="OUN21" s="548"/>
      <c r="OUW21" s="341"/>
      <c r="OVC21" s="94"/>
      <c r="OVF21" s="549"/>
      <c r="OVG21" s="548"/>
      <c r="OVP21" s="341"/>
      <c r="OVV21" s="94"/>
      <c r="OVY21" s="549"/>
      <c r="OVZ21" s="548"/>
      <c r="OWI21" s="341"/>
      <c r="OWO21" s="94"/>
      <c r="OWR21" s="549"/>
      <c r="OWS21" s="548"/>
      <c r="OXB21" s="341"/>
      <c r="OXH21" s="94"/>
      <c r="OXK21" s="549"/>
      <c r="OXL21" s="548"/>
      <c r="OXU21" s="341"/>
      <c r="OYA21" s="94"/>
      <c r="OYD21" s="549"/>
      <c r="OYE21" s="548"/>
      <c r="OYN21" s="341"/>
      <c r="OYT21" s="94"/>
      <c r="OYW21" s="549"/>
      <c r="OYX21" s="548"/>
      <c r="OZG21" s="341"/>
      <c r="OZM21" s="94"/>
      <c r="OZP21" s="549"/>
      <c r="OZQ21" s="548"/>
      <c r="OZZ21" s="341"/>
      <c r="PAF21" s="94"/>
      <c r="PAI21" s="549"/>
      <c r="PAJ21" s="548"/>
      <c r="PAS21" s="341"/>
      <c r="PAY21" s="94"/>
      <c r="PBB21" s="549"/>
      <c r="PBC21" s="548"/>
      <c r="PBL21" s="341"/>
      <c r="PBR21" s="94"/>
      <c r="PBU21" s="549"/>
      <c r="PBV21" s="548"/>
      <c r="PCE21" s="341"/>
      <c r="PCK21" s="94"/>
      <c r="PCN21" s="549"/>
      <c r="PCO21" s="548"/>
      <c r="PCX21" s="341"/>
      <c r="PDD21" s="94"/>
      <c r="PDG21" s="549"/>
      <c r="PDH21" s="548"/>
      <c r="PDQ21" s="341"/>
      <c r="PDW21" s="94"/>
      <c r="PDZ21" s="549"/>
      <c r="PEA21" s="548"/>
      <c r="PEJ21" s="341"/>
      <c r="PEP21" s="94"/>
      <c r="PES21" s="549"/>
      <c r="PET21" s="548"/>
      <c r="PFC21" s="341"/>
      <c r="PFI21" s="94"/>
      <c r="PFL21" s="549"/>
      <c r="PFM21" s="548"/>
      <c r="PFV21" s="341"/>
      <c r="PGB21" s="94"/>
      <c r="PGE21" s="549"/>
      <c r="PGF21" s="548"/>
      <c r="PGO21" s="341"/>
      <c r="PGU21" s="94"/>
      <c r="PGX21" s="549"/>
      <c r="PGY21" s="548"/>
      <c r="PHH21" s="341"/>
      <c r="PHN21" s="94"/>
      <c r="PHQ21" s="549"/>
      <c r="PHR21" s="548"/>
      <c r="PIA21" s="341"/>
      <c r="PIG21" s="94"/>
      <c r="PIJ21" s="549"/>
      <c r="PIK21" s="548"/>
      <c r="PIT21" s="341"/>
      <c r="PIZ21" s="94"/>
      <c r="PJC21" s="549"/>
      <c r="PJD21" s="548"/>
      <c r="PJM21" s="341"/>
      <c r="PJS21" s="94"/>
      <c r="PJV21" s="549"/>
      <c r="PJW21" s="548"/>
      <c r="PKF21" s="341"/>
      <c r="PKL21" s="94"/>
      <c r="PKO21" s="549"/>
      <c r="PKP21" s="548"/>
      <c r="PKY21" s="341"/>
      <c r="PLE21" s="94"/>
      <c r="PLH21" s="549"/>
      <c r="PLI21" s="548"/>
      <c r="PLR21" s="341"/>
      <c r="PLX21" s="94"/>
      <c r="PMA21" s="549"/>
      <c r="PMB21" s="548"/>
      <c r="PMK21" s="341"/>
      <c r="PMQ21" s="94"/>
      <c r="PMT21" s="549"/>
      <c r="PMU21" s="548"/>
      <c r="PND21" s="341"/>
      <c r="PNJ21" s="94"/>
      <c r="PNM21" s="549"/>
      <c r="PNN21" s="548"/>
      <c r="PNW21" s="341"/>
      <c r="POC21" s="94"/>
      <c r="POF21" s="549"/>
      <c r="POG21" s="548"/>
      <c r="POP21" s="341"/>
      <c r="POV21" s="94"/>
      <c r="POY21" s="549"/>
      <c r="POZ21" s="548"/>
      <c r="PPI21" s="341"/>
      <c r="PPO21" s="94"/>
      <c r="PPR21" s="549"/>
      <c r="PPS21" s="548"/>
      <c r="PQB21" s="341"/>
      <c r="PQH21" s="94"/>
      <c r="PQK21" s="549"/>
      <c r="PQL21" s="548"/>
      <c r="PQU21" s="341"/>
      <c r="PRA21" s="94"/>
      <c r="PRD21" s="549"/>
      <c r="PRE21" s="548"/>
      <c r="PRN21" s="341"/>
      <c r="PRT21" s="94"/>
      <c r="PRW21" s="549"/>
      <c r="PRX21" s="548"/>
      <c r="PSG21" s="341"/>
      <c r="PSM21" s="94"/>
      <c r="PSP21" s="549"/>
      <c r="PSQ21" s="548"/>
      <c r="PSZ21" s="341"/>
      <c r="PTF21" s="94"/>
      <c r="PTI21" s="549"/>
      <c r="PTJ21" s="548"/>
      <c r="PTS21" s="341"/>
      <c r="PTY21" s="94"/>
      <c r="PUB21" s="549"/>
      <c r="PUC21" s="548"/>
      <c r="PUL21" s="341"/>
      <c r="PUR21" s="94"/>
      <c r="PUU21" s="549"/>
      <c r="PUV21" s="548"/>
      <c r="PVE21" s="341"/>
      <c r="PVK21" s="94"/>
      <c r="PVN21" s="549"/>
      <c r="PVO21" s="548"/>
      <c r="PVX21" s="341"/>
      <c r="PWD21" s="94"/>
      <c r="PWG21" s="549"/>
      <c r="PWH21" s="548"/>
      <c r="PWQ21" s="341"/>
      <c r="PWW21" s="94"/>
      <c r="PWZ21" s="549"/>
      <c r="PXA21" s="548"/>
      <c r="PXJ21" s="341"/>
      <c r="PXP21" s="94"/>
      <c r="PXS21" s="549"/>
      <c r="PXT21" s="548"/>
      <c r="PYC21" s="341"/>
      <c r="PYI21" s="94"/>
      <c r="PYL21" s="549"/>
      <c r="PYM21" s="548"/>
      <c r="PYV21" s="341"/>
      <c r="PZB21" s="94"/>
      <c r="PZE21" s="549"/>
      <c r="PZF21" s="548"/>
      <c r="PZO21" s="341"/>
      <c r="PZU21" s="94"/>
      <c r="PZX21" s="549"/>
      <c r="PZY21" s="548"/>
      <c r="QAH21" s="341"/>
      <c r="QAN21" s="94"/>
      <c r="QAQ21" s="549"/>
      <c r="QAR21" s="548"/>
      <c r="QBA21" s="341"/>
      <c r="QBG21" s="94"/>
      <c r="QBJ21" s="549"/>
      <c r="QBK21" s="548"/>
      <c r="QBT21" s="341"/>
      <c r="QBZ21" s="94"/>
      <c r="QCC21" s="549"/>
      <c r="QCD21" s="548"/>
      <c r="QCM21" s="341"/>
      <c r="QCS21" s="94"/>
      <c r="QCV21" s="549"/>
      <c r="QCW21" s="548"/>
      <c r="QDF21" s="341"/>
      <c r="QDL21" s="94"/>
      <c r="QDO21" s="549"/>
      <c r="QDP21" s="548"/>
      <c r="QDY21" s="341"/>
      <c r="QEE21" s="94"/>
      <c r="QEH21" s="549"/>
      <c r="QEI21" s="548"/>
      <c r="QER21" s="341"/>
      <c r="QEX21" s="94"/>
      <c r="QFA21" s="549"/>
      <c r="QFB21" s="548"/>
      <c r="QFK21" s="341"/>
      <c r="QFQ21" s="94"/>
      <c r="QFT21" s="549"/>
      <c r="QFU21" s="548"/>
      <c r="QGD21" s="341"/>
      <c r="QGJ21" s="94"/>
      <c r="QGM21" s="549"/>
      <c r="QGN21" s="548"/>
      <c r="QGW21" s="341"/>
      <c r="QHC21" s="94"/>
      <c r="QHF21" s="549"/>
      <c r="QHG21" s="548"/>
      <c r="QHP21" s="341"/>
      <c r="QHV21" s="94"/>
      <c r="QHY21" s="549"/>
      <c r="QHZ21" s="548"/>
      <c r="QII21" s="341"/>
      <c r="QIO21" s="94"/>
      <c r="QIR21" s="549"/>
      <c r="QIS21" s="548"/>
      <c r="QJB21" s="341"/>
      <c r="QJH21" s="94"/>
      <c r="QJK21" s="549"/>
      <c r="QJL21" s="548"/>
      <c r="QJU21" s="341"/>
      <c r="QKA21" s="94"/>
      <c r="QKD21" s="549"/>
      <c r="QKE21" s="548"/>
      <c r="QKN21" s="341"/>
      <c r="QKT21" s="94"/>
      <c r="QKW21" s="549"/>
      <c r="QKX21" s="548"/>
      <c r="QLG21" s="341"/>
      <c r="QLM21" s="94"/>
      <c r="QLP21" s="549"/>
      <c r="QLQ21" s="548"/>
      <c r="QLZ21" s="341"/>
      <c r="QMF21" s="94"/>
      <c r="QMI21" s="549"/>
      <c r="QMJ21" s="548"/>
      <c r="QMS21" s="341"/>
      <c r="QMY21" s="94"/>
      <c r="QNB21" s="549"/>
      <c r="QNC21" s="548"/>
      <c r="QNL21" s="341"/>
      <c r="QNR21" s="94"/>
      <c r="QNU21" s="549"/>
      <c r="QNV21" s="548"/>
      <c r="QOE21" s="341"/>
      <c r="QOK21" s="94"/>
      <c r="QON21" s="549"/>
      <c r="QOO21" s="548"/>
      <c r="QOX21" s="341"/>
      <c r="QPD21" s="94"/>
      <c r="QPG21" s="549"/>
      <c r="QPH21" s="548"/>
      <c r="QPQ21" s="341"/>
      <c r="QPW21" s="94"/>
      <c r="QPZ21" s="549"/>
      <c r="QQA21" s="548"/>
      <c r="QQJ21" s="341"/>
      <c r="QQP21" s="94"/>
      <c r="QQS21" s="549"/>
      <c r="QQT21" s="548"/>
      <c r="QRC21" s="341"/>
      <c r="QRI21" s="94"/>
      <c r="QRL21" s="549"/>
      <c r="QRM21" s="548"/>
      <c r="QRV21" s="341"/>
      <c r="QSB21" s="94"/>
      <c r="QSE21" s="549"/>
      <c r="QSF21" s="548"/>
      <c r="QSO21" s="341"/>
      <c r="QSU21" s="94"/>
      <c r="QSX21" s="549"/>
      <c r="QSY21" s="548"/>
      <c r="QTH21" s="341"/>
      <c r="QTN21" s="94"/>
      <c r="QTQ21" s="549"/>
      <c r="QTR21" s="548"/>
      <c r="QUA21" s="341"/>
      <c r="QUG21" s="94"/>
      <c r="QUJ21" s="549"/>
      <c r="QUK21" s="548"/>
      <c r="QUT21" s="341"/>
      <c r="QUZ21" s="94"/>
      <c r="QVC21" s="549"/>
      <c r="QVD21" s="548"/>
      <c r="QVM21" s="341"/>
      <c r="QVS21" s="94"/>
      <c r="QVV21" s="549"/>
      <c r="QVW21" s="548"/>
      <c r="QWF21" s="341"/>
      <c r="QWL21" s="94"/>
      <c r="QWO21" s="549"/>
      <c r="QWP21" s="548"/>
      <c r="QWY21" s="341"/>
      <c r="QXE21" s="94"/>
      <c r="QXH21" s="549"/>
      <c r="QXI21" s="548"/>
      <c r="QXR21" s="341"/>
      <c r="QXX21" s="94"/>
      <c r="QYA21" s="549"/>
      <c r="QYB21" s="548"/>
      <c r="QYK21" s="341"/>
      <c r="QYQ21" s="94"/>
      <c r="QYT21" s="549"/>
      <c r="QYU21" s="548"/>
      <c r="QZD21" s="341"/>
      <c r="QZJ21" s="94"/>
      <c r="QZM21" s="549"/>
      <c r="QZN21" s="548"/>
      <c r="QZW21" s="341"/>
      <c r="RAC21" s="94"/>
      <c r="RAF21" s="549"/>
      <c r="RAG21" s="548"/>
      <c r="RAP21" s="341"/>
      <c r="RAV21" s="94"/>
      <c r="RAY21" s="549"/>
      <c r="RAZ21" s="548"/>
      <c r="RBI21" s="341"/>
      <c r="RBO21" s="94"/>
      <c r="RBR21" s="549"/>
      <c r="RBS21" s="548"/>
      <c r="RCB21" s="341"/>
      <c r="RCH21" s="94"/>
      <c r="RCK21" s="549"/>
      <c r="RCL21" s="548"/>
      <c r="RCU21" s="341"/>
      <c r="RDA21" s="94"/>
      <c r="RDD21" s="549"/>
      <c r="RDE21" s="548"/>
      <c r="RDN21" s="341"/>
      <c r="RDT21" s="94"/>
      <c r="RDW21" s="549"/>
      <c r="RDX21" s="548"/>
      <c r="REG21" s="341"/>
      <c r="REM21" s="94"/>
      <c r="REP21" s="549"/>
      <c r="REQ21" s="548"/>
      <c r="REZ21" s="341"/>
      <c r="RFF21" s="94"/>
      <c r="RFI21" s="549"/>
      <c r="RFJ21" s="548"/>
      <c r="RFS21" s="341"/>
      <c r="RFY21" s="94"/>
      <c r="RGB21" s="549"/>
      <c r="RGC21" s="548"/>
      <c r="RGL21" s="341"/>
      <c r="RGR21" s="94"/>
      <c r="RGU21" s="549"/>
      <c r="RGV21" s="548"/>
      <c r="RHE21" s="341"/>
      <c r="RHK21" s="94"/>
      <c r="RHN21" s="549"/>
      <c r="RHO21" s="548"/>
      <c r="RHX21" s="341"/>
      <c r="RID21" s="94"/>
      <c r="RIG21" s="549"/>
      <c r="RIH21" s="548"/>
      <c r="RIQ21" s="341"/>
      <c r="RIW21" s="94"/>
      <c r="RIZ21" s="549"/>
      <c r="RJA21" s="548"/>
      <c r="RJJ21" s="341"/>
      <c r="RJP21" s="94"/>
      <c r="RJS21" s="549"/>
      <c r="RJT21" s="548"/>
      <c r="RKC21" s="341"/>
      <c r="RKI21" s="94"/>
      <c r="RKL21" s="549"/>
      <c r="RKM21" s="548"/>
      <c r="RKV21" s="341"/>
      <c r="RLB21" s="94"/>
      <c r="RLE21" s="549"/>
      <c r="RLF21" s="548"/>
      <c r="RLO21" s="341"/>
      <c r="RLU21" s="94"/>
      <c r="RLX21" s="549"/>
      <c r="RLY21" s="548"/>
      <c r="RMH21" s="341"/>
      <c r="RMN21" s="94"/>
      <c r="RMQ21" s="549"/>
      <c r="RMR21" s="548"/>
      <c r="RNA21" s="341"/>
      <c r="RNG21" s="94"/>
      <c r="RNJ21" s="549"/>
      <c r="RNK21" s="548"/>
      <c r="RNT21" s="341"/>
      <c r="RNZ21" s="94"/>
      <c r="ROC21" s="549"/>
      <c r="ROD21" s="548"/>
      <c r="ROM21" s="341"/>
      <c r="ROS21" s="94"/>
      <c r="ROV21" s="549"/>
      <c r="ROW21" s="548"/>
      <c r="RPF21" s="341"/>
      <c r="RPL21" s="94"/>
      <c r="RPO21" s="549"/>
      <c r="RPP21" s="548"/>
      <c r="RPY21" s="341"/>
      <c r="RQE21" s="94"/>
      <c r="RQH21" s="549"/>
      <c r="RQI21" s="548"/>
      <c r="RQR21" s="341"/>
      <c r="RQX21" s="94"/>
      <c r="RRA21" s="549"/>
      <c r="RRB21" s="548"/>
      <c r="RRK21" s="341"/>
      <c r="RRQ21" s="94"/>
      <c r="RRT21" s="549"/>
      <c r="RRU21" s="548"/>
      <c r="RSD21" s="341"/>
      <c r="RSJ21" s="94"/>
      <c r="RSM21" s="549"/>
      <c r="RSN21" s="548"/>
      <c r="RSW21" s="341"/>
      <c r="RTC21" s="94"/>
      <c r="RTF21" s="549"/>
      <c r="RTG21" s="548"/>
      <c r="RTP21" s="341"/>
      <c r="RTV21" s="94"/>
      <c r="RTY21" s="549"/>
      <c r="RTZ21" s="548"/>
      <c r="RUI21" s="341"/>
      <c r="RUO21" s="94"/>
      <c r="RUR21" s="549"/>
      <c r="RUS21" s="548"/>
      <c r="RVB21" s="341"/>
      <c r="RVH21" s="94"/>
      <c r="RVK21" s="549"/>
      <c r="RVL21" s="548"/>
      <c r="RVU21" s="341"/>
      <c r="RWA21" s="94"/>
      <c r="RWD21" s="549"/>
      <c r="RWE21" s="548"/>
      <c r="RWN21" s="341"/>
      <c r="RWT21" s="94"/>
      <c r="RWW21" s="549"/>
      <c r="RWX21" s="548"/>
      <c r="RXG21" s="341"/>
      <c r="RXM21" s="94"/>
      <c r="RXP21" s="549"/>
      <c r="RXQ21" s="548"/>
      <c r="RXZ21" s="341"/>
      <c r="RYF21" s="94"/>
      <c r="RYI21" s="549"/>
      <c r="RYJ21" s="548"/>
      <c r="RYS21" s="341"/>
      <c r="RYY21" s="94"/>
      <c r="RZB21" s="549"/>
      <c r="RZC21" s="548"/>
      <c r="RZL21" s="341"/>
      <c r="RZR21" s="94"/>
      <c r="RZU21" s="549"/>
      <c r="RZV21" s="548"/>
      <c r="SAE21" s="341"/>
      <c r="SAK21" s="94"/>
      <c r="SAN21" s="549"/>
      <c r="SAO21" s="548"/>
      <c r="SAX21" s="341"/>
      <c r="SBD21" s="94"/>
      <c r="SBG21" s="549"/>
      <c r="SBH21" s="548"/>
      <c r="SBQ21" s="341"/>
      <c r="SBW21" s="94"/>
      <c r="SBZ21" s="549"/>
      <c r="SCA21" s="548"/>
      <c r="SCJ21" s="341"/>
      <c r="SCP21" s="94"/>
      <c r="SCS21" s="549"/>
      <c r="SCT21" s="548"/>
      <c r="SDC21" s="341"/>
      <c r="SDI21" s="94"/>
      <c r="SDL21" s="549"/>
      <c r="SDM21" s="548"/>
      <c r="SDV21" s="341"/>
      <c r="SEB21" s="94"/>
      <c r="SEE21" s="549"/>
      <c r="SEF21" s="548"/>
      <c r="SEO21" s="341"/>
      <c r="SEU21" s="94"/>
      <c r="SEX21" s="549"/>
      <c r="SEY21" s="548"/>
      <c r="SFH21" s="341"/>
      <c r="SFN21" s="94"/>
      <c r="SFQ21" s="549"/>
      <c r="SFR21" s="548"/>
      <c r="SGA21" s="341"/>
      <c r="SGG21" s="94"/>
      <c r="SGJ21" s="549"/>
      <c r="SGK21" s="548"/>
      <c r="SGT21" s="341"/>
      <c r="SGZ21" s="94"/>
      <c r="SHC21" s="549"/>
      <c r="SHD21" s="548"/>
      <c r="SHM21" s="341"/>
      <c r="SHS21" s="94"/>
      <c r="SHV21" s="549"/>
      <c r="SHW21" s="548"/>
      <c r="SIF21" s="341"/>
      <c r="SIL21" s="94"/>
      <c r="SIO21" s="549"/>
      <c r="SIP21" s="548"/>
      <c r="SIY21" s="341"/>
      <c r="SJE21" s="94"/>
      <c r="SJH21" s="549"/>
      <c r="SJI21" s="548"/>
      <c r="SJR21" s="341"/>
      <c r="SJX21" s="94"/>
      <c r="SKA21" s="549"/>
      <c r="SKB21" s="548"/>
      <c r="SKK21" s="341"/>
      <c r="SKQ21" s="94"/>
      <c r="SKT21" s="549"/>
      <c r="SKU21" s="548"/>
      <c r="SLD21" s="341"/>
      <c r="SLJ21" s="94"/>
      <c r="SLM21" s="549"/>
      <c r="SLN21" s="548"/>
      <c r="SLW21" s="341"/>
      <c r="SMC21" s="94"/>
      <c r="SMF21" s="549"/>
      <c r="SMG21" s="548"/>
      <c r="SMP21" s="341"/>
      <c r="SMV21" s="94"/>
      <c r="SMY21" s="549"/>
      <c r="SMZ21" s="548"/>
      <c r="SNI21" s="341"/>
      <c r="SNO21" s="94"/>
      <c r="SNR21" s="549"/>
      <c r="SNS21" s="548"/>
      <c r="SOB21" s="341"/>
      <c r="SOH21" s="94"/>
      <c r="SOK21" s="549"/>
      <c r="SOL21" s="548"/>
      <c r="SOU21" s="341"/>
      <c r="SPA21" s="94"/>
      <c r="SPD21" s="549"/>
      <c r="SPE21" s="548"/>
      <c r="SPN21" s="341"/>
      <c r="SPT21" s="94"/>
      <c r="SPW21" s="549"/>
      <c r="SPX21" s="548"/>
      <c r="SQG21" s="341"/>
      <c r="SQM21" s="94"/>
      <c r="SQP21" s="549"/>
      <c r="SQQ21" s="548"/>
      <c r="SQZ21" s="341"/>
      <c r="SRF21" s="94"/>
      <c r="SRI21" s="549"/>
      <c r="SRJ21" s="548"/>
      <c r="SRS21" s="341"/>
      <c r="SRY21" s="94"/>
      <c r="SSB21" s="549"/>
      <c r="SSC21" s="548"/>
      <c r="SSL21" s="341"/>
      <c r="SSR21" s="94"/>
      <c r="SSU21" s="549"/>
      <c r="SSV21" s="548"/>
      <c r="STE21" s="341"/>
      <c r="STK21" s="94"/>
      <c r="STN21" s="549"/>
      <c r="STO21" s="548"/>
      <c r="STX21" s="341"/>
      <c r="SUD21" s="94"/>
      <c r="SUG21" s="549"/>
      <c r="SUH21" s="548"/>
      <c r="SUQ21" s="341"/>
      <c r="SUW21" s="94"/>
      <c r="SUZ21" s="549"/>
      <c r="SVA21" s="548"/>
      <c r="SVJ21" s="341"/>
      <c r="SVP21" s="94"/>
      <c r="SVS21" s="549"/>
      <c r="SVT21" s="548"/>
      <c r="SWC21" s="341"/>
      <c r="SWI21" s="94"/>
      <c r="SWL21" s="549"/>
      <c r="SWM21" s="548"/>
      <c r="SWV21" s="341"/>
      <c r="SXB21" s="94"/>
      <c r="SXE21" s="549"/>
      <c r="SXF21" s="548"/>
      <c r="SXO21" s="341"/>
      <c r="SXU21" s="94"/>
      <c r="SXX21" s="549"/>
      <c r="SXY21" s="548"/>
      <c r="SYH21" s="341"/>
      <c r="SYN21" s="94"/>
      <c r="SYQ21" s="549"/>
      <c r="SYR21" s="548"/>
      <c r="SZA21" s="341"/>
      <c r="SZG21" s="94"/>
      <c r="SZJ21" s="549"/>
      <c r="SZK21" s="548"/>
      <c r="SZT21" s="341"/>
      <c r="SZZ21" s="94"/>
      <c r="TAC21" s="549"/>
      <c r="TAD21" s="548"/>
      <c r="TAM21" s="341"/>
      <c r="TAS21" s="94"/>
      <c r="TAV21" s="549"/>
      <c r="TAW21" s="548"/>
      <c r="TBF21" s="341"/>
      <c r="TBL21" s="94"/>
      <c r="TBO21" s="549"/>
      <c r="TBP21" s="548"/>
      <c r="TBY21" s="341"/>
      <c r="TCE21" s="94"/>
      <c r="TCH21" s="549"/>
      <c r="TCI21" s="548"/>
      <c r="TCR21" s="341"/>
      <c r="TCX21" s="94"/>
      <c r="TDA21" s="549"/>
      <c r="TDB21" s="548"/>
      <c r="TDK21" s="341"/>
      <c r="TDQ21" s="94"/>
      <c r="TDT21" s="549"/>
      <c r="TDU21" s="548"/>
      <c r="TED21" s="341"/>
      <c r="TEJ21" s="94"/>
      <c r="TEM21" s="549"/>
      <c r="TEN21" s="548"/>
      <c r="TEW21" s="341"/>
      <c r="TFC21" s="94"/>
      <c r="TFF21" s="549"/>
      <c r="TFG21" s="548"/>
      <c r="TFP21" s="341"/>
      <c r="TFV21" s="94"/>
      <c r="TFY21" s="549"/>
      <c r="TFZ21" s="548"/>
      <c r="TGI21" s="341"/>
      <c r="TGO21" s="94"/>
      <c r="TGR21" s="549"/>
      <c r="TGS21" s="548"/>
      <c r="THB21" s="341"/>
      <c r="THH21" s="94"/>
      <c r="THK21" s="549"/>
      <c r="THL21" s="548"/>
      <c r="THU21" s="341"/>
      <c r="TIA21" s="94"/>
      <c r="TID21" s="549"/>
      <c r="TIE21" s="548"/>
      <c r="TIN21" s="341"/>
      <c r="TIT21" s="94"/>
      <c r="TIW21" s="549"/>
      <c r="TIX21" s="548"/>
      <c r="TJG21" s="341"/>
      <c r="TJM21" s="94"/>
      <c r="TJP21" s="549"/>
      <c r="TJQ21" s="548"/>
      <c r="TJZ21" s="341"/>
      <c r="TKF21" s="94"/>
      <c r="TKI21" s="549"/>
      <c r="TKJ21" s="548"/>
      <c r="TKS21" s="341"/>
      <c r="TKY21" s="94"/>
      <c r="TLB21" s="549"/>
      <c r="TLC21" s="548"/>
      <c r="TLL21" s="341"/>
      <c r="TLR21" s="94"/>
      <c r="TLU21" s="549"/>
      <c r="TLV21" s="548"/>
      <c r="TME21" s="341"/>
      <c r="TMK21" s="94"/>
      <c r="TMN21" s="549"/>
      <c r="TMO21" s="548"/>
      <c r="TMX21" s="341"/>
      <c r="TND21" s="94"/>
      <c r="TNG21" s="549"/>
      <c r="TNH21" s="548"/>
      <c r="TNQ21" s="341"/>
      <c r="TNW21" s="94"/>
      <c r="TNZ21" s="549"/>
      <c r="TOA21" s="548"/>
      <c r="TOJ21" s="341"/>
      <c r="TOP21" s="94"/>
      <c r="TOS21" s="549"/>
      <c r="TOT21" s="548"/>
      <c r="TPC21" s="341"/>
      <c r="TPI21" s="94"/>
      <c r="TPL21" s="549"/>
      <c r="TPM21" s="548"/>
      <c r="TPV21" s="341"/>
      <c r="TQB21" s="94"/>
      <c r="TQE21" s="549"/>
      <c r="TQF21" s="548"/>
      <c r="TQO21" s="341"/>
      <c r="TQU21" s="94"/>
      <c r="TQX21" s="549"/>
      <c r="TQY21" s="548"/>
      <c r="TRH21" s="341"/>
      <c r="TRN21" s="94"/>
      <c r="TRQ21" s="549"/>
      <c r="TRR21" s="548"/>
      <c r="TSA21" s="341"/>
      <c r="TSG21" s="94"/>
      <c r="TSJ21" s="549"/>
      <c r="TSK21" s="548"/>
      <c r="TST21" s="341"/>
      <c r="TSZ21" s="94"/>
      <c r="TTC21" s="549"/>
      <c r="TTD21" s="548"/>
      <c r="TTM21" s="341"/>
      <c r="TTS21" s="94"/>
      <c r="TTV21" s="549"/>
      <c r="TTW21" s="548"/>
      <c r="TUF21" s="341"/>
      <c r="TUL21" s="94"/>
      <c r="TUO21" s="549"/>
      <c r="TUP21" s="548"/>
      <c r="TUY21" s="341"/>
      <c r="TVE21" s="94"/>
      <c r="TVH21" s="549"/>
      <c r="TVI21" s="548"/>
      <c r="TVR21" s="341"/>
      <c r="TVX21" s="94"/>
      <c r="TWA21" s="549"/>
      <c r="TWB21" s="548"/>
      <c r="TWK21" s="341"/>
      <c r="TWQ21" s="94"/>
      <c r="TWT21" s="549"/>
      <c r="TWU21" s="548"/>
      <c r="TXD21" s="341"/>
      <c r="TXJ21" s="94"/>
      <c r="TXM21" s="549"/>
      <c r="TXN21" s="548"/>
      <c r="TXW21" s="341"/>
      <c r="TYC21" s="94"/>
      <c r="TYF21" s="549"/>
      <c r="TYG21" s="548"/>
      <c r="TYP21" s="341"/>
      <c r="TYV21" s="94"/>
      <c r="TYY21" s="549"/>
      <c r="TYZ21" s="548"/>
      <c r="TZI21" s="341"/>
      <c r="TZO21" s="94"/>
      <c r="TZR21" s="549"/>
      <c r="TZS21" s="548"/>
      <c r="UAB21" s="341"/>
      <c r="UAH21" s="94"/>
      <c r="UAK21" s="549"/>
      <c r="UAL21" s="548"/>
      <c r="UAU21" s="341"/>
      <c r="UBA21" s="94"/>
      <c r="UBD21" s="549"/>
      <c r="UBE21" s="548"/>
      <c r="UBN21" s="341"/>
      <c r="UBT21" s="94"/>
      <c r="UBW21" s="549"/>
      <c r="UBX21" s="548"/>
      <c r="UCG21" s="341"/>
      <c r="UCM21" s="94"/>
      <c r="UCP21" s="549"/>
      <c r="UCQ21" s="548"/>
      <c r="UCZ21" s="341"/>
      <c r="UDF21" s="94"/>
      <c r="UDI21" s="549"/>
      <c r="UDJ21" s="548"/>
      <c r="UDS21" s="341"/>
      <c r="UDY21" s="94"/>
      <c r="UEB21" s="549"/>
      <c r="UEC21" s="548"/>
      <c r="UEL21" s="341"/>
      <c r="UER21" s="94"/>
      <c r="UEU21" s="549"/>
      <c r="UEV21" s="548"/>
      <c r="UFE21" s="341"/>
      <c r="UFK21" s="94"/>
      <c r="UFN21" s="549"/>
      <c r="UFO21" s="548"/>
      <c r="UFX21" s="341"/>
      <c r="UGD21" s="94"/>
      <c r="UGG21" s="549"/>
      <c r="UGH21" s="548"/>
      <c r="UGQ21" s="341"/>
      <c r="UGW21" s="94"/>
      <c r="UGZ21" s="549"/>
      <c r="UHA21" s="548"/>
      <c r="UHJ21" s="341"/>
      <c r="UHP21" s="94"/>
      <c r="UHS21" s="549"/>
      <c r="UHT21" s="548"/>
      <c r="UIC21" s="341"/>
      <c r="UII21" s="94"/>
      <c r="UIL21" s="549"/>
      <c r="UIM21" s="548"/>
      <c r="UIV21" s="341"/>
      <c r="UJB21" s="94"/>
      <c r="UJE21" s="549"/>
      <c r="UJF21" s="548"/>
      <c r="UJO21" s="341"/>
      <c r="UJU21" s="94"/>
      <c r="UJX21" s="549"/>
      <c r="UJY21" s="548"/>
      <c r="UKH21" s="341"/>
      <c r="UKN21" s="94"/>
      <c r="UKQ21" s="549"/>
      <c r="UKR21" s="548"/>
      <c r="ULA21" s="341"/>
      <c r="ULG21" s="94"/>
      <c r="ULJ21" s="549"/>
      <c r="ULK21" s="548"/>
      <c r="ULT21" s="341"/>
      <c r="ULZ21" s="94"/>
      <c r="UMC21" s="549"/>
      <c r="UMD21" s="548"/>
      <c r="UMM21" s="341"/>
      <c r="UMS21" s="94"/>
      <c r="UMV21" s="549"/>
      <c r="UMW21" s="548"/>
      <c r="UNF21" s="341"/>
      <c r="UNL21" s="94"/>
      <c r="UNO21" s="549"/>
      <c r="UNP21" s="548"/>
      <c r="UNY21" s="341"/>
      <c r="UOE21" s="94"/>
      <c r="UOH21" s="549"/>
      <c r="UOI21" s="548"/>
      <c r="UOR21" s="341"/>
      <c r="UOX21" s="94"/>
      <c r="UPA21" s="549"/>
      <c r="UPB21" s="548"/>
      <c r="UPK21" s="341"/>
      <c r="UPQ21" s="94"/>
      <c r="UPT21" s="549"/>
      <c r="UPU21" s="548"/>
      <c r="UQD21" s="341"/>
      <c r="UQJ21" s="94"/>
      <c r="UQM21" s="549"/>
      <c r="UQN21" s="548"/>
      <c r="UQW21" s="341"/>
      <c r="URC21" s="94"/>
      <c r="URF21" s="549"/>
      <c r="URG21" s="548"/>
      <c r="URP21" s="341"/>
      <c r="URV21" s="94"/>
      <c r="URY21" s="549"/>
      <c r="URZ21" s="548"/>
      <c r="USI21" s="341"/>
      <c r="USO21" s="94"/>
      <c r="USR21" s="549"/>
      <c r="USS21" s="548"/>
      <c r="UTB21" s="341"/>
      <c r="UTH21" s="94"/>
      <c r="UTK21" s="549"/>
      <c r="UTL21" s="548"/>
      <c r="UTU21" s="341"/>
      <c r="UUA21" s="94"/>
      <c r="UUD21" s="549"/>
      <c r="UUE21" s="548"/>
      <c r="UUN21" s="341"/>
      <c r="UUT21" s="94"/>
      <c r="UUW21" s="549"/>
      <c r="UUX21" s="548"/>
      <c r="UVG21" s="341"/>
      <c r="UVM21" s="94"/>
      <c r="UVP21" s="549"/>
      <c r="UVQ21" s="548"/>
      <c r="UVZ21" s="341"/>
      <c r="UWF21" s="94"/>
      <c r="UWI21" s="549"/>
      <c r="UWJ21" s="548"/>
      <c r="UWS21" s="341"/>
      <c r="UWY21" s="94"/>
      <c r="UXB21" s="549"/>
      <c r="UXC21" s="548"/>
      <c r="UXL21" s="341"/>
      <c r="UXR21" s="94"/>
      <c r="UXU21" s="549"/>
      <c r="UXV21" s="548"/>
      <c r="UYE21" s="341"/>
      <c r="UYK21" s="94"/>
      <c r="UYN21" s="549"/>
      <c r="UYO21" s="548"/>
      <c r="UYX21" s="341"/>
      <c r="UZD21" s="94"/>
      <c r="UZG21" s="549"/>
      <c r="UZH21" s="548"/>
      <c r="UZQ21" s="341"/>
      <c r="UZW21" s="94"/>
      <c r="UZZ21" s="549"/>
      <c r="VAA21" s="548"/>
      <c r="VAJ21" s="341"/>
      <c r="VAP21" s="94"/>
      <c r="VAS21" s="549"/>
      <c r="VAT21" s="548"/>
      <c r="VBC21" s="341"/>
      <c r="VBI21" s="94"/>
      <c r="VBL21" s="549"/>
      <c r="VBM21" s="548"/>
      <c r="VBV21" s="341"/>
      <c r="VCB21" s="94"/>
      <c r="VCE21" s="549"/>
      <c r="VCF21" s="548"/>
      <c r="VCO21" s="341"/>
      <c r="VCU21" s="94"/>
      <c r="VCX21" s="549"/>
      <c r="VCY21" s="548"/>
      <c r="VDH21" s="341"/>
      <c r="VDN21" s="94"/>
      <c r="VDQ21" s="549"/>
      <c r="VDR21" s="548"/>
      <c r="VEA21" s="341"/>
      <c r="VEG21" s="94"/>
      <c r="VEJ21" s="549"/>
      <c r="VEK21" s="548"/>
      <c r="VET21" s="341"/>
      <c r="VEZ21" s="94"/>
      <c r="VFC21" s="549"/>
      <c r="VFD21" s="548"/>
      <c r="VFM21" s="341"/>
      <c r="VFS21" s="94"/>
      <c r="VFV21" s="549"/>
      <c r="VFW21" s="548"/>
      <c r="VGF21" s="341"/>
      <c r="VGL21" s="94"/>
      <c r="VGO21" s="549"/>
      <c r="VGP21" s="548"/>
      <c r="VGY21" s="341"/>
      <c r="VHE21" s="94"/>
      <c r="VHH21" s="549"/>
      <c r="VHI21" s="548"/>
      <c r="VHR21" s="341"/>
      <c r="VHX21" s="94"/>
      <c r="VIA21" s="549"/>
      <c r="VIB21" s="548"/>
      <c r="VIK21" s="341"/>
      <c r="VIQ21" s="94"/>
      <c r="VIT21" s="549"/>
      <c r="VIU21" s="548"/>
      <c r="VJD21" s="341"/>
      <c r="VJJ21" s="94"/>
      <c r="VJM21" s="549"/>
      <c r="VJN21" s="548"/>
      <c r="VJW21" s="341"/>
      <c r="VKC21" s="94"/>
      <c r="VKF21" s="549"/>
      <c r="VKG21" s="548"/>
      <c r="VKP21" s="341"/>
      <c r="VKV21" s="94"/>
      <c r="VKY21" s="549"/>
      <c r="VKZ21" s="548"/>
      <c r="VLI21" s="341"/>
      <c r="VLO21" s="94"/>
      <c r="VLR21" s="549"/>
      <c r="VLS21" s="548"/>
      <c r="VMB21" s="341"/>
      <c r="VMH21" s="94"/>
      <c r="VMK21" s="549"/>
      <c r="VML21" s="548"/>
      <c r="VMU21" s="341"/>
      <c r="VNA21" s="94"/>
      <c r="VND21" s="549"/>
      <c r="VNE21" s="548"/>
      <c r="VNN21" s="341"/>
      <c r="VNT21" s="94"/>
      <c r="VNW21" s="549"/>
      <c r="VNX21" s="548"/>
      <c r="VOG21" s="341"/>
      <c r="VOM21" s="94"/>
      <c r="VOP21" s="549"/>
      <c r="VOQ21" s="548"/>
      <c r="VOZ21" s="341"/>
      <c r="VPF21" s="94"/>
      <c r="VPI21" s="549"/>
      <c r="VPJ21" s="548"/>
      <c r="VPS21" s="341"/>
      <c r="VPY21" s="94"/>
      <c r="VQB21" s="549"/>
      <c r="VQC21" s="548"/>
      <c r="VQL21" s="341"/>
      <c r="VQR21" s="94"/>
      <c r="VQU21" s="549"/>
      <c r="VQV21" s="548"/>
      <c r="VRE21" s="341"/>
      <c r="VRK21" s="94"/>
      <c r="VRN21" s="549"/>
      <c r="VRO21" s="548"/>
      <c r="VRX21" s="341"/>
      <c r="VSD21" s="94"/>
      <c r="VSG21" s="549"/>
      <c r="VSH21" s="548"/>
      <c r="VSQ21" s="341"/>
      <c r="VSW21" s="94"/>
      <c r="VSZ21" s="549"/>
      <c r="VTA21" s="548"/>
      <c r="VTJ21" s="341"/>
      <c r="VTP21" s="94"/>
      <c r="VTS21" s="549"/>
      <c r="VTT21" s="548"/>
      <c r="VUC21" s="341"/>
      <c r="VUI21" s="94"/>
      <c r="VUL21" s="549"/>
      <c r="VUM21" s="548"/>
      <c r="VUV21" s="341"/>
      <c r="VVB21" s="94"/>
      <c r="VVE21" s="549"/>
      <c r="VVF21" s="548"/>
      <c r="VVO21" s="341"/>
      <c r="VVU21" s="94"/>
      <c r="VVX21" s="549"/>
      <c r="VVY21" s="548"/>
      <c r="VWH21" s="341"/>
      <c r="VWN21" s="94"/>
      <c r="VWQ21" s="549"/>
      <c r="VWR21" s="548"/>
      <c r="VXA21" s="341"/>
      <c r="VXG21" s="94"/>
      <c r="VXJ21" s="549"/>
      <c r="VXK21" s="548"/>
      <c r="VXT21" s="341"/>
      <c r="VXZ21" s="94"/>
      <c r="VYC21" s="549"/>
      <c r="VYD21" s="548"/>
      <c r="VYM21" s="341"/>
      <c r="VYS21" s="94"/>
      <c r="VYV21" s="549"/>
      <c r="VYW21" s="548"/>
      <c r="VZF21" s="341"/>
      <c r="VZL21" s="94"/>
      <c r="VZO21" s="549"/>
      <c r="VZP21" s="548"/>
      <c r="VZY21" s="341"/>
      <c r="WAE21" s="94"/>
      <c r="WAH21" s="549"/>
      <c r="WAI21" s="548"/>
      <c r="WAR21" s="341"/>
      <c r="WAX21" s="94"/>
      <c r="WBA21" s="549"/>
      <c r="WBB21" s="548"/>
      <c r="WBK21" s="341"/>
      <c r="WBQ21" s="94"/>
      <c r="WBT21" s="549"/>
      <c r="WBU21" s="548"/>
      <c r="WCD21" s="341"/>
      <c r="WCJ21" s="94"/>
      <c r="WCM21" s="549"/>
      <c r="WCN21" s="548"/>
      <c r="WCW21" s="341"/>
      <c r="WDC21" s="94"/>
      <c r="WDF21" s="549"/>
      <c r="WDG21" s="548"/>
      <c r="WDP21" s="341"/>
      <c r="WDV21" s="94"/>
      <c r="WDY21" s="549"/>
      <c r="WDZ21" s="548"/>
      <c r="WEI21" s="341"/>
      <c r="WEO21" s="94"/>
      <c r="WER21" s="549"/>
      <c r="WES21" s="548"/>
      <c r="WFB21" s="341"/>
      <c r="WFH21" s="94"/>
      <c r="WFK21" s="549"/>
      <c r="WFL21" s="548"/>
      <c r="WFU21" s="341"/>
      <c r="WGA21" s="94"/>
      <c r="WGD21" s="549"/>
      <c r="WGE21" s="548"/>
      <c r="WGN21" s="341"/>
      <c r="WGT21" s="94"/>
      <c r="WGW21" s="549"/>
      <c r="WGX21" s="548"/>
      <c r="WHG21" s="341"/>
      <c r="WHM21" s="94"/>
      <c r="WHP21" s="549"/>
      <c r="WHQ21" s="548"/>
      <c r="WHZ21" s="341"/>
      <c r="WIF21" s="94"/>
      <c r="WII21" s="549"/>
      <c r="WIJ21" s="548"/>
      <c r="WIS21" s="341"/>
      <c r="WIY21" s="94"/>
      <c r="WJB21" s="549"/>
      <c r="WJC21" s="548"/>
      <c r="WJL21" s="341"/>
      <c r="WJR21" s="94"/>
      <c r="WJU21" s="549"/>
      <c r="WJV21" s="548"/>
      <c r="WKE21" s="341"/>
      <c r="WKK21" s="94"/>
      <c r="WKN21" s="549"/>
      <c r="WKO21" s="548"/>
      <c r="WKX21" s="341"/>
      <c r="WLD21" s="94"/>
      <c r="WLG21" s="549"/>
      <c r="WLH21" s="548"/>
      <c r="WLQ21" s="341"/>
      <c r="WLW21" s="94"/>
      <c r="WLZ21" s="549"/>
      <c r="WMA21" s="548"/>
      <c r="WMJ21" s="341"/>
      <c r="WMP21" s="94"/>
      <c r="WMS21" s="549"/>
      <c r="WMT21" s="548"/>
      <c r="WNC21" s="341"/>
      <c r="WNI21" s="94"/>
      <c r="WNL21" s="549"/>
      <c r="WNM21" s="548"/>
      <c r="WNV21" s="341"/>
      <c r="WOB21" s="94"/>
      <c r="WOE21" s="549"/>
      <c r="WOF21" s="548"/>
      <c r="WOO21" s="341"/>
      <c r="WOU21" s="94"/>
      <c r="WOX21" s="549"/>
      <c r="WOY21" s="548"/>
      <c r="WPH21" s="341"/>
      <c r="WPN21" s="94"/>
      <c r="WPQ21" s="549"/>
      <c r="WPR21" s="548"/>
      <c r="WQA21" s="341"/>
      <c r="WQG21" s="94"/>
      <c r="WQJ21" s="549"/>
      <c r="WQK21" s="548"/>
      <c r="WQT21" s="341"/>
      <c r="WQZ21" s="94"/>
      <c r="WRC21" s="549"/>
      <c r="WRD21" s="548"/>
      <c r="WRM21" s="341"/>
      <c r="WRS21" s="94"/>
      <c r="WRV21" s="549"/>
      <c r="WRW21" s="548"/>
      <c r="WSF21" s="341"/>
      <c r="WSL21" s="94"/>
      <c r="WSO21" s="549"/>
      <c r="WSP21" s="548"/>
      <c r="WSY21" s="341"/>
      <c r="WTE21" s="94"/>
      <c r="WTH21" s="549"/>
      <c r="WTI21" s="548"/>
      <c r="WTR21" s="341"/>
      <c r="WTX21" s="94"/>
      <c r="WUA21" s="549"/>
      <c r="WUB21" s="548"/>
      <c r="WUK21" s="341"/>
      <c r="WUQ21" s="94"/>
      <c r="WUT21" s="549"/>
      <c r="WUU21" s="548"/>
      <c r="WVD21" s="341"/>
      <c r="WVJ21" s="94"/>
      <c r="WVM21" s="549"/>
      <c r="WVN21" s="548"/>
      <c r="WVW21" s="341"/>
      <c r="WWC21" s="94"/>
      <c r="WWF21" s="549"/>
      <c r="WWG21" s="548"/>
      <c r="WWP21" s="341"/>
      <c r="WWV21" s="94"/>
      <c r="WWY21" s="549"/>
      <c r="WWZ21" s="548"/>
      <c r="WXI21" s="341"/>
      <c r="WXO21" s="94"/>
      <c r="WXR21" s="549"/>
      <c r="WXS21" s="548"/>
      <c r="WYB21" s="341"/>
      <c r="WYH21" s="94"/>
      <c r="WYK21" s="549"/>
      <c r="WYL21" s="548"/>
      <c r="WYU21" s="341"/>
      <c r="WZA21" s="94"/>
      <c r="WZD21" s="549"/>
      <c r="WZE21" s="548"/>
      <c r="WZN21" s="341"/>
      <c r="WZT21" s="94"/>
      <c r="WZW21" s="549"/>
      <c r="WZX21" s="548"/>
      <c r="XAG21" s="341"/>
      <c r="XAM21" s="94"/>
      <c r="XAP21" s="549"/>
      <c r="XAQ21" s="548"/>
      <c r="XAZ21" s="341"/>
      <c r="XBF21" s="94"/>
      <c r="XBI21" s="549"/>
      <c r="XBJ21" s="548"/>
      <c r="XBS21" s="341"/>
      <c r="XBY21" s="94"/>
      <c r="XCB21" s="549"/>
      <c r="XCC21" s="548"/>
      <c r="XCL21" s="341"/>
      <c r="XCR21" s="94"/>
      <c r="XCU21" s="549"/>
      <c r="XCV21" s="548"/>
      <c r="XDE21" s="341"/>
      <c r="XDK21" s="94"/>
      <c r="XDN21" s="549"/>
      <c r="XDO21" s="548"/>
      <c r="XDX21" s="341"/>
      <c r="XED21" s="94"/>
      <c r="XEG21" s="549"/>
      <c r="XEH21" s="548"/>
      <c r="XEQ21" s="341"/>
      <c r="XEW21" s="94"/>
      <c r="XEZ21" s="549"/>
      <c r="XFA21" s="548"/>
    </row>
    <row r="22" spans="1:5114 5122:6140 6148:7166 7174:8192 8200:14329 14337:15355 15363:16381" s="94" customFormat="1" ht="20.25" customHeight="1">
      <c r="A22" s="83"/>
      <c r="B22" s="549"/>
      <c r="C22" s="95" t="s">
        <v>439</v>
      </c>
      <c r="K22" s="95"/>
      <c r="L22" s="550" t="str">
        <f>VLOOKUP(SUM(_Output!D1407:D1414),_SUM_Completeness!A264:B272,2,FALSE)</f>
        <v>Incomplete</v>
      </c>
      <c r="N22" s="118"/>
      <c r="P22" s="118"/>
      <c r="R22" s="117" t="s">
        <v>1363</v>
      </c>
      <c r="S22" s="83"/>
      <c r="T22" s="83"/>
      <c r="U22" s="549"/>
      <c r="V22" s="95"/>
      <c r="AD22" s="95"/>
      <c r="AE22" s="550"/>
      <c r="AG22" s="118"/>
      <c r="AI22" s="118"/>
      <c r="AK22" s="117"/>
      <c r="AL22" s="83"/>
      <c r="AM22" s="83"/>
      <c r="AN22" s="549"/>
      <c r="AO22" s="95"/>
      <c r="AW22" s="95"/>
      <c r="AX22" s="550"/>
      <c r="AZ22" s="118"/>
      <c r="BB22" s="118"/>
      <c r="BD22" s="117"/>
      <c r="BE22" s="83"/>
      <c r="BF22" s="83"/>
      <c r="BG22" s="549"/>
      <c r="BH22" s="95"/>
      <c r="BP22" s="95"/>
      <c r="BQ22" s="550"/>
      <c r="BS22" s="118"/>
      <c r="BU22" s="118"/>
      <c r="BW22" s="117"/>
      <c r="BX22" s="83"/>
      <c r="BY22" s="83"/>
      <c r="BZ22" s="549"/>
      <c r="CA22" s="95"/>
      <c r="CI22" s="95"/>
      <c r="CJ22" s="550"/>
      <c r="CL22" s="118"/>
      <c r="CN22" s="118"/>
      <c r="CP22" s="117"/>
      <c r="CQ22" s="83"/>
      <c r="CR22" s="83"/>
      <c r="CS22" s="549"/>
      <c r="CT22" s="95"/>
      <c r="DB22" s="95"/>
      <c r="DC22" s="550"/>
      <c r="DE22" s="118"/>
      <c r="DG22" s="118"/>
      <c r="DI22" s="117"/>
      <c r="DJ22" s="83"/>
      <c r="DK22" s="83"/>
      <c r="DL22" s="549"/>
      <c r="DM22" s="95"/>
      <c r="DU22" s="95"/>
      <c r="DV22" s="550"/>
      <c r="DX22" s="118"/>
      <c r="DZ22" s="118"/>
      <c r="EB22" s="117"/>
      <c r="EC22" s="83"/>
      <c r="ED22" s="83"/>
      <c r="EE22" s="549"/>
      <c r="EF22" s="95"/>
      <c r="EN22" s="95"/>
      <c r="EO22" s="550"/>
      <c r="EQ22" s="118"/>
      <c r="ES22" s="118"/>
      <c r="EU22" s="117"/>
      <c r="EV22" s="83"/>
      <c r="EW22" s="83"/>
      <c r="EX22" s="549"/>
      <c r="EY22" s="95"/>
      <c r="FG22" s="95"/>
      <c r="FH22" s="550"/>
      <c r="FJ22" s="118"/>
      <c r="FL22" s="118"/>
      <c r="FN22" s="117"/>
      <c r="FO22" s="83"/>
      <c r="FP22" s="83"/>
      <c r="FQ22" s="549"/>
      <c r="FR22" s="95"/>
      <c r="FZ22" s="95"/>
      <c r="GA22" s="550"/>
      <c r="GC22" s="118"/>
      <c r="GE22" s="118"/>
      <c r="GG22" s="117"/>
      <c r="GH22" s="83"/>
      <c r="GI22" s="83"/>
      <c r="GJ22" s="549"/>
      <c r="GK22" s="95"/>
      <c r="GS22" s="95"/>
      <c r="GT22" s="550"/>
      <c r="GV22" s="118"/>
      <c r="GX22" s="118"/>
      <c r="GZ22" s="117"/>
      <c r="HA22" s="83"/>
      <c r="HB22" s="83"/>
      <c r="HC22" s="549"/>
      <c r="HD22" s="95"/>
      <c r="HL22" s="95"/>
      <c r="HM22" s="550"/>
      <c r="HO22" s="118"/>
      <c r="HQ22" s="118"/>
      <c r="HS22" s="117"/>
      <c r="HT22" s="83"/>
      <c r="HU22" s="83"/>
      <c r="HV22" s="549"/>
      <c r="HW22" s="95"/>
      <c r="IE22" s="95"/>
      <c r="IF22" s="550"/>
      <c r="IH22" s="118"/>
      <c r="IJ22" s="118"/>
      <c r="IL22" s="117"/>
      <c r="IM22" s="83"/>
      <c r="IN22" s="83"/>
      <c r="IO22" s="549"/>
      <c r="IP22" s="95"/>
      <c r="IX22" s="95"/>
      <c r="IY22" s="550"/>
      <c r="JA22" s="118"/>
      <c r="JC22" s="118"/>
      <c r="JE22" s="117"/>
      <c r="JF22" s="83"/>
      <c r="JG22" s="83"/>
      <c r="JH22" s="549"/>
      <c r="JI22" s="95"/>
      <c r="JQ22" s="95"/>
      <c r="JR22" s="550"/>
      <c r="JT22" s="118"/>
      <c r="JV22" s="118"/>
      <c r="JX22" s="117"/>
      <c r="JY22" s="83"/>
      <c r="JZ22" s="83"/>
      <c r="KA22" s="549"/>
      <c r="KB22" s="95"/>
      <c r="KJ22" s="95"/>
      <c r="KK22" s="550"/>
      <c r="KM22" s="118"/>
      <c r="KO22" s="118"/>
      <c r="KQ22" s="117"/>
      <c r="KR22" s="83"/>
      <c r="KS22" s="83"/>
      <c r="KT22" s="549"/>
      <c r="KU22" s="95"/>
      <c r="LC22" s="95"/>
      <c r="LD22" s="550"/>
      <c r="LF22" s="118"/>
      <c r="LH22" s="118"/>
      <c r="LJ22" s="117"/>
      <c r="LK22" s="83"/>
      <c r="LL22" s="83"/>
      <c r="LM22" s="549"/>
      <c r="LN22" s="95"/>
      <c r="LV22" s="95"/>
      <c r="LW22" s="550"/>
      <c r="LY22" s="118"/>
      <c r="MA22" s="118"/>
      <c r="MC22" s="117"/>
      <c r="MD22" s="83"/>
      <c r="ME22" s="83"/>
      <c r="MF22" s="549"/>
      <c r="MG22" s="95"/>
      <c r="MO22" s="95"/>
      <c r="MP22" s="550"/>
      <c r="MR22" s="118"/>
      <c r="MT22" s="118"/>
      <c r="MV22" s="117"/>
      <c r="MW22" s="83"/>
      <c r="MX22" s="83"/>
      <c r="MY22" s="549"/>
      <c r="MZ22" s="95"/>
      <c r="NH22" s="95"/>
      <c r="NI22" s="550"/>
      <c r="NK22" s="118"/>
      <c r="NM22" s="118"/>
      <c r="NO22" s="117"/>
      <c r="NP22" s="83"/>
      <c r="NQ22" s="83"/>
      <c r="NR22" s="549"/>
      <c r="NS22" s="95"/>
      <c r="OA22" s="95"/>
      <c r="OB22" s="550"/>
      <c r="OD22" s="118"/>
      <c r="OF22" s="118"/>
      <c r="OH22" s="117"/>
      <c r="OI22" s="83"/>
      <c r="OJ22" s="83"/>
      <c r="OK22" s="549"/>
      <c r="OL22" s="95"/>
      <c r="OT22" s="95"/>
      <c r="OU22" s="550"/>
      <c r="OW22" s="118"/>
      <c r="OY22" s="118"/>
      <c r="PA22" s="117"/>
      <c r="PB22" s="83"/>
      <c r="PC22" s="83"/>
      <c r="PD22" s="549"/>
      <c r="PE22" s="95"/>
      <c r="PM22" s="95"/>
      <c r="PN22" s="550"/>
      <c r="PP22" s="118"/>
      <c r="PR22" s="118"/>
      <c r="PT22" s="117"/>
      <c r="PU22" s="83"/>
      <c r="PV22" s="83"/>
      <c r="PW22" s="549"/>
      <c r="PX22" s="95"/>
      <c r="QF22" s="95"/>
      <c r="QG22" s="550"/>
      <c r="QI22" s="118"/>
      <c r="QK22" s="118"/>
      <c r="QM22" s="117"/>
      <c r="QN22" s="83"/>
      <c r="QO22" s="83"/>
      <c r="QP22" s="549"/>
      <c r="QQ22" s="95"/>
      <c r="QY22" s="95"/>
      <c r="QZ22" s="550"/>
      <c r="RB22" s="118"/>
      <c r="RD22" s="118"/>
      <c r="RF22" s="117"/>
      <c r="RG22" s="83"/>
      <c r="RH22" s="83"/>
      <c r="RI22" s="549"/>
      <c r="RJ22" s="95"/>
      <c r="RR22" s="95"/>
      <c r="RS22" s="550"/>
      <c r="RU22" s="118"/>
      <c r="RW22" s="118"/>
      <c r="RY22" s="117"/>
      <c r="RZ22" s="83"/>
      <c r="SA22" s="83"/>
      <c r="SB22" s="549"/>
      <c r="SC22" s="95"/>
      <c r="SK22" s="95"/>
      <c r="SL22" s="550"/>
      <c r="SN22" s="118"/>
      <c r="SP22" s="118"/>
      <c r="SR22" s="117"/>
      <c r="SS22" s="83"/>
      <c r="ST22" s="83"/>
      <c r="SU22" s="549"/>
      <c r="SV22" s="95"/>
      <c r="TD22" s="95"/>
      <c r="TE22" s="550"/>
      <c r="TG22" s="118"/>
      <c r="TI22" s="118"/>
      <c r="TK22" s="117"/>
      <c r="TL22" s="83"/>
      <c r="TM22" s="83"/>
      <c r="TN22" s="549"/>
      <c r="TO22" s="95"/>
      <c r="TW22" s="95"/>
      <c r="TX22" s="550"/>
      <c r="TZ22" s="118"/>
      <c r="UB22" s="118"/>
      <c r="UD22" s="117"/>
      <c r="UE22" s="83"/>
      <c r="UF22" s="83"/>
      <c r="UG22" s="549"/>
      <c r="UH22" s="95"/>
      <c r="UP22" s="95"/>
      <c r="UQ22" s="550"/>
      <c r="US22" s="118"/>
      <c r="UU22" s="118"/>
      <c r="UW22" s="117"/>
      <c r="UX22" s="83"/>
      <c r="UY22" s="83"/>
      <c r="UZ22" s="549"/>
      <c r="VA22" s="95"/>
      <c r="VI22" s="95"/>
      <c r="VJ22" s="550"/>
      <c r="VL22" s="118"/>
      <c r="VN22" s="118"/>
      <c r="VP22" s="117"/>
      <c r="VQ22" s="83"/>
      <c r="VR22" s="83"/>
      <c r="VS22" s="549"/>
      <c r="VT22" s="95"/>
      <c r="WB22" s="95"/>
      <c r="WC22" s="550"/>
      <c r="WE22" s="118"/>
      <c r="WG22" s="118"/>
      <c r="WI22" s="117"/>
      <c r="WJ22" s="83"/>
      <c r="WK22" s="83"/>
      <c r="WL22" s="549"/>
      <c r="WM22" s="95"/>
      <c r="WU22" s="95"/>
      <c r="WV22" s="550"/>
      <c r="WX22" s="118"/>
      <c r="WZ22" s="118"/>
      <c r="XB22" s="117"/>
      <c r="XC22" s="83"/>
      <c r="XD22" s="83"/>
      <c r="XE22" s="549"/>
      <c r="XF22" s="95"/>
      <c r="XN22" s="95"/>
      <c r="XO22" s="550"/>
      <c r="XQ22" s="118"/>
      <c r="XS22" s="118"/>
      <c r="XU22" s="117"/>
      <c r="XV22" s="83"/>
      <c r="XW22" s="83"/>
      <c r="XX22" s="549"/>
      <c r="XY22" s="95"/>
      <c r="YG22" s="95"/>
      <c r="YH22" s="550"/>
      <c r="YJ22" s="118"/>
      <c r="YL22" s="118"/>
      <c r="YN22" s="117"/>
      <c r="YO22" s="83"/>
      <c r="YP22" s="83"/>
      <c r="YQ22" s="549"/>
      <c r="YR22" s="95"/>
      <c r="YZ22" s="95"/>
      <c r="ZA22" s="550"/>
      <c r="ZC22" s="118"/>
      <c r="ZE22" s="118"/>
      <c r="ZG22" s="117"/>
      <c r="ZH22" s="83"/>
      <c r="ZI22" s="83"/>
      <c r="ZJ22" s="549"/>
      <c r="ZK22" s="95"/>
      <c r="ZS22" s="95"/>
      <c r="ZT22" s="550"/>
      <c r="ZV22" s="118"/>
      <c r="ZX22" s="118"/>
      <c r="ZZ22" s="117"/>
      <c r="AAA22" s="83"/>
      <c r="AAB22" s="83"/>
      <c r="AAC22" s="549"/>
      <c r="AAD22" s="95"/>
      <c r="AAL22" s="95"/>
      <c r="AAM22" s="550"/>
      <c r="AAO22" s="118"/>
      <c r="AAQ22" s="118"/>
      <c r="AAS22" s="117"/>
      <c r="AAT22" s="83"/>
      <c r="AAU22" s="83"/>
      <c r="AAV22" s="549"/>
      <c r="AAW22" s="95"/>
      <c r="ABE22" s="95"/>
      <c r="ABF22" s="550"/>
      <c r="ABH22" s="118"/>
      <c r="ABJ22" s="118"/>
      <c r="ABL22" s="117"/>
      <c r="ABM22" s="83"/>
      <c r="ABN22" s="83"/>
      <c r="ABO22" s="549"/>
      <c r="ABP22" s="95"/>
      <c r="ABX22" s="95"/>
      <c r="ABY22" s="550"/>
      <c r="ACA22" s="118"/>
      <c r="ACC22" s="118"/>
      <c r="ACE22" s="117"/>
      <c r="ACF22" s="83"/>
      <c r="ACG22" s="83"/>
      <c r="ACH22" s="549"/>
      <c r="ACI22" s="95"/>
      <c r="ACQ22" s="95"/>
      <c r="ACR22" s="550"/>
      <c r="ACT22" s="118"/>
      <c r="ACV22" s="118"/>
      <c r="ACX22" s="117"/>
      <c r="ACY22" s="83"/>
      <c r="ACZ22" s="83"/>
      <c r="ADA22" s="549"/>
      <c r="ADB22" s="95"/>
      <c r="ADJ22" s="95"/>
      <c r="ADK22" s="550"/>
      <c r="ADM22" s="118"/>
      <c r="ADO22" s="118"/>
      <c r="ADQ22" s="117"/>
      <c r="ADR22" s="83"/>
      <c r="ADS22" s="83"/>
      <c r="ADT22" s="549"/>
      <c r="ADU22" s="95"/>
      <c r="AEC22" s="95"/>
      <c r="AED22" s="550"/>
      <c r="AEF22" s="118"/>
      <c r="AEH22" s="118"/>
      <c r="AEJ22" s="117"/>
      <c r="AEK22" s="83"/>
      <c r="AEL22" s="83"/>
      <c r="AEM22" s="549"/>
      <c r="AEN22" s="95"/>
      <c r="AEV22" s="95"/>
      <c r="AEW22" s="550"/>
      <c r="AEY22" s="118"/>
      <c r="AFA22" s="118"/>
      <c r="AFC22" s="117"/>
      <c r="AFD22" s="83"/>
      <c r="AFE22" s="83"/>
      <c r="AFF22" s="549"/>
      <c r="AFG22" s="95"/>
      <c r="AFO22" s="95"/>
      <c r="AFP22" s="550"/>
      <c r="AFR22" s="118"/>
      <c r="AFT22" s="118"/>
      <c r="AFV22" s="117"/>
      <c r="AFW22" s="83"/>
      <c r="AFX22" s="83"/>
      <c r="AFY22" s="549"/>
      <c r="AFZ22" s="95"/>
      <c r="AGH22" s="95"/>
      <c r="AGI22" s="550"/>
      <c r="AGK22" s="118"/>
      <c r="AGM22" s="118"/>
      <c r="AGO22" s="117"/>
      <c r="AGP22" s="83"/>
      <c r="AGQ22" s="83"/>
      <c r="AGR22" s="549"/>
      <c r="AGS22" s="95"/>
      <c r="AHA22" s="95"/>
      <c r="AHB22" s="550"/>
      <c r="AHD22" s="118"/>
      <c r="AHF22" s="118"/>
      <c r="AHH22" s="117"/>
      <c r="AHI22" s="83"/>
      <c r="AHJ22" s="83"/>
      <c r="AHK22" s="549"/>
      <c r="AHL22" s="95"/>
      <c r="AHT22" s="95"/>
      <c r="AHU22" s="550"/>
      <c r="AHW22" s="118"/>
      <c r="AHY22" s="118"/>
      <c r="AIA22" s="117"/>
      <c r="AIB22" s="83"/>
      <c r="AIC22" s="83"/>
      <c r="AID22" s="549"/>
      <c r="AIE22" s="95"/>
      <c r="AIM22" s="95"/>
      <c r="AIN22" s="550"/>
      <c r="AIP22" s="118"/>
      <c r="AIR22" s="118"/>
      <c r="AIT22" s="117"/>
      <c r="AIU22" s="83"/>
      <c r="AIV22" s="83"/>
      <c r="AIW22" s="549"/>
      <c r="AIX22" s="95"/>
      <c r="AJF22" s="95"/>
      <c r="AJG22" s="550"/>
      <c r="AJI22" s="118"/>
      <c r="AJK22" s="118"/>
      <c r="AJM22" s="117"/>
      <c r="AJN22" s="83"/>
      <c r="AJO22" s="83"/>
      <c r="AJP22" s="549"/>
      <c r="AJQ22" s="95"/>
      <c r="AJY22" s="95"/>
      <c r="AJZ22" s="550"/>
      <c r="AKB22" s="118"/>
      <c r="AKD22" s="118"/>
      <c r="AKF22" s="117"/>
      <c r="AKG22" s="83"/>
      <c r="AKH22" s="83"/>
      <c r="AKI22" s="549"/>
      <c r="AKJ22" s="95"/>
      <c r="AKR22" s="95"/>
      <c r="AKS22" s="550"/>
      <c r="AKU22" s="118"/>
      <c r="AKW22" s="118"/>
      <c r="AKY22" s="117"/>
      <c r="AKZ22" s="83"/>
      <c r="ALA22" s="83"/>
      <c r="ALB22" s="549"/>
      <c r="ALC22" s="95"/>
      <c r="ALK22" s="95"/>
      <c r="ALL22" s="550"/>
      <c r="ALN22" s="118"/>
      <c r="ALP22" s="118"/>
      <c r="ALR22" s="117"/>
      <c r="ALS22" s="83"/>
      <c r="ALT22" s="83"/>
      <c r="ALU22" s="549"/>
      <c r="ALV22" s="95"/>
      <c r="AMD22" s="95"/>
      <c r="AME22" s="550"/>
      <c r="AMG22" s="118"/>
      <c r="AMI22" s="118"/>
      <c r="AMK22" s="117"/>
      <c r="AML22" s="83"/>
      <c r="AMM22" s="83"/>
      <c r="AMN22" s="549"/>
      <c r="AMO22" s="95"/>
      <c r="AMW22" s="95"/>
      <c r="AMX22" s="550"/>
      <c r="AMZ22" s="118"/>
      <c r="ANB22" s="118"/>
      <c r="AND22" s="117"/>
      <c r="ANE22" s="83"/>
      <c r="ANF22" s="83"/>
      <c r="ANG22" s="549"/>
      <c r="ANH22" s="95"/>
      <c r="ANP22" s="95"/>
      <c r="ANQ22" s="550"/>
      <c r="ANS22" s="118"/>
      <c r="ANU22" s="118"/>
      <c r="ANW22" s="117"/>
      <c r="ANX22" s="83"/>
      <c r="ANY22" s="83"/>
      <c r="ANZ22" s="549"/>
      <c r="AOA22" s="95"/>
      <c r="AOI22" s="95"/>
      <c r="AOJ22" s="550"/>
      <c r="AOL22" s="118"/>
      <c r="AON22" s="118"/>
      <c r="AOP22" s="117"/>
      <c r="AOQ22" s="83"/>
      <c r="AOR22" s="83"/>
      <c r="AOS22" s="549"/>
      <c r="AOT22" s="95"/>
      <c r="APB22" s="95"/>
      <c r="APC22" s="550"/>
      <c r="APE22" s="118"/>
      <c r="APG22" s="118"/>
      <c r="API22" s="117"/>
      <c r="APJ22" s="83"/>
      <c r="APK22" s="83"/>
      <c r="APL22" s="549"/>
      <c r="APM22" s="95"/>
      <c r="APU22" s="95"/>
      <c r="APV22" s="550"/>
      <c r="APX22" s="118"/>
      <c r="APZ22" s="118"/>
      <c r="AQB22" s="117"/>
      <c r="AQC22" s="83"/>
      <c r="AQD22" s="83"/>
      <c r="AQE22" s="549"/>
      <c r="AQF22" s="95"/>
      <c r="AQN22" s="95"/>
      <c r="AQO22" s="550"/>
      <c r="AQQ22" s="118"/>
      <c r="AQS22" s="118"/>
      <c r="AQU22" s="117"/>
      <c r="AQV22" s="83"/>
      <c r="AQW22" s="83"/>
      <c r="AQX22" s="549"/>
      <c r="AQY22" s="95"/>
      <c r="ARG22" s="95"/>
      <c r="ARH22" s="550"/>
      <c r="ARJ22" s="118"/>
      <c r="ARL22" s="118"/>
      <c r="ARN22" s="117"/>
      <c r="ARO22" s="83"/>
      <c r="ARP22" s="83"/>
      <c r="ARQ22" s="549"/>
      <c r="ARR22" s="95"/>
      <c r="ARZ22" s="95"/>
      <c r="ASA22" s="550"/>
      <c r="ASC22" s="118"/>
      <c r="ASE22" s="118"/>
      <c r="ASG22" s="117"/>
      <c r="ASH22" s="83"/>
      <c r="ASI22" s="83"/>
      <c r="ASJ22" s="549"/>
      <c r="ASK22" s="95"/>
      <c r="ASS22" s="95"/>
      <c r="AST22" s="550"/>
      <c r="ASV22" s="118"/>
      <c r="ASX22" s="118"/>
      <c r="ASZ22" s="117"/>
      <c r="ATA22" s="83"/>
      <c r="ATB22" s="83"/>
      <c r="ATC22" s="549"/>
      <c r="ATD22" s="95"/>
      <c r="ATL22" s="95"/>
      <c r="ATM22" s="550"/>
      <c r="ATO22" s="118"/>
      <c r="ATQ22" s="118"/>
      <c r="ATS22" s="117"/>
      <c r="ATT22" s="83"/>
      <c r="ATU22" s="83"/>
      <c r="ATV22" s="549"/>
      <c r="ATW22" s="95"/>
      <c r="AUE22" s="95"/>
      <c r="AUF22" s="550"/>
      <c r="AUH22" s="118"/>
      <c r="AUJ22" s="118"/>
      <c r="AUL22" s="117"/>
      <c r="AUM22" s="83"/>
      <c r="AUN22" s="83"/>
      <c r="AUO22" s="549"/>
      <c r="AUP22" s="95"/>
      <c r="AUX22" s="95"/>
      <c r="AUY22" s="550"/>
      <c r="AVA22" s="118"/>
      <c r="AVC22" s="118"/>
      <c r="AVE22" s="117"/>
      <c r="AVF22" s="83"/>
      <c r="AVG22" s="83"/>
      <c r="AVH22" s="549"/>
      <c r="AVI22" s="95"/>
      <c r="AVQ22" s="95"/>
      <c r="AVR22" s="550"/>
      <c r="AVT22" s="118"/>
      <c r="AVV22" s="118"/>
      <c r="AVX22" s="117"/>
      <c r="AVY22" s="83"/>
      <c r="AVZ22" s="83"/>
      <c r="AWA22" s="549"/>
      <c r="AWB22" s="95"/>
      <c r="AWJ22" s="95"/>
      <c r="AWK22" s="550"/>
      <c r="AWM22" s="118"/>
      <c r="AWO22" s="118"/>
      <c r="AWQ22" s="117"/>
      <c r="AWR22" s="83"/>
      <c r="AWS22" s="83"/>
      <c r="AWT22" s="549"/>
      <c r="AWU22" s="95"/>
      <c r="AXC22" s="95"/>
      <c r="AXD22" s="550"/>
      <c r="AXF22" s="118"/>
      <c r="AXH22" s="118"/>
      <c r="AXJ22" s="117"/>
      <c r="AXK22" s="83"/>
      <c r="AXL22" s="83"/>
      <c r="AXM22" s="549"/>
      <c r="AXN22" s="95"/>
      <c r="AXV22" s="95"/>
      <c r="AXW22" s="550"/>
      <c r="AXY22" s="118"/>
      <c r="AYA22" s="118"/>
      <c r="AYC22" s="117"/>
      <c r="AYD22" s="83"/>
      <c r="AYE22" s="83"/>
      <c r="AYF22" s="549"/>
      <c r="AYG22" s="95"/>
      <c r="AYO22" s="95"/>
      <c r="AYP22" s="550"/>
      <c r="AYR22" s="118"/>
      <c r="AYT22" s="118"/>
      <c r="AYV22" s="117"/>
      <c r="AYW22" s="83"/>
      <c r="AYX22" s="83"/>
      <c r="AYY22" s="549"/>
      <c r="AYZ22" s="95"/>
      <c r="AZH22" s="95"/>
      <c r="AZI22" s="550"/>
      <c r="AZK22" s="118"/>
      <c r="AZM22" s="118"/>
      <c r="AZO22" s="117"/>
      <c r="AZP22" s="83"/>
      <c r="AZQ22" s="83"/>
      <c r="AZR22" s="549"/>
      <c r="AZS22" s="95"/>
      <c r="BAA22" s="95"/>
      <c r="BAB22" s="550"/>
      <c r="BAD22" s="118"/>
      <c r="BAF22" s="118"/>
      <c r="BAH22" s="117"/>
      <c r="BAI22" s="83"/>
      <c r="BAJ22" s="83"/>
      <c r="BAK22" s="549"/>
      <c r="BAL22" s="95"/>
      <c r="BAT22" s="95"/>
      <c r="BAU22" s="550"/>
      <c r="BAW22" s="118"/>
      <c r="BAY22" s="118"/>
      <c r="BBA22" s="117"/>
      <c r="BBB22" s="83"/>
      <c r="BBC22" s="83"/>
      <c r="BBD22" s="549"/>
      <c r="BBE22" s="95"/>
      <c r="BBM22" s="95"/>
      <c r="BBN22" s="550"/>
      <c r="BBP22" s="118"/>
      <c r="BBR22" s="118"/>
      <c r="BBT22" s="117"/>
      <c r="BBU22" s="83"/>
      <c r="BBV22" s="83"/>
      <c r="BBW22" s="549"/>
      <c r="BBX22" s="95"/>
      <c r="BCF22" s="95"/>
      <c r="BCG22" s="550"/>
      <c r="BCI22" s="118"/>
      <c r="BCK22" s="118"/>
      <c r="BCM22" s="117"/>
      <c r="BCN22" s="83"/>
      <c r="BCO22" s="83"/>
      <c r="BCP22" s="549"/>
      <c r="BCQ22" s="95"/>
      <c r="BCY22" s="95"/>
      <c r="BCZ22" s="550"/>
      <c r="BDB22" s="118"/>
      <c r="BDD22" s="118"/>
      <c r="BDF22" s="117"/>
      <c r="BDG22" s="83"/>
      <c r="BDH22" s="83"/>
      <c r="BDI22" s="549"/>
      <c r="BDJ22" s="95"/>
      <c r="BDR22" s="95"/>
      <c r="BDS22" s="550"/>
      <c r="BDU22" s="118"/>
      <c r="BDW22" s="118"/>
      <c r="BDY22" s="117"/>
      <c r="BDZ22" s="83"/>
      <c r="BEA22" s="83"/>
      <c r="BEB22" s="549"/>
      <c r="BEC22" s="95"/>
      <c r="BEK22" s="95"/>
      <c r="BEL22" s="550"/>
      <c r="BEN22" s="118"/>
      <c r="BEP22" s="118"/>
      <c r="BER22" s="117"/>
      <c r="BES22" s="83"/>
      <c r="BET22" s="83"/>
      <c r="BEU22" s="549"/>
      <c r="BEV22" s="95"/>
      <c r="BFD22" s="95"/>
      <c r="BFE22" s="550"/>
      <c r="BFG22" s="118"/>
      <c r="BFI22" s="118"/>
      <c r="BFK22" s="117"/>
      <c r="BFL22" s="83"/>
      <c r="BFM22" s="83"/>
      <c r="BFN22" s="549"/>
      <c r="BFO22" s="95"/>
      <c r="BFW22" s="95"/>
      <c r="BFX22" s="550"/>
      <c r="BFZ22" s="118"/>
      <c r="BGB22" s="118"/>
      <c r="BGD22" s="117"/>
      <c r="BGE22" s="83"/>
      <c r="BGF22" s="83"/>
      <c r="BGG22" s="549"/>
      <c r="BGH22" s="95"/>
      <c r="BGP22" s="95"/>
      <c r="BGQ22" s="550"/>
      <c r="BGS22" s="118"/>
      <c r="BGU22" s="118"/>
      <c r="BGW22" s="117"/>
      <c r="BGX22" s="83"/>
      <c r="BGY22" s="83"/>
      <c r="BGZ22" s="549"/>
      <c r="BHA22" s="95"/>
      <c r="BHI22" s="95"/>
      <c r="BHJ22" s="550"/>
      <c r="BHL22" s="118"/>
      <c r="BHN22" s="118"/>
      <c r="BHP22" s="117"/>
      <c r="BHQ22" s="83"/>
      <c r="BHR22" s="83"/>
      <c r="BHS22" s="549"/>
      <c r="BHT22" s="95"/>
      <c r="BIB22" s="95"/>
      <c r="BIC22" s="550"/>
      <c r="BIE22" s="118"/>
      <c r="BIG22" s="118"/>
      <c r="BII22" s="117"/>
      <c r="BIJ22" s="83"/>
      <c r="BIK22" s="83"/>
      <c r="BIL22" s="549"/>
      <c r="BIM22" s="95"/>
      <c r="BIU22" s="95"/>
      <c r="BIV22" s="550"/>
      <c r="BIX22" s="118"/>
      <c r="BIZ22" s="118"/>
      <c r="BJB22" s="117"/>
      <c r="BJC22" s="83"/>
      <c r="BJD22" s="83"/>
      <c r="BJE22" s="549"/>
      <c r="BJF22" s="95"/>
      <c r="BJN22" s="95"/>
      <c r="BJO22" s="550"/>
      <c r="BJQ22" s="118"/>
      <c r="BJS22" s="118"/>
      <c r="BJU22" s="117"/>
      <c r="BJV22" s="83"/>
      <c r="BJW22" s="83"/>
      <c r="BJX22" s="549"/>
      <c r="BJY22" s="95"/>
      <c r="BKG22" s="95"/>
      <c r="BKH22" s="550"/>
      <c r="BKJ22" s="118"/>
      <c r="BKL22" s="118"/>
      <c r="BKN22" s="117"/>
      <c r="BKO22" s="83"/>
      <c r="BKP22" s="83"/>
      <c r="BKQ22" s="549"/>
      <c r="BKR22" s="95"/>
      <c r="BKZ22" s="95"/>
      <c r="BLA22" s="550"/>
      <c r="BLC22" s="118"/>
      <c r="BLE22" s="118"/>
      <c r="BLG22" s="117"/>
      <c r="BLH22" s="83"/>
      <c r="BLI22" s="83"/>
      <c r="BLJ22" s="549"/>
      <c r="BLK22" s="95"/>
      <c r="BLS22" s="95"/>
      <c r="BLT22" s="550"/>
      <c r="BLV22" s="118"/>
      <c r="BLX22" s="118"/>
      <c r="BLZ22" s="117"/>
      <c r="BMA22" s="83"/>
      <c r="BMB22" s="83"/>
      <c r="BMC22" s="549"/>
      <c r="BMD22" s="95"/>
      <c r="BML22" s="95"/>
      <c r="BMM22" s="550"/>
      <c r="BMO22" s="118"/>
      <c r="BMQ22" s="118"/>
      <c r="BMS22" s="117"/>
      <c r="BMT22" s="83"/>
      <c r="BMU22" s="83"/>
      <c r="BMV22" s="549"/>
      <c r="BMW22" s="95"/>
      <c r="BNE22" s="95"/>
      <c r="BNF22" s="550"/>
      <c r="BNH22" s="118"/>
      <c r="BNJ22" s="118"/>
      <c r="BNL22" s="117"/>
      <c r="BNM22" s="83"/>
      <c r="BNN22" s="83"/>
      <c r="BNO22" s="549"/>
      <c r="BNP22" s="95"/>
      <c r="BNX22" s="95"/>
      <c r="BNY22" s="550"/>
      <c r="BOA22" s="118"/>
      <c r="BOC22" s="118"/>
      <c r="BOE22" s="117"/>
      <c r="BOF22" s="83"/>
      <c r="BOG22" s="83"/>
      <c r="BOH22" s="549"/>
      <c r="BOI22" s="95"/>
      <c r="BOQ22" s="95"/>
      <c r="BOR22" s="550"/>
      <c r="BOT22" s="118"/>
      <c r="BOV22" s="118"/>
      <c r="BOX22" s="117"/>
      <c r="BOY22" s="83"/>
      <c r="BOZ22" s="83"/>
      <c r="BPA22" s="549"/>
      <c r="BPB22" s="95"/>
      <c r="BPJ22" s="95"/>
      <c r="BPK22" s="550"/>
      <c r="BPM22" s="118"/>
      <c r="BPO22" s="118"/>
      <c r="BPQ22" s="117"/>
      <c r="BPR22" s="83"/>
      <c r="BPS22" s="83"/>
      <c r="BPT22" s="549"/>
      <c r="BPU22" s="95"/>
      <c r="BQC22" s="95"/>
      <c r="BQD22" s="550"/>
      <c r="BQF22" s="118"/>
      <c r="BQH22" s="118"/>
      <c r="BQJ22" s="117"/>
      <c r="BQK22" s="83"/>
      <c r="BQL22" s="83"/>
      <c r="BQM22" s="549"/>
      <c r="BQN22" s="95"/>
      <c r="BQV22" s="95"/>
      <c r="BQW22" s="550"/>
      <c r="BQY22" s="118"/>
      <c r="BRA22" s="118"/>
      <c r="BRC22" s="117"/>
      <c r="BRD22" s="83"/>
      <c r="BRE22" s="83"/>
      <c r="BRF22" s="549"/>
      <c r="BRG22" s="95"/>
      <c r="BRO22" s="95"/>
      <c r="BRP22" s="550"/>
      <c r="BRR22" s="118"/>
      <c r="BRT22" s="118"/>
      <c r="BRV22" s="117"/>
      <c r="BRW22" s="83"/>
      <c r="BRX22" s="83"/>
      <c r="BRY22" s="549"/>
      <c r="BRZ22" s="95"/>
      <c r="BSH22" s="95"/>
      <c r="BSI22" s="550"/>
      <c r="BSK22" s="118"/>
      <c r="BSM22" s="118"/>
      <c r="BSO22" s="117"/>
      <c r="BSP22" s="83"/>
      <c r="BSQ22" s="83"/>
      <c r="BSR22" s="549"/>
      <c r="BSS22" s="95"/>
      <c r="BTA22" s="95"/>
      <c r="BTB22" s="550"/>
      <c r="BTD22" s="118"/>
      <c r="BTF22" s="118"/>
      <c r="BTH22" s="117"/>
      <c r="BTI22" s="83"/>
      <c r="BTJ22" s="83"/>
      <c r="BTK22" s="549"/>
      <c r="BTL22" s="95"/>
      <c r="BTT22" s="95"/>
      <c r="BTU22" s="550"/>
      <c r="BTW22" s="118"/>
      <c r="BTY22" s="118"/>
      <c r="BUA22" s="117"/>
      <c r="BUB22" s="83"/>
      <c r="BUC22" s="83"/>
      <c r="BUD22" s="549"/>
      <c r="BUE22" s="95"/>
      <c r="BUM22" s="95"/>
      <c r="BUN22" s="550"/>
      <c r="BUP22" s="118"/>
      <c r="BUR22" s="118"/>
      <c r="BUT22" s="117"/>
      <c r="BUU22" s="83"/>
      <c r="BUV22" s="83"/>
      <c r="BUW22" s="549"/>
      <c r="BUX22" s="95"/>
      <c r="BVF22" s="95"/>
      <c r="BVG22" s="550"/>
      <c r="BVI22" s="118"/>
      <c r="BVK22" s="118"/>
      <c r="BVM22" s="117"/>
      <c r="BVN22" s="83"/>
      <c r="BVO22" s="83"/>
      <c r="BVP22" s="549"/>
      <c r="BVQ22" s="95"/>
      <c r="BVY22" s="95"/>
      <c r="BVZ22" s="550"/>
      <c r="BWB22" s="118"/>
      <c r="BWD22" s="118"/>
      <c r="BWF22" s="117"/>
      <c r="BWG22" s="83"/>
      <c r="BWH22" s="83"/>
      <c r="BWI22" s="549"/>
      <c r="BWJ22" s="95"/>
      <c r="BWR22" s="95"/>
      <c r="BWS22" s="550"/>
      <c r="BWU22" s="118"/>
      <c r="BWW22" s="118"/>
      <c r="BWY22" s="117"/>
      <c r="BWZ22" s="83"/>
      <c r="BXA22" s="83"/>
      <c r="BXB22" s="549"/>
      <c r="BXC22" s="95"/>
      <c r="BXK22" s="95"/>
      <c r="BXL22" s="550"/>
      <c r="BXN22" s="118"/>
      <c r="BXP22" s="118"/>
      <c r="BXR22" s="117"/>
      <c r="BXS22" s="83"/>
      <c r="BXT22" s="83"/>
      <c r="BXU22" s="549"/>
      <c r="BXV22" s="95"/>
      <c r="BYD22" s="95"/>
      <c r="BYE22" s="550"/>
      <c r="BYG22" s="118"/>
      <c r="BYI22" s="118"/>
      <c r="BYK22" s="117"/>
      <c r="BYL22" s="83"/>
      <c r="BYM22" s="83"/>
      <c r="BYN22" s="549"/>
      <c r="BYO22" s="95"/>
      <c r="BYW22" s="95"/>
      <c r="BYX22" s="550"/>
      <c r="BYZ22" s="118"/>
      <c r="BZB22" s="118"/>
      <c r="BZD22" s="117"/>
      <c r="BZE22" s="83"/>
      <c r="BZF22" s="83"/>
      <c r="BZG22" s="549"/>
      <c r="BZH22" s="95"/>
      <c r="BZP22" s="95"/>
      <c r="BZQ22" s="550"/>
      <c r="BZS22" s="118"/>
      <c r="BZU22" s="118"/>
      <c r="BZW22" s="117"/>
      <c r="BZX22" s="83"/>
      <c r="BZY22" s="83"/>
      <c r="BZZ22" s="549"/>
      <c r="CAA22" s="95"/>
      <c r="CAI22" s="95"/>
      <c r="CAJ22" s="550"/>
      <c r="CAL22" s="118"/>
      <c r="CAN22" s="118"/>
      <c r="CAP22" s="117"/>
      <c r="CAQ22" s="83"/>
      <c r="CAR22" s="83"/>
      <c r="CAS22" s="549"/>
      <c r="CAT22" s="95"/>
      <c r="CBB22" s="95"/>
      <c r="CBC22" s="550"/>
      <c r="CBE22" s="118"/>
      <c r="CBG22" s="118"/>
      <c r="CBI22" s="117"/>
      <c r="CBJ22" s="83"/>
      <c r="CBK22" s="83"/>
      <c r="CBL22" s="549"/>
      <c r="CBM22" s="95"/>
      <c r="CBU22" s="95"/>
      <c r="CBV22" s="550"/>
      <c r="CBX22" s="118"/>
      <c r="CBZ22" s="118"/>
      <c r="CCB22" s="117"/>
      <c r="CCC22" s="83"/>
      <c r="CCD22" s="83"/>
      <c r="CCE22" s="549"/>
      <c r="CCF22" s="95"/>
      <c r="CCN22" s="95"/>
      <c r="CCO22" s="550"/>
      <c r="CCQ22" s="118"/>
      <c r="CCS22" s="118"/>
      <c r="CCU22" s="117"/>
      <c r="CCV22" s="83"/>
      <c r="CCW22" s="83"/>
      <c r="CCX22" s="549"/>
      <c r="CCY22" s="95"/>
      <c r="CDG22" s="95"/>
      <c r="CDH22" s="550"/>
      <c r="CDJ22" s="118"/>
      <c r="CDL22" s="118"/>
      <c r="CDN22" s="117"/>
      <c r="CDO22" s="83"/>
      <c r="CDP22" s="83"/>
      <c r="CDQ22" s="549"/>
      <c r="CDR22" s="95"/>
      <c r="CDZ22" s="95"/>
      <c r="CEA22" s="550"/>
      <c r="CEC22" s="118"/>
      <c r="CEE22" s="118"/>
      <c r="CEG22" s="117"/>
      <c r="CEH22" s="83"/>
      <c r="CEI22" s="83"/>
      <c r="CEJ22" s="549"/>
      <c r="CEK22" s="95"/>
      <c r="CES22" s="95"/>
      <c r="CET22" s="550"/>
      <c r="CEV22" s="118"/>
      <c r="CEX22" s="118"/>
      <c r="CEZ22" s="117"/>
      <c r="CFA22" s="83"/>
      <c r="CFB22" s="83"/>
      <c r="CFC22" s="549"/>
      <c r="CFD22" s="95"/>
      <c r="CFL22" s="95"/>
      <c r="CFM22" s="550"/>
      <c r="CFO22" s="118"/>
      <c r="CFQ22" s="118"/>
      <c r="CFS22" s="117"/>
      <c r="CFT22" s="83"/>
      <c r="CFU22" s="83"/>
      <c r="CFV22" s="549"/>
      <c r="CFW22" s="95"/>
      <c r="CGE22" s="95"/>
      <c r="CGF22" s="550"/>
      <c r="CGH22" s="118"/>
      <c r="CGJ22" s="118"/>
      <c r="CGL22" s="117"/>
      <c r="CGM22" s="83"/>
      <c r="CGN22" s="83"/>
      <c r="CGO22" s="549"/>
      <c r="CGP22" s="95"/>
      <c r="CGX22" s="95"/>
      <c r="CGY22" s="550"/>
      <c r="CHA22" s="118"/>
      <c r="CHC22" s="118"/>
      <c r="CHE22" s="117"/>
      <c r="CHF22" s="83"/>
      <c r="CHG22" s="83"/>
      <c r="CHH22" s="549"/>
      <c r="CHI22" s="95"/>
      <c r="CHQ22" s="95"/>
      <c r="CHR22" s="550"/>
      <c r="CHT22" s="118"/>
      <c r="CHV22" s="118"/>
      <c r="CHX22" s="117"/>
      <c r="CHY22" s="83"/>
      <c r="CHZ22" s="83"/>
      <c r="CIA22" s="549"/>
      <c r="CIB22" s="95"/>
      <c r="CIJ22" s="95"/>
      <c r="CIK22" s="550"/>
      <c r="CIM22" s="118"/>
      <c r="CIO22" s="118"/>
      <c r="CIQ22" s="117"/>
      <c r="CIR22" s="83"/>
      <c r="CIS22" s="83"/>
      <c r="CIT22" s="549"/>
      <c r="CIU22" s="95"/>
      <c r="CJC22" s="95"/>
      <c r="CJD22" s="550"/>
      <c r="CJF22" s="118"/>
      <c r="CJH22" s="118"/>
      <c r="CJJ22" s="117"/>
      <c r="CJK22" s="83"/>
      <c r="CJL22" s="83"/>
      <c r="CJM22" s="549"/>
      <c r="CJN22" s="95"/>
      <c r="CJV22" s="95"/>
      <c r="CJW22" s="550"/>
      <c r="CJY22" s="118"/>
      <c r="CKA22" s="118"/>
      <c r="CKC22" s="117"/>
      <c r="CKD22" s="83"/>
      <c r="CKE22" s="83"/>
      <c r="CKF22" s="549"/>
      <c r="CKG22" s="95"/>
      <c r="CKO22" s="95"/>
      <c r="CKP22" s="550"/>
      <c r="CKR22" s="118"/>
      <c r="CKT22" s="118"/>
      <c r="CKV22" s="117"/>
      <c r="CKW22" s="83"/>
      <c r="CKX22" s="83"/>
      <c r="CKY22" s="549"/>
      <c r="CKZ22" s="95"/>
      <c r="CLH22" s="95"/>
      <c r="CLI22" s="550"/>
      <c r="CLK22" s="118"/>
      <c r="CLM22" s="118"/>
      <c r="CLO22" s="117"/>
      <c r="CLP22" s="83"/>
      <c r="CLQ22" s="83"/>
      <c r="CLR22" s="549"/>
      <c r="CLS22" s="95"/>
      <c r="CMA22" s="95"/>
      <c r="CMB22" s="550"/>
      <c r="CMD22" s="118"/>
      <c r="CMF22" s="118"/>
      <c r="CMH22" s="117"/>
      <c r="CMI22" s="83"/>
      <c r="CMJ22" s="83"/>
      <c r="CMK22" s="549"/>
      <c r="CML22" s="95"/>
      <c r="CMT22" s="95"/>
      <c r="CMU22" s="550"/>
      <c r="CMW22" s="118"/>
      <c r="CMY22" s="118"/>
      <c r="CNA22" s="117"/>
      <c r="CNB22" s="83"/>
      <c r="CNC22" s="83"/>
      <c r="CND22" s="549"/>
      <c r="CNE22" s="95"/>
      <c r="CNM22" s="95"/>
      <c r="CNN22" s="550"/>
      <c r="CNP22" s="118"/>
      <c r="CNR22" s="118"/>
      <c r="CNT22" s="117"/>
      <c r="CNU22" s="83"/>
      <c r="CNV22" s="83"/>
      <c r="CNW22" s="549"/>
      <c r="CNX22" s="95"/>
      <c r="COF22" s="95"/>
      <c r="COG22" s="550"/>
      <c r="COI22" s="118"/>
      <c r="COK22" s="118"/>
      <c r="COM22" s="117"/>
      <c r="CON22" s="83"/>
      <c r="COO22" s="83"/>
      <c r="COP22" s="549"/>
      <c r="COQ22" s="95"/>
      <c r="COY22" s="95"/>
      <c r="COZ22" s="550"/>
      <c r="CPB22" s="118"/>
      <c r="CPD22" s="118"/>
      <c r="CPF22" s="117"/>
      <c r="CPG22" s="83"/>
      <c r="CPH22" s="83"/>
      <c r="CPI22" s="549"/>
      <c r="CPJ22" s="95"/>
      <c r="CPR22" s="95"/>
      <c r="CPS22" s="550"/>
      <c r="CPU22" s="118"/>
      <c r="CPW22" s="118"/>
      <c r="CPY22" s="117"/>
      <c r="CPZ22" s="83"/>
      <c r="CQA22" s="83"/>
      <c r="CQB22" s="549"/>
      <c r="CQC22" s="95"/>
      <c r="CQK22" s="95"/>
      <c r="CQL22" s="550"/>
      <c r="CQN22" s="118"/>
      <c r="CQP22" s="118"/>
      <c r="CQR22" s="117"/>
      <c r="CQS22" s="83"/>
      <c r="CQT22" s="83"/>
      <c r="CQU22" s="549"/>
      <c r="CQV22" s="95"/>
      <c r="CRD22" s="95"/>
      <c r="CRE22" s="550"/>
      <c r="CRG22" s="118"/>
      <c r="CRI22" s="118"/>
      <c r="CRK22" s="117"/>
      <c r="CRL22" s="83"/>
      <c r="CRM22" s="83"/>
      <c r="CRN22" s="549"/>
      <c r="CRO22" s="95"/>
      <c r="CRW22" s="95"/>
      <c r="CRX22" s="550"/>
      <c r="CRZ22" s="118"/>
      <c r="CSB22" s="118"/>
      <c r="CSD22" s="117"/>
      <c r="CSE22" s="83"/>
      <c r="CSF22" s="83"/>
      <c r="CSG22" s="549"/>
      <c r="CSH22" s="95"/>
      <c r="CSP22" s="95"/>
      <c r="CSQ22" s="550"/>
      <c r="CSS22" s="118"/>
      <c r="CSU22" s="118"/>
      <c r="CSW22" s="117"/>
      <c r="CSX22" s="83"/>
      <c r="CSY22" s="83"/>
      <c r="CSZ22" s="549"/>
      <c r="CTA22" s="95"/>
      <c r="CTI22" s="95"/>
      <c r="CTJ22" s="550"/>
      <c r="CTL22" s="118"/>
      <c r="CTN22" s="118"/>
      <c r="CTP22" s="117"/>
      <c r="CTQ22" s="83"/>
      <c r="CTR22" s="83"/>
      <c r="CTS22" s="549"/>
      <c r="CTT22" s="95"/>
      <c r="CUB22" s="95"/>
      <c r="CUC22" s="550"/>
      <c r="CUE22" s="118"/>
      <c r="CUG22" s="118"/>
      <c r="CUI22" s="117"/>
      <c r="CUJ22" s="83"/>
      <c r="CUK22" s="83"/>
      <c r="CUL22" s="549"/>
      <c r="CUM22" s="95"/>
      <c r="CUU22" s="95"/>
      <c r="CUV22" s="550"/>
      <c r="CUX22" s="118"/>
      <c r="CUZ22" s="118"/>
      <c r="CVB22" s="117"/>
      <c r="CVC22" s="83"/>
      <c r="CVD22" s="83"/>
      <c r="CVE22" s="549"/>
      <c r="CVF22" s="95"/>
      <c r="CVN22" s="95"/>
      <c r="CVO22" s="550"/>
      <c r="CVQ22" s="118"/>
      <c r="CVS22" s="118"/>
      <c r="CVU22" s="117"/>
      <c r="CVV22" s="83"/>
      <c r="CVW22" s="83"/>
      <c r="CVX22" s="549"/>
      <c r="CVY22" s="95"/>
      <c r="CWG22" s="95"/>
      <c r="CWH22" s="550"/>
      <c r="CWJ22" s="118"/>
      <c r="CWL22" s="118"/>
      <c r="CWN22" s="117"/>
      <c r="CWO22" s="83"/>
      <c r="CWP22" s="83"/>
      <c r="CWQ22" s="549"/>
      <c r="CWR22" s="95"/>
      <c r="CWZ22" s="95"/>
      <c r="CXA22" s="550"/>
      <c r="CXC22" s="118"/>
      <c r="CXE22" s="118"/>
      <c r="CXG22" s="117"/>
      <c r="CXH22" s="83"/>
      <c r="CXI22" s="83"/>
      <c r="CXJ22" s="549"/>
      <c r="CXK22" s="95"/>
      <c r="CXS22" s="95"/>
      <c r="CXT22" s="550"/>
      <c r="CXV22" s="118"/>
      <c r="CXX22" s="118"/>
      <c r="CXZ22" s="117"/>
      <c r="CYA22" s="83"/>
      <c r="CYB22" s="83"/>
      <c r="CYC22" s="549"/>
      <c r="CYD22" s="95"/>
      <c r="CYL22" s="95"/>
      <c r="CYM22" s="550"/>
      <c r="CYO22" s="118"/>
      <c r="CYQ22" s="118"/>
      <c r="CYS22" s="117"/>
      <c r="CYT22" s="83"/>
      <c r="CYU22" s="83"/>
      <c r="CYV22" s="549"/>
      <c r="CYW22" s="95"/>
      <c r="CZE22" s="95"/>
      <c r="CZF22" s="550"/>
      <c r="CZH22" s="118"/>
      <c r="CZJ22" s="118"/>
      <c r="CZL22" s="117"/>
      <c r="CZM22" s="83"/>
      <c r="CZN22" s="83"/>
      <c r="CZO22" s="549"/>
      <c r="CZP22" s="95"/>
      <c r="CZX22" s="95"/>
      <c r="CZY22" s="550"/>
      <c r="DAA22" s="118"/>
      <c r="DAC22" s="118"/>
      <c r="DAE22" s="117"/>
      <c r="DAF22" s="83"/>
      <c r="DAG22" s="83"/>
      <c r="DAH22" s="549"/>
      <c r="DAI22" s="95"/>
      <c r="DAQ22" s="95"/>
      <c r="DAR22" s="550"/>
      <c r="DAT22" s="118"/>
      <c r="DAV22" s="118"/>
      <c r="DAX22" s="117"/>
      <c r="DAY22" s="83"/>
      <c r="DAZ22" s="83"/>
      <c r="DBA22" s="549"/>
      <c r="DBB22" s="95"/>
      <c r="DBJ22" s="95"/>
      <c r="DBK22" s="550"/>
      <c r="DBM22" s="118"/>
      <c r="DBO22" s="118"/>
      <c r="DBQ22" s="117"/>
      <c r="DBR22" s="83"/>
      <c r="DBS22" s="83"/>
      <c r="DBT22" s="549"/>
      <c r="DBU22" s="95"/>
      <c r="DCC22" s="95"/>
      <c r="DCD22" s="550"/>
      <c r="DCF22" s="118"/>
      <c r="DCH22" s="118"/>
      <c r="DCJ22" s="117"/>
      <c r="DCK22" s="83"/>
      <c r="DCL22" s="83"/>
      <c r="DCM22" s="549"/>
      <c r="DCN22" s="95"/>
      <c r="DCV22" s="95"/>
      <c r="DCW22" s="550"/>
      <c r="DCY22" s="118"/>
      <c r="DDA22" s="118"/>
      <c r="DDC22" s="117"/>
      <c r="DDD22" s="83"/>
      <c r="DDE22" s="83"/>
      <c r="DDF22" s="549"/>
      <c r="DDG22" s="95"/>
      <c r="DDO22" s="95"/>
      <c r="DDP22" s="550"/>
      <c r="DDR22" s="118"/>
      <c r="DDT22" s="118"/>
      <c r="DDV22" s="117"/>
      <c r="DDW22" s="83"/>
      <c r="DDX22" s="83"/>
      <c r="DDY22" s="549"/>
      <c r="DDZ22" s="95"/>
      <c r="DEH22" s="95"/>
      <c r="DEI22" s="550"/>
      <c r="DEK22" s="118"/>
      <c r="DEM22" s="118"/>
      <c r="DEO22" s="117"/>
      <c r="DEP22" s="83"/>
      <c r="DEQ22" s="83"/>
      <c r="DER22" s="549"/>
      <c r="DES22" s="95"/>
      <c r="DFA22" s="95"/>
      <c r="DFB22" s="550"/>
      <c r="DFD22" s="118"/>
      <c r="DFF22" s="118"/>
      <c r="DFH22" s="117"/>
      <c r="DFI22" s="83"/>
      <c r="DFJ22" s="83"/>
      <c r="DFK22" s="549"/>
      <c r="DFL22" s="95"/>
      <c r="DFT22" s="95"/>
      <c r="DFU22" s="550"/>
      <c r="DFW22" s="118"/>
      <c r="DFY22" s="118"/>
      <c r="DGA22" s="117"/>
      <c r="DGB22" s="83"/>
      <c r="DGC22" s="83"/>
      <c r="DGD22" s="549"/>
      <c r="DGE22" s="95"/>
      <c r="DGM22" s="95"/>
      <c r="DGN22" s="550"/>
      <c r="DGP22" s="118"/>
      <c r="DGR22" s="118"/>
      <c r="DGT22" s="117"/>
      <c r="DGU22" s="83"/>
      <c r="DGV22" s="83"/>
      <c r="DGW22" s="549"/>
      <c r="DGX22" s="95"/>
      <c r="DHF22" s="95"/>
      <c r="DHG22" s="550"/>
      <c r="DHI22" s="118"/>
      <c r="DHK22" s="118"/>
      <c r="DHM22" s="117"/>
      <c r="DHN22" s="83"/>
      <c r="DHO22" s="83"/>
      <c r="DHP22" s="549"/>
      <c r="DHQ22" s="95"/>
      <c r="DHY22" s="95"/>
      <c r="DHZ22" s="550"/>
      <c r="DIB22" s="118"/>
      <c r="DID22" s="118"/>
      <c r="DIF22" s="117"/>
      <c r="DIG22" s="83"/>
      <c r="DIH22" s="83"/>
      <c r="DII22" s="549"/>
      <c r="DIJ22" s="95"/>
      <c r="DIR22" s="95"/>
      <c r="DIS22" s="550"/>
      <c r="DIU22" s="118"/>
      <c r="DIW22" s="118"/>
      <c r="DIY22" s="117"/>
      <c r="DIZ22" s="83"/>
      <c r="DJA22" s="83"/>
      <c r="DJB22" s="549"/>
      <c r="DJC22" s="95"/>
      <c r="DJK22" s="95"/>
      <c r="DJL22" s="550"/>
      <c r="DJN22" s="118"/>
      <c r="DJP22" s="118"/>
      <c r="DJR22" s="117"/>
      <c r="DJS22" s="83"/>
      <c r="DJT22" s="83"/>
      <c r="DJU22" s="549"/>
      <c r="DJV22" s="95"/>
      <c r="DKD22" s="95"/>
      <c r="DKE22" s="550"/>
      <c r="DKG22" s="118"/>
      <c r="DKI22" s="118"/>
      <c r="DKK22" s="117"/>
      <c r="DKL22" s="83"/>
      <c r="DKM22" s="83"/>
      <c r="DKN22" s="549"/>
      <c r="DKO22" s="95"/>
      <c r="DKW22" s="95"/>
      <c r="DKX22" s="550"/>
      <c r="DKZ22" s="118"/>
      <c r="DLB22" s="118"/>
      <c r="DLD22" s="117"/>
      <c r="DLE22" s="83"/>
      <c r="DLF22" s="83"/>
      <c r="DLG22" s="549"/>
      <c r="DLH22" s="95"/>
      <c r="DLP22" s="95"/>
      <c r="DLQ22" s="550"/>
      <c r="DLS22" s="118"/>
      <c r="DLU22" s="118"/>
      <c r="DLW22" s="117"/>
      <c r="DLX22" s="83"/>
      <c r="DLY22" s="83"/>
      <c r="DLZ22" s="549"/>
      <c r="DMA22" s="95"/>
      <c r="DMI22" s="95"/>
      <c r="DMJ22" s="550"/>
      <c r="DML22" s="118"/>
      <c r="DMN22" s="118"/>
      <c r="DMP22" s="117"/>
      <c r="DMQ22" s="83"/>
      <c r="DMR22" s="83"/>
      <c r="DMS22" s="549"/>
      <c r="DMT22" s="95"/>
      <c r="DNB22" s="95"/>
      <c r="DNC22" s="550"/>
      <c r="DNE22" s="118"/>
      <c r="DNG22" s="118"/>
      <c r="DNI22" s="117"/>
      <c r="DNJ22" s="83"/>
      <c r="DNK22" s="83"/>
      <c r="DNL22" s="549"/>
      <c r="DNM22" s="95"/>
      <c r="DNU22" s="95"/>
      <c r="DNV22" s="550"/>
      <c r="DNX22" s="118"/>
      <c r="DNZ22" s="118"/>
      <c r="DOB22" s="117"/>
      <c r="DOC22" s="83"/>
      <c r="DOD22" s="83"/>
      <c r="DOE22" s="549"/>
      <c r="DOF22" s="95"/>
      <c r="DON22" s="95"/>
      <c r="DOO22" s="550"/>
      <c r="DOQ22" s="118"/>
      <c r="DOS22" s="118"/>
      <c r="DOU22" s="117"/>
      <c r="DOV22" s="83"/>
      <c r="DOW22" s="83"/>
      <c r="DOX22" s="549"/>
      <c r="DOY22" s="95"/>
      <c r="DPG22" s="95"/>
      <c r="DPH22" s="550"/>
      <c r="DPJ22" s="118"/>
      <c r="DPL22" s="118"/>
      <c r="DPN22" s="117"/>
      <c r="DPO22" s="83"/>
      <c r="DPP22" s="83"/>
      <c r="DPQ22" s="549"/>
      <c r="DPR22" s="95"/>
      <c r="DPZ22" s="95"/>
      <c r="DQA22" s="550"/>
      <c r="DQC22" s="118"/>
      <c r="DQE22" s="118"/>
      <c r="DQG22" s="117"/>
      <c r="DQH22" s="83"/>
      <c r="DQI22" s="83"/>
      <c r="DQJ22" s="549"/>
      <c r="DQK22" s="95"/>
      <c r="DQS22" s="95"/>
      <c r="DQT22" s="550"/>
      <c r="DQV22" s="118"/>
      <c r="DQX22" s="118"/>
      <c r="DQZ22" s="117"/>
      <c r="DRA22" s="83"/>
      <c r="DRB22" s="83"/>
      <c r="DRC22" s="549"/>
      <c r="DRD22" s="95"/>
      <c r="DRL22" s="95"/>
      <c r="DRM22" s="550"/>
      <c r="DRO22" s="118"/>
      <c r="DRQ22" s="118"/>
      <c r="DRS22" s="117"/>
      <c r="DRT22" s="83"/>
      <c r="DRU22" s="83"/>
      <c r="DRV22" s="549"/>
      <c r="DRW22" s="95"/>
      <c r="DSE22" s="95"/>
      <c r="DSF22" s="550"/>
      <c r="DSH22" s="118"/>
      <c r="DSJ22" s="118"/>
      <c r="DSL22" s="117"/>
      <c r="DSM22" s="83"/>
      <c r="DSN22" s="83"/>
      <c r="DSO22" s="549"/>
      <c r="DSP22" s="95"/>
      <c r="DSX22" s="95"/>
      <c r="DSY22" s="550"/>
      <c r="DTA22" s="118"/>
      <c r="DTC22" s="118"/>
      <c r="DTE22" s="117"/>
      <c r="DTF22" s="83"/>
      <c r="DTG22" s="83"/>
      <c r="DTH22" s="549"/>
      <c r="DTI22" s="95"/>
      <c r="DTQ22" s="95"/>
      <c r="DTR22" s="550"/>
      <c r="DTT22" s="118"/>
      <c r="DTV22" s="118"/>
      <c r="DTX22" s="117"/>
      <c r="DTY22" s="83"/>
      <c r="DTZ22" s="83"/>
      <c r="DUA22" s="549"/>
      <c r="DUB22" s="95"/>
      <c r="DUJ22" s="95"/>
      <c r="DUK22" s="550"/>
      <c r="DUM22" s="118"/>
      <c r="DUO22" s="118"/>
      <c r="DUQ22" s="117"/>
      <c r="DUR22" s="83"/>
      <c r="DUS22" s="83"/>
      <c r="DUT22" s="549"/>
      <c r="DUU22" s="95"/>
      <c r="DVC22" s="95"/>
      <c r="DVD22" s="550"/>
      <c r="DVF22" s="118"/>
      <c r="DVH22" s="118"/>
      <c r="DVJ22" s="117"/>
      <c r="DVK22" s="83"/>
      <c r="DVL22" s="83"/>
      <c r="DVM22" s="549"/>
      <c r="DVN22" s="95"/>
      <c r="DVV22" s="95"/>
      <c r="DVW22" s="550"/>
      <c r="DVY22" s="118"/>
      <c r="DWA22" s="118"/>
      <c r="DWC22" s="117"/>
      <c r="DWD22" s="83"/>
      <c r="DWE22" s="83"/>
      <c r="DWF22" s="549"/>
      <c r="DWG22" s="95"/>
      <c r="DWO22" s="95"/>
      <c r="DWP22" s="550"/>
      <c r="DWR22" s="118"/>
      <c r="DWT22" s="118"/>
      <c r="DWV22" s="117"/>
      <c r="DWW22" s="83"/>
      <c r="DWX22" s="83"/>
      <c r="DWY22" s="549"/>
      <c r="DWZ22" s="95"/>
      <c r="DXH22" s="95"/>
      <c r="DXI22" s="550"/>
      <c r="DXK22" s="118"/>
      <c r="DXM22" s="118"/>
      <c r="DXO22" s="117"/>
      <c r="DXP22" s="83"/>
      <c r="DXQ22" s="83"/>
      <c r="DXR22" s="549"/>
      <c r="DXS22" s="95"/>
      <c r="DYA22" s="95"/>
      <c r="DYB22" s="550"/>
      <c r="DYD22" s="118"/>
      <c r="DYF22" s="118"/>
      <c r="DYH22" s="117"/>
      <c r="DYI22" s="83"/>
      <c r="DYJ22" s="83"/>
      <c r="DYK22" s="549"/>
      <c r="DYL22" s="95"/>
      <c r="DYT22" s="95"/>
      <c r="DYU22" s="550"/>
      <c r="DYW22" s="118"/>
      <c r="DYY22" s="118"/>
      <c r="DZA22" s="117"/>
      <c r="DZB22" s="83"/>
      <c r="DZC22" s="83"/>
      <c r="DZD22" s="549"/>
      <c r="DZE22" s="95"/>
      <c r="DZM22" s="95"/>
      <c r="DZN22" s="550"/>
      <c r="DZP22" s="118"/>
      <c r="DZR22" s="118"/>
      <c r="DZT22" s="117"/>
      <c r="DZU22" s="83"/>
      <c r="DZV22" s="83"/>
      <c r="DZW22" s="549"/>
      <c r="DZX22" s="95"/>
      <c r="EAF22" s="95"/>
      <c r="EAG22" s="550"/>
      <c r="EAI22" s="118"/>
      <c r="EAK22" s="118"/>
      <c r="EAM22" s="117"/>
      <c r="EAN22" s="83"/>
      <c r="EAO22" s="83"/>
      <c r="EAP22" s="549"/>
      <c r="EAQ22" s="95"/>
      <c r="EAY22" s="95"/>
      <c r="EAZ22" s="550"/>
      <c r="EBB22" s="118"/>
      <c r="EBD22" s="118"/>
      <c r="EBF22" s="117"/>
      <c r="EBG22" s="83"/>
      <c r="EBH22" s="83"/>
      <c r="EBI22" s="549"/>
      <c r="EBJ22" s="95"/>
      <c r="EBR22" s="95"/>
      <c r="EBS22" s="550"/>
      <c r="EBU22" s="118"/>
      <c r="EBW22" s="118"/>
      <c r="EBY22" s="117"/>
      <c r="EBZ22" s="83"/>
      <c r="ECA22" s="83"/>
      <c r="ECB22" s="549"/>
      <c r="ECC22" s="95"/>
      <c r="ECK22" s="95"/>
      <c r="ECL22" s="550"/>
      <c r="ECN22" s="118"/>
      <c r="ECP22" s="118"/>
      <c r="ECR22" s="117"/>
      <c r="ECS22" s="83"/>
      <c r="ECT22" s="83"/>
      <c r="ECU22" s="549"/>
      <c r="ECV22" s="95"/>
      <c r="EDD22" s="95"/>
      <c r="EDE22" s="550"/>
      <c r="EDG22" s="118"/>
      <c r="EDI22" s="118"/>
      <c r="EDK22" s="117"/>
      <c r="EDL22" s="83"/>
      <c r="EDM22" s="83"/>
      <c r="EDN22" s="549"/>
      <c r="EDO22" s="95"/>
      <c r="EDW22" s="95"/>
      <c r="EDX22" s="550"/>
      <c r="EDZ22" s="118"/>
      <c r="EEB22" s="118"/>
      <c r="EED22" s="117"/>
      <c r="EEE22" s="83"/>
      <c r="EEF22" s="83"/>
      <c r="EEG22" s="549"/>
      <c r="EEH22" s="95"/>
      <c r="EEP22" s="95"/>
      <c r="EEQ22" s="550"/>
      <c r="EES22" s="118"/>
      <c r="EEU22" s="118"/>
      <c r="EEW22" s="117"/>
      <c r="EEX22" s="83"/>
      <c r="EEY22" s="83"/>
      <c r="EEZ22" s="549"/>
      <c r="EFA22" s="95"/>
      <c r="EFI22" s="95"/>
      <c r="EFJ22" s="550"/>
      <c r="EFL22" s="118"/>
      <c r="EFN22" s="118"/>
      <c r="EFP22" s="117"/>
      <c r="EFQ22" s="83"/>
      <c r="EFR22" s="83"/>
      <c r="EFS22" s="549"/>
      <c r="EFT22" s="95"/>
      <c r="EGB22" s="95"/>
      <c r="EGC22" s="550"/>
      <c r="EGE22" s="118"/>
      <c r="EGG22" s="118"/>
      <c r="EGI22" s="117"/>
      <c r="EGJ22" s="83"/>
      <c r="EGK22" s="83"/>
      <c r="EGL22" s="549"/>
      <c r="EGM22" s="95"/>
      <c r="EGU22" s="95"/>
      <c r="EGV22" s="550"/>
      <c r="EGX22" s="118"/>
      <c r="EGZ22" s="118"/>
      <c r="EHB22" s="117"/>
      <c r="EHC22" s="83"/>
      <c r="EHD22" s="83"/>
      <c r="EHE22" s="549"/>
      <c r="EHF22" s="95"/>
      <c r="EHN22" s="95"/>
      <c r="EHO22" s="550"/>
      <c r="EHQ22" s="118"/>
      <c r="EHS22" s="118"/>
      <c r="EHU22" s="117"/>
      <c r="EHV22" s="83"/>
      <c r="EHW22" s="83"/>
      <c r="EHX22" s="549"/>
      <c r="EHY22" s="95"/>
      <c r="EIG22" s="95"/>
      <c r="EIH22" s="550"/>
      <c r="EIJ22" s="118"/>
      <c r="EIL22" s="118"/>
      <c r="EIN22" s="117"/>
      <c r="EIO22" s="83"/>
      <c r="EIP22" s="83"/>
      <c r="EIQ22" s="549"/>
      <c r="EIR22" s="95"/>
      <c r="EIZ22" s="95"/>
      <c r="EJA22" s="550"/>
      <c r="EJC22" s="118"/>
      <c r="EJE22" s="118"/>
      <c r="EJG22" s="117"/>
      <c r="EJH22" s="83"/>
      <c r="EJI22" s="83"/>
      <c r="EJJ22" s="549"/>
      <c r="EJK22" s="95"/>
      <c r="EJS22" s="95"/>
      <c r="EJT22" s="550"/>
      <c r="EJV22" s="118"/>
      <c r="EJX22" s="118"/>
      <c r="EJZ22" s="117"/>
      <c r="EKA22" s="83"/>
      <c r="EKB22" s="83"/>
      <c r="EKC22" s="549"/>
      <c r="EKD22" s="95"/>
      <c r="EKL22" s="95"/>
      <c r="EKM22" s="550"/>
      <c r="EKO22" s="118"/>
      <c r="EKQ22" s="118"/>
      <c r="EKS22" s="117"/>
      <c r="EKT22" s="83"/>
      <c r="EKU22" s="83"/>
      <c r="EKV22" s="549"/>
      <c r="EKW22" s="95"/>
      <c r="ELE22" s="95"/>
      <c r="ELF22" s="550"/>
      <c r="ELH22" s="118"/>
      <c r="ELJ22" s="118"/>
      <c r="ELL22" s="117"/>
      <c r="ELM22" s="83"/>
      <c r="ELN22" s="83"/>
      <c r="ELO22" s="549"/>
      <c r="ELP22" s="95"/>
      <c r="ELX22" s="95"/>
      <c r="ELY22" s="550"/>
      <c r="EMA22" s="118"/>
      <c r="EMC22" s="118"/>
      <c r="EME22" s="117"/>
      <c r="EMF22" s="83"/>
      <c r="EMG22" s="83"/>
      <c r="EMH22" s="549"/>
      <c r="EMI22" s="95"/>
      <c r="EMQ22" s="95"/>
      <c r="EMR22" s="550"/>
      <c r="EMT22" s="118"/>
      <c r="EMV22" s="118"/>
      <c r="EMX22" s="117"/>
      <c r="EMY22" s="83"/>
      <c r="EMZ22" s="83"/>
      <c r="ENA22" s="549"/>
      <c r="ENB22" s="95"/>
      <c r="ENJ22" s="95"/>
      <c r="ENK22" s="550"/>
      <c r="ENM22" s="118"/>
      <c r="ENO22" s="118"/>
      <c r="ENQ22" s="117"/>
      <c r="ENR22" s="83"/>
      <c r="ENS22" s="83"/>
      <c r="ENT22" s="549"/>
      <c r="ENU22" s="95"/>
      <c r="EOC22" s="95"/>
      <c r="EOD22" s="550"/>
      <c r="EOF22" s="118"/>
      <c r="EOH22" s="118"/>
      <c r="EOJ22" s="117"/>
      <c r="EOK22" s="83"/>
      <c r="EOL22" s="83"/>
      <c r="EOM22" s="549"/>
      <c r="EON22" s="95"/>
      <c r="EOV22" s="95"/>
      <c r="EOW22" s="550"/>
      <c r="EOY22" s="118"/>
      <c r="EPA22" s="118"/>
      <c r="EPC22" s="117"/>
      <c r="EPD22" s="83"/>
      <c r="EPE22" s="83"/>
      <c r="EPF22" s="549"/>
      <c r="EPG22" s="95"/>
      <c r="EPO22" s="95"/>
      <c r="EPP22" s="550"/>
      <c r="EPR22" s="118"/>
      <c r="EPT22" s="118"/>
      <c r="EPV22" s="117"/>
      <c r="EPW22" s="83"/>
      <c r="EPX22" s="83"/>
      <c r="EPY22" s="549"/>
      <c r="EPZ22" s="95"/>
      <c r="EQH22" s="95"/>
      <c r="EQI22" s="550"/>
      <c r="EQK22" s="118"/>
      <c r="EQM22" s="118"/>
      <c r="EQO22" s="117"/>
      <c r="EQP22" s="83"/>
      <c r="EQQ22" s="83"/>
      <c r="EQR22" s="549"/>
      <c r="EQS22" s="95"/>
      <c r="ERA22" s="95"/>
      <c r="ERB22" s="550"/>
      <c r="ERD22" s="118"/>
      <c r="ERF22" s="118"/>
      <c r="ERH22" s="117"/>
      <c r="ERI22" s="83"/>
      <c r="ERJ22" s="83"/>
      <c r="ERK22" s="549"/>
      <c r="ERL22" s="95"/>
      <c r="ERT22" s="95"/>
      <c r="ERU22" s="550"/>
      <c r="ERW22" s="118"/>
      <c r="ERY22" s="118"/>
      <c r="ESA22" s="117"/>
      <c r="ESB22" s="83"/>
      <c r="ESC22" s="83"/>
      <c r="ESD22" s="549"/>
      <c r="ESE22" s="95"/>
      <c r="ESM22" s="95"/>
      <c r="ESN22" s="550"/>
      <c r="ESP22" s="118"/>
      <c r="ESR22" s="118"/>
      <c r="EST22" s="117"/>
      <c r="ESU22" s="83"/>
      <c r="ESV22" s="83"/>
      <c r="ESW22" s="549"/>
      <c r="ESX22" s="95"/>
      <c r="ETF22" s="95"/>
      <c r="ETG22" s="550"/>
      <c r="ETI22" s="118"/>
      <c r="ETK22" s="118"/>
      <c r="ETM22" s="117"/>
      <c r="ETN22" s="83"/>
      <c r="ETO22" s="83"/>
      <c r="ETP22" s="549"/>
      <c r="ETQ22" s="95"/>
      <c r="ETY22" s="95"/>
      <c r="ETZ22" s="550"/>
      <c r="EUB22" s="118"/>
      <c r="EUD22" s="118"/>
      <c r="EUF22" s="117"/>
      <c r="EUG22" s="83"/>
      <c r="EUH22" s="83"/>
      <c r="EUI22" s="549"/>
      <c r="EUJ22" s="95"/>
      <c r="EUR22" s="95"/>
      <c r="EUS22" s="550"/>
      <c r="EUU22" s="118"/>
      <c r="EUW22" s="118"/>
      <c r="EUY22" s="117"/>
      <c r="EUZ22" s="83"/>
      <c r="EVA22" s="83"/>
      <c r="EVB22" s="549"/>
      <c r="EVC22" s="95"/>
      <c r="EVK22" s="95"/>
      <c r="EVL22" s="550"/>
      <c r="EVN22" s="118"/>
      <c r="EVP22" s="118"/>
      <c r="EVR22" s="117"/>
      <c r="EVS22" s="83"/>
      <c r="EVT22" s="83"/>
      <c r="EVU22" s="549"/>
      <c r="EVV22" s="95"/>
      <c r="EWD22" s="95"/>
      <c r="EWE22" s="550"/>
      <c r="EWG22" s="118"/>
      <c r="EWI22" s="118"/>
      <c r="EWK22" s="117"/>
      <c r="EWL22" s="83"/>
      <c r="EWM22" s="83"/>
      <c r="EWN22" s="549"/>
      <c r="EWO22" s="95"/>
      <c r="EWW22" s="95"/>
      <c r="EWX22" s="550"/>
      <c r="EWZ22" s="118"/>
      <c r="EXB22" s="118"/>
      <c r="EXD22" s="117"/>
      <c r="EXE22" s="83"/>
      <c r="EXF22" s="83"/>
      <c r="EXG22" s="549"/>
      <c r="EXH22" s="95"/>
      <c r="EXP22" s="95"/>
      <c r="EXQ22" s="550"/>
      <c r="EXS22" s="118"/>
      <c r="EXU22" s="118"/>
      <c r="EXW22" s="117"/>
      <c r="EXX22" s="83"/>
      <c r="EXY22" s="83"/>
      <c r="EXZ22" s="549"/>
      <c r="EYA22" s="95"/>
      <c r="EYI22" s="95"/>
      <c r="EYJ22" s="550"/>
      <c r="EYL22" s="118"/>
      <c r="EYN22" s="118"/>
      <c r="EYP22" s="117"/>
      <c r="EYQ22" s="83"/>
      <c r="EYR22" s="83"/>
      <c r="EYS22" s="549"/>
      <c r="EYT22" s="95"/>
      <c r="EZB22" s="95"/>
      <c r="EZC22" s="550"/>
      <c r="EZE22" s="118"/>
      <c r="EZG22" s="118"/>
      <c r="EZI22" s="117"/>
      <c r="EZJ22" s="83"/>
      <c r="EZK22" s="83"/>
      <c r="EZL22" s="549"/>
      <c r="EZM22" s="95"/>
      <c r="EZU22" s="95"/>
      <c r="EZV22" s="550"/>
      <c r="EZX22" s="118"/>
      <c r="EZZ22" s="118"/>
      <c r="FAB22" s="117"/>
      <c r="FAC22" s="83"/>
      <c r="FAD22" s="83"/>
      <c r="FAE22" s="549"/>
      <c r="FAF22" s="95"/>
      <c r="FAN22" s="95"/>
      <c r="FAO22" s="550"/>
      <c r="FAQ22" s="118"/>
      <c r="FAS22" s="118"/>
      <c r="FAU22" s="117"/>
      <c r="FAV22" s="83"/>
      <c r="FAW22" s="83"/>
      <c r="FAX22" s="549"/>
      <c r="FAY22" s="95"/>
      <c r="FBG22" s="95"/>
      <c r="FBH22" s="550"/>
      <c r="FBJ22" s="118"/>
      <c r="FBL22" s="118"/>
      <c r="FBN22" s="117"/>
      <c r="FBO22" s="83"/>
      <c r="FBP22" s="83"/>
      <c r="FBQ22" s="549"/>
      <c r="FBR22" s="95"/>
      <c r="FBZ22" s="95"/>
      <c r="FCA22" s="550"/>
      <c r="FCC22" s="118"/>
      <c r="FCE22" s="118"/>
      <c r="FCG22" s="117"/>
      <c r="FCH22" s="83"/>
      <c r="FCI22" s="83"/>
      <c r="FCJ22" s="549"/>
      <c r="FCK22" s="95"/>
      <c r="FCS22" s="95"/>
      <c r="FCT22" s="550"/>
      <c r="FCV22" s="118"/>
      <c r="FCX22" s="118"/>
      <c r="FCZ22" s="117"/>
      <c r="FDA22" s="83"/>
      <c r="FDB22" s="83"/>
      <c r="FDC22" s="549"/>
      <c r="FDD22" s="95"/>
      <c r="FDL22" s="95"/>
      <c r="FDM22" s="550"/>
      <c r="FDO22" s="118"/>
      <c r="FDQ22" s="118"/>
      <c r="FDS22" s="117"/>
      <c r="FDT22" s="83"/>
      <c r="FDU22" s="83"/>
      <c r="FDV22" s="549"/>
      <c r="FDW22" s="95"/>
      <c r="FEE22" s="95"/>
      <c r="FEF22" s="550"/>
      <c r="FEH22" s="118"/>
      <c r="FEJ22" s="118"/>
      <c r="FEL22" s="117"/>
      <c r="FEM22" s="83"/>
      <c r="FEN22" s="83"/>
      <c r="FEO22" s="549"/>
      <c r="FEP22" s="95"/>
      <c r="FEX22" s="95"/>
      <c r="FEY22" s="550"/>
      <c r="FFA22" s="118"/>
      <c r="FFC22" s="118"/>
      <c r="FFE22" s="117"/>
      <c r="FFF22" s="83"/>
      <c r="FFG22" s="83"/>
      <c r="FFH22" s="549"/>
      <c r="FFI22" s="95"/>
      <c r="FFQ22" s="95"/>
      <c r="FFR22" s="550"/>
      <c r="FFT22" s="118"/>
      <c r="FFV22" s="118"/>
      <c r="FFX22" s="117"/>
      <c r="FFY22" s="83"/>
      <c r="FFZ22" s="83"/>
      <c r="FGA22" s="549"/>
      <c r="FGB22" s="95"/>
      <c r="FGJ22" s="95"/>
      <c r="FGK22" s="550"/>
      <c r="FGM22" s="118"/>
      <c r="FGO22" s="118"/>
      <c r="FGQ22" s="117"/>
      <c r="FGR22" s="83"/>
      <c r="FGS22" s="83"/>
      <c r="FGT22" s="549"/>
      <c r="FGU22" s="95"/>
      <c r="FHC22" s="95"/>
      <c r="FHD22" s="550"/>
      <c r="FHF22" s="118"/>
      <c r="FHH22" s="118"/>
      <c r="FHJ22" s="117"/>
      <c r="FHK22" s="83"/>
      <c r="FHL22" s="83"/>
      <c r="FHM22" s="549"/>
      <c r="FHN22" s="95"/>
      <c r="FHV22" s="95"/>
      <c r="FHW22" s="550"/>
      <c r="FHY22" s="118"/>
      <c r="FIA22" s="118"/>
      <c r="FIC22" s="117"/>
      <c r="FID22" s="83"/>
      <c r="FIE22" s="83"/>
      <c r="FIF22" s="549"/>
      <c r="FIG22" s="95"/>
      <c r="FIO22" s="95"/>
      <c r="FIP22" s="550"/>
      <c r="FIR22" s="118"/>
      <c r="FIT22" s="118"/>
      <c r="FIV22" s="117"/>
      <c r="FIW22" s="83"/>
      <c r="FIX22" s="83"/>
      <c r="FIY22" s="549"/>
      <c r="FIZ22" s="95"/>
      <c r="FJH22" s="95"/>
      <c r="FJI22" s="550"/>
      <c r="FJK22" s="118"/>
      <c r="FJM22" s="118"/>
      <c r="FJO22" s="117"/>
      <c r="FJP22" s="83"/>
      <c r="FJQ22" s="83"/>
      <c r="FJR22" s="549"/>
      <c r="FJS22" s="95"/>
      <c r="FKA22" s="95"/>
      <c r="FKB22" s="550"/>
      <c r="FKD22" s="118"/>
      <c r="FKF22" s="118"/>
      <c r="FKH22" s="117"/>
      <c r="FKI22" s="83"/>
      <c r="FKJ22" s="83"/>
      <c r="FKK22" s="549"/>
      <c r="FKL22" s="95"/>
      <c r="FKT22" s="95"/>
      <c r="FKU22" s="550"/>
      <c r="FKW22" s="118"/>
      <c r="FKY22" s="118"/>
      <c r="FLA22" s="117"/>
      <c r="FLB22" s="83"/>
      <c r="FLC22" s="83"/>
      <c r="FLD22" s="549"/>
      <c r="FLE22" s="95"/>
      <c r="FLM22" s="95"/>
      <c r="FLN22" s="550"/>
      <c r="FLP22" s="118"/>
      <c r="FLR22" s="118"/>
      <c r="FLT22" s="117"/>
      <c r="FLU22" s="83"/>
      <c r="FLV22" s="83"/>
      <c r="FLW22" s="549"/>
      <c r="FLX22" s="95"/>
      <c r="FMF22" s="95"/>
      <c r="FMG22" s="550"/>
      <c r="FMI22" s="118"/>
      <c r="FMK22" s="118"/>
      <c r="FMM22" s="117"/>
      <c r="FMN22" s="83"/>
      <c r="FMO22" s="83"/>
      <c r="FMP22" s="549"/>
      <c r="FMQ22" s="95"/>
      <c r="FMY22" s="95"/>
      <c r="FMZ22" s="550"/>
      <c r="FNB22" s="118"/>
      <c r="FND22" s="118"/>
      <c r="FNF22" s="117"/>
      <c r="FNG22" s="83"/>
      <c r="FNH22" s="83"/>
      <c r="FNI22" s="549"/>
      <c r="FNJ22" s="95"/>
      <c r="FNR22" s="95"/>
      <c r="FNS22" s="550"/>
      <c r="FNU22" s="118"/>
      <c r="FNW22" s="118"/>
      <c r="FNY22" s="117"/>
      <c r="FNZ22" s="83"/>
      <c r="FOA22" s="83"/>
      <c r="FOB22" s="549"/>
      <c r="FOC22" s="95"/>
      <c r="FOK22" s="95"/>
      <c r="FOL22" s="550"/>
      <c r="FON22" s="118"/>
      <c r="FOP22" s="118"/>
      <c r="FOR22" s="117"/>
      <c r="FOS22" s="83"/>
      <c r="FOT22" s="83"/>
      <c r="FOU22" s="549"/>
      <c r="FOV22" s="95"/>
      <c r="FPD22" s="95"/>
      <c r="FPE22" s="550"/>
      <c r="FPG22" s="118"/>
      <c r="FPI22" s="118"/>
      <c r="FPK22" s="117"/>
      <c r="FPL22" s="83"/>
      <c r="FPM22" s="83"/>
      <c r="FPN22" s="549"/>
      <c r="FPO22" s="95"/>
      <c r="FPW22" s="95"/>
      <c r="FPX22" s="550"/>
      <c r="FPZ22" s="118"/>
      <c r="FQB22" s="118"/>
      <c r="FQD22" s="117"/>
      <c r="FQE22" s="83"/>
      <c r="FQF22" s="83"/>
      <c r="FQG22" s="549"/>
      <c r="FQH22" s="95"/>
      <c r="FQP22" s="95"/>
      <c r="FQQ22" s="550"/>
      <c r="FQS22" s="118"/>
      <c r="FQU22" s="118"/>
      <c r="FQW22" s="117"/>
      <c r="FQX22" s="83"/>
      <c r="FQY22" s="83"/>
      <c r="FQZ22" s="549"/>
      <c r="FRA22" s="95"/>
      <c r="FRI22" s="95"/>
      <c r="FRJ22" s="550"/>
      <c r="FRL22" s="118"/>
      <c r="FRN22" s="118"/>
      <c r="FRP22" s="117"/>
      <c r="FRQ22" s="83"/>
      <c r="FRR22" s="83"/>
      <c r="FRS22" s="549"/>
      <c r="FRT22" s="95"/>
      <c r="FSB22" s="95"/>
      <c r="FSC22" s="550"/>
      <c r="FSE22" s="118"/>
      <c r="FSG22" s="118"/>
      <c r="FSI22" s="117"/>
      <c r="FSJ22" s="83"/>
      <c r="FSK22" s="83"/>
      <c r="FSL22" s="549"/>
      <c r="FSM22" s="95"/>
      <c r="FSU22" s="95"/>
      <c r="FSV22" s="550"/>
      <c r="FSX22" s="118"/>
      <c r="FSZ22" s="118"/>
      <c r="FTB22" s="117"/>
      <c r="FTC22" s="83"/>
      <c r="FTD22" s="83"/>
      <c r="FTE22" s="549"/>
      <c r="FTF22" s="95"/>
      <c r="FTN22" s="95"/>
      <c r="FTO22" s="550"/>
      <c r="FTQ22" s="118"/>
      <c r="FTS22" s="118"/>
      <c r="FTU22" s="117"/>
      <c r="FTV22" s="83"/>
      <c r="FTW22" s="83"/>
      <c r="FTX22" s="549"/>
      <c r="FTY22" s="95"/>
      <c r="FUG22" s="95"/>
      <c r="FUH22" s="550"/>
      <c r="FUJ22" s="118"/>
      <c r="FUL22" s="118"/>
      <c r="FUN22" s="117"/>
      <c r="FUO22" s="83"/>
      <c r="FUP22" s="83"/>
      <c r="FUQ22" s="549"/>
      <c r="FUR22" s="95"/>
      <c r="FUZ22" s="95"/>
      <c r="FVA22" s="550"/>
      <c r="FVC22" s="118"/>
      <c r="FVE22" s="118"/>
      <c r="FVG22" s="117"/>
      <c r="FVH22" s="83"/>
      <c r="FVI22" s="83"/>
      <c r="FVJ22" s="549"/>
      <c r="FVK22" s="95"/>
      <c r="FVS22" s="95"/>
      <c r="FVT22" s="550"/>
      <c r="FVV22" s="118"/>
      <c r="FVX22" s="118"/>
      <c r="FVZ22" s="117"/>
      <c r="FWA22" s="83"/>
      <c r="FWB22" s="83"/>
      <c r="FWC22" s="549"/>
      <c r="FWD22" s="95"/>
      <c r="FWL22" s="95"/>
      <c r="FWM22" s="550"/>
      <c r="FWO22" s="118"/>
      <c r="FWQ22" s="118"/>
      <c r="FWS22" s="117"/>
      <c r="FWT22" s="83"/>
      <c r="FWU22" s="83"/>
      <c r="FWV22" s="549"/>
      <c r="FWW22" s="95"/>
      <c r="FXE22" s="95"/>
      <c r="FXF22" s="550"/>
      <c r="FXH22" s="118"/>
      <c r="FXJ22" s="118"/>
      <c r="FXL22" s="117"/>
      <c r="FXM22" s="83"/>
      <c r="FXN22" s="83"/>
      <c r="FXO22" s="549"/>
      <c r="FXP22" s="95"/>
      <c r="FXX22" s="95"/>
      <c r="FXY22" s="550"/>
      <c r="FYA22" s="118"/>
      <c r="FYC22" s="118"/>
      <c r="FYE22" s="117"/>
      <c r="FYF22" s="83"/>
      <c r="FYG22" s="83"/>
      <c r="FYH22" s="549"/>
      <c r="FYI22" s="95"/>
      <c r="FYQ22" s="95"/>
      <c r="FYR22" s="550"/>
      <c r="FYT22" s="118"/>
      <c r="FYV22" s="118"/>
      <c r="FYX22" s="117"/>
      <c r="FYY22" s="83"/>
      <c r="FYZ22" s="83"/>
      <c r="FZA22" s="549"/>
      <c r="FZB22" s="95"/>
      <c r="FZJ22" s="95"/>
      <c r="FZK22" s="550"/>
      <c r="FZM22" s="118"/>
      <c r="FZO22" s="118"/>
      <c r="FZQ22" s="117"/>
      <c r="FZR22" s="83"/>
      <c r="FZS22" s="83"/>
      <c r="FZT22" s="549"/>
      <c r="FZU22" s="95"/>
      <c r="GAC22" s="95"/>
      <c r="GAD22" s="550"/>
      <c r="GAF22" s="118"/>
      <c r="GAH22" s="118"/>
      <c r="GAJ22" s="117"/>
      <c r="GAK22" s="83"/>
      <c r="GAL22" s="83"/>
      <c r="GAM22" s="549"/>
      <c r="GAN22" s="95"/>
      <c r="GAV22" s="95"/>
      <c r="GAW22" s="550"/>
      <c r="GAY22" s="118"/>
      <c r="GBA22" s="118"/>
      <c r="GBC22" s="117"/>
      <c r="GBD22" s="83"/>
      <c r="GBE22" s="83"/>
      <c r="GBF22" s="549"/>
      <c r="GBG22" s="95"/>
      <c r="GBO22" s="95"/>
      <c r="GBP22" s="550"/>
      <c r="GBR22" s="118"/>
      <c r="GBT22" s="118"/>
      <c r="GBV22" s="117"/>
      <c r="GBW22" s="83"/>
      <c r="GBX22" s="83"/>
      <c r="GBY22" s="549"/>
      <c r="GBZ22" s="95"/>
      <c r="GCH22" s="95"/>
      <c r="GCI22" s="550"/>
      <c r="GCK22" s="118"/>
      <c r="GCM22" s="118"/>
      <c r="GCO22" s="117"/>
      <c r="GCP22" s="83"/>
      <c r="GCQ22" s="83"/>
      <c r="GCR22" s="549"/>
      <c r="GCS22" s="95"/>
      <c r="GDA22" s="95"/>
      <c r="GDB22" s="550"/>
      <c r="GDD22" s="118"/>
      <c r="GDF22" s="118"/>
      <c r="GDH22" s="117"/>
      <c r="GDI22" s="83"/>
      <c r="GDJ22" s="83"/>
      <c r="GDK22" s="549"/>
      <c r="GDL22" s="95"/>
      <c r="GDT22" s="95"/>
      <c r="GDU22" s="550"/>
      <c r="GDW22" s="118"/>
      <c r="GDY22" s="118"/>
      <c r="GEA22" s="117"/>
      <c r="GEB22" s="83"/>
      <c r="GEC22" s="83"/>
      <c r="GED22" s="549"/>
      <c r="GEE22" s="95"/>
      <c r="GEM22" s="95"/>
      <c r="GEN22" s="550"/>
      <c r="GEP22" s="118"/>
      <c r="GER22" s="118"/>
      <c r="GET22" s="117"/>
      <c r="GEU22" s="83"/>
      <c r="GEV22" s="83"/>
      <c r="GEW22" s="549"/>
      <c r="GEX22" s="95"/>
      <c r="GFF22" s="95"/>
      <c r="GFG22" s="550"/>
      <c r="GFI22" s="118"/>
      <c r="GFK22" s="118"/>
      <c r="GFM22" s="117"/>
      <c r="GFN22" s="83"/>
      <c r="GFO22" s="83"/>
      <c r="GFP22" s="549"/>
      <c r="GFQ22" s="95"/>
      <c r="GFY22" s="95"/>
      <c r="GFZ22" s="550"/>
      <c r="GGB22" s="118"/>
      <c r="GGD22" s="118"/>
      <c r="GGF22" s="117"/>
      <c r="GGG22" s="83"/>
      <c r="GGH22" s="83"/>
      <c r="GGI22" s="549"/>
      <c r="GGJ22" s="95"/>
      <c r="GGR22" s="95"/>
      <c r="GGS22" s="550"/>
      <c r="GGU22" s="118"/>
      <c r="GGW22" s="118"/>
      <c r="GGY22" s="117"/>
      <c r="GGZ22" s="83"/>
      <c r="GHA22" s="83"/>
      <c r="GHB22" s="549"/>
      <c r="GHC22" s="95"/>
      <c r="GHK22" s="95"/>
      <c r="GHL22" s="550"/>
      <c r="GHN22" s="118"/>
      <c r="GHP22" s="118"/>
      <c r="GHR22" s="117"/>
      <c r="GHS22" s="83"/>
      <c r="GHT22" s="83"/>
      <c r="GHU22" s="549"/>
      <c r="GHV22" s="95"/>
      <c r="GID22" s="95"/>
      <c r="GIE22" s="550"/>
      <c r="GIG22" s="118"/>
      <c r="GII22" s="118"/>
      <c r="GIK22" s="117"/>
      <c r="GIL22" s="83"/>
      <c r="GIM22" s="83"/>
      <c r="GIN22" s="549"/>
      <c r="GIO22" s="95"/>
      <c r="GIW22" s="95"/>
      <c r="GIX22" s="550"/>
      <c r="GIZ22" s="118"/>
      <c r="GJB22" s="118"/>
      <c r="GJD22" s="117"/>
      <c r="GJE22" s="83"/>
      <c r="GJF22" s="83"/>
      <c r="GJG22" s="549"/>
      <c r="GJH22" s="95"/>
      <c r="GJP22" s="95"/>
      <c r="GJQ22" s="550"/>
      <c r="GJS22" s="118"/>
      <c r="GJU22" s="118"/>
      <c r="GJW22" s="117"/>
      <c r="GJX22" s="83"/>
      <c r="GJY22" s="83"/>
      <c r="GJZ22" s="549"/>
      <c r="GKA22" s="95"/>
      <c r="GKI22" s="95"/>
      <c r="GKJ22" s="550"/>
      <c r="GKL22" s="118"/>
      <c r="GKN22" s="118"/>
      <c r="GKP22" s="117"/>
      <c r="GKQ22" s="83"/>
      <c r="GKR22" s="83"/>
      <c r="GKS22" s="549"/>
      <c r="GKT22" s="95"/>
      <c r="GLB22" s="95"/>
      <c r="GLC22" s="550"/>
      <c r="GLE22" s="118"/>
      <c r="GLG22" s="118"/>
      <c r="GLI22" s="117"/>
      <c r="GLJ22" s="83"/>
      <c r="GLK22" s="83"/>
      <c r="GLL22" s="549"/>
      <c r="GLM22" s="95"/>
      <c r="GLU22" s="95"/>
      <c r="GLV22" s="550"/>
      <c r="GLX22" s="118"/>
      <c r="GLZ22" s="118"/>
      <c r="GMB22" s="117"/>
      <c r="GMC22" s="83"/>
      <c r="GMD22" s="83"/>
      <c r="GME22" s="549"/>
      <c r="GMF22" s="95"/>
      <c r="GMN22" s="95"/>
      <c r="GMO22" s="550"/>
      <c r="GMQ22" s="118"/>
      <c r="GMS22" s="118"/>
      <c r="GMU22" s="117"/>
      <c r="GMV22" s="83"/>
      <c r="GMW22" s="83"/>
      <c r="GMX22" s="549"/>
      <c r="GMY22" s="95"/>
      <c r="GNG22" s="95"/>
      <c r="GNH22" s="550"/>
      <c r="GNJ22" s="118"/>
      <c r="GNL22" s="118"/>
      <c r="GNN22" s="117"/>
      <c r="GNO22" s="83"/>
      <c r="GNP22" s="83"/>
      <c r="GNQ22" s="549"/>
      <c r="GNR22" s="95"/>
      <c r="GNZ22" s="95"/>
      <c r="GOA22" s="550"/>
      <c r="GOC22" s="118"/>
      <c r="GOE22" s="118"/>
      <c r="GOG22" s="117"/>
      <c r="GOH22" s="83"/>
      <c r="GOI22" s="83"/>
      <c r="GOJ22" s="549"/>
      <c r="GOK22" s="95"/>
      <c r="GOS22" s="95"/>
      <c r="GOT22" s="550"/>
      <c r="GOV22" s="118"/>
      <c r="GOX22" s="118"/>
      <c r="GOZ22" s="117"/>
      <c r="GPA22" s="83"/>
      <c r="GPB22" s="83"/>
      <c r="GPC22" s="549"/>
      <c r="GPD22" s="95"/>
      <c r="GPL22" s="95"/>
      <c r="GPM22" s="550"/>
      <c r="GPO22" s="118"/>
      <c r="GPQ22" s="118"/>
      <c r="GPS22" s="117"/>
      <c r="GPT22" s="83"/>
      <c r="GPU22" s="83"/>
      <c r="GPV22" s="549"/>
      <c r="GPW22" s="95"/>
      <c r="GQE22" s="95"/>
      <c r="GQF22" s="550"/>
      <c r="GQH22" s="118"/>
      <c r="GQJ22" s="118"/>
      <c r="GQL22" s="117"/>
      <c r="GQM22" s="83"/>
      <c r="GQN22" s="83"/>
      <c r="GQO22" s="549"/>
      <c r="GQP22" s="95"/>
      <c r="GQX22" s="95"/>
      <c r="GQY22" s="550"/>
      <c r="GRA22" s="118"/>
      <c r="GRC22" s="118"/>
      <c r="GRE22" s="117"/>
      <c r="GRF22" s="83"/>
      <c r="GRG22" s="83"/>
      <c r="GRH22" s="549"/>
      <c r="GRI22" s="95"/>
      <c r="GRQ22" s="95"/>
      <c r="GRR22" s="550"/>
      <c r="GRT22" s="118"/>
      <c r="GRV22" s="118"/>
      <c r="GRX22" s="117"/>
      <c r="GRY22" s="83"/>
      <c r="GRZ22" s="83"/>
      <c r="GSA22" s="549"/>
      <c r="GSB22" s="95"/>
      <c r="GSJ22" s="95"/>
      <c r="GSK22" s="550"/>
      <c r="GSM22" s="118"/>
      <c r="GSO22" s="118"/>
      <c r="GSQ22" s="117"/>
      <c r="GSR22" s="83"/>
      <c r="GSS22" s="83"/>
      <c r="GST22" s="549"/>
      <c r="GSU22" s="95"/>
      <c r="GTC22" s="95"/>
      <c r="GTD22" s="550"/>
      <c r="GTF22" s="118"/>
      <c r="GTH22" s="118"/>
      <c r="GTJ22" s="117"/>
      <c r="GTK22" s="83"/>
      <c r="GTL22" s="83"/>
      <c r="GTM22" s="549"/>
      <c r="GTN22" s="95"/>
      <c r="GTV22" s="95"/>
      <c r="GTW22" s="550"/>
      <c r="GTY22" s="118"/>
      <c r="GUA22" s="118"/>
      <c r="GUC22" s="117"/>
      <c r="GUD22" s="83"/>
      <c r="GUE22" s="83"/>
      <c r="GUF22" s="549"/>
      <c r="GUG22" s="95"/>
      <c r="GUO22" s="95"/>
      <c r="GUP22" s="550"/>
      <c r="GUR22" s="118"/>
      <c r="GUT22" s="118"/>
      <c r="GUV22" s="117"/>
      <c r="GUW22" s="83"/>
      <c r="GUX22" s="83"/>
      <c r="GUY22" s="549"/>
      <c r="GUZ22" s="95"/>
      <c r="GVH22" s="95"/>
      <c r="GVI22" s="550"/>
      <c r="GVK22" s="118"/>
      <c r="GVM22" s="118"/>
      <c r="GVO22" s="117"/>
      <c r="GVP22" s="83"/>
      <c r="GVQ22" s="83"/>
      <c r="GVR22" s="549"/>
      <c r="GVS22" s="95"/>
      <c r="GWA22" s="95"/>
      <c r="GWB22" s="550"/>
      <c r="GWD22" s="118"/>
      <c r="GWF22" s="118"/>
      <c r="GWH22" s="117"/>
      <c r="GWI22" s="83"/>
      <c r="GWJ22" s="83"/>
      <c r="GWK22" s="549"/>
      <c r="GWL22" s="95"/>
      <c r="GWT22" s="95"/>
      <c r="GWU22" s="550"/>
      <c r="GWW22" s="118"/>
      <c r="GWY22" s="118"/>
      <c r="GXA22" s="117"/>
      <c r="GXB22" s="83"/>
      <c r="GXC22" s="83"/>
      <c r="GXD22" s="549"/>
      <c r="GXE22" s="95"/>
      <c r="GXM22" s="95"/>
      <c r="GXN22" s="550"/>
      <c r="GXP22" s="118"/>
      <c r="GXR22" s="118"/>
      <c r="GXT22" s="117"/>
      <c r="GXU22" s="83"/>
      <c r="GXV22" s="83"/>
      <c r="GXW22" s="549"/>
      <c r="GXX22" s="95"/>
      <c r="GYF22" s="95"/>
      <c r="GYG22" s="550"/>
      <c r="GYI22" s="118"/>
      <c r="GYK22" s="118"/>
      <c r="GYM22" s="117"/>
      <c r="GYN22" s="83"/>
      <c r="GYO22" s="83"/>
      <c r="GYP22" s="549"/>
      <c r="GYQ22" s="95"/>
      <c r="GYY22" s="95"/>
      <c r="GYZ22" s="550"/>
      <c r="GZB22" s="118"/>
      <c r="GZD22" s="118"/>
      <c r="GZF22" s="117"/>
      <c r="GZG22" s="83"/>
      <c r="GZH22" s="83"/>
      <c r="GZI22" s="549"/>
      <c r="GZJ22" s="95"/>
      <c r="GZR22" s="95"/>
      <c r="GZS22" s="550"/>
      <c r="GZU22" s="118"/>
      <c r="GZW22" s="118"/>
      <c r="GZY22" s="117"/>
      <c r="GZZ22" s="83"/>
      <c r="HAA22" s="83"/>
      <c r="HAB22" s="549"/>
      <c r="HAC22" s="95"/>
      <c r="HAK22" s="95"/>
      <c r="HAL22" s="550"/>
      <c r="HAN22" s="118"/>
      <c r="HAP22" s="118"/>
      <c r="HAR22" s="117"/>
      <c r="HAS22" s="83"/>
      <c r="HAT22" s="83"/>
      <c r="HAU22" s="549"/>
      <c r="HAV22" s="95"/>
      <c r="HBD22" s="95"/>
      <c r="HBE22" s="550"/>
      <c r="HBG22" s="118"/>
      <c r="HBI22" s="118"/>
      <c r="HBK22" s="117"/>
      <c r="HBL22" s="83"/>
      <c r="HBM22" s="83"/>
      <c r="HBN22" s="549"/>
      <c r="HBO22" s="95"/>
      <c r="HBW22" s="95"/>
      <c r="HBX22" s="550"/>
      <c r="HBZ22" s="118"/>
      <c r="HCB22" s="118"/>
      <c r="HCD22" s="117"/>
      <c r="HCE22" s="83"/>
      <c r="HCF22" s="83"/>
      <c r="HCG22" s="549"/>
      <c r="HCH22" s="95"/>
      <c r="HCP22" s="95"/>
      <c r="HCQ22" s="550"/>
      <c r="HCS22" s="118"/>
      <c r="HCU22" s="118"/>
      <c r="HCW22" s="117"/>
      <c r="HCX22" s="83"/>
      <c r="HCY22" s="83"/>
      <c r="HCZ22" s="549"/>
      <c r="HDA22" s="95"/>
      <c r="HDI22" s="95"/>
      <c r="HDJ22" s="550"/>
      <c r="HDL22" s="118"/>
      <c r="HDN22" s="118"/>
      <c r="HDP22" s="117"/>
      <c r="HDQ22" s="83"/>
      <c r="HDR22" s="83"/>
      <c r="HDS22" s="549"/>
      <c r="HDT22" s="95"/>
      <c r="HEB22" s="95"/>
      <c r="HEC22" s="550"/>
      <c r="HEE22" s="118"/>
      <c r="HEG22" s="118"/>
      <c r="HEI22" s="117"/>
      <c r="HEJ22" s="83"/>
      <c r="HEK22" s="83"/>
      <c r="HEL22" s="549"/>
      <c r="HEM22" s="95"/>
      <c r="HEU22" s="95"/>
      <c r="HEV22" s="550"/>
      <c r="HEX22" s="118"/>
      <c r="HEZ22" s="118"/>
      <c r="HFB22" s="117"/>
      <c r="HFC22" s="83"/>
      <c r="HFD22" s="83"/>
      <c r="HFE22" s="549"/>
      <c r="HFF22" s="95"/>
      <c r="HFN22" s="95"/>
      <c r="HFO22" s="550"/>
      <c r="HFQ22" s="118"/>
      <c r="HFS22" s="118"/>
      <c r="HFU22" s="117"/>
      <c r="HFV22" s="83"/>
      <c r="HFW22" s="83"/>
      <c r="HFX22" s="549"/>
      <c r="HFY22" s="95"/>
      <c r="HGG22" s="95"/>
      <c r="HGH22" s="550"/>
      <c r="HGJ22" s="118"/>
      <c r="HGL22" s="118"/>
      <c r="HGN22" s="117"/>
      <c r="HGO22" s="83"/>
      <c r="HGP22" s="83"/>
      <c r="HGQ22" s="549"/>
      <c r="HGR22" s="95"/>
      <c r="HGZ22" s="95"/>
      <c r="HHA22" s="550"/>
      <c r="HHC22" s="118"/>
      <c r="HHE22" s="118"/>
      <c r="HHG22" s="117"/>
      <c r="HHH22" s="83"/>
      <c r="HHI22" s="83"/>
      <c r="HHJ22" s="549"/>
      <c r="HHK22" s="95"/>
      <c r="HHS22" s="95"/>
      <c r="HHT22" s="550"/>
      <c r="HHV22" s="118"/>
      <c r="HHX22" s="118"/>
      <c r="HHZ22" s="117"/>
      <c r="HIA22" s="83"/>
      <c r="HIB22" s="83"/>
      <c r="HIC22" s="549"/>
      <c r="HID22" s="95"/>
      <c r="HIL22" s="95"/>
      <c r="HIM22" s="550"/>
      <c r="HIO22" s="118"/>
      <c r="HIQ22" s="118"/>
      <c r="HIS22" s="117"/>
      <c r="HIT22" s="83"/>
      <c r="HIU22" s="83"/>
      <c r="HIV22" s="549"/>
      <c r="HIW22" s="95"/>
      <c r="HJE22" s="95"/>
      <c r="HJF22" s="550"/>
      <c r="HJH22" s="118"/>
      <c r="HJJ22" s="118"/>
      <c r="HJL22" s="117"/>
      <c r="HJM22" s="83"/>
      <c r="HJN22" s="83"/>
      <c r="HJO22" s="549"/>
      <c r="HJP22" s="95"/>
      <c r="HJX22" s="95"/>
      <c r="HJY22" s="550"/>
      <c r="HKA22" s="118"/>
      <c r="HKC22" s="118"/>
      <c r="HKE22" s="117"/>
      <c r="HKF22" s="83"/>
      <c r="HKG22" s="83"/>
      <c r="HKH22" s="549"/>
      <c r="HKI22" s="95"/>
      <c r="HKQ22" s="95"/>
      <c r="HKR22" s="550"/>
      <c r="HKT22" s="118"/>
      <c r="HKV22" s="118"/>
      <c r="HKX22" s="117"/>
      <c r="HKY22" s="83"/>
      <c r="HKZ22" s="83"/>
      <c r="HLA22" s="549"/>
      <c r="HLB22" s="95"/>
      <c r="HLJ22" s="95"/>
      <c r="HLK22" s="550"/>
      <c r="HLM22" s="118"/>
      <c r="HLO22" s="118"/>
      <c r="HLQ22" s="117"/>
      <c r="HLR22" s="83"/>
      <c r="HLS22" s="83"/>
      <c r="HLT22" s="549"/>
      <c r="HLU22" s="95"/>
      <c r="HMC22" s="95"/>
      <c r="HMD22" s="550"/>
      <c r="HMF22" s="118"/>
      <c r="HMH22" s="118"/>
      <c r="HMJ22" s="117"/>
      <c r="HMK22" s="83"/>
      <c r="HML22" s="83"/>
      <c r="HMM22" s="549"/>
      <c r="HMN22" s="95"/>
      <c r="HMV22" s="95"/>
      <c r="HMW22" s="550"/>
      <c r="HMY22" s="118"/>
      <c r="HNA22" s="118"/>
      <c r="HNC22" s="117"/>
      <c r="HND22" s="83"/>
      <c r="HNE22" s="83"/>
      <c r="HNF22" s="549"/>
      <c r="HNG22" s="95"/>
      <c r="HNO22" s="95"/>
      <c r="HNP22" s="550"/>
      <c r="HNR22" s="118"/>
      <c r="HNT22" s="118"/>
      <c r="HNV22" s="117"/>
      <c r="HNW22" s="83"/>
      <c r="HNX22" s="83"/>
      <c r="HNY22" s="549"/>
      <c r="HNZ22" s="95"/>
      <c r="HOH22" s="95"/>
      <c r="HOI22" s="550"/>
      <c r="HOK22" s="118"/>
      <c r="HOM22" s="118"/>
      <c r="HOO22" s="117"/>
      <c r="HOP22" s="83"/>
      <c r="HOQ22" s="83"/>
      <c r="HOR22" s="549"/>
      <c r="HOS22" s="95"/>
      <c r="HPA22" s="95"/>
      <c r="HPB22" s="550"/>
      <c r="HPD22" s="118"/>
      <c r="HPF22" s="118"/>
      <c r="HPH22" s="117"/>
      <c r="HPI22" s="83"/>
      <c r="HPJ22" s="83"/>
      <c r="HPK22" s="549"/>
      <c r="HPL22" s="95"/>
      <c r="HPT22" s="95"/>
      <c r="HPU22" s="550"/>
      <c r="HPW22" s="118"/>
      <c r="HPY22" s="118"/>
      <c r="HQA22" s="117"/>
      <c r="HQB22" s="83"/>
      <c r="HQC22" s="83"/>
      <c r="HQD22" s="549"/>
      <c r="HQE22" s="95"/>
      <c r="HQM22" s="95"/>
      <c r="HQN22" s="550"/>
      <c r="HQP22" s="118"/>
      <c r="HQR22" s="118"/>
      <c r="HQT22" s="117"/>
      <c r="HQU22" s="83"/>
      <c r="HQV22" s="83"/>
      <c r="HQW22" s="549"/>
      <c r="HQX22" s="95"/>
      <c r="HRF22" s="95"/>
      <c r="HRG22" s="550"/>
      <c r="HRI22" s="118"/>
      <c r="HRK22" s="118"/>
      <c r="HRM22" s="117"/>
      <c r="HRN22" s="83"/>
      <c r="HRO22" s="83"/>
      <c r="HRP22" s="549"/>
      <c r="HRQ22" s="95"/>
      <c r="HRY22" s="95"/>
      <c r="HRZ22" s="550"/>
      <c r="HSB22" s="118"/>
      <c r="HSD22" s="118"/>
      <c r="HSF22" s="117"/>
      <c r="HSG22" s="83"/>
      <c r="HSH22" s="83"/>
      <c r="HSI22" s="549"/>
      <c r="HSJ22" s="95"/>
      <c r="HSR22" s="95"/>
      <c r="HSS22" s="550"/>
      <c r="HSU22" s="118"/>
      <c r="HSW22" s="118"/>
      <c r="HSY22" s="117"/>
      <c r="HSZ22" s="83"/>
      <c r="HTA22" s="83"/>
      <c r="HTB22" s="549"/>
      <c r="HTC22" s="95"/>
      <c r="HTK22" s="95"/>
      <c r="HTL22" s="550"/>
      <c r="HTN22" s="118"/>
      <c r="HTP22" s="118"/>
      <c r="HTR22" s="117"/>
      <c r="HTS22" s="83"/>
      <c r="HTT22" s="83"/>
      <c r="HTU22" s="549"/>
      <c r="HTV22" s="95"/>
      <c r="HUD22" s="95"/>
      <c r="HUE22" s="550"/>
      <c r="HUG22" s="118"/>
      <c r="HUI22" s="118"/>
      <c r="HUK22" s="117"/>
      <c r="HUL22" s="83"/>
      <c r="HUM22" s="83"/>
      <c r="HUN22" s="549"/>
      <c r="HUO22" s="95"/>
      <c r="HUW22" s="95"/>
      <c r="HUX22" s="550"/>
      <c r="HUZ22" s="118"/>
      <c r="HVB22" s="118"/>
      <c r="HVD22" s="117"/>
      <c r="HVE22" s="83"/>
      <c r="HVF22" s="83"/>
      <c r="HVG22" s="549"/>
      <c r="HVH22" s="95"/>
      <c r="HVP22" s="95"/>
      <c r="HVQ22" s="550"/>
      <c r="HVS22" s="118"/>
      <c r="HVU22" s="118"/>
      <c r="HVW22" s="117"/>
      <c r="HVX22" s="83"/>
      <c r="HVY22" s="83"/>
      <c r="HVZ22" s="549"/>
      <c r="HWA22" s="95"/>
      <c r="HWI22" s="95"/>
      <c r="HWJ22" s="550"/>
      <c r="HWL22" s="118"/>
      <c r="HWN22" s="118"/>
      <c r="HWP22" s="117"/>
      <c r="HWQ22" s="83"/>
      <c r="HWR22" s="83"/>
      <c r="HWS22" s="549"/>
      <c r="HWT22" s="95"/>
      <c r="HXB22" s="95"/>
      <c r="HXC22" s="550"/>
      <c r="HXE22" s="118"/>
      <c r="HXG22" s="118"/>
      <c r="HXI22" s="117"/>
      <c r="HXJ22" s="83"/>
      <c r="HXK22" s="83"/>
      <c r="HXL22" s="549"/>
      <c r="HXM22" s="95"/>
      <c r="HXU22" s="95"/>
      <c r="HXV22" s="550"/>
      <c r="HXX22" s="118"/>
      <c r="HXZ22" s="118"/>
      <c r="HYB22" s="117"/>
      <c r="HYC22" s="83"/>
      <c r="HYD22" s="83"/>
      <c r="HYE22" s="549"/>
      <c r="HYF22" s="95"/>
      <c r="HYN22" s="95"/>
      <c r="HYO22" s="550"/>
      <c r="HYQ22" s="118"/>
      <c r="HYS22" s="118"/>
      <c r="HYU22" s="117"/>
      <c r="HYV22" s="83"/>
      <c r="HYW22" s="83"/>
      <c r="HYX22" s="549"/>
      <c r="HYY22" s="95"/>
      <c r="HZG22" s="95"/>
      <c r="HZH22" s="550"/>
      <c r="HZJ22" s="118"/>
      <c r="HZL22" s="118"/>
      <c r="HZN22" s="117"/>
      <c r="HZO22" s="83"/>
      <c r="HZP22" s="83"/>
      <c r="HZQ22" s="549"/>
      <c r="HZR22" s="95"/>
      <c r="HZZ22" s="95"/>
      <c r="IAA22" s="550"/>
      <c r="IAC22" s="118"/>
      <c r="IAE22" s="118"/>
      <c r="IAG22" s="117"/>
      <c r="IAH22" s="83"/>
      <c r="IAI22" s="83"/>
      <c r="IAJ22" s="549"/>
      <c r="IAK22" s="95"/>
      <c r="IAS22" s="95"/>
      <c r="IAT22" s="550"/>
      <c r="IAV22" s="118"/>
      <c r="IAX22" s="118"/>
      <c r="IAZ22" s="117"/>
      <c r="IBA22" s="83"/>
      <c r="IBB22" s="83"/>
      <c r="IBC22" s="549"/>
      <c r="IBD22" s="95"/>
      <c r="IBL22" s="95"/>
      <c r="IBM22" s="550"/>
      <c r="IBO22" s="118"/>
      <c r="IBQ22" s="118"/>
      <c r="IBS22" s="117"/>
      <c r="IBT22" s="83"/>
      <c r="IBU22" s="83"/>
      <c r="IBV22" s="549"/>
      <c r="IBW22" s="95"/>
      <c r="ICE22" s="95"/>
      <c r="ICF22" s="550"/>
      <c r="ICH22" s="118"/>
      <c r="ICJ22" s="118"/>
      <c r="ICL22" s="117"/>
      <c r="ICM22" s="83"/>
      <c r="ICN22" s="83"/>
      <c r="ICO22" s="549"/>
      <c r="ICP22" s="95"/>
      <c r="ICX22" s="95"/>
      <c r="ICY22" s="550"/>
      <c r="IDA22" s="118"/>
      <c r="IDC22" s="118"/>
      <c r="IDE22" s="117"/>
      <c r="IDF22" s="83"/>
      <c r="IDG22" s="83"/>
      <c r="IDH22" s="549"/>
      <c r="IDI22" s="95"/>
      <c r="IDQ22" s="95"/>
      <c r="IDR22" s="550"/>
      <c r="IDT22" s="118"/>
      <c r="IDV22" s="118"/>
      <c r="IDX22" s="117"/>
      <c r="IDY22" s="83"/>
      <c r="IDZ22" s="83"/>
      <c r="IEA22" s="549"/>
      <c r="IEB22" s="95"/>
      <c r="IEJ22" s="95"/>
      <c r="IEK22" s="550"/>
      <c r="IEM22" s="118"/>
      <c r="IEO22" s="118"/>
      <c r="IEQ22" s="117"/>
      <c r="IER22" s="83"/>
      <c r="IES22" s="83"/>
      <c r="IET22" s="549"/>
      <c r="IEU22" s="95"/>
      <c r="IFC22" s="95"/>
      <c r="IFD22" s="550"/>
      <c r="IFF22" s="118"/>
      <c r="IFH22" s="118"/>
      <c r="IFJ22" s="117"/>
      <c r="IFK22" s="83"/>
      <c r="IFL22" s="83"/>
      <c r="IFM22" s="549"/>
      <c r="IFN22" s="95"/>
      <c r="IFV22" s="95"/>
      <c r="IFW22" s="550"/>
      <c r="IFY22" s="118"/>
      <c r="IGA22" s="118"/>
      <c r="IGC22" s="117"/>
      <c r="IGD22" s="83"/>
      <c r="IGE22" s="83"/>
      <c r="IGF22" s="549"/>
      <c r="IGG22" s="95"/>
      <c r="IGO22" s="95"/>
      <c r="IGP22" s="550"/>
      <c r="IGR22" s="118"/>
      <c r="IGT22" s="118"/>
      <c r="IGV22" s="117"/>
      <c r="IGW22" s="83"/>
      <c r="IGX22" s="83"/>
      <c r="IGY22" s="549"/>
      <c r="IGZ22" s="95"/>
      <c r="IHH22" s="95"/>
      <c r="IHI22" s="550"/>
      <c r="IHK22" s="118"/>
      <c r="IHM22" s="118"/>
      <c r="IHO22" s="117"/>
      <c r="IHP22" s="83"/>
      <c r="IHQ22" s="83"/>
      <c r="IHR22" s="549"/>
      <c r="IHS22" s="95"/>
      <c r="IIA22" s="95"/>
      <c r="IIB22" s="550"/>
      <c r="IID22" s="118"/>
      <c r="IIF22" s="118"/>
      <c r="IIH22" s="117"/>
      <c r="III22" s="83"/>
      <c r="IIJ22" s="83"/>
      <c r="IIK22" s="549"/>
      <c r="IIL22" s="95"/>
      <c r="IIT22" s="95"/>
      <c r="IIU22" s="550"/>
      <c r="IIW22" s="118"/>
      <c r="IIY22" s="118"/>
      <c r="IJA22" s="117"/>
      <c r="IJB22" s="83"/>
      <c r="IJC22" s="83"/>
      <c r="IJD22" s="549"/>
      <c r="IJE22" s="95"/>
      <c r="IJM22" s="95"/>
      <c r="IJN22" s="550"/>
      <c r="IJP22" s="118"/>
      <c r="IJR22" s="118"/>
      <c r="IJT22" s="117"/>
      <c r="IJU22" s="83"/>
      <c r="IJV22" s="83"/>
      <c r="IJW22" s="549"/>
      <c r="IJX22" s="95"/>
      <c r="IKF22" s="95"/>
      <c r="IKG22" s="550"/>
      <c r="IKI22" s="118"/>
      <c r="IKK22" s="118"/>
      <c r="IKM22" s="117"/>
      <c r="IKN22" s="83"/>
      <c r="IKO22" s="83"/>
      <c r="IKP22" s="549"/>
      <c r="IKQ22" s="95"/>
      <c r="IKY22" s="95"/>
      <c r="IKZ22" s="550"/>
      <c r="ILB22" s="118"/>
      <c r="ILD22" s="118"/>
      <c r="ILF22" s="117"/>
      <c r="ILG22" s="83"/>
      <c r="ILH22" s="83"/>
      <c r="ILI22" s="549"/>
      <c r="ILJ22" s="95"/>
      <c r="ILR22" s="95"/>
      <c r="ILS22" s="550"/>
      <c r="ILU22" s="118"/>
      <c r="ILW22" s="118"/>
      <c r="ILY22" s="117"/>
      <c r="ILZ22" s="83"/>
      <c r="IMA22" s="83"/>
      <c r="IMB22" s="549"/>
      <c r="IMC22" s="95"/>
      <c r="IMK22" s="95"/>
      <c r="IML22" s="550"/>
      <c r="IMN22" s="118"/>
      <c r="IMP22" s="118"/>
      <c r="IMR22" s="117"/>
      <c r="IMS22" s="83"/>
      <c r="IMT22" s="83"/>
      <c r="IMU22" s="549"/>
      <c r="IMV22" s="95"/>
      <c r="IND22" s="95"/>
      <c r="INE22" s="550"/>
      <c r="ING22" s="118"/>
      <c r="INI22" s="118"/>
      <c r="INK22" s="117"/>
      <c r="INL22" s="83"/>
      <c r="INM22" s="83"/>
      <c r="INN22" s="549"/>
      <c r="INO22" s="95"/>
      <c r="INW22" s="95"/>
      <c r="INX22" s="550"/>
      <c r="INZ22" s="118"/>
      <c r="IOB22" s="118"/>
      <c r="IOD22" s="117"/>
      <c r="IOE22" s="83"/>
      <c r="IOF22" s="83"/>
      <c r="IOG22" s="549"/>
      <c r="IOH22" s="95"/>
      <c r="IOP22" s="95"/>
      <c r="IOQ22" s="550"/>
      <c r="IOS22" s="118"/>
      <c r="IOU22" s="118"/>
      <c r="IOW22" s="117"/>
      <c r="IOX22" s="83"/>
      <c r="IOY22" s="83"/>
      <c r="IOZ22" s="549"/>
      <c r="IPA22" s="95"/>
      <c r="IPI22" s="95"/>
      <c r="IPJ22" s="550"/>
      <c r="IPL22" s="118"/>
      <c r="IPN22" s="118"/>
      <c r="IPP22" s="117"/>
      <c r="IPQ22" s="83"/>
      <c r="IPR22" s="83"/>
      <c r="IPS22" s="549"/>
      <c r="IPT22" s="95"/>
      <c r="IQB22" s="95"/>
      <c r="IQC22" s="550"/>
      <c r="IQE22" s="118"/>
      <c r="IQG22" s="118"/>
      <c r="IQI22" s="117"/>
      <c r="IQJ22" s="83"/>
      <c r="IQK22" s="83"/>
      <c r="IQL22" s="549"/>
      <c r="IQM22" s="95"/>
      <c r="IQU22" s="95"/>
      <c r="IQV22" s="550"/>
      <c r="IQX22" s="118"/>
      <c r="IQZ22" s="118"/>
      <c r="IRB22" s="117"/>
      <c r="IRC22" s="83"/>
      <c r="IRD22" s="83"/>
      <c r="IRE22" s="549"/>
      <c r="IRF22" s="95"/>
      <c r="IRN22" s="95"/>
      <c r="IRO22" s="550"/>
      <c r="IRQ22" s="118"/>
      <c r="IRS22" s="118"/>
      <c r="IRU22" s="117"/>
      <c r="IRV22" s="83"/>
      <c r="IRW22" s="83"/>
      <c r="IRX22" s="549"/>
      <c r="IRY22" s="95"/>
      <c r="ISG22" s="95"/>
      <c r="ISH22" s="550"/>
      <c r="ISJ22" s="118"/>
      <c r="ISL22" s="118"/>
      <c r="ISN22" s="117"/>
      <c r="ISO22" s="83"/>
      <c r="ISP22" s="83"/>
      <c r="ISQ22" s="549"/>
      <c r="ISR22" s="95"/>
      <c r="ISZ22" s="95"/>
      <c r="ITA22" s="550"/>
      <c r="ITC22" s="118"/>
      <c r="ITE22" s="118"/>
      <c r="ITG22" s="117"/>
      <c r="ITH22" s="83"/>
      <c r="ITI22" s="83"/>
      <c r="ITJ22" s="549"/>
      <c r="ITK22" s="95"/>
      <c r="ITS22" s="95"/>
      <c r="ITT22" s="550"/>
      <c r="ITV22" s="118"/>
      <c r="ITX22" s="118"/>
      <c r="ITZ22" s="117"/>
      <c r="IUA22" s="83"/>
      <c r="IUB22" s="83"/>
      <c r="IUC22" s="549"/>
      <c r="IUD22" s="95"/>
      <c r="IUL22" s="95"/>
      <c r="IUM22" s="550"/>
      <c r="IUO22" s="118"/>
      <c r="IUQ22" s="118"/>
      <c r="IUS22" s="117"/>
      <c r="IUT22" s="83"/>
      <c r="IUU22" s="83"/>
      <c r="IUV22" s="549"/>
      <c r="IUW22" s="95"/>
      <c r="IVE22" s="95"/>
      <c r="IVF22" s="550"/>
      <c r="IVH22" s="118"/>
      <c r="IVJ22" s="118"/>
      <c r="IVL22" s="117"/>
      <c r="IVM22" s="83"/>
      <c r="IVN22" s="83"/>
      <c r="IVO22" s="549"/>
      <c r="IVP22" s="95"/>
      <c r="IVX22" s="95"/>
      <c r="IVY22" s="550"/>
      <c r="IWA22" s="118"/>
      <c r="IWC22" s="118"/>
      <c r="IWE22" s="117"/>
      <c r="IWF22" s="83"/>
      <c r="IWG22" s="83"/>
      <c r="IWH22" s="549"/>
      <c r="IWI22" s="95"/>
      <c r="IWQ22" s="95"/>
      <c r="IWR22" s="550"/>
      <c r="IWT22" s="118"/>
      <c r="IWV22" s="118"/>
      <c r="IWX22" s="117"/>
      <c r="IWY22" s="83"/>
      <c r="IWZ22" s="83"/>
      <c r="IXA22" s="549"/>
      <c r="IXB22" s="95"/>
      <c r="IXJ22" s="95"/>
      <c r="IXK22" s="550"/>
      <c r="IXM22" s="118"/>
      <c r="IXO22" s="118"/>
      <c r="IXQ22" s="117"/>
      <c r="IXR22" s="83"/>
      <c r="IXS22" s="83"/>
      <c r="IXT22" s="549"/>
      <c r="IXU22" s="95"/>
      <c r="IYC22" s="95"/>
      <c r="IYD22" s="550"/>
      <c r="IYF22" s="118"/>
      <c r="IYH22" s="118"/>
      <c r="IYJ22" s="117"/>
      <c r="IYK22" s="83"/>
      <c r="IYL22" s="83"/>
      <c r="IYM22" s="549"/>
      <c r="IYN22" s="95"/>
      <c r="IYV22" s="95"/>
      <c r="IYW22" s="550"/>
      <c r="IYY22" s="118"/>
      <c r="IZA22" s="118"/>
      <c r="IZC22" s="117"/>
      <c r="IZD22" s="83"/>
      <c r="IZE22" s="83"/>
      <c r="IZF22" s="549"/>
      <c r="IZG22" s="95"/>
      <c r="IZO22" s="95"/>
      <c r="IZP22" s="550"/>
      <c r="IZR22" s="118"/>
      <c r="IZT22" s="118"/>
      <c r="IZV22" s="117"/>
      <c r="IZW22" s="83"/>
      <c r="IZX22" s="83"/>
      <c r="IZY22" s="549"/>
      <c r="IZZ22" s="95"/>
      <c r="JAH22" s="95"/>
      <c r="JAI22" s="550"/>
      <c r="JAK22" s="118"/>
      <c r="JAM22" s="118"/>
      <c r="JAO22" s="117"/>
      <c r="JAP22" s="83"/>
      <c r="JAQ22" s="83"/>
      <c r="JAR22" s="549"/>
      <c r="JAS22" s="95"/>
      <c r="JBA22" s="95"/>
      <c r="JBB22" s="550"/>
      <c r="JBD22" s="118"/>
      <c r="JBF22" s="118"/>
      <c r="JBH22" s="117"/>
      <c r="JBI22" s="83"/>
      <c r="JBJ22" s="83"/>
      <c r="JBK22" s="549"/>
      <c r="JBL22" s="95"/>
      <c r="JBT22" s="95"/>
      <c r="JBU22" s="550"/>
      <c r="JBW22" s="118"/>
      <c r="JBY22" s="118"/>
      <c r="JCA22" s="117"/>
      <c r="JCB22" s="83"/>
      <c r="JCC22" s="83"/>
      <c r="JCD22" s="549"/>
      <c r="JCE22" s="95"/>
      <c r="JCM22" s="95"/>
      <c r="JCN22" s="550"/>
      <c r="JCP22" s="118"/>
      <c r="JCR22" s="118"/>
      <c r="JCT22" s="117"/>
      <c r="JCU22" s="83"/>
      <c r="JCV22" s="83"/>
      <c r="JCW22" s="549"/>
      <c r="JCX22" s="95"/>
      <c r="JDF22" s="95"/>
      <c r="JDG22" s="550"/>
      <c r="JDI22" s="118"/>
      <c r="JDK22" s="118"/>
      <c r="JDM22" s="117"/>
      <c r="JDN22" s="83"/>
      <c r="JDO22" s="83"/>
      <c r="JDP22" s="549"/>
      <c r="JDQ22" s="95"/>
      <c r="JDY22" s="95"/>
      <c r="JDZ22" s="550"/>
      <c r="JEB22" s="118"/>
      <c r="JED22" s="118"/>
      <c r="JEF22" s="117"/>
      <c r="JEG22" s="83"/>
      <c r="JEH22" s="83"/>
      <c r="JEI22" s="549"/>
      <c r="JEJ22" s="95"/>
      <c r="JER22" s="95"/>
      <c r="JES22" s="550"/>
      <c r="JEU22" s="118"/>
      <c r="JEW22" s="118"/>
      <c r="JEY22" s="117"/>
      <c r="JEZ22" s="83"/>
      <c r="JFA22" s="83"/>
      <c r="JFB22" s="549"/>
      <c r="JFC22" s="95"/>
      <c r="JFK22" s="95"/>
      <c r="JFL22" s="550"/>
      <c r="JFN22" s="118"/>
      <c r="JFP22" s="118"/>
      <c r="JFR22" s="117"/>
      <c r="JFS22" s="83"/>
      <c r="JFT22" s="83"/>
      <c r="JFU22" s="549"/>
      <c r="JFV22" s="95"/>
      <c r="JGD22" s="95"/>
      <c r="JGE22" s="550"/>
      <c r="JGG22" s="118"/>
      <c r="JGI22" s="118"/>
      <c r="JGK22" s="117"/>
      <c r="JGL22" s="83"/>
      <c r="JGM22" s="83"/>
      <c r="JGN22" s="549"/>
      <c r="JGO22" s="95"/>
      <c r="JGW22" s="95"/>
      <c r="JGX22" s="550"/>
      <c r="JGZ22" s="118"/>
      <c r="JHB22" s="118"/>
      <c r="JHD22" s="117"/>
      <c r="JHE22" s="83"/>
      <c r="JHF22" s="83"/>
      <c r="JHG22" s="549"/>
      <c r="JHH22" s="95"/>
      <c r="JHP22" s="95"/>
      <c r="JHQ22" s="550"/>
      <c r="JHS22" s="118"/>
      <c r="JHU22" s="118"/>
      <c r="JHW22" s="117"/>
      <c r="JHX22" s="83"/>
      <c r="JHY22" s="83"/>
      <c r="JHZ22" s="549"/>
      <c r="JIA22" s="95"/>
      <c r="JII22" s="95"/>
      <c r="JIJ22" s="550"/>
      <c r="JIL22" s="118"/>
      <c r="JIN22" s="118"/>
      <c r="JIP22" s="117"/>
      <c r="JIQ22" s="83"/>
      <c r="JIR22" s="83"/>
      <c r="JIS22" s="549"/>
      <c r="JIT22" s="95"/>
      <c r="JJB22" s="95"/>
      <c r="JJC22" s="550"/>
      <c r="JJE22" s="118"/>
      <c r="JJG22" s="118"/>
      <c r="JJI22" s="117"/>
      <c r="JJJ22" s="83"/>
      <c r="JJK22" s="83"/>
      <c r="JJL22" s="549"/>
      <c r="JJM22" s="95"/>
      <c r="JJU22" s="95"/>
      <c r="JJV22" s="550"/>
      <c r="JJX22" s="118"/>
      <c r="JJZ22" s="118"/>
      <c r="JKB22" s="117"/>
      <c r="JKC22" s="83"/>
      <c r="JKD22" s="83"/>
      <c r="JKE22" s="549"/>
      <c r="JKF22" s="95"/>
      <c r="JKN22" s="95"/>
      <c r="JKO22" s="550"/>
      <c r="JKQ22" s="118"/>
      <c r="JKS22" s="118"/>
      <c r="JKU22" s="117"/>
      <c r="JKV22" s="83"/>
      <c r="JKW22" s="83"/>
      <c r="JKX22" s="549"/>
      <c r="JKY22" s="95"/>
      <c r="JLG22" s="95"/>
      <c r="JLH22" s="550"/>
      <c r="JLJ22" s="118"/>
      <c r="JLL22" s="118"/>
      <c r="JLN22" s="117"/>
      <c r="JLO22" s="83"/>
      <c r="JLP22" s="83"/>
      <c r="JLQ22" s="549"/>
      <c r="JLR22" s="95"/>
      <c r="JLZ22" s="95"/>
      <c r="JMA22" s="550"/>
      <c r="JMC22" s="118"/>
      <c r="JME22" s="118"/>
      <c r="JMG22" s="117"/>
      <c r="JMH22" s="83"/>
      <c r="JMI22" s="83"/>
      <c r="JMJ22" s="549"/>
      <c r="JMK22" s="95"/>
      <c r="JMS22" s="95"/>
      <c r="JMT22" s="550"/>
      <c r="JMV22" s="118"/>
      <c r="JMX22" s="118"/>
      <c r="JMZ22" s="117"/>
      <c r="JNA22" s="83"/>
      <c r="JNB22" s="83"/>
      <c r="JNC22" s="549"/>
      <c r="JND22" s="95"/>
      <c r="JNL22" s="95"/>
      <c r="JNM22" s="550"/>
      <c r="JNO22" s="118"/>
      <c r="JNQ22" s="118"/>
      <c r="JNS22" s="117"/>
      <c r="JNT22" s="83"/>
      <c r="JNU22" s="83"/>
      <c r="JNV22" s="549"/>
      <c r="JNW22" s="95"/>
      <c r="JOE22" s="95"/>
      <c r="JOF22" s="550"/>
      <c r="JOH22" s="118"/>
      <c r="JOJ22" s="118"/>
      <c r="JOL22" s="117"/>
      <c r="JOM22" s="83"/>
      <c r="JON22" s="83"/>
      <c r="JOO22" s="549"/>
      <c r="JOP22" s="95"/>
      <c r="JOX22" s="95"/>
      <c r="JOY22" s="550"/>
      <c r="JPA22" s="118"/>
      <c r="JPC22" s="118"/>
      <c r="JPE22" s="117"/>
      <c r="JPF22" s="83"/>
      <c r="JPG22" s="83"/>
      <c r="JPH22" s="549"/>
      <c r="JPI22" s="95"/>
      <c r="JPQ22" s="95"/>
      <c r="JPR22" s="550"/>
      <c r="JPT22" s="118"/>
      <c r="JPV22" s="118"/>
      <c r="JPX22" s="117"/>
      <c r="JPY22" s="83"/>
      <c r="JPZ22" s="83"/>
      <c r="JQA22" s="549"/>
      <c r="JQB22" s="95"/>
      <c r="JQJ22" s="95"/>
      <c r="JQK22" s="550"/>
      <c r="JQM22" s="118"/>
      <c r="JQO22" s="118"/>
      <c r="JQQ22" s="117"/>
      <c r="JQR22" s="83"/>
      <c r="JQS22" s="83"/>
      <c r="JQT22" s="549"/>
      <c r="JQU22" s="95"/>
      <c r="JRC22" s="95"/>
      <c r="JRD22" s="550"/>
      <c r="JRF22" s="118"/>
      <c r="JRH22" s="118"/>
      <c r="JRJ22" s="117"/>
      <c r="JRK22" s="83"/>
      <c r="JRL22" s="83"/>
      <c r="JRM22" s="549"/>
      <c r="JRN22" s="95"/>
      <c r="JRV22" s="95"/>
      <c r="JRW22" s="550"/>
      <c r="JRY22" s="118"/>
      <c r="JSA22" s="118"/>
      <c r="JSC22" s="117"/>
      <c r="JSD22" s="83"/>
      <c r="JSE22" s="83"/>
      <c r="JSF22" s="549"/>
      <c r="JSG22" s="95"/>
      <c r="JSO22" s="95"/>
      <c r="JSP22" s="550"/>
      <c r="JSR22" s="118"/>
      <c r="JST22" s="118"/>
      <c r="JSV22" s="117"/>
      <c r="JSW22" s="83"/>
      <c r="JSX22" s="83"/>
      <c r="JSY22" s="549"/>
      <c r="JSZ22" s="95"/>
      <c r="JTH22" s="95"/>
      <c r="JTI22" s="550"/>
      <c r="JTK22" s="118"/>
      <c r="JTM22" s="118"/>
      <c r="JTO22" s="117"/>
      <c r="JTP22" s="83"/>
      <c r="JTQ22" s="83"/>
      <c r="JTR22" s="549"/>
      <c r="JTS22" s="95"/>
      <c r="JUA22" s="95"/>
      <c r="JUB22" s="550"/>
      <c r="JUD22" s="118"/>
      <c r="JUF22" s="118"/>
      <c r="JUH22" s="117"/>
      <c r="JUI22" s="83"/>
      <c r="JUJ22" s="83"/>
      <c r="JUK22" s="549"/>
      <c r="JUL22" s="95"/>
      <c r="JUT22" s="95"/>
      <c r="JUU22" s="550"/>
      <c r="JUW22" s="118"/>
      <c r="JUY22" s="118"/>
      <c r="JVA22" s="117"/>
      <c r="JVB22" s="83"/>
      <c r="JVC22" s="83"/>
      <c r="JVD22" s="549"/>
      <c r="JVE22" s="95"/>
      <c r="JVM22" s="95"/>
      <c r="JVN22" s="550"/>
      <c r="JVP22" s="118"/>
      <c r="JVR22" s="118"/>
      <c r="JVT22" s="117"/>
      <c r="JVU22" s="83"/>
      <c r="JVV22" s="83"/>
      <c r="JVW22" s="549"/>
      <c r="JVX22" s="95"/>
      <c r="JWF22" s="95"/>
      <c r="JWG22" s="550"/>
      <c r="JWI22" s="118"/>
      <c r="JWK22" s="118"/>
      <c r="JWM22" s="117"/>
      <c r="JWN22" s="83"/>
      <c r="JWO22" s="83"/>
      <c r="JWP22" s="549"/>
      <c r="JWQ22" s="95"/>
      <c r="JWY22" s="95"/>
      <c r="JWZ22" s="550"/>
      <c r="JXB22" s="118"/>
      <c r="JXD22" s="118"/>
      <c r="JXF22" s="117"/>
      <c r="JXG22" s="83"/>
      <c r="JXH22" s="83"/>
      <c r="JXI22" s="549"/>
      <c r="JXJ22" s="95"/>
      <c r="JXR22" s="95"/>
      <c r="JXS22" s="550"/>
      <c r="JXU22" s="118"/>
      <c r="JXW22" s="118"/>
      <c r="JXY22" s="117"/>
      <c r="JXZ22" s="83"/>
      <c r="JYA22" s="83"/>
      <c r="JYB22" s="549"/>
      <c r="JYC22" s="95"/>
      <c r="JYK22" s="95"/>
      <c r="JYL22" s="550"/>
      <c r="JYN22" s="118"/>
      <c r="JYP22" s="118"/>
      <c r="JYR22" s="117"/>
      <c r="JYS22" s="83"/>
      <c r="JYT22" s="83"/>
      <c r="JYU22" s="549"/>
      <c r="JYV22" s="95"/>
      <c r="JZD22" s="95"/>
      <c r="JZE22" s="550"/>
      <c r="JZG22" s="118"/>
      <c r="JZI22" s="118"/>
      <c r="JZK22" s="117"/>
      <c r="JZL22" s="83"/>
      <c r="JZM22" s="83"/>
      <c r="JZN22" s="549"/>
      <c r="JZO22" s="95"/>
      <c r="JZW22" s="95"/>
      <c r="JZX22" s="550"/>
      <c r="JZZ22" s="118"/>
      <c r="KAB22" s="118"/>
      <c r="KAD22" s="117"/>
      <c r="KAE22" s="83"/>
      <c r="KAF22" s="83"/>
      <c r="KAG22" s="549"/>
      <c r="KAH22" s="95"/>
      <c r="KAP22" s="95"/>
      <c r="KAQ22" s="550"/>
      <c r="KAS22" s="118"/>
      <c r="KAU22" s="118"/>
      <c r="KAW22" s="117"/>
      <c r="KAX22" s="83"/>
      <c r="KAY22" s="83"/>
      <c r="KAZ22" s="549"/>
      <c r="KBA22" s="95"/>
      <c r="KBI22" s="95"/>
      <c r="KBJ22" s="550"/>
      <c r="KBL22" s="118"/>
      <c r="KBN22" s="118"/>
      <c r="KBP22" s="117"/>
      <c r="KBQ22" s="83"/>
      <c r="KBR22" s="83"/>
      <c r="KBS22" s="549"/>
      <c r="KBT22" s="95"/>
      <c r="KCB22" s="95"/>
      <c r="KCC22" s="550"/>
      <c r="KCE22" s="118"/>
      <c r="KCG22" s="118"/>
      <c r="KCI22" s="117"/>
      <c r="KCJ22" s="83"/>
      <c r="KCK22" s="83"/>
      <c r="KCL22" s="549"/>
      <c r="KCM22" s="95"/>
      <c r="KCU22" s="95"/>
      <c r="KCV22" s="550"/>
      <c r="KCX22" s="118"/>
      <c r="KCZ22" s="118"/>
      <c r="KDB22" s="117"/>
      <c r="KDC22" s="83"/>
      <c r="KDD22" s="83"/>
      <c r="KDE22" s="549"/>
      <c r="KDF22" s="95"/>
      <c r="KDN22" s="95"/>
      <c r="KDO22" s="550"/>
      <c r="KDQ22" s="118"/>
      <c r="KDS22" s="118"/>
      <c r="KDU22" s="117"/>
      <c r="KDV22" s="83"/>
      <c r="KDW22" s="83"/>
      <c r="KDX22" s="549"/>
      <c r="KDY22" s="95"/>
      <c r="KEG22" s="95"/>
      <c r="KEH22" s="550"/>
      <c r="KEJ22" s="118"/>
      <c r="KEL22" s="118"/>
      <c r="KEN22" s="117"/>
      <c r="KEO22" s="83"/>
      <c r="KEP22" s="83"/>
      <c r="KEQ22" s="549"/>
      <c r="KER22" s="95"/>
      <c r="KEZ22" s="95"/>
      <c r="KFA22" s="550"/>
      <c r="KFC22" s="118"/>
      <c r="KFE22" s="118"/>
      <c r="KFG22" s="117"/>
      <c r="KFH22" s="83"/>
      <c r="KFI22" s="83"/>
      <c r="KFJ22" s="549"/>
      <c r="KFK22" s="95"/>
      <c r="KFS22" s="95"/>
      <c r="KFT22" s="550"/>
      <c r="KFV22" s="118"/>
      <c r="KFX22" s="118"/>
      <c r="KFZ22" s="117"/>
      <c r="KGA22" s="83"/>
      <c r="KGB22" s="83"/>
      <c r="KGC22" s="549"/>
      <c r="KGD22" s="95"/>
      <c r="KGL22" s="95"/>
      <c r="KGM22" s="550"/>
      <c r="KGO22" s="118"/>
      <c r="KGQ22" s="118"/>
      <c r="KGS22" s="117"/>
      <c r="KGT22" s="83"/>
      <c r="KGU22" s="83"/>
      <c r="KGV22" s="549"/>
      <c r="KGW22" s="95"/>
      <c r="KHE22" s="95"/>
      <c r="KHF22" s="550"/>
      <c r="KHH22" s="118"/>
      <c r="KHJ22" s="118"/>
      <c r="KHL22" s="117"/>
      <c r="KHM22" s="83"/>
      <c r="KHN22" s="83"/>
      <c r="KHO22" s="549"/>
      <c r="KHP22" s="95"/>
      <c r="KHX22" s="95"/>
      <c r="KHY22" s="550"/>
      <c r="KIA22" s="118"/>
      <c r="KIC22" s="118"/>
      <c r="KIE22" s="117"/>
      <c r="KIF22" s="83"/>
      <c r="KIG22" s="83"/>
      <c r="KIH22" s="549"/>
      <c r="KII22" s="95"/>
      <c r="KIQ22" s="95"/>
      <c r="KIR22" s="550"/>
      <c r="KIT22" s="118"/>
      <c r="KIV22" s="118"/>
      <c r="KIX22" s="117"/>
      <c r="KIY22" s="83"/>
      <c r="KIZ22" s="83"/>
      <c r="KJA22" s="549"/>
      <c r="KJB22" s="95"/>
      <c r="KJJ22" s="95"/>
      <c r="KJK22" s="550"/>
      <c r="KJM22" s="118"/>
      <c r="KJO22" s="118"/>
      <c r="KJQ22" s="117"/>
      <c r="KJR22" s="83"/>
      <c r="KJS22" s="83"/>
      <c r="KJT22" s="549"/>
      <c r="KJU22" s="95"/>
      <c r="KKC22" s="95"/>
      <c r="KKD22" s="550"/>
      <c r="KKF22" s="118"/>
      <c r="KKH22" s="118"/>
      <c r="KKJ22" s="117"/>
      <c r="KKK22" s="83"/>
      <c r="KKL22" s="83"/>
      <c r="KKM22" s="549"/>
      <c r="KKN22" s="95"/>
      <c r="KKV22" s="95"/>
      <c r="KKW22" s="550"/>
      <c r="KKY22" s="118"/>
      <c r="KLA22" s="118"/>
      <c r="KLC22" s="117"/>
      <c r="KLD22" s="83"/>
      <c r="KLE22" s="83"/>
      <c r="KLF22" s="549"/>
      <c r="KLG22" s="95"/>
      <c r="KLO22" s="95"/>
      <c r="KLP22" s="550"/>
      <c r="KLR22" s="118"/>
      <c r="KLT22" s="118"/>
      <c r="KLV22" s="117"/>
      <c r="KLW22" s="83"/>
      <c r="KLX22" s="83"/>
      <c r="KLY22" s="549"/>
      <c r="KLZ22" s="95"/>
      <c r="KMH22" s="95"/>
      <c r="KMI22" s="550"/>
      <c r="KMK22" s="118"/>
      <c r="KMM22" s="118"/>
      <c r="KMO22" s="117"/>
      <c r="KMP22" s="83"/>
      <c r="KMQ22" s="83"/>
      <c r="KMR22" s="549"/>
      <c r="KMS22" s="95"/>
      <c r="KNA22" s="95"/>
      <c r="KNB22" s="550"/>
      <c r="KND22" s="118"/>
      <c r="KNF22" s="118"/>
      <c r="KNH22" s="117"/>
      <c r="KNI22" s="83"/>
      <c r="KNJ22" s="83"/>
      <c r="KNK22" s="549"/>
      <c r="KNL22" s="95"/>
      <c r="KNT22" s="95"/>
      <c r="KNU22" s="550"/>
      <c r="KNW22" s="118"/>
      <c r="KNY22" s="118"/>
      <c r="KOA22" s="117"/>
      <c r="KOB22" s="83"/>
      <c r="KOC22" s="83"/>
      <c r="KOD22" s="549"/>
      <c r="KOE22" s="95"/>
      <c r="KOM22" s="95"/>
      <c r="KON22" s="550"/>
      <c r="KOP22" s="118"/>
      <c r="KOR22" s="118"/>
      <c r="KOT22" s="117"/>
      <c r="KOU22" s="83"/>
      <c r="KOV22" s="83"/>
      <c r="KOW22" s="549"/>
      <c r="KOX22" s="95"/>
      <c r="KPF22" s="95"/>
      <c r="KPG22" s="550"/>
      <c r="KPI22" s="118"/>
      <c r="KPK22" s="118"/>
      <c r="KPM22" s="117"/>
      <c r="KPN22" s="83"/>
      <c r="KPO22" s="83"/>
      <c r="KPP22" s="549"/>
      <c r="KPQ22" s="95"/>
      <c r="KPY22" s="95"/>
      <c r="KPZ22" s="550"/>
      <c r="KQB22" s="118"/>
      <c r="KQD22" s="118"/>
      <c r="KQF22" s="117"/>
      <c r="KQG22" s="83"/>
      <c r="KQH22" s="83"/>
      <c r="KQI22" s="549"/>
      <c r="KQJ22" s="95"/>
      <c r="KQR22" s="95"/>
      <c r="KQS22" s="550"/>
      <c r="KQU22" s="118"/>
      <c r="KQW22" s="118"/>
      <c r="KQY22" s="117"/>
      <c r="KQZ22" s="83"/>
      <c r="KRA22" s="83"/>
      <c r="KRB22" s="549"/>
      <c r="KRC22" s="95"/>
      <c r="KRK22" s="95"/>
      <c r="KRL22" s="550"/>
      <c r="KRN22" s="118"/>
      <c r="KRP22" s="118"/>
      <c r="KRR22" s="117"/>
      <c r="KRS22" s="83"/>
      <c r="KRT22" s="83"/>
      <c r="KRU22" s="549"/>
      <c r="KRV22" s="95"/>
      <c r="KSD22" s="95"/>
      <c r="KSE22" s="550"/>
      <c r="KSG22" s="118"/>
      <c r="KSI22" s="118"/>
      <c r="KSK22" s="117"/>
      <c r="KSL22" s="83"/>
      <c r="KSM22" s="83"/>
      <c r="KSN22" s="549"/>
      <c r="KSO22" s="95"/>
      <c r="KSW22" s="95"/>
      <c r="KSX22" s="550"/>
      <c r="KSZ22" s="118"/>
      <c r="KTB22" s="118"/>
      <c r="KTD22" s="117"/>
      <c r="KTE22" s="83"/>
      <c r="KTF22" s="83"/>
      <c r="KTG22" s="549"/>
      <c r="KTH22" s="95"/>
      <c r="KTP22" s="95"/>
      <c r="KTQ22" s="550"/>
      <c r="KTS22" s="118"/>
      <c r="KTU22" s="118"/>
      <c r="KTW22" s="117"/>
      <c r="KTX22" s="83"/>
      <c r="KTY22" s="83"/>
      <c r="KTZ22" s="549"/>
      <c r="KUA22" s="95"/>
      <c r="KUI22" s="95"/>
      <c r="KUJ22" s="550"/>
      <c r="KUL22" s="118"/>
      <c r="KUN22" s="118"/>
      <c r="KUP22" s="117"/>
      <c r="KUQ22" s="83"/>
      <c r="KUR22" s="83"/>
      <c r="KUS22" s="549"/>
      <c r="KUT22" s="95"/>
      <c r="KVB22" s="95"/>
      <c r="KVC22" s="550"/>
      <c r="KVE22" s="118"/>
      <c r="KVG22" s="118"/>
      <c r="KVI22" s="117"/>
      <c r="KVJ22" s="83"/>
      <c r="KVK22" s="83"/>
      <c r="KVL22" s="549"/>
      <c r="KVM22" s="95"/>
      <c r="KVU22" s="95"/>
      <c r="KVV22" s="550"/>
      <c r="KVX22" s="118"/>
      <c r="KVZ22" s="118"/>
      <c r="KWB22" s="117"/>
      <c r="KWC22" s="83"/>
      <c r="KWD22" s="83"/>
      <c r="KWE22" s="549"/>
      <c r="KWF22" s="95"/>
      <c r="KWN22" s="95"/>
      <c r="KWO22" s="550"/>
      <c r="KWQ22" s="118"/>
      <c r="KWS22" s="118"/>
      <c r="KWU22" s="117"/>
      <c r="KWV22" s="83"/>
      <c r="KWW22" s="83"/>
      <c r="KWX22" s="549"/>
      <c r="KWY22" s="95"/>
      <c r="KXG22" s="95"/>
      <c r="KXH22" s="550"/>
      <c r="KXJ22" s="118"/>
      <c r="KXL22" s="118"/>
      <c r="KXN22" s="117"/>
      <c r="KXO22" s="83"/>
      <c r="KXP22" s="83"/>
      <c r="KXQ22" s="549"/>
      <c r="KXR22" s="95"/>
      <c r="KXZ22" s="95"/>
      <c r="KYA22" s="550"/>
      <c r="KYC22" s="118"/>
      <c r="KYE22" s="118"/>
      <c r="KYG22" s="117"/>
      <c r="KYH22" s="83"/>
      <c r="KYI22" s="83"/>
      <c r="KYJ22" s="549"/>
      <c r="KYK22" s="95"/>
      <c r="KYS22" s="95"/>
      <c r="KYT22" s="550"/>
      <c r="KYV22" s="118"/>
      <c r="KYX22" s="118"/>
      <c r="KYZ22" s="117"/>
      <c r="KZA22" s="83"/>
      <c r="KZB22" s="83"/>
      <c r="KZC22" s="549"/>
      <c r="KZD22" s="95"/>
      <c r="KZL22" s="95"/>
      <c r="KZM22" s="550"/>
      <c r="KZO22" s="118"/>
      <c r="KZQ22" s="118"/>
      <c r="KZS22" s="117"/>
      <c r="KZT22" s="83"/>
      <c r="KZU22" s="83"/>
      <c r="KZV22" s="549"/>
      <c r="KZW22" s="95"/>
      <c r="LAE22" s="95"/>
      <c r="LAF22" s="550"/>
      <c r="LAH22" s="118"/>
      <c r="LAJ22" s="118"/>
      <c r="LAL22" s="117"/>
      <c r="LAM22" s="83"/>
      <c r="LAN22" s="83"/>
      <c r="LAO22" s="549"/>
      <c r="LAP22" s="95"/>
      <c r="LAX22" s="95"/>
      <c r="LAY22" s="550"/>
      <c r="LBA22" s="118"/>
      <c r="LBC22" s="118"/>
      <c r="LBE22" s="117"/>
      <c r="LBF22" s="83"/>
      <c r="LBG22" s="83"/>
      <c r="LBH22" s="549"/>
      <c r="LBI22" s="95"/>
      <c r="LBQ22" s="95"/>
      <c r="LBR22" s="550"/>
      <c r="LBT22" s="118"/>
      <c r="LBV22" s="118"/>
      <c r="LBX22" s="117"/>
      <c r="LBY22" s="83"/>
      <c r="LBZ22" s="83"/>
      <c r="LCA22" s="549"/>
      <c r="LCB22" s="95"/>
      <c r="LCJ22" s="95"/>
      <c r="LCK22" s="550"/>
      <c r="LCM22" s="118"/>
      <c r="LCO22" s="118"/>
      <c r="LCQ22" s="117"/>
      <c r="LCR22" s="83"/>
      <c r="LCS22" s="83"/>
      <c r="LCT22" s="549"/>
      <c r="LCU22" s="95"/>
      <c r="LDC22" s="95"/>
      <c r="LDD22" s="550"/>
      <c r="LDF22" s="118"/>
      <c r="LDH22" s="118"/>
      <c r="LDJ22" s="117"/>
      <c r="LDK22" s="83"/>
      <c r="LDL22" s="83"/>
      <c r="LDM22" s="549"/>
      <c r="LDN22" s="95"/>
      <c r="LDV22" s="95"/>
      <c r="LDW22" s="550"/>
      <c r="LDY22" s="118"/>
      <c r="LEA22" s="118"/>
      <c r="LEC22" s="117"/>
      <c r="LED22" s="83"/>
      <c r="LEE22" s="83"/>
      <c r="LEF22" s="549"/>
      <c r="LEG22" s="95"/>
      <c r="LEO22" s="95"/>
      <c r="LEP22" s="550"/>
      <c r="LER22" s="118"/>
      <c r="LET22" s="118"/>
      <c r="LEV22" s="117"/>
      <c r="LEW22" s="83"/>
      <c r="LEX22" s="83"/>
      <c r="LEY22" s="549"/>
      <c r="LEZ22" s="95"/>
      <c r="LFH22" s="95"/>
      <c r="LFI22" s="550"/>
      <c r="LFK22" s="118"/>
      <c r="LFM22" s="118"/>
      <c r="LFO22" s="117"/>
      <c r="LFP22" s="83"/>
      <c r="LFQ22" s="83"/>
      <c r="LFR22" s="549"/>
      <c r="LFS22" s="95"/>
      <c r="LGA22" s="95"/>
      <c r="LGB22" s="550"/>
      <c r="LGD22" s="118"/>
      <c r="LGF22" s="118"/>
      <c r="LGH22" s="117"/>
      <c r="LGI22" s="83"/>
      <c r="LGJ22" s="83"/>
      <c r="LGK22" s="549"/>
      <c r="LGL22" s="95"/>
      <c r="LGT22" s="95"/>
      <c r="LGU22" s="550"/>
      <c r="LGW22" s="118"/>
      <c r="LGY22" s="118"/>
      <c r="LHA22" s="117"/>
      <c r="LHB22" s="83"/>
      <c r="LHC22" s="83"/>
      <c r="LHD22" s="549"/>
      <c r="LHE22" s="95"/>
      <c r="LHM22" s="95"/>
      <c r="LHN22" s="550"/>
      <c r="LHP22" s="118"/>
      <c r="LHR22" s="118"/>
      <c r="LHT22" s="117"/>
      <c r="LHU22" s="83"/>
      <c r="LHV22" s="83"/>
      <c r="LHW22" s="549"/>
      <c r="LHX22" s="95"/>
      <c r="LIF22" s="95"/>
      <c r="LIG22" s="550"/>
      <c r="LII22" s="118"/>
      <c r="LIK22" s="118"/>
      <c r="LIM22" s="117"/>
      <c r="LIN22" s="83"/>
      <c r="LIO22" s="83"/>
      <c r="LIP22" s="549"/>
      <c r="LIQ22" s="95"/>
      <c r="LIY22" s="95"/>
      <c r="LIZ22" s="550"/>
      <c r="LJB22" s="118"/>
      <c r="LJD22" s="118"/>
      <c r="LJF22" s="117"/>
      <c r="LJG22" s="83"/>
      <c r="LJH22" s="83"/>
      <c r="LJI22" s="549"/>
      <c r="LJJ22" s="95"/>
      <c r="LJR22" s="95"/>
      <c r="LJS22" s="550"/>
      <c r="LJU22" s="118"/>
      <c r="LJW22" s="118"/>
      <c r="LJY22" s="117"/>
      <c r="LJZ22" s="83"/>
      <c r="LKA22" s="83"/>
      <c r="LKB22" s="549"/>
      <c r="LKC22" s="95"/>
      <c r="LKK22" s="95"/>
      <c r="LKL22" s="550"/>
      <c r="LKN22" s="118"/>
      <c r="LKP22" s="118"/>
      <c r="LKR22" s="117"/>
      <c r="LKS22" s="83"/>
      <c r="LKT22" s="83"/>
      <c r="LKU22" s="549"/>
      <c r="LKV22" s="95"/>
      <c r="LLD22" s="95"/>
      <c r="LLE22" s="550"/>
      <c r="LLG22" s="118"/>
      <c r="LLI22" s="118"/>
      <c r="LLK22" s="117"/>
      <c r="LLL22" s="83"/>
      <c r="LLM22" s="83"/>
      <c r="LLN22" s="549"/>
      <c r="LLO22" s="95"/>
      <c r="LLW22" s="95"/>
      <c r="LLX22" s="550"/>
      <c r="LLZ22" s="118"/>
      <c r="LMB22" s="118"/>
      <c r="LMD22" s="117"/>
      <c r="LME22" s="83"/>
      <c r="LMF22" s="83"/>
      <c r="LMG22" s="549"/>
      <c r="LMH22" s="95"/>
      <c r="LMP22" s="95"/>
      <c r="LMQ22" s="550"/>
      <c r="LMS22" s="118"/>
      <c r="LMU22" s="118"/>
      <c r="LMW22" s="117"/>
      <c r="LMX22" s="83"/>
      <c r="LMY22" s="83"/>
      <c r="LMZ22" s="549"/>
      <c r="LNA22" s="95"/>
      <c r="LNI22" s="95"/>
      <c r="LNJ22" s="550"/>
      <c r="LNL22" s="118"/>
      <c r="LNN22" s="118"/>
      <c r="LNP22" s="117"/>
      <c r="LNQ22" s="83"/>
      <c r="LNR22" s="83"/>
      <c r="LNS22" s="549"/>
      <c r="LNT22" s="95"/>
      <c r="LOB22" s="95"/>
      <c r="LOC22" s="550"/>
      <c r="LOE22" s="118"/>
      <c r="LOG22" s="118"/>
      <c r="LOI22" s="117"/>
      <c r="LOJ22" s="83"/>
      <c r="LOK22" s="83"/>
      <c r="LOL22" s="549"/>
      <c r="LOM22" s="95"/>
      <c r="LOU22" s="95"/>
      <c r="LOV22" s="550"/>
      <c r="LOX22" s="118"/>
      <c r="LOZ22" s="118"/>
      <c r="LPB22" s="117"/>
      <c r="LPC22" s="83"/>
      <c r="LPD22" s="83"/>
      <c r="LPE22" s="549"/>
      <c r="LPF22" s="95"/>
      <c r="LPN22" s="95"/>
      <c r="LPO22" s="550"/>
      <c r="LPQ22" s="118"/>
      <c r="LPS22" s="118"/>
      <c r="LPU22" s="117"/>
      <c r="LPV22" s="83"/>
      <c r="LPW22" s="83"/>
      <c r="LPX22" s="549"/>
      <c r="LPY22" s="95"/>
      <c r="LQG22" s="95"/>
      <c r="LQH22" s="550"/>
      <c r="LQJ22" s="118"/>
      <c r="LQL22" s="118"/>
      <c r="LQN22" s="117"/>
      <c r="LQO22" s="83"/>
      <c r="LQP22" s="83"/>
      <c r="LQQ22" s="549"/>
      <c r="LQR22" s="95"/>
      <c r="LQZ22" s="95"/>
      <c r="LRA22" s="550"/>
      <c r="LRC22" s="118"/>
      <c r="LRE22" s="118"/>
      <c r="LRG22" s="117"/>
      <c r="LRH22" s="83"/>
      <c r="LRI22" s="83"/>
      <c r="LRJ22" s="549"/>
      <c r="LRK22" s="95"/>
      <c r="LRS22" s="95"/>
      <c r="LRT22" s="550"/>
      <c r="LRV22" s="118"/>
      <c r="LRX22" s="118"/>
      <c r="LRZ22" s="117"/>
      <c r="LSA22" s="83"/>
      <c r="LSB22" s="83"/>
      <c r="LSC22" s="549"/>
      <c r="LSD22" s="95"/>
      <c r="LSL22" s="95"/>
      <c r="LSM22" s="550"/>
      <c r="LSO22" s="118"/>
      <c r="LSQ22" s="118"/>
      <c r="LSS22" s="117"/>
      <c r="LST22" s="83"/>
      <c r="LSU22" s="83"/>
      <c r="LSV22" s="549"/>
      <c r="LSW22" s="95"/>
      <c r="LTE22" s="95"/>
      <c r="LTF22" s="550"/>
      <c r="LTH22" s="118"/>
      <c r="LTJ22" s="118"/>
      <c r="LTL22" s="117"/>
      <c r="LTM22" s="83"/>
      <c r="LTN22" s="83"/>
      <c r="LTO22" s="549"/>
      <c r="LTP22" s="95"/>
      <c r="LTX22" s="95"/>
      <c r="LTY22" s="550"/>
      <c r="LUA22" s="118"/>
      <c r="LUC22" s="118"/>
      <c r="LUE22" s="117"/>
      <c r="LUF22" s="83"/>
      <c r="LUG22" s="83"/>
      <c r="LUH22" s="549"/>
      <c r="LUI22" s="95"/>
      <c r="LUQ22" s="95"/>
      <c r="LUR22" s="550"/>
      <c r="LUT22" s="118"/>
      <c r="LUV22" s="118"/>
      <c r="LUX22" s="117"/>
      <c r="LUY22" s="83"/>
      <c r="LUZ22" s="83"/>
      <c r="LVA22" s="549"/>
      <c r="LVB22" s="95"/>
      <c r="LVJ22" s="95"/>
      <c r="LVK22" s="550"/>
      <c r="LVM22" s="118"/>
      <c r="LVO22" s="118"/>
      <c r="LVQ22" s="117"/>
      <c r="LVR22" s="83"/>
      <c r="LVS22" s="83"/>
      <c r="LVT22" s="549"/>
      <c r="LVU22" s="95"/>
      <c r="LWC22" s="95"/>
      <c r="LWD22" s="550"/>
      <c r="LWF22" s="118"/>
      <c r="LWH22" s="118"/>
      <c r="LWJ22" s="117"/>
      <c r="LWK22" s="83"/>
      <c r="LWL22" s="83"/>
      <c r="LWM22" s="549"/>
      <c r="LWN22" s="95"/>
      <c r="LWV22" s="95"/>
      <c r="LWW22" s="550"/>
      <c r="LWY22" s="118"/>
      <c r="LXA22" s="118"/>
      <c r="LXC22" s="117"/>
      <c r="LXD22" s="83"/>
      <c r="LXE22" s="83"/>
      <c r="LXF22" s="549"/>
      <c r="LXG22" s="95"/>
      <c r="LXO22" s="95"/>
      <c r="LXP22" s="550"/>
      <c r="LXR22" s="118"/>
      <c r="LXT22" s="118"/>
      <c r="LXV22" s="117"/>
      <c r="LXW22" s="83"/>
      <c r="LXX22" s="83"/>
      <c r="LXY22" s="549"/>
      <c r="LXZ22" s="95"/>
      <c r="LYH22" s="95"/>
      <c r="LYI22" s="550"/>
      <c r="LYK22" s="118"/>
      <c r="LYM22" s="118"/>
      <c r="LYO22" s="117"/>
      <c r="LYP22" s="83"/>
      <c r="LYQ22" s="83"/>
      <c r="LYR22" s="549"/>
      <c r="LYS22" s="95"/>
      <c r="LZA22" s="95"/>
      <c r="LZB22" s="550"/>
      <c r="LZD22" s="118"/>
      <c r="LZF22" s="118"/>
      <c r="LZH22" s="117"/>
      <c r="LZI22" s="83"/>
      <c r="LZJ22" s="83"/>
      <c r="LZK22" s="549"/>
      <c r="LZL22" s="95"/>
      <c r="LZT22" s="95"/>
      <c r="LZU22" s="550"/>
      <c r="LZW22" s="118"/>
      <c r="LZY22" s="118"/>
      <c r="MAA22" s="117"/>
      <c r="MAB22" s="83"/>
      <c r="MAC22" s="83"/>
      <c r="MAD22" s="549"/>
      <c r="MAE22" s="95"/>
      <c r="MAM22" s="95"/>
      <c r="MAN22" s="550"/>
      <c r="MAP22" s="118"/>
      <c r="MAR22" s="118"/>
      <c r="MAT22" s="117"/>
      <c r="MAU22" s="83"/>
      <c r="MAV22" s="83"/>
      <c r="MAW22" s="549"/>
      <c r="MAX22" s="95"/>
      <c r="MBF22" s="95"/>
      <c r="MBG22" s="550"/>
      <c r="MBI22" s="118"/>
      <c r="MBK22" s="118"/>
      <c r="MBM22" s="117"/>
      <c r="MBN22" s="83"/>
      <c r="MBO22" s="83"/>
      <c r="MBP22" s="549"/>
      <c r="MBQ22" s="95"/>
      <c r="MBY22" s="95"/>
      <c r="MBZ22" s="550"/>
      <c r="MCB22" s="118"/>
      <c r="MCD22" s="118"/>
      <c r="MCF22" s="117"/>
      <c r="MCG22" s="83"/>
      <c r="MCH22" s="83"/>
      <c r="MCI22" s="549"/>
      <c r="MCJ22" s="95"/>
      <c r="MCR22" s="95"/>
      <c r="MCS22" s="550"/>
      <c r="MCU22" s="118"/>
      <c r="MCW22" s="118"/>
      <c r="MCY22" s="117"/>
      <c r="MCZ22" s="83"/>
      <c r="MDA22" s="83"/>
      <c r="MDB22" s="549"/>
      <c r="MDC22" s="95"/>
      <c r="MDK22" s="95"/>
      <c r="MDL22" s="550"/>
      <c r="MDN22" s="118"/>
      <c r="MDP22" s="118"/>
      <c r="MDR22" s="117"/>
      <c r="MDS22" s="83"/>
      <c r="MDT22" s="83"/>
      <c r="MDU22" s="549"/>
      <c r="MDV22" s="95"/>
      <c r="MED22" s="95"/>
      <c r="MEE22" s="550"/>
      <c r="MEG22" s="118"/>
      <c r="MEI22" s="118"/>
      <c r="MEK22" s="117"/>
      <c r="MEL22" s="83"/>
      <c r="MEM22" s="83"/>
      <c r="MEN22" s="549"/>
      <c r="MEO22" s="95"/>
      <c r="MEW22" s="95"/>
      <c r="MEX22" s="550"/>
      <c r="MEZ22" s="118"/>
      <c r="MFB22" s="118"/>
      <c r="MFD22" s="117"/>
      <c r="MFE22" s="83"/>
      <c r="MFF22" s="83"/>
      <c r="MFG22" s="549"/>
      <c r="MFH22" s="95"/>
      <c r="MFP22" s="95"/>
      <c r="MFQ22" s="550"/>
      <c r="MFS22" s="118"/>
      <c r="MFU22" s="118"/>
      <c r="MFW22" s="117"/>
      <c r="MFX22" s="83"/>
      <c r="MFY22" s="83"/>
      <c r="MFZ22" s="549"/>
      <c r="MGA22" s="95"/>
      <c r="MGI22" s="95"/>
      <c r="MGJ22" s="550"/>
      <c r="MGL22" s="118"/>
      <c r="MGN22" s="118"/>
      <c r="MGP22" s="117"/>
      <c r="MGQ22" s="83"/>
      <c r="MGR22" s="83"/>
      <c r="MGS22" s="549"/>
      <c r="MGT22" s="95"/>
      <c r="MHB22" s="95"/>
      <c r="MHC22" s="550"/>
      <c r="MHE22" s="118"/>
      <c r="MHG22" s="118"/>
      <c r="MHI22" s="117"/>
      <c r="MHJ22" s="83"/>
      <c r="MHK22" s="83"/>
      <c r="MHL22" s="549"/>
      <c r="MHM22" s="95"/>
      <c r="MHU22" s="95"/>
      <c r="MHV22" s="550"/>
      <c r="MHX22" s="118"/>
      <c r="MHZ22" s="118"/>
      <c r="MIB22" s="117"/>
      <c r="MIC22" s="83"/>
      <c r="MID22" s="83"/>
      <c r="MIE22" s="549"/>
      <c r="MIF22" s="95"/>
      <c r="MIN22" s="95"/>
      <c r="MIO22" s="550"/>
      <c r="MIQ22" s="118"/>
      <c r="MIS22" s="118"/>
      <c r="MIU22" s="117"/>
      <c r="MIV22" s="83"/>
      <c r="MIW22" s="83"/>
      <c r="MIX22" s="549"/>
      <c r="MIY22" s="95"/>
      <c r="MJG22" s="95"/>
      <c r="MJH22" s="550"/>
      <c r="MJJ22" s="118"/>
      <c r="MJL22" s="118"/>
      <c r="MJN22" s="117"/>
      <c r="MJO22" s="83"/>
      <c r="MJP22" s="83"/>
      <c r="MJQ22" s="549"/>
      <c r="MJR22" s="95"/>
      <c r="MJZ22" s="95"/>
      <c r="MKA22" s="550"/>
      <c r="MKC22" s="118"/>
      <c r="MKE22" s="118"/>
      <c r="MKG22" s="117"/>
      <c r="MKH22" s="83"/>
      <c r="MKI22" s="83"/>
      <c r="MKJ22" s="549"/>
      <c r="MKK22" s="95"/>
      <c r="MKS22" s="95"/>
      <c r="MKT22" s="550"/>
      <c r="MKV22" s="118"/>
      <c r="MKX22" s="118"/>
      <c r="MKZ22" s="117"/>
      <c r="MLA22" s="83"/>
      <c r="MLB22" s="83"/>
      <c r="MLC22" s="549"/>
      <c r="MLD22" s="95"/>
      <c r="MLL22" s="95"/>
      <c r="MLM22" s="550"/>
      <c r="MLO22" s="118"/>
      <c r="MLQ22" s="118"/>
      <c r="MLS22" s="117"/>
      <c r="MLT22" s="83"/>
      <c r="MLU22" s="83"/>
      <c r="MLV22" s="549"/>
      <c r="MLW22" s="95"/>
      <c r="MME22" s="95"/>
      <c r="MMF22" s="550"/>
      <c r="MMH22" s="118"/>
      <c r="MMJ22" s="118"/>
      <c r="MML22" s="117"/>
      <c r="MMM22" s="83"/>
      <c r="MMN22" s="83"/>
      <c r="MMO22" s="549"/>
      <c r="MMP22" s="95"/>
      <c r="MMX22" s="95"/>
      <c r="MMY22" s="550"/>
      <c r="MNA22" s="118"/>
      <c r="MNC22" s="118"/>
      <c r="MNE22" s="117"/>
      <c r="MNF22" s="83"/>
      <c r="MNG22" s="83"/>
      <c r="MNH22" s="549"/>
      <c r="MNI22" s="95"/>
      <c r="MNQ22" s="95"/>
      <c r="MNR22" s="550"/>
      <c r="MNT22" s="118"/>
      <c r="MNV22" s="118"/>
      <c r="MNX22" s="117"/>
      <c r="MNY22" s="83"/>
      <c r="MNZ22" s="83"/>
      <c r="MOA22" s="549"/>
      <c r="MOB22" s="95"/>
      <c r="MOJ22" s="95"/>
      <c r="MOK22" s="550"/>
      <c r="MOM22" s="118"/>
      <c r="MOO22" s="118"/>
      <c r="MOQ22" s="117"/>
      <c r="MOR22" s="83"/>
      <c r="MOS22" s="83"/>
      <c r="MOT22" s="549"/>
      <c r="MOU22" s="95"/>
      <c r="MPC22" s="95"/>
      <c r="MPD22" s="550"/>
      <c r="MPF22" s="118"/>
      <c r="MPH22" s="118"/>
      <c r="MPJ22" s="117"/>
      <c r="MPK22" s="83"/>
      <c r="MPL22" s="83"/>
      <c r="MPM22" s="549"/>
      <c r="MPN22" s="95"/>
      <c r="MPV22" s="95"/>
      <c r="MPW22" s="550"/>
      <c r="MPY22" s="118"/>
      <c r="MQA22" s="118"/>
      <c r="MQC22" s="117"/>
      <c r="MQD22" s="83"/>
      <c r="MQE22" s="83"/>
      <c r="MQF22" s="549"/>
      <c r="MQG22" s="95"/>
      <c r="MQO22" s="95"/>
      <c r="MQP22" s="550"/>
      <c r="MQR22" s="118"/>
      <c r="MQT22" s="118"/>
      <c r="MQV22" s="117"/>
      <c r="MQW22" s="83"/>
      <c r="MQX22" s="83"/>
      <c r="MQY22" s="549"/>
      <c r="MQZ22" s="95"/>
      <c r="MRH22" s="95"/>
      <c r="MRI22" s="550"/>
      <c r="MRK22" s="118"/>
      <c r="MRM22" s="118"/>
      <c r="MRO22" s="117"/>
      <c r="MRP22" s="83"/>
      <c r="MRQ22" s="83"/>
      <c r="MRR22" s="549"/>
      <c r="MRS22" s="95"/>
      <c r="MSA22" s="95"/>
      <c r="MSB22" s="550"/>
      <c r="MSD22" s="118"/>
      <c r="MSF22" s="118"/>
      <c r="MSH22" s="117"/>
      <c r="MSI22" s="83"/>
      <c r="MSJ22" s="83"/>
      <c r="MSK22" s="549"/>
      <c r="MSL22" s="95"/>
      <c r="MST22" s="95"/>
      <c r="MSU22" s="550"/>
      <c r="MSW22" s="118"/>
      <c r="MSY22" s="118"/>
      <c r="MTA22" s="117"/>
      <c r="MTB22" s="83"/>
      <c r="MTC22" s="83"/>
      <c r="MTD22" s="549"/>
      <c r="MTE22" s="95"/>
      <c r="MTM22" s="95"/>
      <c r="MTN22" s="550"/>
      <c r="MTP22" s="118"/>
      <c r="MTR22" s="118"/>
      <c r="MTT22" s="117"/>
      <c r="MTU22" s="83"/>
      <c r="MTV22" s="83"/>
      <c r="MTW22" s="549"/>
      <c r="MTX22" s="95"/>
      <c r="MUF22" s="95"/>
      <c r="MUG22" s="550"/>
      <c r="MUI22" s="118"/>
      <c r="MUK22" s="118"/>
      <c r="MUM22" s="117"/>
      <c r="MUN22" s="83"/>
      <c r="MUO22" s="83"/>
      <c r="MUP22" s="549"/>
      <c r="MUQ22" s="95"/>
      <c r="MUY22" s="95"/>
      <c r="MUZ22" s="550"/>
      <c r="MVB22" s="118"/>
      <c r="MVD22" s="118"/>
      <c r="MVF22" s="117"/>
      <c r="MVG22" s="83"/>
      <c r="MVH22" s="83"/>
      <c r="MVI22" s="549"/>
      <c r="MVJ22" s="95"/>
      <c r="MVR22" s="95"/>
      <c r="MVS22" s="550"/>
      <c r="MVU22" s="118"/>
      <c r="MVW22" s="118"/>
      <c r="MVY22" s="117"/>
      <c r="MVZ22" s="83"/>
      <c r="MWA22" s="83"/>
      <c r="MWB22" s="549"/>
      <c r="MWC22" s="95"/>
      <c r="MWK22" s="95"/>
      <c r="MWL22" s="550"/>
      <c r="MWN22" s="118"/>
      <c r="MWP22" s="118"/>
      <c r="MWR22" s="117"/>
      <c r="MWS22" s="83"/>
      <c r="MWT22" s="83"/>
      <c r="MWU22" s="549"/>
      <c r="MWV22" s="95"/>
      <c r="MXD22" s="95"/>
      <c r="MXE22" s="550"/>
      <c r="MXG22" s="118"/>
      <c r="MXI22" s="118"/>
      <c r="MXK22" s="117"/>
      <c r="MXL22" s="83"/>
      <c r="MXM22" s="83"/>
      <c r="MXN22" s="549"/>
      <c r="MXO22" s="95"/>
      <c r="MXW22" s="95"/>
      <c r="MXX22" s="550"/>
      <c r="MXZ22" s="118"/>
      <c r="MYB22" s="118"/>
      <c r="MYD22" s="117"/>
      <c r="MYE22" s="83"/>
      <c r="MYF22" s="83"/>
      <c r="MYG22" s="549"/>
      <c r="MYH22" s="95"/>
      <c r="MYP22" s="95"/>
      <c r="MYQ22" s="550"/>
      <c r="MYS22" s="118"/>
      <c r="MYU22" s="118"/>
      <c r="MYW22" s="117"/>
      <c r="MYX22" s="83"/>
      <c r="MYY22" s="83"/>
      <c r="MYZ22" s="549"/>
      <c r="MZA22" s="95"/>
      <c r="MZI22" s="95"/>
      <c r="MZJ22" s="550"/>
      <c r="MZL22" s="118"/>
      <c r="MZN22" s="118"/>
      <c r="MZP22" s="117"/>
      <c r="MZQ22" s="83"/>
      <c r="MZR22" s="83"/>
      <c r="MZS22" s="549"/>
      <c r="MZT22" s="95"/>
      <c r="NAB22" s="95"/>
      <c r="NAC22" s="550"/>
      <c r="NAE22" s="118"/>
      <c r="NAG22" s="118"/>
      <c r="NAI22" s="117"/>
      <c r="NAJ22" s="83"/>
      <c r="NAK22" s="83"/>
      <c r="NAL22" s="549"/>
      <c r="NAM22" s="95"/>
      <c r="NAU22" s="95"/>
      <c r="NAV22" s="550"/>
      <c r="NAX22" s="118"/>
      <c r="NAZ22" s="118"/>
      <c r="NBB22" s="117"/>
      <c r="NBC22" s="83"/>
      <c r="NBD22" s="83"/>
      <c r="NBE22" s="549"/>
      <c r="NBF22" s="95"/>
      <c r="NBN22" s="95"/>
      <c r="NBO22" s="550"/>
      <c r="NBQ22" s="118"/>
      <c r="NBS22" s="118"/>
      <c r="NBU22" s="117"/>
      <c r="NBV22" s="83"/>
      <c r="NBW22" s="83"/>
      <c r="NBX22" s="549"/>
      <c r="NBY22" s="95"/>
      <c r="NCG22" s="95"/>
      <c r="NCH22" s="550"/>
      <c r="NCJ22" s="118"/>
      <c r="NCL22" s="118"/>
      <c r="NCN22" s="117"/>
      <c r="NCO22" s="83"/>
      <c r="NCP22" s="83"/>
      <c r="NCQ22" s="549"/>
      <c r="NCR22" s="95"/>
      <c r="NCZ22" s="95"/>
      <c r="NDA22" s="550"/>
      <c r="NDC22" s="118"/>
      <c r="NDE22" s="118"/>
      <c r="NDG22" s="117"/>
      <c r="NDH22" s="83"/>
      <c r="NDI22" s="83"/>
      <c r="NDJ22" s="549"/>
      <c r="NDK22" s="95"/>
      <c r="NDS22" s="95"/>
      <c r="NDT22" s="550"/>
      <c r="NDV22" s="118"/>
      <c r="NDX22" s="118"/>
      <c r="NDZ22" s="117"/>
      <c r="NEA22" s="83"/>
      <c r="NEB22" s="83"/>
      <c r="NEC22" s="549"/>
      <c r="NED22" s="95"/>
      <c r="NEL22" s="95"/>
      <c r="NEM22" s="550"/>
      <c r="NEO22" s="118"/>
      <c r="NEQ22" s="118"/>
      <c r="NES22" s="117"/>
      <c r="NET22" s="83"/>
      <c r="NEU22" s="83"/>
      <c r="NEV22" s="549"/>
      <c r="NEW22" s="95"/>
      <c r="NFE22" s="95"/>
      <c r="NFF22" s="550"/>
      <c r="NFH22" s="118"/>
      <c r="NFJ22" s="118"/>
      <c r="NFL22" s="117"/>
      <c r="NFM22" s="83"/>
      <c r="NFN22" s="83"/>
      <c r="NFO22" s="549"/>
      <c r="NFP22" s="95"/>
      <c r="NFX22" s="95"/>
      <c r="NFY22" s="550"/>
      <c r="NGA22" s="118"/>
      <c r="NGC22" s="118"/>
      <c r="NGE22" s="117"/>
      <c r="NGF22" s="83"/>
      <c r="NGG22" s="83"/>
      <c r="NGH22" s="549"/>
      <c r="NGI22" s="95"/>
      <c r="NGQ22" s="95"/>
      <c r="NGR22" s="550"/>
      <c r="NGT22" s="118"/>
      <c r="NGV22" s="118"/>
      <c r="NGX22" s="117"/>
      <c r="NGY22" s="83"/>
      <c r="NGZ22" s="83"/>
      <c r="NHA22" s="549"/>
      <c r="NHB22" s="95"/>
      <c r="NHJ22" s="95"/>
      <c r="NHK22" s="550"/>
      <c r="NHM22" s="118"/>
      <c r="NHO22" s="118"/>
      <c r="NHQ22" s="117"/>
      <c r="NHR22" s="83"/>
      <c r="NHS22" s="83"/>
      <c r="NHT22" s="549"/>
      <c r="NHU22" s="95"/>
      <c r="NIC22" s="95"/>
      <c r="NID22" s="550"/>
      <c r="NIF22" s="118"/>
      <c r="NIH22" s="118"/>
      <c r="NIJ22" s="117"/>
      <c r="NIK22" s="83"/>
      <c r="NIL22" s="83"/>
      <c r="NIM22" s="549"/>
      <c r="NIN22" s="95"/>
      <c r="NIV22" s="95"/>
      <c r="NIW22" s="550"/>
      <c r="NIY22" s="118"/>
      <c r="NJA22" s="118"/>
      <c r="NJC22" s="117"/>
      <c r="NJD22" s="83"/>
      <c r="NJE22" s="83"/>
      <c r="NJF22" s="549"/>
      <c r="NJG22" s="95"/>
      <c r="NJO22" s="95"/>
      <c r="NJP22" s="550"/>
      <c r="NJR22" s="118"/>
      <c r="NJT22" s="118"/>
      <c r="NJV22" s="117"/>
      <c r="NJW22" s="83"/>
      <c r="NJX22" s="83"/>
      <c r="NJY22" s="549"/>
      <c r="NJZ22" s="95"/>
      <c r="NKH22" s="95"/>
      <c r="NKI22" s="550"/>
      <c r="NKK22" s="118"/>
      <c r="NKM22" s="118"/>
      <c r="NKO22" s="117"/>
      <c r="NKP22" s="83"/>
      <c r="NKQ22" s="83"/>
      <c r="NKR22" s="549"/>
      <c r="NKS22" s="95"/>
      <c r="NLA22" s="95"/>
      <c r="NLB22" s="550"/>
      <c r="NLD22" s="118"/>
      <c r="NLF22" s="118"/>
      <c r="NLH22" s="117"/>
      <c r="NLI22" s="83"/>
      <c r="NLJ22" s="83"/>
      <c r="NLK22" s="549"/>
      <c r="NLL22" s="95"/>
      <c r="NLT22" s="95"/>
      <c r="NLU22" s="550"/>
      <c r="NLW22" s="118"/>
      <c r="NLY22" s="118"/>
      <c r="NMA22" s="117"/>
      <c r="NMB22" s="83"/>
      <c r="NMC22" s="83"/>
      <c r="NMD22" s="549"/>
      <c r="NME22" s="95"/>
      <c r="NMM22" s="95"/>
      <c r="NMN22" s="550"/>
      <c r="NMP22" s="118"/>
      <c r="NMR22" s="118"/>
      <c r="NMT22" s="117"/>
      <c r="NMU22" s="83"/>
      <c r="NMV22" s="83"/>
      <c r="NMW22" s="549"/>
      <c r="NMX22" s="95"/>
      <c r="NNF22" s="95"/>
      <c r="NNG22" s="550"/>
      <c r="NNI22" s="118"/>
      <c r="NNK22" s="118"/>
      <c r="NNM22" s="117"/>
      <c r="NNN22" s="83"/>
      <c r="NNO22" s="83"/>
      <c r="NNP22" s="549"/>
      <c r="NNQ22" s="95"/>
      <c r="NNY22" s="95"/>
      <c r="NNZ22" s="550"/>
      <c r="NOB22" s="118"/>
      <c r="NOD22" s="118"/>
      <c r="NOF22" s="117"/>
      <c r="NOG22" s="83"/>
      <c r="NOH22" s="83"/>
      <c r="NOI22" s="549"/>
      <c r="NOJ22" s="95"/>
      <c r="NOR22" s="95"/>
      <c r="NOS22" s="550"/>
      <c r="NOU22" s="118"/>
      <c r="NOW22" s="118"/>
      <c r="NOY22" s="117"/>
      <c r="NOZ22" s="83"/>
      <c r="NPA22" s="83"/>
      <c r="NPB22" s="549"/>
      <c r="NPC22" s="95"/>
      <c r="NPK22" s="95"/>
      <c r="NPL22" s="550"/>
      <c r="NPN22" s="118"/>
      <c r="NPP22" s="118"/>
      <c r="NPR22" s="117"/>
      <c r="NPS22" s="83"/>
      <c r="NPT22" s="83"/>
      <c r="NPU22" s="549"/>
      <c r="NPV22" s="95"/>
      <c r="NQD22" s="95"/>
      <c r="NQE22" s="550"/>
      <c r="NQG22" s="118"/>
      <c r="NQI22" s="118"/>
      <c r="NQK22" s="117"/>
      <c r="NQL22" s="83"/>
      <c r="NQM22" s="83"/>
      <c r="NQN22" s="549"/>
      <c r="NQO22" s="95"/>
      <c r="NQW22" s="95"/>
      <c r="NQX22" s="550"/>
      <c r="NQZ22" s="118"/>
      <c r="NRB22" s="118"/>
      <c r="NRD22" s="117"/>
      <c r="NRE22" s="83"/>
      <c r="NRF22" s="83"/>
      <c r="NRG22" s="549"/>
      <c r="NRH22" s="95"/>
      <c r="NRP22" s="95"/>
      <c r="NRQ22" s="550"/>
      <c r="NRS22" s="118"/>
      <c r="NRU22" s="118"/>
      <c r="NRW22" s="117"/>
      <c r="NRX22" s="83"/>
      <c r="NRY22" s="83"/>
      <c r="NRZ22" s="549"/>
      <c r="NSA22" s="95"/>
      <c r="NSI22" s="95"/>
      <c r="NSJ22" s="550"/>
      <c r="NSL22" s="118"/>
      <c r="NSN22" s="118"/>
      <c r="NSP22" s="117"/>
      <c r="NSQ22" s="83"/>
      <c r="NSR22" s="83"/>
      <c r="NSS22" s="549"/>
      <c r="NST22" s="95"/>
      <c r="NTB22" s="95"/>
      <c r="NTC22" s="550"/>
      <c r="NTE22" s="118"/>
      <c r="NTG22" s="118"/>
      <c r="NTI22" s="117"/>
      <c r="NTJ22" s="83"/>
      <c r="NTK22" s="83"/>
      <c r="NTL22" s="549"/>
      <c r="NTM22" s="95"/>
      <c r="NTU22" s="95"/>
      <c r="NTV22" s="550"/>
      <c r="NTX22" s="118"/>
      <c r="NTZ22" s="118"/>
      <c r="NUB22" s="117"/>
      <c r="NUC22" s="83"/>
      <c r="NUD22" s="83"/>
      <c r="NUE22" s="549"/>
      <c r="NUF22" s="95"/>
      <c r="NUN22" s="95"/>
      <c r="NUO22" s="550"/>
      <c r="NUQ22" s="118"/>
      <c r="NUS22" s="118"/>
      <c r="NUU22" s="117"/>
      <c r="NUV22" s="83"/>
      <c r="NUW22" s="83"/>
      <c r="NUX22" s="549"/>
      <c r="NUY22" s="95"/>
      <c r="NVG22" s="95"/>
      <c r="NVH22" s="550"/>
      <c r="NVJ22" s="118"/>
      <c r="NVL22" s="118"/>
      <c r="NVN22" s="117"/>
      <c r="NVO22" s="83"/>
      <c r="NVP22" s="83"/>
      <c r="NVQ22" s="549"/>
      <c r="NVR22" s="95"/>
      <c r="NVZ22" s="95"/>
      <c r="NWA22" s="550"/>
      <c r="NWC22" s="118"/>
      <c r="NWE22" s="118"/>
      <c r="NWG22" s="117"/>
      <c r="NWH22" s="83"/>
      <c r="NWI22" s="83"/>
      <c r="NWJ22" s="549"/>
      <c r="NWK22" s="95"/>
      <c r="NWS22" s="95"/>
      <c r="NWT22" s="550"/>
      <c r="NWV22" s="118"/>
      <c r="NWX22" s="118"/>
      <c r="NWZ22" s="117"/>
      <c r="NXA22" s="83"/>
      <c r="NXB22" s="83"/>
      <c r="NXC22" s="549"/>
      <c r="NXD22" s="95"/>
      <c r="NXL22" s="95"/>
      <c r="NXM22" s="550"/>
      <c r="NXO22" s="118"/>
      <c r="NXQ22" s="118"/>
      <c r="NXS22" s="117"/>
      <c r="NXT22" s="83"/>
      <c r="NXU22" s="83"/>
      <c r="NXV22" s="549"/>
      <c r="NXW22" s="95"/>
      <c r="NYE22" s="95"/>
      <c r="NYF22" s="550"/>
      <c r="NYH22" s="118"/>
      <c r="NYJ22" s="118"/>
      <c r="NYL22" s="117"/>
      <c r="NYM22" s="83"/>
      <c r="NYN22" s="83"/>
      <c r="NYO22" s="549"/>
      <c r="NYP22" s="95"/>
      <c r="NYX22" s="95"/>
      <c r="NYY22" s="550"/>
      <c r="NZA22" s="118"/>
      <c r="NZC22" s="118"/>
      <c r="NZE22" s="117"/>
      <c r="NZF22" s="83"/>
      <c r="NZG22" s="83"/>
      <c r="NZH22" s="549"/>
      <c r="NZI22" s="95"/>
      <c r="NZQ22" s="95"/>
      <c r="NZR22" s="550"/>
      <c r="NZT22" s="118"/>
      <c r="NZV22" s="118"/>
      <c r="NZX22" s="117"/>
      <c r="NZY22" s="83"/>
      <c r="NZZ22" s="83"/>
      <c r="OAA22" s="549"/>
      <c r="OAB22" s="95"/>
      <c r="OAJ22" s="95"/>
      <c r="OAK22" s="550"/>
      <c r="OAM22" s="118"/>
      <c r="OAO22" s="118"/>
      <c r="OAQ22" s="117"/>
      <c r="OAR22" s="83"/>
      <c r="OAS22" s="83"/>
      <c r="OAT22" s="549"/>
      <c r="OAU22" s="95"/>
      <c r="OBC22" s="95"/>
      <c r="OBD22" s="550"/>
      <c r="OBF22" s="118"/>
      <c r="OBH22" s="118"/>
      <c r="OBJ22" s="117"/>
      <c r="OBK22" s="83"/>
      <c r="OBL22" s="83"/>
      <c r="OBM22" s="549"/>
      <c r="OBN22" s="95"/>
      <c r="OBV22" s="95"/>
      <c r="OBW22" s="550"/>
      <c r="OBY22" s="118"/>
      <c r="OCA22" s="118"/>
      <c r="OCC22" s="117"/>
      <c r="OCD22" s="83"/>
      <c r="OCE22" s="83"/>
      <c r="OCF22" s="549"/>
      <c r="OCG22" s="95"/>
      <c r="OCO22" s="95"/>
      <c r="OCP22" s="550"/>
      <c r="OCR22" s="118"/>
      <c r="OCT22" s="118"/>
      <c r="OCV22" s="117"/>
      <c r="OCW22" s="83"/>
      <c r="OCX22" s="83"/>
      <c r="OCY22" s="549"/>
      <c r="OCZ22" s="95"/>
      <c r="ODH22" s="95"/>
      <c r="ODI22" s="550"/>
      <c r="ODK22" s="118"/>
      <c r="ODM22" s="118"/>
      <c r="ODO22" s="117"/>
      <c r="ODP22" s="83"/>
      <c r="ODQ22" s="83"/>
      <c r="ODR22" s="549"/>
      <c r="ODS22" s="95"/>
      <c r="OEA22" s="95"/>
      <c r="OEB22" s="550"/>
      <c r="OED22" s="118"/>
      <c r="OEF22" s="118"/>
      <c r="OEH22" s="117"/>
      <c r="OEI22" s="83"/>
      <c r="OEJ22" s="83"/>
      <c r="OEK22" s="549"/>
      <c r="OEL22" s="95"/>
      <c r="OET22" s="95"/>
      <c r="OEU22" s="550"/>
      <c r="OEW22" s="118"/>
      <c r="OEY22" s="118"/>
      <c r="OFA22" s="117"/>
      <c r="OFB22" s="83"/>
      <c r="OFC22" s="83"/>
      <c r="OFD22" s="549"/>
      <c r="OFE22" s="95"/>
      <c r="OFM22" s="95"/>
      <c r="OFN22" s="550"/>
      <c r="OFP22" s="118"/>
      <c r="OFR22" s="118"/>
      <c r="OFT22" s="117"/>
      <c r="OFU22" s="83"/>
      <c r="OFV22" s="83"/>
      <c r="OFW22" s="549"/>
      <c r="OFX22" s="95"/>
      <c r="OGF22" s="95"/>
      <c r="OGG22" s="550"/>
      <c r="OGI22" s="118"/>
      <c r="OGK22" s="118"/>
      <c r="OGM22" s="117"/>
      <c r="OGN22" s="83"/>
      <c r="OGO22" s="83"/>
      <c r="OGP22" s="549"/>
      <c r="OGQ22" s="95"/>
      <c r="OGY22" s="95"/>
      <c r="OGZ22" s="550"/>
      <c r="OHB22" s="118"/>
      <c r="OHD22" s="118"/>
      <c r="OHF22" s="117"/>
      <c r="OHG22" s="83"/>
      <c r="OHH22" s="83"/>
      <c r="OHI22" s="549"/>
      <c r="OHJ22" s="95"/>
      <c r="OHR22" s="95"/>
      <c r="OHS22" s="550"/>
      <c r="OHU22" s="118"/>
      <c r="OHW22" s="118"/>
      <c r="OHY22" s="117"/>
      <c r="OHZ22" s="83"/>
      <c r="OIA22" s="83"/>
      <c r="OIB22" s="549"/>
      <c r="OIC22" s="95"/>
      <c r="OIK22" s="95"/>
      <c r="OIL22" s="550"/>
      <c r="OIN22" s="118"/>
      <c r="OIP22" s="118"/>
      <c r="OIR22" s="117"/>
      <c r="OIS22" s="83"/>
      <c r="OIT22" s="83"/>
      <c r="OIU22" s="549"/>
      <c r="OIV22" s="95"/>
      <c r="OJD22" s="95"/>
      <c r="OJE22" s="550"/>
      <c r="OJG22" s="118"/>
      <c r="OJI22" s="118"/>
      <c r="OJK22" s="117"/>
      <c r="OJL22" s="83"/>
      <c r="OJM22" s="83"/>
      <c r="OJN22" s="549"/>
      <c r="OJO22" s="95"/>
      <c r="OJW22" s="95"/>
      <c r="OJX22" s="550"/>
      <c r="OJZ22" s="118"/>
      <c r="OKB22" s="118"/>
      <c r="OKD22" s="117"/>
      <c r="OKE22" s="83"/>
      <c r="OKF22" s="83"/>
      <c r="OKG22" s="549"/>
      <c r="OKH22" s="95"/>
      <c r="OKP22" s="95"/>
      <c r="OKQ22" s="550"/>
      <c r="OKS22" s="118"/>
      <c r="OKU22" s="118"/>
      <c r="OKW22" s="117"/>
      <c r="OKX22" s="83"/>
      <c r="OKY22" s="83"/>
      <c r="OKZ22" s="549"/>
      <c r="OLA22" s="95"/>
      <c r="OLI22" s="95"/>
      <c r="OLJ22" s="550"/>
      <c r="OLL22" s="118"/>
      <c r="OLN22" s="118"/>
      <c r="OLP22" s="117"/>
      <c r="OLQ22" s="83"/>
      <c r="OLR22" s="83"/>
      <c r="OLS22" s="549"/>
      <c r="OLT22" s="95"/>
      <c r="OMB22" s="95"/>
      <c r="OMC22" s="550"/>
      <c r="OME22" s="118"/>
      <c r="OMG22" s="118"/>
      <c r="OMI22" s="117"/>
      <c r="OMJ22" s="83"/>
      <c r="OMK22" s="83"/>
      <c r="OML22" s="549"/>
      <c r="OMM22" s="95"/>
      <c r="OMU22" s="95"/>
      <c r="OMV22" s="550"/>
      <c r="OMX22" s="118"/>
      <c r="OMZ22" s="118"/>
      <c r="ONB22" s="117"/>
      <c r="ONC22" s="83"/>
      <c r="OND22" s="83"/>
      <c r="ONE22" s="549"/>
      <c r="ONF22" s="95"/>
      <c r="ONN22" s="95"/>
      <c r="ONO22" s="550"/>
      <c r="ONQ22" s="118"/>
      <c r="ONS22" s="118"/>
      <c r="ONU22" s="117"/>
      <c r="ONV22" s="83"/>
      <c r="ONW22" s="83"/>
      <c r="ONX22" s="549"/>
      <c r="ONY22" s="95"/>
      <c r="OOG22" s="95"/>
      <c r="OOH22" s="550"/>
      <c r="OOJ22" s="118"/>
      <c r="OOL22" s="118"/>
      <c r="OON22" s="117"/>
      <c r="OOO22" s="83"/>
      <c r="OOP22" s="83"/>
      <c r="OOQ22" s="549"/>
      <c r="OOR22" s="95"/>
      <c r="OOZ22" s="95"/>
      <c r="OPA22" s="550"/>
      <c r="OPC22" s="118"/>
      <c r="OPE22" s="118"/>
      <c r="OPG22" s="117"/>
      <c r="OPH22" s="83"/>
      <c r="OPI22" s="83"/>
      <c r="OPJ22" s="549"/>
      <c r="OPK22" s="95"/>
      <c r="OPS22" s="95"/>
      <c r="OPT22" s="550"/>
      <c r="OPV22" s="118"/>
      <c r="OPX22" s="118"/>
      <c r="OPZ22" s="117"/>
      <c r="OQA22" s="83"/>
      <c r="OQB22" s="83"/>
      <c r="OQC22" s="549"/>
      <c r="OQD22" s="95"/>
      <c r="OQL22" s="95"/>
      <c r="OQM22" s="550"/>
      <c r="OQO22" s="118"/>
      <c r="OQQ22" s="118"/>
      <c r="OQS22" s="117"/>
      <c r="OQT22" s="83"/>
      <c r="OQU22" s="83"/>
      <c r="OQV22" s="549"/>
      <c r="OQW22" s="95"/>
      <c r="ORE22" s="95"/>
      <c r="ORF22" s="550"/>
      <c r="ORH22" s="118"/>
      <c r="ORJ22" s="118"/>
      <c r="ORL22" s="117"/>
      <c r="ORM22" s="83"/>
      <c r="ORN22" s="83"/>
      <c r="ORO22" s="549"/>
      <c r="ORP22" s="95"/>
      <c r="ORX22" s="95"/>
      <c r="ORY22" s="550"/>
      <c r="OSA22" s="118"/>
      <c r="OSC22" s="118"/>
      <c r="OSE22" s="117"/>
      <c r="OSF22" s="83"/>
      <c r="OSG22" s="83"/>
      <c r="OSH22" s="549"/>
      <c r="OSI22" s="95"/>
      <c r="OSQ22" s="95"/>
      <c r="OSR22" s="550"/>
      <c r="OST22" s="118"/>
      <c r="OSV22" s="118"/>
      <c r="OSX22" s="117"/>
      <c r="OSY22" s="83"/>
      <c r="OSZ22" s="83"/>
      <c r="OTA22" s="549"/>
      <c r="OTB22" s="95"/>
      <c r="OTJ22" s="95"/>
      <c r="OTK22" s="550"/>
      <c r="OTM22" s="118"/>
      <c r="OTO22" s="118"/>
      <c r="OTQ22" s="117"/>
      <c r="OTR22" s="83"/>
      <c r="OTS22" s="83"/>
      <c r="OTT22" s="549"/>
      <c r="OTU22" s="95"/>
      <c r="OUC22" s="95"/>
      <c r="OUD22" s="550"/>
      <c r="OUF22" s="118"/>
      <c r="OUH22" s="118"/>
      <c r="OUJ22" s="117"/>
      <c r="OUK22" s="83"/>
      <c r="OUL22" s="83"/>
      <c r="OUM22" s="549"/>
      <c r="OUN22" s="95"/>
      <c r="OUV22" s="95"/>
      <c r="OUW22" s="550"/>
      <c r="OUY22" s="118"/>
      <c r="OVA22" s="118"/>
      <c r="OVC22" s="117"/>
      <c r="OVD22" s="83"/>
      <c r="OVE22" s="83"/>
      <c r="OVF22" s="549"/>
      <c r="OVG22" s="95"/>
      <c r="OVO22" s="95"/>
      <c r="OVP22" s="550"/>
      <c r="OVR22" s="118"/>
      <c r="OVT22" s="118"/>
      <c r="OVV22" s="117"/>
      <c r="OVW22" s="83"/>
      <c r="OVX22" s="83"/>
      <c r="OVY22" s="549"/>
      <c r="OVZ22" s="95"/>
      <c r="OWH22" s="95"/>
      <c r="OWI22" s="550"/>
      <c r="OWK22" s="118"/>
      <c r="OWM22" s="118"/>
      <c r="OWO22" s="117"/>
      <c r="OWP22" s="83"/>
      <c r="OWQ22" s="83"/>
      <c r="OWR22" s="549"/>
      <c r="OWS22" s="95"/>
      <c r="OXA22" s="95"/>
      <c r="OXB22" s="550"/>
      <c r="OXD22" s="118"/>
      <c r="OXF22" s="118"/>
      <c r="OXH22" s="117"/>
      <c r="OXI22" s="83"/>
      <c r="OXJ22" s="83"/>
      <c r="OXK22" s="549"/>
      <c r="OXL22" s="95"/>
      <c r="OXT22" s="95"/>
      <c r="OXU22" s="550"/>
      <c r="OXW22" s="118"/>
      <c r="OXY22" s="118"/>
      <c r="OYA22" s="117"/>
      <c r="OYB22" s="83"/>
      <c r="OYC22" s="83"/>
      <c r="OYD22" s="549"/>
      <c r="OYE22" s="95"/>
      <c r="OYM22" s="95"/>
      <c r="OYN22" s="550"/>
      <c r="OYP22" s="118"/>
      <c r="OYR22" s="118"/>
      <c r="OYT22" s="117"/>
      <c r="OYU22" s="83"/>
      <c r="OYV22" s="83"/>
      <c r="OYW22" s="549"/>
      <c r="OYX22" s="95"/>
      <c r="OZF22" s="95"/>
      <c r="OZG22" s="550"/>
      <c r="OZI22" s="118"/>
      <c r="OZK22" s="118"/>
      <c r="OZM22" s="117"/>
      <c r="OZN22" s="83"/>
      <c r="OZO22" s="83"/>
      <c r="OZP22" s="549"/>
      <c r="OZQ22" s="95"/>
      <c r="OZY22" s="95"/>
      <c r="OZZ22" s="550"/>
      <c r="PAB22" s="118"/>
      <c r="PAD22" s="118"/>
      <c r="PAF22" s="117"/>
      <c r="PAG22" s="83"/>
      <c r="PAH22" s="83"/>
      <c r="PAI22" s="549"/>
      <c r="PAJ22" s="95"/>
      <c r="PAR22" s="95"/>
      <c r="PAS22" s="550"/>
      <c r="PAU22" s="118"/>
      <c r="PAW22" s="118"/>
      <c r="PAY22" s="117"/>
      <c r="PAZ22" s="83"/>
      <c r="PBA22" s="83"/>
      <c r="PBB22" s="549"/>
      <c r="PBC22" s="95"/>
      <c r="PBK22" s="95"/>
      <c r="PBL22" s="550"/>
      <c r="PBN22" s="118"/>
      <c r="PBP22" s="118"/>
      <c r="PBR22" s="117"/>
      <c r="PBS22" s="83"/>
      <c r="PBT22" s="83"/>
      <c r="PBU22" s="549"/>
      <c r="PBV22" s="95"/>
      <c r="PCD22" s="95"/>
      <c r="PCE22" s="550"/>
      <c r="PCG22" s="118"/>
      <c r="PCI22" s="118"/>
      <c r="PCK22" s="117"/>
      <c r="PCL22" s="83"/>
      <c r="PCM22" s="83"/>
      <c r="PCN22" s="549"/>
      <c r="PCO22" s="95"/>
      <c r="PCW22" s="95"/>
      <c r="PCX22" s="550"/>
      <c r="PCZ22" s="118"/>
      <c r="PDB22" s="118"/>
      <c r="PDD22" s="117"/>
      <c r="PDE22" s="83"/>
      <c r="PDF22" s="83"/>
      <c r="PDG22" s="549"/>
      <c r="PDH22" s="95"/>
      <c r="PDP22" s="95"/>
      <c r="PDQ22" s="550"/>
      <c r="PDS22" s="118"/>
      <c r="PDU22" s="118"/>
      <c r="PDW22" s="117"/>
      <c r="PDX22" s="83"/>
      <c r="PDY22" s="83"/>
      <c r="PDZ22" s="549"/>
      <c r="PEA22" s="95"/>
      <c r="PEI22" s="95"/>
      <c r="PEJ22" s="550"/>
      <c r="PEL22" s="118"/>
      <c r="PEN22" s="118"/>
      <c r="PEP22" s="117"/>
      <c r="PEQ22" s="83"/>
      <c r="PER22" s="83"/>
      <c r="PES22" s="549"/>
      <c r="PET22" s="95"/>
      <c r="PFB22" s="95"/>
      <c r="PFC22" s="550"/>
      <c r="PFE22" s="118"/>
      <c r="PFG22" s="118"/>
      <c r="PFI22" s="117"/>
      <c r="PFJ22" s="83"/>
      <c r="PFK22" s="83"/>
      <c r="PFL22" s="549"/>
      <c r="PFM22" s="95"/>
      <c r="PFU22" s="95"/>
      <c r="PFV22" s="550"/>
      <c r="PFX22" s="118"/>
      <c r="PFZ22" s="118"/>
      <c r="PGB22" s="117"/>
      <c r="PGC22" s="83"/>
      <c r="PGD22" s="83"/>
      <c r="PGE22" s="549"/>
      <c r="PGF22" s="95"/>
      <c r="PGN22" s="95"/>
      <c r="PGO22" s="550"/>
      <c r="PGQ22" s="118"/>
      <c r="PGS22" s="118"/>
      <c r="PGU22" s="117"/>
      <c r="PGV22" s="83"/>
      <c r="PGW22" s="83"/>
      <c r="PGX22" s="549"/>
      <c r="PGY22" s="95"/>
      <c r="PHG22" s="95"/>
      <c r="PHH22" s="550"/>
      <c r="PHJ22" s="118"/>
      <c r="PHL22" s="118"/>
      <c r="PHN22" s="117"/>
      <c r="PHO22" s="83"/>
      <c r="PHP22" s="83"/>
      <c r="PHQ22" s="549"/>
      <c r="PHR22" s="95"/>
      <c r="PHZ22" s="95"/>
      <c r="PIA22" s="550"/>
      <c r="PIC22" s="118"/>
      <c r="PIE22" s="118"/>
      <c r="PIG22" s="117"/>
      <c r="PIH22" s="83"/>
      <c r="PII22" s="83"/>
      <c r="PIJ22" s="549"/>
      <c r="PIK22" s="95"/>
      <c r="PIS22" s="95"/>
      <c r="PIT22" s="550"/>
      <c r="PIV22" s="118"/>
      <c r="PIX22" s="118"/>
      <c r="PIZ22" s="117"/>
      <c r="PJA22" s="83"/>
      <c r="PJB22" s="83"/>
      <c r="PJC22" s="549"/>
      <c r="PJD22" s="95"/>
      <c r="PJL22" s="95"/>
      <c r="PJM22" s="550"/>
      <c r="PJO22" s="118"/>
      <c r="PJQ22" s="118"/>
      <c r="PJS22" s="117"/>
      <c r="PJT22" s="83"/>
      <c r="PJU22" s="83"/>
      <c r="PJV22" s="549"/>
      <c r="PJW22" s="95"/>
      <c r="PKE22" s="95"/>
      <c r="PKF22" s="550"/>
      <c r="PKH22" s="118"/>
      <c r="PKJ22" s="118"/>
      <c r="PKL22" s="117"/>
      <c r="PKM22" s="83"/>
      <c r="PKN22" s="83"/>
      <c r="PKO22" s="549"/>
      <c r="PKP22" s="95"/>
      <c r="PKX22" s="95"/>
      <c r="PKY22" s="550"/>
      <c r="PLA22" s="118"/>
      <c r="PLC22" s="118"/>
      <c r="PLE22" s="117"/>
      <c r="PLF22" s="83"/>
      <c r="PLG22" s="83"/>
      <c r="PLH22" s="549"/>
      <c r="PLI22" s="95"/>
      <c r="PLQ22" s="95"/>
      <c r="PLR22" s="550"/>
      <c r="PLT22" s="118"/>
      <c r="PLV22" s="118"/>
      <c r="PLX22" s="117"/>
      <c r="PLY22" s="83"/>
      <c r="PLZ22" s="83"/>
      <c r="PMA22" s="549"/>
      <c r="PMB22" s="95"/>
      <c r="PMJ22" s="95"/>
      <c r="PMK22" s="550"/>
      <c r="PMM22" s="118"/>
      <c r="PMO22" s="118"/>
      <c r="PMQ22" s="117"/>
      <c r="PMR22" s="83"/>
      <c r="PMS22" s="83"/>
      <c r="PMT22" s="549"/>
      <c r="PMU22" s="95"/>
      <c r="PNC22" s="95"/>
      <c r="PND22" s="550"/>
      <c r="PNF22" s="118"/>
      <c r="PNH22" s="118"/>
      <c r="PNJ22" s="117"/>
      <c r="PNK22" s="83"/>
      <c r="PNL22" s="83"/>
      <c r="PNM22" s="549"/>
      <c r="PNN22" s="95"/>
      <c r="PNV22" s="95"/>
      <c r="PNW22" s="550"/>
      <c r="PNY22" s="118"/>
      <c r="POA22" s="118"/>
      <c r="POC22" s="117"/>
      <c r="POD22" s="83"/>
      <c r="POE22" s="83"/>
      <c r="POF22" s="549"/>
      <c r="POG22" s="95"/>
      <c r="POO22" s="95"/>
      <c r="POP22" s="550"/>
      <c r="POR22" s="118"/>
      <c r="POT22" s="118"/>
      <c r="POV22" s="117"/>
      <c r="POW22" s="83"/>
      <c r="POX22" s="83"/>
      <c r="POY22" s="549"/>
      <c r="POZ22" s="95"/>
      <c r="PPH22" s="95"/>
      <c r="PPI22" s="550"/>
      <c r="PPK22" s="118"/>
      <c r="PPM22" s="118"/>
      <c r="PPO22" s="117"/>
      <c r="PPP22" s="83"/>
      <c r="PPQ22" s="83"/>
      <c r="PPR22" s="549"/>
      <c r="PPS22" s="95"/>
      <c r="PQA22" s="95"/>
      <c r="PQB22" s="550"/>
      <c r="PQD22" s="118"/>
      <c r="PQF22" s="118"/>
      <c r="PQH22" s="117"/>
      <c r="PQI22" s="83"/>
      <c r="PQJ22" s="83"/>
      <c r="PQK22" s="549"/>
      <c r="PQL22" s="95"/>
      <c r="PQT22" s="95"/>
      <c r="PQU22" s="550"/>
      <c r="PQW22" s="118"/>
      <c r="PQY22" s="118"/>
      <c r="PRA22" s="117"/>
      <c r="PRB22" s="83"/>
      <c r="PRC22" s="83"/>
      <c r="PRD22" s="549"/>
      <c r="PRE22" s="95"/>
      <c r="PRM22" s="95"/>
      <c r="PRN22" s="550"/>
      <c r="PRP22" s="118"/>
      <c r="PRR22" s="118"/>
      <c r="PRT22" s="117"/>
      <c r="PRU22" s="83"/>
      <c r="PRV22" s="83"/>
      <c r="PRW22" s="549"/>
      <c r="PRX22" s="95"/>
      <c r="PSF22" s="95"/>
      <c r="PSG22" s="550"/>
      <c r="PSI22" s="118"/>
      <c r="PSK22" s="118"/>
      <c r="PSM22" s="117"/>
      <c r="PSN22" s="83"/>
      <c r="PSO22" s="83"/>
      <c r="PSP22" s="549"/>
      <c r="PSQ22" s="95"/>
      <c r="PSY22" s="95"/>
      <c r="PSZ22" s="550"/>
      <c r="PTB22" s="118"/>
      <c r="PTD22" s="118"/>
      <c r="PTF22" s="117"/>
      <c r="PTG22" s="83"/>
      <c r="PTH22" s="83"/>
      <c r="PTI22" s="549"/>
      <c r="PTJ22" s="95"/>
      <c r="PTR22" s="95"/>
      <c r="PTS22" s="550"/>
      <c r="PTU22" s="118"/>
      <c r="PTW22" s="118"/>
      <c r="PTY22" s="117"/>
      <c r="PTZ22" s="83"/>
      <c r="PUA22" s="83"/>
      <c r="PUB22" s="549"/>
      <c r="PUC22" s="95"/>
      <c r="PUK22" s="95"/>
      <c r="PUL22" s="550"/>
      <c r="PUN22" s="118"/>
      <c r="PUP22" s="118"/>
      <c r="PUR22" s="117"/>
      <c r="PUS22" s="83"/>
      <c r="PUT22" s="83"/>
      <c r="PUU22" s="549"/>
      <c r="PUV22" s="95"/>
      <c r="PVD22" s="95"/>
      <c r="PVE22" s="550"/>
      <c r="PVG22" s="118"/>
      <c r="PVI22" s="118"/>
      <c r="PVK22" s="117"/>
      <c r="PVL22" s="83"/>
      <c r="PVM22" s="83"/>
      <c r="PVN22" s="549"/>
      <c r="PVO22" s="95"/>
      <c r="PVW22" s="95"/>
      <c r="PVX22" s="550"/>
      <c r="PVZ22" s="118"/>
      <c r="PWB22" s="118"/>
      <c r="PWD22" s="117"/>
      <c r="PWE22" s="83"/>
      <c r="PWF22" s="83"/>
      <c r="PWG22" s="549"/>
      <c r="PWH22" s="95"/>
      <c r="PWP22" s="95"/>
      <c r="PWQ22" s="550"/>
      <c r="PWS22" s="118"/>
      <c r="PWU22" s="118"/>
      <c r="PWW22" s="117"/>
      <c r="PWX22" s="83"/>
      <c r="PWY22" s="83"/>
      <c r="PWZ22" s="549"/>
      <c r="PXA22" s="95"/>
      <c r="PXI22" s="95"/>
      <c r="PXJ22" s="550"/>
      <c r="PXL22" s="118"/>
      <c r="PXN22" s="118"/>
      <c r="PXP22" s="117"/>
      <c r="PXQ22" s="83"/>
      <c r="PXR22" s="83"/>
      <c r="PXS22" s="549"/>
      <c r="PXT22" s="95"/>
      <c r="PYB22" s="95"/>
      <c r="PYC22" s="550"/>
      <c r="PYE22" s="118"/>
      <c r="PYG22" s="118"/>
      <c r="PYI22" s="117"/>
      <c r="PYJ22" s="83"/>
      <c r="PYK22" s="83"/>
      <c r="PYL22" s="549"/>
      <c r="PYM22" s="95"/>
      <c r="PYU22" s="95"/>
      <c r="PYV22" s="550"/>
      <c r="PYX22" s="118"/>
      <c r="PYZ22" s="118"/>
      <c r="PZB22" s="117"/>
      <c r="PZC22" s="83"/>
      <c r="PZD22" s="83"/>
      <c r="PZE22" s="549"/>
      <c r="PZF22" s="95"/>
      <c r="PZN22" s="95"/>
      <c r="PZO22" s="550"/>
      <c r="PZQ22" s="118"/>
      <c r="PZS22" s="118"/>
      <c r="PZU22" s="117"/>
      <c r="PZV22" s="83"/>
      <c r="PZW22" s="83"/>
      <c r="PZX22" s="549"/>
      <c r="PZY22" s="95"/>
      <c r="QAG22" s="95"/>
      <c r="QAH22" s="550"/>
      <c r="QAJ22" s="118"/>
      <c r="QAL22" s="118"/>
      <c r="QAN22" s="117"/>
      <c r="QAO22" s="83"/>
      <c r="QAP22" s="83"/>
      <c r="QAQ22" s="549"/>
      <c r="QAR22" s="95"/>
      <c r="QAZ22" s="95"/>
      <c r="QBA22" s="550"/>
      <c r="QBC22" s="118"/>
      <c r="QBE22" s="118"/>
      <c r="QBG22" s="117"/>
      <c r="QBH22" s="83"/>
      <c r="QBI22" s="83"/>
      <c r="QBJ22" s="549"/>
      <c r="QBK22" s="95"/>
      <c r="QBS22" s="95"/>
      <c r="QBT22" s="550"/>
      <c r="QBV22" s="118"/>
      <c r="QBX22" s="118"/>
      <c r="QBZ22" s="117"/>
      <c r="QCA22" s="83"/>
      <c r="QCB22" s="83"/>
      <c r="QCC22" s="549"/>
      <c r="QCD22" s="95"/>
      <c r="QCL22" s="95"/>
      <c r="QCM22" s="550"/>
      <c r="QCO22" s="118"/>
      <c r="QCQ22" s="118"/>
      <c r="QCS22" s="117"/>
      <c r="QCT22" s="83"/>
      <c r="QCU22" s="83"/>
      <c r="QCV22" s="549"/>
      <c r="QCW22" s="95"/>
      <c r="QDE22" s="95"/>
      <c r="QDF22" s="550"/>
      <c r="QDH22" s="118"/>
      <c r="QDJ22" s="118"/>
      <c r="QDL22" s="117"/>
      <c r="QDM22" s="83"/>
      <c r="QDN22" s="83"/>
      <c r="QDO22" s="549"/>
      <c r="QDP22" s="95"/>
      <c r="QDX22" s="95"/>
      <c r="QDY22" s="550"/>
      <c r="QEA22" s="118"/>
      <c r="QEC22" s="118"/>
      <c r="QEE22" s="117"/>
      <c r="QEF22" s="83"/>
      <c r="QEG22" s="83"/>
      <c r="QEH22" s="549"/>
      <c r="QEI22" s="95"/>
      <c r="QEQ22" s="95"/>
      <c r="QER22" s="550"/>
      <c r="QET22" s="118"/>
      <c r="QEV22" s="118"/>
      <c r="QEX22" s="117"/>
      <c r="QEY22" s="83"/>
      <c r="QEZ22" s="83"/>
      <c r="QFA22" s="549"/>
      <c r="QFB22" s="95"/>
      <c r="QFJ22" s="95"/>
      <c r="QFK22" s="550"/>
      <c r="QFM22" s="118"/>
      <c r="QFO22" s="118"/>
      <c r="QFQ22" s="117"/>
      <c r="QFR22" s="83"/>
      <c r="QFS22" s="83"/>
      <c r="QFT22" s="549"/>
      <c r="QFU22" s="95"/>
      <c r="QGC22" s="95"/>
      <c r="QGD22" s="550"/>
      <c r="QGF22" s="118"/>
      <c r="QGH22" s="118"/>
      <c r="QGJ22" s="117"/>
      <c r="QGK22" s="83"/>
      <c r="QGL22" s="83"/>
      <c r="QGM22" s="549"/>
      <c r="QGN22" s="95"/>
      <c r="QGV22" s="95"/>
      <c r="QGW22" s="550"/>
      <c r="QGY22" s="118"/>
      <c r="QHA22" s="118"/>
      <c r="QHC22" s="117"/>
      <c r="QHD22" s="83"/>
      <c r="QHE22" s="83"/>
      <c r="QHF22" s="549"/>
      <c r="QHG22" s="95"/>
      <c r="QHO22" s="95"/>
      <c r="QHP22" s="550"/>
      <c r="QHR22" s="118"/>
      <c r="QHT22" s="118"/>
      <c r="QHV22" s="117"/>
      <c r="QHW22" s="83"/>
      <c r="QHX22" s="83"/>
      <c r="QHY22" s="549"/>
      <c r="QHZ22" s="95"/>
      <c r="QIH22" s="95"/>
      <c r="QII22" s="550"/>
      <c r="QIK22" s="118"/>
      <c r="QIM22" s="118"/>
      <c r="QIO22" s="117"/>
      <c r="QIP22" s="83"/>
      <c r="QIQ22" s="83"/>
      <c r="QIR22" s="549"/>
      <c r="QIS22" s="95"/>
      <c r="QJA22" s="95"/>
      <c r="QJB22" s="550"/>
      <c r="QJD22" s="118"/>
      <c r="QJF22" s="118"/>
      <c r="QJH22" s="117"/>
      <c r="QJI22" s="83"/>
      <c r="QJJ22" s="83"/>
      <c r="QJK22" s="549"/>
      <c r="QJL22" s="95"/>
      <c r="QJT22" s="95"/>
      <c r="QJU22" s="550"/>
      <c r="QJW22" s="118"/>
      <c r="QJY22" s="118"/>
      <c r="QKA22" s="117"/>
      <c r="QKB22" s="83"/>
      <c r="QKC22" s="83"/>
      <c r="QKD22" s="549"/>
      <c r="QKE22" s="95"/>
      <c r="QKM22" s="95"/>
      <c r="QKN22" s="550"/>
      <c r="QKP22" s="118"/>
      <c r="QKR22" s="118"/>
      <c r="QKT22" s="117"/>
      <c r="QKU22" s="83"/>
      <c r="QKV22" s="83"/>
      <c r="QKW22" s="549"/>
      <c r="QKX22" s="95"/>
      <c r="QLF22" s="95"/>
      <c r="QLG22" s="550"/>
      <c r="QLI22" s="118"/>
      <c r="QLK22" s="118"/>
      <c r="QLM22" s="117"/>
      <c r="QLN22" s="83"/>
      <c r="QLO22" s="83"/>
      <c r="QLP22" s="549"/>
      <c r="QLQ22" s="95"/>
      <c r="QLY22" s="95"/>
      <c r="QLZ22" s="550"/>
      <c r="QMB22" s="118"/>
      <c r="QMD22" s="118"/>
      <c r="QMF22" s="117"/>
      <c r="QMG22" s="83"/>
      <c r="QMH22" s="83"/>
      <c r="QMI22" s="549"/>
      <c r="QMJ22" s="95"/>
      <c r="QMR22" s="95"/>
      <c r="QMS22" s="550"/>
      <c r="QMU22" s="118"/>
      <c r="QMW22" s="118"/>
      <c r="QMY22" s="117"/>
      <c r="QMZ22" s="83"/>
      <c r="QNA22" s="83"/>
      <c r="QNB22" s="549"/>
      <c r="QNC22" s="95"/>
      <c r="QNK22" s="95"/>
      <c r="QNL22" s="550"/>
      <c r="QNN22" s="118"/>
      <c r="QNP22" s="118"/>
      <c r="QNR22" s="117"/>
      <c r="QNS22" s="83"/>
      <c r="QNT22" s="83"/>
      <c r="QNU22" s="549"/>
      <c r="QNV22" s="95"/>
      <c r="QOD22" s="95"/>
      <c r="QOE22" s="550"/>
      <c r="QOG22" s="118"/>
      <c r="QOI22" s="118"/>
      <c r="QOK22" s="117"/>
      <c r="QOL22" s="83"/>
      <c r="QOM22" s="83"/>
      <c r="QON22" s="549"/>
      <c r="QOO22" s="95"/>
      <c r="QOW22" s="95"/>
      <c r="QOX22" s="550"/>
      <c r="QOZ22" s="118"/>
      <c r="QPB22" s="118"/>
      <c r="QPD22" s="117"/>
      <c r="QPE22" s="83"/>
      <c r="QPF22" s="83"/>
      <c r="QPG22" s="549"/>
      <c r="QPH22" s="95"/>
      <c r="QPP22" s="95"/>
      <c r="QPQ22" s="550"/>
      <c r="QPS22" s="118"/>
      <c r="QPU22" s="118"/>
      <c r="QPW22" s="117"/>
      <c r="QPX22" s="83"/>
      <c r="QPY22" s="83"/>
      <c r="QPZ22" s="549"/>
      <c r="QQA22" s="95"/>
      <c r="QQI22" s="95"/>
      <c r="QQJ22" s="550"/>
      <c r="QQL22" s="118"/>
      <c r="QQN22" s="118"/>
      <c r="QQP22" s="117"/>
      <c r="QQQ22" s="83"/>
      <c r="QQR22" s="83"/>
      <c r="QQS22" s="549"/>
      <c r="QQT22" s="95"/>
      <c r="QRB22" s="95"/>
      <c r="QRC22" s="550"/>
      <c r="QRE22" s="118"/>
      <c r="QRG22" s="118"/>
      <c r="QRI22" s="117"/>
      <c r="QRJ22" s="83"/>
      <c r="QRK22" s="83"/>
      <c r="QRL22" s="549"/>
      <c r="QRM22" s="95"/>
      <c r="QRU22" s="95"/>
      <c r="QRV22" s="550"/>
      <c r="QRX22" s="118"/>
      <c r="QRZ22" s="118"/>
      <c r="QSB22" s="117"/>
      <c r="QSC22" s="83"/>
      <c r="QSD22" s="83"/>
      <c r="QSE22" s="549"/>
      <c r="QSF22" s="95"/>
      <c r="QSN22" s="95"/>
      <c r="QSO22" s="550"/>
      <c r="QSQ22" s="118"/>
      <c r="QSS22" s="118"/>
      <c r="QSU22" s="117"/>
      <c r="QSV22" s="83"/>
      <c r="QSW22" s="83"/>
      <c r="QSX22" s="549"/>
      <c r="QSY22" s="95"/>
      <c r="QTG22" s="95"/>
      <c r="QTH22" s="550"/>
      <c r="QTJ22" s="118"/>
      <c r="QTL22" s="118"/>
      <c r="QTN22" s="117"/>
      <c r="QTO22" s="83"/>
      <c r="QTP22" s="83"/>
      <c r="QTQ22" s="549"/>
      <c r="QTR22" s="95"/>
      <c r="QTZ22" s="95"/>
      <c r="QUA22" s="550"/>
      <c r="QUC22" s="118"/>
      <c r="QUE22" s="118"/>
      <c r="QUG22" s="117"/>
      <c r="QUH22" s="83"/>
      <c r="QUI22" s="83"/>
      <c r="QUJ22" s="549"/>
      <c r="QUK22" s="95"/>
      <c r="QUS22" s="95"/>
      <c r="QUT22" s="550"/>
      <c r="QUV22" s="118"/>
      <c r="QUX22" s="118"/>
      <c r="QUZ22" s="117"/>
      <c r="QVA22" s="83"/>
      <c r="QVB22" s="83"/>
      <c r="QVC22" s="549"/>
      <c r="QVD22" s="95"/>
      <c r="QVL22" s="95"/>
      <c r="QVM22" s="550"/>
      <c r="QVO22" s="118"/>
      <c r="QVQ22" s="118"/>
      <c r="QVS22" s="117"/>
      <c r="QVT22" s="83"/>
      <c r="QVU22" s="83"/>
      <c r="QVV22" s="549"/>
      <c r="QVW22" s="95"/>
      <c r="QWE22" s="95"/>
      <c r="QWF22" s="550"/>
      <c r="QWH22" s="118"/>
      <c r="QWJ22" s="118"/>
      <c r="QWL22" s="117"/>
      <c r="QWM22" s="83"/>
      <c r="QWN22" s="83"/>
      <c r="QWO22" s="549"/>
      <c r="QWP22" s="95"/>
      <c r="QWX22" s="95"/>
      <c r="QWY22" s="550"/>
      <c r="QXA22" s="118"/>
      <c r="QXC22" s="118"/>
      <c r="QXE22" s="117"/>
      <c r="QXF22" s="83"/>
      <c r="QXG22" s="83"/>
      <c r="QXH22" s="549"/>
      <c r="QXI22" s="95"/>
      <c r="QXQ22" s="95"/>
      <c r="QXR22" s="550"/>
      <c r="QXT22" s="118"/>
      <c r="QXV22" s="118"/>
      <c r="QXX22" s="117"/>
      <c r="QXY22" s="83"/>
      <c r="QXZ22" s="83"/>
      <c r="QYA22" s="549"/>
      <c r="QYB22" s="95"/>
      <c r="QYJ22" s="95"/>
      <c r="QYK22" s="550"/>
      <c r="QYM22" s="118"/>
      <c r="QYO22" s="118"/>
      <c r="QYQ22" s="117"/>
      <c r="QYR22" s="83"/>
      <c r="QYS22" s="83"/>
      <c r="QYT22" s="549"/>
      <c r="QYU22" s="95"/>
      <c r="QZC22" s="95"/>
      <c r="QZD22" s="550"/>
      <c r="QZF22" s="118"/>
      <c r="QZH22" s="118"/>
      <c r="QZJ22" s="117"/>
      <c r="QZK22" s="83"/>
      <c r="QZL22" s="83"/>
      <c r="QZM22" s="549"/>
      <c r="QZN22" s="95"/>
      <c r="QZV22" s="95"/>
      <c r="QZW22" s="550"/>
      <c r="QZY22" s="118"/>
      <c r="RAA22" s="118"/>
      <c r="RAC22" s="117"/>
      <c r="RAD22" s="83"/>
      <c r="RAE22" s="83"/>
      <c r="RAF22" s="549"/>
      <c r="RAG22" s="95"/>
      <c r="RAO22" s="95"/>
      <c r="RAP22" s="550"/>
      <c r="RAR22" s="118"/>
      <c r="RAT22" s="118"/>
      <c r="RAV22" s="117"/>
      <c r="RAW22" s="83"/>
      <c r="RAX22" s="83"/>
      <c r="RAY22" s="549"/>
      <c r="RAZ22" s="95"/>
      <c r="RBH22" s="95"/>
      <c r="RBI22" s="550"/>
      <c r="RBK22" s="118"/>
      <c r="RBM22" s="118"/>
      <c r="RBO22" s="117"/>
      <c r="RBP22" s="83"/>
      <c r="RBQ22" s="83"/>
      <c r="RBR22" s="549"/>
      <c r="RBS22" s="95"/>
      <c r="RCA22" s="95"/>
      <c r="RCB22" s="550"/>
      <c r="RCD22" s="118"/>
      <c r="RCF22" s="118"/>
      <c r="RCH22" s="117"/>
      <c r="RCI22" s="83"/>
      <c r="RCJ22" s="83"/>
      <c r="RCK22" s="549"/>
      <c r="RCL22" s="95"/>
      <c r="RCT22" s="95"/>
      <c r="RCU22" s="550"/>
      <c r="RCW22" s="118"/>
      <c r="RCY22" s="118"/>
      <c r="RDA22" s="117"/>
      <c r="RDB22" s="83"/>
      <c r="RDC22" s="83"/>
      <c r="RDD22" s="549"/>
      <c r="RDE22" s="95"/>
      <c r="RDM22" s="95"/>
      <c r="RDN22" s="550"/>
      <c r="RDP22" s="118"/>
      <c r="RDR22" s="118"/>
      <c r="RDT22" s="117"/>
      <c r="RDU22" s="83"/>
      <c r="RDV22" s="83"/>
      <c r="RDW22" s="549"/>
      <c r="RDX22" s="95"/>
      <c r="REF22" s="95"/>
      <c r="REG22" s="550"/>
      <c r="REI22" s="118"/>
      <c r="REK22" s="118"/>
      <c r="REM22" s="117"/>
      <c r="REN22" s="83"/>
      <c r="REO22" s="83"/>
      <c r="REP22" s="549"/>
      <c r="REQ22" s="95"/>
      <c r="REY22" s="95"/>
      <c r="REZ22" s="550"/>
      <c r="RFB22" s="118"/>
      <c r="RFD22" s="118"/>
      <c r="RFF22" s="117"/>
      <c r="RFG22" s="83"/>
      <c r="RFH22" s="83"/>
      <c r="RFI22" s="549"/>
      <c r="RFJ22" s="95"/>
      <c r="RFR22" s="95"/>
      <c r="RFS22" s="550"/>
      <c r="RFU22" s="118"/>
      <c r="RFW22" s="118"/>
      <c r="RFY22" s="117"/>
      <c r="RFZ22" s="83"/>
      <c r="RGA22" s="83"/>
      <c r="RGB22" s="549"/>
      <c r="RGC22" s="95"/>
      <c r="RGK22" s="95"/>
      <c r="RGL22" s="550"/>
      <c r="RGN22" s="118"/>
      <c r="RGP22" s="118"/>
      <c r="RGR22" s="117"/>
      <c r="RGS22" s="83"/>
      <c r="RGT22" s="83"/>
      <c r="RGU22" s="549"/>
      <c r="RGV22" s="95"/>
      <c r="RHD22" s="95"/>
      <c r="RHE22" s="550"/>
      <c r="RHG22" s="118"/>
      <c r="RHI22" s="118"/>
      <c r="RHK22" s="117"/>
      <c r="RHL22" s="83"/>
      <c r="RHM22" s="83"/>
      <c r="RHN22" s="549"/>
      <c r="RHO22" s="95"/>
      <c r="RHW22" s="95"/>
      <c r="RHX22" s="550"/>
      <c r="RHZ22" s="118"/>
      <c r="RIB22" s="118"/>
      <c r="RID22" s="117"/>
      <c r="RIE22" s="83"/>
      <c r="RIF22" s="83"/>
      <c r="RIG22" s="549"/>
      <c r="RIH22" s="95"/>
      <c r="RIP22" s="95"/>
      <c r="RIQ22" s="550"/>
      <c r="RIS22" s="118"/>
      <c r="RIU22" s="118"/>
      <c r="RIW22" s="117"/>
      <c r="RIX22" s="83"/>
      <c r="RIY22" s="83"/>
      <c r="RIZ22" s="549"/>
      <c r="RJA22" s="95"/>
      <c r="RJI22" s="95"/>
      <c r="RJJ22" s="550"/>
      <c r="RJL22" s="118"/>
      <c r="RJN22" s="118"/>
      <c r="RJP22" s="117"/>
      <c r="RJQ22" s="83"/>
      <c r="RJR22" s="83"/>
      <c r="RJS22" s="549"/>
      <c r="RJT22" s="95"/>
      <c r="RKB22" s="95"/>
      <c r="RKC22" s="550"/>
      <c r="RKE22" s="118"/>
      <c r="RKG22" s="118"/>
      <c r="RKI22" s="117"/>
      <c r="RKJ22" s="83"/>
      <c r="RKK22" s="83"/>
      <c r="RKL22" s="549"/>
      <c r="RKM22" s="95"/>
      <c r="RKU22" s="95"/>
      <c r="RKV22" s="550"/>
      <c r="RKX22" s="118"/>
      <c r="RKZ22" s="118"/>
      <c r="RLB22" s="117"/>
      <c r="RLC22" s="83"/>
      <c r="RLD22" s="83"/>
      <c r="RLE22" s="549"/>
      <c r="RLF22" s="95"/>
      <c r="RLN22" s="95"/>
      <c r="RLO22" s="550"/>
      <c r="RLQ22" s="118"/>
      <c r="RLS22" s="118"/>
      <c r="RLU22" s="117"/>
      <c r="RLV22" s="83"/>
      <c r="RLW22" s="83"/>
      <c r="RLX22" s="549"/>
      <c r="RLY22" s="95"/>
      <c r="RMG22" s="95"/>
      <c r="RMH22" s="550"/>
      <c r="RMJ22" s="118"/>
      <c r="RML22" s="118"/>
      <c r="RMN22" s="117"/>
      <c r="RMO22" s="83"/>
      <c r="RMP22" s="83"/>
      <c r="RMQ22" s="549"/>
      <c r="RMR22" s="95"/>
      <c r="RMZ22" s="95"/>
      <c r="RNA22" s="550"/>
      <c r="RNC22" s="118"/>
      <c r="RNE22" s="118"/>
      <c r="RNG22" s="117"/>
      <c r="RNH22" s="83"/>
      <c r="RNI22" s="83"/>
      <c r="RNJ22" s="549"/>
      <c r="RNK22" s="95"/>
      <c r="RNS22" s="95"/>
      <c r="RNT22" s="550"/>
      <c r="RNV22" s="118"/>
      <c r="RNX22" s="118"/>
      <c r="RNZ22" s="117"/>
      <c r="ROA22" s="83"/>
      <c r="ROB22" s="83"/>
      <c r="ROC22" s="549"/>
      <c r="ROD22" s="95"/>
      <c r="ROL22" s="95"/>
      <c r="ROM22" s="550"/>
      <c r="ROO22" s="118"/>
      <c r="ROQ22" s="118"/>
      <c r="ROS22" s="117"/>
      <c r="ROT22" s="83"/>
      <c r="ROU22" s="83"/>
      <c r="ROV22" s="549"/>
      <c r="ROW22" s="95"/>
      <c r="RPE22" s="95"/>
      <c r="RPF22" s="550"/>
      <c r="RPH22" s="118"/>
      <c r="RPJ22" s="118"/>
      <c r="RPL22" s="117"/>
      <c r="RPM22" s="83"/>
      <c r="RPN22" s="83"/>
      <c r="RPO22" s="549"/>
      <c r="RPP22" s="95"/>
      <c r="RPX22" s="95"/>
      <c r="RPY22" s="550"/>
      <c r="RQA22" s="118"/>
      <c r="RQC22" s="118"/>
      <c r="RQE22" s="117"/>
      <c r="RQF22" s="83"/>
      <c r="RQG22" s="83"/>
      <c r="RQH22" s="549"/>
      <c r="RQI22" s="95"/>
      <c r="RQQ22" s="95"/>
      <c r="RQR22" s="550"/>
      <c r="RQT22" s="118"/>
      <c r="RQV22" s="118"/>
      <c r="RQX22" s="117"/>
      <c r="RQY22" s="83"/>
      <c r="RQZ22" s="83"/>
      <c r="RRA22" s="549"/>
      <c r="RRB22" s="95"/>
      <c r="RRJ22" s="95"/>
      <c r="RRK22" s="550"/>
      <c r="RRM22" s="118"/>
      <c r="RRO22" s="118"/>
      <c r="RRQ22" s="117"/>
      <c r="RRR22" s="83"/>
      <c r="RRS22" s="83"/>
      <c r="RRT22" s="549"/>
      <c r="RRU22" s="95"/>
      <c r="RSC22" s="95"/>
      <c r="RSD22" s="550"/>
      <c r="RSF22" s="118"/>
      <c r="RSH22" s="118"/>
      <c r="RSJ22" s="117"/>
      <c r="RSK22" s="83"/>
      <c r="RSL22" s="83"/>
      <c r="RSM22" s="549"/>
      <c r="RSN22" s="95"/>
      <c r="RSV22" s="95"/>
      <c r="RSW22" s="550"/>
      <c r="RSY22" s="118"/>
      <c r="RTA22" s="118"/>
      <c r="RTC22" s="117"/>
      <c r="RTD22" s="83"/>
      <c r="RTE22" s="83"/>
      <c r="RTF22" s="549"/>
      <c r="RTG22" s="95"/>
      <c r="RTO22" s="95"/>
      <c r="RTP22" s="550"/>
      <c r="RTR22" s="118"/>
      <c r="RTT22" s="118"/>
      <c r="RTV22" s="117"/>
      <c r="RTW22" s="83"/>
      <c r="RTX22" s="83"/>
      <c r="RTY22" s="549"/>
      <c r="RTZ22" s="95"/>
      <c r="RUH22" s="95"/>
      <c r="RUI22" s="550"/>
      <c r="RUK22" s="118"/>
      <c r="RUM22" s="118"/>
      <c r="RUO22" s="117"/>
      <c r="RUP22" s="83"/>
      <c r="RUQ22" s="83"/>
      <c r="RUR22" s="549"/>
      <c r="RUS22" s="95"/>
      <c r="RVA22" s="95"/>
      <c r="RVB22" s="550"/>
      <c r="RVD22" s="118"/>
      <c r="RVF22" s="118"/>
      <c r="RVH22" s="117"/>
      <c r="RVI22" s="83"/>
      <c r="RVJ22" s="83"/>
      <c r="RVK22" s="549"/>
      <c r="RVL22" s="95"/>
      <c r="RVT22" s="95"/>
      <c r="RVU22" s="550"/>
      <c r="RVW22" s="118"/>
      <c r="RVY22" s="118"/>
      <c r="RWA22" s="117"/>
      <c r="RWB22" s="83"/>
      <c r="RWC22" s="83"/>
      <c r="RWD22" s="549"/>
      <c r="RWE22" s="95"/>
      <c r="RWM22" s="95"/>
      <c r="RWN22" s="550"/>
      <c r="RWP22" s="118"/>
      <c r="RWR22" s="118"/>
      <c r="RWT22" s="117"/>
      <c r="RWU22" s="83"/>
      <c r="RWV22" s="83"/>
      <c r="RWW22" s="549"/>
      <c r="RWX22" s="95"/>
      <c r="RXF22" s="95"/>
      <c r="RXG22" s="550"/>
      <c r="RXI22" s="118"/>
      <c r="RXK22" s="118"/>
      <c r="RXM22" s="117"/>
      <c r="RXN22" s="83"/>
      <c r="RXO22" s="83"/>
      <c r="RXP22" s="549"/>
      <c r="RXQ22" s="95"/>
      <c r="RXY22" s="95"/>
      <c r="RXZ22" s="550"/>
      <c r="RYB22" s="118"/>
      <c r="RYD22" s="118"/>
      <c r="RYF22" s="117"/>
      <c r="RYG22" s="83"/>
      <c r="RYH22" s="83"/>
      <c r="RYI22" s="549"/>
      <c r="RYJ22" s="95"/>
      <c r="RYR22" s="95"/>
      <c r="RYS22" s="550"/>
      <c r="RYU22" s="118"/>
      <c r="RYW22" s="118"/>
      <c r="RYY22" s="117"/>
      <c r="RYZ22" s="83"/>
      <c r="RZA22" s="83"/>
      <c r="RZB22" s="549"/>
      <c r="RZC22" s="95"/>
      <c r="RZK22" s="95"/>
      <c r="RZL22" s="550"/>
      <c r="RZN22" s="118"/>
      <c r="RZP22" s="118"/>
      <c r="RZR22" s="117"/>
      <c r="RZS22" s="83"/>
      <c r="RZT22" s="83"/>
      <c r="RZU22" s="549"/>
      <c r="RZV22" s="95"/>
      <c r="SAD22" s="95"/>
      <c r="SAE22" s="550"/>
      <c r="SAG22" s="118"/>
      <c r="SAI22" s="118"/>
      <c r="SAK22" s="117"/>
      <c r="SAL22" s="83"/>
      <c r="SAM22" s="83"/>
      <c r="SAN22" s="549"/>
      <c r="SAO22" s="95"/>
      <c r="SAW22" s="95"/>
      <c r="SAX22" s="550"/>
      <c r="SAZ22" s="118"/>
      <c r="SBB22" s="118"/>
      <c r="SBD22" s="117"/>
      <c r="SBE22" s="83"/>
      <c r="SBF22" s="83"/>
      <c r="SBG22" s="549"/>
      <c r="SBH22" s="95"/>
      <c r="SBP22" s="95"/>
      <c r="SBQ22" s="550"/>
      <c r="SBS22" s="118"/>
      <c r="SBU22" s="118"/>
      <c r="SBW22" s="117"/>
      <c r="SBX22" s="83"/>
      <c r="SBY22" s="83"/>
      <c r="SBZ22" s="549"/>
      <c r="SCA22" s="95"/>
      <c r="SCI22" s="95"/>
      <c r="SCJ22" s="550"/>
      <c r="SCL22" s="118"/>
      <c r="SCN22" s="118"/>
      <c r="SCP22" s="117"/>
      <c r="SCQ22" s="83"/>
      <c r="SCR22" s="83"/>
      <c r="SCS22" s="549"/>
      <c r="SCT22" s="95"/>
      <c r="SDB22" s="95"/>
      <c r="SDC22" s="550"/>
      <c r="SDE22" s="118"/>
      <c r="SDG22" s="118"/>
      <c r="SDI22" s="117"/>
      <c r="SDJ22" s="83"/>
      <c r="SDK22" s="83"/>
      <c r="SDL22" s="549"/>
      <c r="SDM22" s="95"/>
      <c r="SDU22" s="95"/>
      <c r="SDV22" s="550"/>
      <c r="SDX22" s="118"/>
      <c r="SDZ22" s="118"/>
      <c r="SEB22" s="117"/>
      <c r="SEC22" s="83"/>
      <c r="SED22" s="83"/>
      <c r="SEE22" s="549"/>
      <c r="SEF22" s="95"/>
      <c r="SEN22" s="95"/>
      <c r="SEO22" s="550"/>
      <c r="SEQ22" s="118"/>
      <c r="SES22" s="118"/>
      <c r="SEU22" s="117"/>
      <c r="SEV22" s="83"/>
      <c r="SEW22" s="83"/>
      <c r="SEX22" s="549"/>
      <c r="SEY22" s="95"/>
      <c r="SFG22" s="95"/>
      <c r="SFH22" s="550"/>
      <c r="SFJ22" s="118"/>
      <c r="SFL22" s="118"/>
      <c r="SFN22" s="117"/>
      <c r="SFO22" s="83"/>
      <c r="SFP22" s="83"/>
      <c r="SFQ22" s="549"/>
      <c r="SFR22" s="95"/>
      <c r="SFZ22" s="95"/>
      <c r="SGA22" s="550"/>
      <c r="SGC22" s="118"/>
      <c r="SGE22" s="118"/>
      <c r="SGG22" s="117"/>
      <c r="SGH22" s="83"/>
      <c r="SGI22" s="83"/>
      <c r="SGJ22" s="549"/>
      <c r="SGK22" s="95"/>
      <c r="SGS22" s="95"/>
      <c r="SGT22" s="550"/>
      <c r="SGV22" s="118"/>
      <c r="SGX22" s="118"/>
      <c r="SGZ22" s="117"/>
      <c r="SHA22" s="83"/>
      <c r="SHB22" s="83"/>
      <c r="SHC22" s="549"/>
      <c r="SHD22" s="95"/>
      <c r="SHL22" s="95"/>
      <c r="SHM22" s="550"/>
      <c r="SHO22" s="118"/>
      <c r="SHQ22" s="118"/>
      <c r="SHS22" s="117"/>
      <c r="SHT22" s="83"/>
      <c r="SHU22" s="83"/>
      <c r="SHV22" s="549"/>
      <c r="SHW22" s="95"/>
      <c r="SIE22" s="95"/>
      <c r="SIF22" s="550"/>
      <c r="SIH22" s="118"/>
      <c r="SIJ22" s="118"/>
      <c r="SIL22" s="117"/>
      <c r="SIM22" s="83"/>
      <c r="SIN22" s="83"/>
      <c r="SIO22" s="549"/>
      <c r="SIP22" s="95"/>
      <c r="SIX22" s="95"/>
      <c r="SIY22" s="550"/>
      <c r="SJA22" s="118"/>
      <c r="SJC22" s="118"/>
      <c r="SJE22" s="117"/>
      <c r="SJF22" s="83"/>
      <c r="SJG22" s="83"/>
      <c r="SJH22" s="549"/>
      <c r="SJI22" s="95"/>
      <c r="SJQ22" s="95"/>
      <c r="SJR22" s="550"/>
      <c r="SJT22" s="118"/>
      <c r="SJV22" s="118"/>
      <c r="SJX22" s="117"/>
      <c r="SJY22" s="83"/>
      <c r="SJZ22" s="83"/>
      <c r="SKA22" s="549"/>
      <c r="SKB22" s="95"/>
      <c r="SKJ22" s="95"/>
      <c r="SKK22" s="550"/>
      <c r="SKM22" s="118"/>
      <c r="SKO22" s="118"/>
      <c r="SKQ22" s="117"/>
      <c r="SKR22" s="83"/>
      <c r="SKS22" s="83"/>
      <c r="SKT22" s="549"/>
      <c r="SKU22" s="95"/>
      <c r="SLC22" s="95"/>
      <c r="SLD22" s="550"/>
      <c r="SLF22" s="118"/>
      <c r="SLH22" s="118"/>
      <c r="SLJ22" s="117"/>
      <c r="SLK22" s="83"/>
      <c r="SLL22" s="83"/>
      <c r="SLM22" s="549"/>
      <c r="SLN22" s="95"/>
      <c r="SLV22" s="95"/>
      <c r="SLW22" s="550"/>
      <c r="SLY22" s="118"/>
      <c r="SMA22" s="118"/>
      <c r="SMC22" s="117"/>
      <c r="SMD22" s="83"/>
      <c r="SME22" s="83"/>
      <c r="SMF22" s="549"/>
      <c r="SMG22" s="95"/>
      <c r="SMO22" s="95"/>
      <c r="SMP22" s="550"/>
      <c r="SMR22" s="118"/>
      <c r="SMT22" s="118"/>
      <c r="SMV22" s="117"/>
      <c r="SMW22" s="83"/>
      <c r="SMX22" s="83"/>
      <c r="SMY22" s="549"/>
      <c r="SMZ22" s="95"/>
      <c r="SNH22" s="95"/>
      <c r="SNI22" s="550"/>
      <c r="SNK22" s="118"/>
      <c r="SNM22" s="118"/>
      <c r="SNO22" s="117"/>
      <c r="SNP22" s="83"/>
      <c r="SNQ22" s="83"/>
      <c r="SNR22" s="549"/>
      <c r="SNS22" s="95"/>
      <c r="SOA22" s="95"/>
      <c r="SOB22" s="550"/>
      <c r="SOD22" s="118"/>
      <c r="SOF22" s="118"/>
      <c r="SOH22" s="117"/>
      <c r="SOI22" s="83"/>
      <c r="SOJ22" s="83"/>
      <c r="SOK22" s="549"/>
      <c r="SOL22" s="95"/>
      <c r="SOT22" s="95"/>
      <c r="SOU22" s="550"/>
      <c r="SOW22" s="118"/>
      <c r="SOY22" s="118"/>
      <c r="SPA22" s="117"/>
      <c r="SPB22" s="83"/>
      <c r="SPC22" s="83"/>
      <c r="SPD22" s="549"/>
      <c r="SPE22" s="95"/>
      <c r="SPM22" s="95"/>
      <c r="SPN22" s="550"/>
      <c r="SPP22" s="118"/>
      <c r="SPR22" s="118"/>
      <c r="SPT22" s="117"/>
      <c r="SPU22" s="83"/>
      <c r="SPV22" s="83"/>
      <c r="SPW22" s="549"/>
      <c r="SPX22" s="95"/>
      <c r="SQF22" s="95"/>
      <c r="SQG22" s="550"/>
      <c r="SQI22" s="118"/>
      <c r="SQK22" s="118"/>
      <c r="SQM22" s="117"/>
      <c r="SQN22" s="83"/>
      <c r="SQO22" s="83"/>
      <c r="SQP22" s="549"/>
      <c r="SQQ22" s="95"/>
      <c r="SQY22" s="95"/>
      <c r="SQZ22" s="550"/>
      <c r="SRB22" s="118"/>
      <c r="SRD22" s="118"/>
      <c r="SRF22" s="117"/>
      <c r="SRG22" s="83"/>
      <c r="SRH22" s="83"/>
      <c r="SRI22" s="549"/>
      <c r="SRJ22" s="95"/>
      <c r="SRR22" s="95"/>
      <c r="SRS22" s="550"/>
      <c r="SRU22" s="118"/>
      <c r="SRW22" s="118"/>
      <c r="SRY22" s="117"/>
      <c r="SRZ22" s="83"/>
      <c r="SSA22" s="83"/>
      <c r="SSB22" s="549"/>
      <c r="SSC22" s="95"/>
      <c r="SSK22" s="95"/>
      <c r="SSL22" s="550"/>
      <c r="SSN22" s="118"/>
      <c r="SSP22" s="118"/>
      <c r="SSR22" s="117"/>
      <c r="SSS22" s="83"/>
      <c r="SST22" s="83"/>
      <c r="SSU22" s="549"/>
      <c r="SSV22" s="95"/>
      <c r="STD22" s="95"/>
      <c r="STE22" s="550"/>
      <c r="STG22" s="118"/>
      <c r="STI22" s="118"/>
      <c r="STK22" s="117"/>
      <c r="STL22" s="83"/>
      <c r="STM22" s="83"/>
      <c r="STN22" s="549"/>
      <c r="STO22" s="95"/>
      <c r="STW22" s="95"/>
      <c r="STX22" s="550"/>
      <c r="STZ22" s="118"/>
      <c r="SUB22" s="118"/>
      <c r="SUD22" s="117"/>
      <c r="SUE22" s="83"/>
      <c r="SUF22" s="83"/>
      <c r="SUG22" s="549"/>
      <c r="SUH22" s="95"/>
      <c r="SUP22" s="95"/>
      <c r="SUQ22" s="550"/>
      <c r="SUS22" s="118"/>
      <c r="SUU22" s="118"/>
      <c r="SUW22" s="117"/>
      <c r="SUX22" s="83"/>
      <c r="SUY22" s="83"/>
      <c r="SUZ22" s="549"/>
      <c r="SVA22" s="95"/>
      <c r="SVI22" s="95"/>
      <c r="SVJ22" s="550"/>
      <c r="SVL22" s="118"/>
      <c r="SVN22" s="118"/>
      <c r="SVP22" s="117"/>
      <c r="SVQ22" s="83"/>
      <c r="SVR22" s="83"/>
      <c r="SVS22" s="549"/>
      <c r="SVT22" s="95"/>
      <c r="SWB22" s="95"/>
      <c r="SWC22" s="550"/>
      <c r="SWE22" s="118"/>
      <c r="SWG22" s="118"/>
      <c r="SWI22" s="117"/>
      <c r="SWJ22" s="83"/>
      <c r="SWK22" s="83"/>
      <c r="SWL22" s="549"/>
      <c r="SWM22" s="95"/>
      <c r="SWU22" s="95"/>
      <c r="SWV22" s="550"/>
      <c r="SWX22" s="118"/>
      <c r="SWZ22" s="118"/>
      <c r="SXB22" s="117"/>
      <c r="SXC22" s="83"/>
      <c r="SXD22" s="83"/>
      <c r="SXE22" s="549"/>
      <c r="SXF22" s="95"/>
      <c r="SXN22" s="95"/>
      <c r="SXO22" s="550"/>
      <c r="SXQ22" s="118"/>
      <c r="SXS22" s="118"/>
      <c r="SXU22" s="117"/>
      <c r="SXV22" s="83"/>
      <c r="SXW22" s="83"/>
      <c r="SXX22" s="549"/>
      <c r="SXY22" s="95"/>
      <c r="SYG22" s="95"/>
      <c r="SYH22" s="550"/>
      <c r="SYJ22" s="118"/>
      <c r="SYL22" s="118"/>
      <c r="SYN22" s="117"/>
      <c r="SYO22" s="83"/>
      <c r="SYP22" s="83"/>
      <c r="SYQ22" s="549"/>
      <c r="SYR22" s="95"/>
      <c r="SYZ22" s="95"/>
      <c r="SZA22" s="550"/>
      <c r="SZC22" s="118"/>
      <c r="SZE22" s="118"/>
      <c r="SZG22" s="117"/>
      <c r="SZH22" s="83"/>
      <c r="SZI22" s="83"/>
      <c r="SZJ22" s="549"/>
      <c r="SZK22" s="95"/>
      <c r="SZS22" s="95"/>
      <c r="SZT22" s="550"/>
      <c r="SZV22" s="118"/>
      <c r="SZX22" s="118"/>
      <c r="SZZ22" s="117"/>
      <c r="TAA22" s="83"/>
      <c r="TAB22" s="83"/>
      <c r="TAC22" s="549"/>
      <c r="TAD22" s="95"/>
      <c r="TAL22" s="95"/>
      <c r="TAM22" s="550"/>
      <c r="TAO22" s="118"/>
      <c r="TAQ22" s="118"/>
      <c r="TAS22" s="117"/>
      <c r="TAT22" s="83"/>
      <c r="TAU22" s="83"/>
      <c r="TAV22" s="549"/>
      <c r="TAW22" s="95"/>
      <c r="TBE22" s="95"/>
      <c r="TBF22" s="550"/>
      <c r="TBH22" s="118"/>
      <c r="TBJ22" s="118"/>
      <c r="TBL22" s="117"/>
      <c r="TBM22" s="83"/>
      <c r="TBN22" s="83"/>
      <c r="TBO22" s="549"/>
      <c r="TBP22" s="95"/>
      <c r="TBX22" s="95"/>
      <c r="TBY22" s="550"/>
      <c r="TCA22" s="118"/>
      <c r="TCC22" s="118"/>
      <c r="TCE22" s="117"/>
      <c r="TCF22" s="83"/>
      <c r="TCG22" s="83"/>
      <c r="TCH22" s="549"/>
      <c r="TCI22" s="95"/>
      <c r="TCQ22" s="95"/>
      <c r="TCR22" s="550"/>
      <c r="TCT22" s="118"/>
      <c r="TCV22" s="118"/>
      <c r="TCX22" s="117"/>
      <c r="TCY22" s="83"/>
      <c r="TCZ22" s="83"/>
      <c r="TDA22" s="549"/>
      <c r="TDB22" s="95"/>
      <c r="TDJ22" s="95"/>
      <c r="TDK22" s="550"/>
      <c r="TDM22" s="118"/>
      <c r="TDO22" s="118"/>
      <c r="TDQ22" s="117"/>
      <c r="TDR22" s="83"/>
      <c r="TDS22" s="83"/>
      <c r="TDT22" s="549"/>
      <c r="TDU22" s="95"/>
      <c r="TEC22" s="95"/>
      <c r="TED22" s="550"/>
      <c r="TEF22" s="118"/>
      <c r="TEH22" s="118"/>
      <c r="TEJ22" s="117"/>
      <c r="TEK22" s="83"/>
      <c r="TEL22" s="83"/>
      <c r="TEM22" s="549"/>
      <c r="TEN22" s="95"/>
      <c r="TEV22" s="95"/>
      <c r="TEW22" s="550"/>
      <c r="TEY22" s="118"/>
      <c r="TFA22" s="118"/>
      <c r="TFC22" s="117"/>
      <c r="TFD22" s="83"/>
      <c r="TFE22" s="83"/>
      <c r="TFF22" s="549"/>
      <c r="TFG22" s="95"/>
      <c r="TFO22" s="95"/>
      <c r="TFP22" s="550"/>
      <c r="TFR22" s="118"/>
      <c r="TFT22" s="118"/>
      <c r="TFV22" s="117"/>
      <c r="TFW22" s="83"/>
      <c r="TFX22" s="83"/>
      <c r="TFY22" s="549"/>
      <c r="TFZ22" s="95"/>
      <c r="TGH22" s="95"/>
      <c r="TGI22" s="550"/>
      <c r="TGK22" s="118"/>
      <c r="TGM22" s="118"/>
      <c r="TGO22" s="117"/>
      <c r="TGP22" s="83"/>
      <c r="TGQ22" s="83"/>
      <c r="TGR22" s="549"/>
      <c r="TGS22" s="95"/>
      <c r="THA22" s="95"/>
      <c r="THB22" s="550"/>
      <c r="THD22" s="118"/>
      <c r="THF22" s="118"/>
      <c r="THH22" s="117"/>
      <c r="THI22" s="83"/>
      <c r="THJ22" s="83"/>
      <c r="THK22" s="549"/>
      <c r="THL22" s="95"/>
      <c r="THT22" s="95"/>
      <c r="THU22" s="550"/>
      <c r="THW22" s="118"/>
      <c r="THY22" s="118"/>
      <c r="TIA22" s="117"/>
      <c r="TIB22" s="83"/>
      <c r="TIC22" s="83"/>
      <c r="TID22" s="549"/>
      <c r="TIE22" s="95"/>
      <c r="TIM22" s="95"/>
      <c r="TIN22" s="550"/>
      <c r="TIP22" s="118"/>
      <c r="TIR22" s="118"/>
      <c r="TIT22" s="117"/>
      <c r="TIU22" s="83"/>
      <c r="TIV22" s="83"/>
      <c r="TIW22" s="549"/>
      <c r="TIX22" s="95"/>
      <c r="TJF22" s="95"/>
      <c r="TJG22" s="550"/>
      <c r="TJI22" s="118"/>
      <c r="TJK22" s="118"/>
      <c r="TJM22" s="117"/>
      <c r="TJN22" s="83"/>
      <c r="TJO22" s="83"/>
      <c r="TJP22" s="549"/>
      <c r="TJQ22" s="95"/>
      <c r="TJY22" s="95"/>
      <c r="TJZ22" s="550"/>
      <c r="TKB22" s="118"/>
      <c r="TKD22" s="118"/>
      <c r="TKF22" s="117"/>
      <c r="TKG22" s="83"/>
      <c r="TKH22" s="83"/>
      <c r="TKI22" s="549"/>
      <c r="TKJ22" s="95"/>
      <c r="TKR22" s="95"/>
      <c r="TKS22" s="550"/>
      <c r="TKU22" s="118"/>
      <c r="TKW22" s="118"/>
      <c r="TKY22" s="117"/>
      <c r="TKZ22" s="83"/>
      <c r="TLA22" s="83"/>
      <c r="TLB22" s="549"/>
      <c r="TLC22" s="95"/>
      <c r="TLK22" s="95"/>
      <c r="TLL22" s="550"/>
      <c r="TLN22" s="118"/>
      <c r="TLP22" s="118"/>
      <c r="TLR22" s="117"/>
      <c r="TLS22" s="83"/>
      <c r="TLT22" s="83"/>
      <c r="TLU22" s="549"/>
      <c r="TLV22" s="95"/>
      <c r="TMD22" s="95"/>
      <c r="TME22" s="550"/>
      <c r="TMG22" s="118"/>
      <c r="TMI22" s="118"/>
      <c r="TMK22" s="117"/>
      <c r="TML22" s="83"/>
      <c r="TMM22" s="83"/>
      <c r="TMN22" s="549"/>
      <c r="TMO22" s="95"/>
      <c r="TMW22" s="95"/>
      <c r="TMX22" s="550"/>
      <c r="TMZ22" s="118"/>
      <c r="TNB22" s="118"/>
      <c r="TND22" s="117"/>
      <c r="TNE22" s="83"/>
      <c r="TNF22" s="83"/>
      <c r="TNG22" s="549"/>
      <c r="TNH22" s="95"/>
      <c r="TNP22" s="95"/>
      <c r="TNQ22" s="550"/>
      <c r="TNS22" s="118"/>
      <c r="TNU22" s="118"/>
      <c r="TNW22" s="117"/>
      <c r="TNX22" s="83"/>
      <c r="TNY22" s="83"/>
      <c r="TNZ22" s="549"/>
      <c r="TOA22" s="95"/>
      <c r="TOI22" s="95"/>
      <c r="TOJ22" s="550"/>
      <c r="TOL22" s="118"/>
      <c r="TON22" s="118"/>
      <c r="TOP22" s="117"/>
      <c r="TOQ22" s="83"/>
      <c r="TOR22" s="83"/>
      <c r="TOS22" s="549"/>
      <c r="TOT22" s="95"/>
      <c r="TPB22" s="95"/>
      <c r="TPC22" s="550"/>
      <c r="TPE22" s="118"/>
      <c r="TPG22" s="118"/>
      <c r="TPI22" s="117"/>
      <c r="TPJ22" s="83"/>
      <c r="TPK22" s="83"/>
      <c r="TPL22" s="549"/>
      <c r="TPM22" s="95"/>
      <c r="TPU22" s="95"/>
      <c r="TPV22" s="550"/>
      <c r="TPX22" s="118"/>
      <c r="TPZ22" s="118"/>
      <c r="TQB22" s="117"/>
      <c r="TQC22" s="83"/>
      <c r="TQD22" s="83"/>
      <c r="TQE22" s="549"/>
      <c r="TQF22" s="95"/>
      <c r="TQN22" s="95"/>
      <c r="TQO22" s="550"/>
      <c r="TQQ22" s="118"/>
      <c r="TQS22" s="118"/>
      <c r="TQU22" s="117"/>
      <c r="TQV22" s="83"/>
      <c r="TQW22" s="83"/>
      <c r="TQX22" s="549"/>
      <c r="TQY22" s="95"/>
      <c r="TRG22" s="95"/>
      <c r="TRH22" s="550"/>
      <c r="TRJ22" s="118"/>
      <c r="TRL22" s="118"/>
      <c r="TRN22" s="117"/>
      <c r="TRO22" s="83"/>
      <c r="TRP22" s="83"/>
      <c r="TRQ22" s="549"/>
      <c r="TRR22" s="95"/>
      <c r="TRZ22" s="95"/>
      <c r="TSA22" s="550"/>
      <c r="TSC22" s="118"/>
      <c r="TSE22" s="118"/>
      <c r="TSG22" s="117"/>
      <c r="TSH22" s="83"/>
      <c r="TSI22" s="83"/>
      <c r="TSJ22" s="549"/>
      <c r="TSK22" s="95"/>
      <c r="TSS22" s="95"/>
      <c r="TST22" s="550"/>
      <c r="TSV22" s="118"/>
      <c r="TSX22" s="118"/>
      <c r="TSZ22" s="117"/>
      <c r="TTA22" s="83"/>
      <c r="TTB22" s="83"/>
      <c r="TTC22" s="549"/>
      <c r="TTD22" s="95"/>
      <c r="TTL22" s="95"/>
      <c r="TTM22" s="550"/>
      <c r="TTO22" s="118"/>
      <c r="TTQ22" s="118"/>
      <c r="TTS22" s="117"/>
      <c r="TTT22" s="83"/>
      <c r="TTU22" s="83"/>
      <c r="TTV22" s="549"/>
      <c r="TTW22" s="95"/>
      <c r="TUE22" s="95"/>
      <c r="TUF22" s="550"/>
      <c r="TUH22" s="118"/>
      <c r="TUJ22" s="118"/>
      <c r="TUL22" s="117"/>
      <c r="TUM22" s="83"/>
      <c r="TUN22" s="83"/>
      <c r="TUO22" s="549"/>
      <c r="TUP22" s="95"/>
      <c r="TUX22" s="95"/>
      <c r="TUY22" s="550"/>
      <c r="TVA22" s="118"/>
      <c r="TVC22" s="118"/>
      <c r="TVE22" s="117"/>
      <c r="TVF22" s="83"/>
      <c r="TVG22" s="83"/>
      <c r="TVH22" s="549"/>
      <c r="TVI22" s="95"/>
      <c r="TVQ22" s="95"/>
      <c r="TVR22" s="550"/>
      <c r="TVT22" s="118"/>
      <c r="TVV22" s="118"/>
      <c r="TVX22" s="117"/>
      <c r="TVY22" s="83"/>
      <c r="TVZ22" s="83"/>
      <c r="TWA22" s="549"/>
      <c r="TWB22" s="95"/>
      <c r="TWJ22" s="95"/>
      <c r="TWK22" s="550"/>
      <c r="TWM22" s="118"/>
      <c r="TWO22" s="118"/>
      <c r="TWQ22" s="117"/>
      <c r="TWR22" s="83"/>
      <c r="TWS22" s="83"/>
      <c r="TWT22" s="549"/>
      <c r="TWU22" s="95"/>
      <c r="TXC22" s="95"/>
      <c r="TXD22" s="550"/>
      <c r="TXF22" s="118"/>
      <c r="TXH22" s="118"/>
      <c r="TXJ22" s="117"/>
      <c r="TXK22" s="83"/>
      <c r="TXL22" s="83"/>
      <c r="TXM22" s="549"/>
      <c r="TXN22" s="95"/>
      <c r="TXV22" s="95"/>
      <c r="TXW22" s="550"/>
      <c r="TXY22" s="118"/>
      <c r="TYA22" s="118"/>
      <c r="TYC22" s="117"/>
      <c r="TYD22" s="83"/>
      <c r="TYE22" s="83"/>
      <c r="TYF22" s="549"/>
      <c r="TYG22" s="95"/>
      <c r="TYO22" s="95"/>
      <c r="TYP22" s="550"/>
      <c r="TYR22" s="118"/>
      <c r="TYT22" s="118"/>
      <c r="TYV22" s="117"/>
      <c r="TYW22" s="83"/>
      <c r="TYX22" s="83"/>
      <c r="TYY22" s="549"/>
      <c r="TYZ22" s="95"/>
      <c r="TZH22" s="95"/>
      <c r="TZI22" s="550"/>
      <c r="TZK22" s="118"/>
      <c r="TZM22" s="118"/>
      <c r="TZO22" s="117"/>
      <c r="TZP22" s="83"/>
      <c r="TZQ22" s="83"/>
      <c r="TZR22" s="549"/>
      <c r="TZS22" s="95"/>
      <c r="UAA22" s="95"/>
      <c r="UAB22" s="550"/>
      <c r="UAD22" s="118"/>
      <c r="UAF22" s="118"/>
      <c r="UAH22" s="117"/>
      <c r="UAI22" s="83"/>
      <c r="UAJ22" s="83"/>
      <c r="UAK22" s="549"/>
      <c r="UAL22" s="95"/>
      <c r="UAT22" s="95"/>
      <c r="UAU22" s="550"/>
      <c r="UAW22" s="118"/>
      <c r="UAY22" s="118"/>
      <c r="UBA22" s="117"/>
      <c r="UBB22" s="83"/>
      <c r="UBC22" s="83"/>
      <c r="UBD22" s="549"/>
      <c r="UBE22" s="95"/>
      <c r="UBM22" s="95"/>
      <c r="UBN22" s="550"/>
      <c r="UBP22" s="118"/>
      <c r="UBR22" s="118"/>
      <c r="UBT22" s="117"/>
      <c r="UBU22" s="83"/>
      <c r="UBV22" s="83"/>
      <c r="UBW22" s="549"/>
      <c r="UBX22" s="95"/>
      <c r="UCF22" s="95"/>
      <c r="UCG22" s="550"/>
      <c r="UCI22" s="118"/>
      <c r="UCK22" s="118"/>
      <c r="UCM22" s="117"/>
      <c r="UCN22" s="83"/>
      <c r="UCO22" s="83"/>
      <c r="UCP22" s="549"/>
      <c r="UCQ22" s="95"/>
      <c r="UCY22" s="95"/>
      <c r="UCZ22" s="550"/>
      <c r="UDB22" s="118"/>
      <c r="UDD22" s="118"/>
      <c r="UDF22" s="117"/>
      <c r="UDG22" s="83"/>
      <c r="UDH22" s="83"/>
      <c r="UDI22" s="549"/>
      <c r="UDJ22" s="95"/>
      <c r="UDR22" s="95"/>
      <c r="UDS22" s="550"/>
      <c r="UDU22" s="118"/>
      <c r="UDW22" s="118"/>
      <c r="UDY22" s="117"/>
      <c r="UDZ22" s="83"/>
      <c r="UEA22" s="83"/>
      <c r="UEB22" s="549"/>
      <c r="UEC22" s="95"/>
      <c r="UEK22" s="95"/>
      <c r="UEL22" s="550"/>
      <c r="UEN22" s="118"/>
      <c r="UEP22" s="118"/>
      <c r="UER22" s="117"/>
      <c r="UES22" s="83"/>
      <c r="UET22" s="83"/>
      <c r="UEU22" s="549"/>
      <c r="UEV22" s="95"/>
      <c r="UFD22" s="95"/>
      <c r="UFE22" s="550"/>
      <c r="UFG22" s="118"/>
      <c r="UFI22" s="118"/>
      <c r="UFK22" s="117"/>
      <c r="UFL22" s="83"/>
      <c r="UFM22" s="83"/>
      <c r="UFN22" s="549"/>
      <c r="UFO22" s="95"/>
      <c r="UFW22" s="95"/>
      <c r="UFX22" s="550"/>
      <c r="UFZ22" s="118"/>
      <c r="UGB22" s="118"/>
      <c r="UGD22" s="117"/>
      <c r="UGE22" s="83"/>
      <c r="UGF22" s="83"/>
      <c r="UGG22" s="549"/>
      <c r="UGH22" s="95"/>
      <c r="UGP22" s="95"/>
      <c r="UGQ22" s="550"/>
      <c r="UGS22" s="118"/>
      <c r="UGU22" s="118"/>
      <c r="UGW22" s="117"/>
      <c r="UGX22" s="83"/>
      <c r="UGY22" s="83"/>
      <c r="UGZ22" s="549"/>
      <c r="UHA22" s="95"/>
      <c r="UHI22" s="95"/>
      <c r="UHJ22" s="550"/>
      <c r="UHL22" s="118"/>
      <c r="UHN22" s="118"/>
      <c r="UHP22" s="117"/>
      <c r="UHQ22" s="83"/>
      <c r="UHR22" s="83"/>
      <c r="UHS22" s="549"/>
      <c r="UHT22" s="95"/>
      <c r="UIB22" s="95"/>
      <c r="UIC22" s="550"/>
      <c r="UIE22" s="118"/>
      <c r="UIG22" s="118"/>
      <c r="UII22" s="117"/>
      <c r="UIJ22" s="83"/>
      <c r="UIK22" s="83"/>
      <c r="UIL22" s="549"/>
      <c r="UIM22" s="95"/>
      <c r="UIU22" s="95"/>
      <c r="UIV22" s="550"/>
      <c r="UIX22" s="118"/>
      <c r="UIZ22" s="118"/>
      <c r="UJB22" s="117"/>
      <c r="UJC22" s="83"/>
      <c r="UJD22" s="83"/>
      <c r="UJE22" s="549"/>
      <c r="UJF22" s="95"/>
      <c r="UJN22" s="95"/>
      <c r="UJO22" s="550"/>
      <c r="UJQ22" s="118"/>
      <c r="UJS22" s="118"/>
      <c r="UJU22" s="117"/>
      <c r="UJV22" s="83"/>
      <c r="UJW22" s="83"/>
      <c r="UJX22" s="549"/>
      <c r="UJY22" s="95"/>
      <c r="UKG22" s="95"/>
      <c r="UKH22" s="550"/>
      <c r="UKJ22" s="118"/>
      <c r="UKL22" s="118"/>
      <c r="UKN22" s="117"/>
      <c r="UKO22" s="83"/>
      <c r="UKP22" s="83"/>
      <c r="UKQ22" s="549"/>
      <c r="UKR22" s="95"/>
      <c r="UKZ22" s="95"/>
      <c r="ULA22" s="550"/>
      <c r="ULC22" s="118"/>
      <c r="ULE22" s="118"/>
      <c r="ULG22" s="117"/>
      <c r="ULH22" s="83"/>
      <c r="ULI22" s="83"/>
      <c r="ULJ22" s="549"/>
      <c r="ULK22" s="95"/>
      <c r="ULS22" s="95"/>
      <c r="ULT22" s="550"/>
      <c r="ULV22" s="118"/>
      <c r="ULX22" s="118"/>
      <c r="ULZ22" s="117"/>
      <c r="UMA22" s="83"/>
      <c r="UMB22" s="83"/>
      <c r="UMC22" s="549"/>
      <c r="UMD22" s="95"/>
      <c r="UML22" s="95"/>
      <c r="UMM22" s="550"/>
      <c r="UMO22" s="118"/>
      <c r="UMQ22" s="118"/>
      <c r="UMS22" s="117"/>
      <c r="UMT22" s="83"/>
      <c r="UMU22" s="83"/>
      <c r="UMV22" s="549"/>
      <c r="UMW22" s="95"/>
      <c r="UNE22" s="95"/>
      <c r="UNF22" s="550"/>
      <c r="UNH22" s="118"/>
      <c r="UNJ22" s="118"/>
      <c r="UNL22" s="117"/>
      <c r="UNM22" s="83"/>
      <c r="UNN22" s="83"/>
      <c r="UNO22" s="549"/>
      <c r="UNP22" s="95"/>
      <c r="UNX22" s="95"/>
      <c r="UNY22" s="550"/>
      <c r="UOA22" s="118"/>
      <c r="UOC22" s="118"/>
      <c r="UOE22" s="117"/>
      <c r="UOF22" s="83"/>
      <c r="UOG22" s="83"/>
      <c r="UOH22" s="549"/>
      <c r="UOI22" s="95"/>
      <c r="UOQ22" s="95"/>
      <c r="UOR22" s="550"/>
      <c r="UOT22" s="118"/>
      <c r="UOV22" s="118"/>
      <c r="UOX22" s="117"/>
      <c r="UOY22" s="83"/>
      <c r="UOZ22" s="83"/>
      <c r="UPA22" s="549"/>
      <c r="UPB22" s="95"/>
      <c r="UPJ22" s="95"/>
      <c r="UPK22" s="550"/>
      <c r="UPM22" s="118"/>
      <c r="UPO22" s="118"/>
      <c r="UPQ22" s="117"/>
      <c r="UPR22" s="83"/>
      <c r="UPS22" s="83"/>
      <c r="UPT22" s="549"/>
      <c r="UPU22" s="95"/>
      <c r="UQC22" s="95"/>
      <c r="UQD22" s="550"/>
      <c r="UQF22" s="118"/>
      <c r="UQH22" s="118"/>
      <c r="UQJ22" s="117"/>
      <c r="UQK22" s="83"/>
      <c r="UQL22" s="83"/>
      <c r="UQM22" s="549"/>
      <c r="UQN22" s="95"/>
      <c r="UQV22" s="95"/>
      <c r="UQW22" s="550"/>
      <c r="UQY22" s="118"/>
      <c r="URA22" s="118"/>
      <c r="URC22" s="117"/>
      <c r="URD22" s="83"/>
      <c r="URE22" s="83"/>
      <c r="URF22" s="549"/>
      <c r="URG22" s="95"/>
      <c r="URO22" s="95"/>
      <c r="URP22" s="550"/>
      <c r="URR22" s="118"/>
      <c r="URT22" s="118"/>
      <c r="URV22" s="117"/>
      <c r="URW22" s="83"/>
      <c r="URX22" s="83"/>
      <c r="URY22" s="549"/>
      <c r="URZ22" s="95"/>
      <c r="USH22" s="95"/>
      <c r="USI22" s="550"/>
      <c r="USK22" s="118"/>
      <c r="USM22" s="118"/>
      <c r="USO22" s="117"/>
      <c r="USP22" s="83"/>
      <c r="USQ22" s="83"/>
      <c r="USR22" s="549"/>
      <c r="USS22" s="95"/>
      <c r="UTA22" s="95"/>
      <c r="UTB22" s="550"/>
      <c r="UTD22" s="118"/>
      <c r="UTF22" s="118"/>
      <c r="UTH22" s="117"/>
      <c r="UTI22" s="83"/>
      <c r="UTJ22" s="83"/>
      <c r="UTK22" s="549"/>
      <c r="UTL22" s="95"/>
      <c r="UTT22" s="95"/>
      <c r="UTU22" s="550"/>
      <c r="UTW22" s="118"/>
      <c r="UTY22" s="118"/>
      <c r="UUA22" s="117"/>
      <c r="UUB22" s="83"/>
      <c r="UUC22" s="83"/>
      <c r="UUD22" s="549"/>
      <c r="UUE22" s="95"/>
      <c r="UUM22" s="95"/>
      <c r="UUN22" s="550"/>
      <c r="UUP22" s="118"/>
      <c r="UUR22" s="118"/>
      <c r="UUT22" s="117"/>
      <c r="UUU22" s="83"/>
      <c r="UUV22" s="83"/>
      <c r="UUW22" s="549"/>
      <c r="UUX22" s="95"/>
      <c r="UVF22" s="95"/>
      <c r="UVG22" s="550"/>
      <c r="UVI22" s="118"/>
      <c r="UVK22" s="118"/>
      <c r="UVM22" s="117"/>
      <c r="UVN22" s="83"/>
      <c r="UVO22" s="83"/>
      <c r="UVP22" s="549"/>
      <c r="UVQ22" s="95"/>
      <c r="UVY22" s="95"/>
      <c r="UVZ22" s="550"/>
      <c r="UWB22" s="118"/>
      <c r="UWD22" s="118"/>
      <c r="UWF22" s="117"/>
      <c r="UWG22" s="83"/>
      <c r="UWH22" s="83"/>
      <c r="UWI22" s="549"/>
      <c r="UWJ22" s="95"/>
      <c r="UWR22" s="95"/>
      <c r="UWS22" s="550"/>
      <c r="UWU22" s="118"/>
      <c r="UWW22" s="118"/>
      <c r="UWY22" s="117"/>
      <c r="UWZ22" s="83"/>
      <c r="UXA22" s="83"/>
      <c r="UXB22" s="549"/>
      <c r="UXC22" s="95"/>
      <c r="UXK22" s="95"/>
      <c r="UXL22" s="550"/>
      <c r="UXN22" s="118"/>
      <c r="UXP22" s="118"/>
      <c r="UXR22" s="117"/>
      <c r="UXS22" s="83"/>
      <c r="UXT22" s="83"/>
      <c r="UXU22" s="549"/>
      <c r="UXV22" s="95"/>
      <c r="UYD22" s="95"/>
      <c r="UYE22" s="550"/>
      <c r="UYG22" s="118"/>
      <c r="UYI22" s="118"/>
      <c r="UYK22" s="117"/>
      <c r="UYL22" s="83"/>
      <c r="UYM22" s="83"/>
      <c r="UYN22" s="549"/>
      <c r="UYO22" s="95"/>
      <c r="UYW22" s="95"/>
      <c r="UYX22" s="550"/>
      <c r="UYZ22" s="118"/>
      <c r="UZB22" s="118"/>
      <c r="UZD22" s="117"/>
      <c r="UZE22" s="83"/>
      <c r="UZF22" s="83"/>
      <c r="UZG22" s="549"/>
      <c r="UZH22" s="95"/>
      <c r="UZP22" s="95"/>
      <c r="UZQ22" s="550"/>
      <c r="UZS22" s="118"/>
      <c r="UZU22" s="118"/>
      <c r="UZW22" s="117"/>
      <c r="UZX22" s="83"/>
      <c r="UZY22" s="83"/>
      <c r="UZZ22" s="549"/>
      <c r="VAA22" s="95"/>
      <c r="VAI22" s="95"/>
      <c r="VAJ22" s="550"/>
      <c r="VAL22" s="118"/>
      <c r="VAN22" s="118"/>
      <c r="VAP22" s="117"/>
      <c r="VAQ22" s="83"/>
      <c r="VAR22" s="83"/>
      <c r="VAS22" s="549"/>
      <c r="VAT22" s="95"/>
      <c r="VBB22" s="95"/>
      <c r="VBC22" s="550"/>
      <c r="VBE22" s="118"/>
      <c r="VBG22" s="118"/>
      <c r="VBI22" s="117"/>
      <c r="VBJ22" s="83"/>
      <c r="VBK22" s="83"/>
      <c r="VBL22" s="549"/>
      <c r="VBM22" s="95"/>
      <c r="VBU22" s="95"/>
      <c r="VBV22" s="550"/>
      <c r="VBX22" s="118"/>
      <c r="VBZ22" s="118"/>
      <c r="VCB22" s="117"/>
      <c r="VCC22" s="83"/>
      <c r="VCD22" s="83"/>
      <c r="VCE22" s="549"/>
      <c r="VCF22" s="95"/>
      <c r="VCN22" s="95"/>
      <c r="VCO22" s="550"/>
      <c r="VCQ22" s="118"/>
      <c r="VCS22" s="118"/>
      <c r="VCU22" s="117"/>
      <c r="VCV22" s="83"/>
      <c r="VCW22" s="83"/>
      <c r="VCX22" s="549"/>
      <c r="VCY22" s="95"/>
      <c r="VDG22" s="95"/>
      <c r="VDH22" s="550"/>
      <c r="VDJ22" s="118"/>
      <c r="VDL22" s="118"/>
      <c r="VDN22" s="117"/>
      <c r="VDO22" s="83"/>
      <c r="VDP22" s="83"/>
      <c r="VDQ22" s="549"/>
      <c r="VDR22" s="95"/>
      <c r="VDZ22" s="95"/>
      <c r="VEA22" s="550"/>
      <c r="VEC22" s="118"/>
      <c r="VEE22" s="118"/>
      <c r="VEG22" s="117"/>
      <c r="VEH22" s="83"/>
      <c r="VEI22" s="83"/>
      <c r="VEJ22" s="549"/>
      <c r="VEK22" s="95"/>
      <c r="VES22" s="95"/>
      <c r="VET22" s="550"/>
      <c r="VEV22" s="118"/>
      <c r="VEX22" s="118"/>
      <c r="VEZ22" s="117"/>
      <c r="VFA22" s="83"/>
      <c r="VFB22" s="83"/>
      <c r="VFC22" s="549"/>
      <c r="VFD22" s="95"/>
      <c r="VFL22" s="95"/>
      <c r="VFM22" s="550"/>
      <c r="VFO22" s="118"/>
      <c r="VFQ22" s="118"/>
      <c r="VFS22" s="117"/>
      <c r="VFT22" s="83"/>
      <c r="VFU22" s="83"/>
      <c r="VFV22" s="549"/>
      <c r="VFW22" s="95"/>
      <c r="VGE22" s="95"/>
      <c r="VGF22" s="550"/>
      <c r="VGH22" s="118"/>
      <c r="VGJ22" s="118"/>
      <c r="VGL22" s="117"/>
      <c r="VGM22" s="83"/>
      <c r="VGN22" s="83"/>
      <c r="VGO22" s="549"/>
      <c r="VGP22" s="95"/>
      <c r="VGX22" s="95"/>
      <c r="VGY22" s="550"/>
      <c r="VHA22" s="118"/>
      <c r="VHC22" s="118"/>
      <c r="VHE22" s="117"/>
      <c r="VHF22" s="83"/>
      <c r="VHG22" s="83"/>
      <c r="VHH22" s="549"/>
      <c r="VHI22" s="95"/>
      <c r="VHQ22" s="95"/>
      <c r="VHR22" s="550"/>
      <c r="VHT22" s="118"/>
      <c r="VHV22" s="118"/>
      <c r="VHX22" s="117"/>
      <c r="VHY22" s="83"/>
      <c r="VHZ22" s="83"/>
      <c r="VIA22" s="549"/>
      <c r="VIB22" s="95"/>
      <c r="VIJ22" s="95"/>
      <c r="VIK22" s="550"/>
      <c r="VIM22" s="118"/>
      <c r="VIO22" s="118"/>
      <c r="VIQ22" s="117"/>
      <c r="VIR22" s="83"/>
      <c r="VIS22" s="83"/>
      <c r="VIT22" s="549"/>
      <c r="VIU22" s="95"/>
      <c r="VJC22" s="95"/>
      <c r="VJD22" s="550"/>
      <c r="VJF22" s="118"/>
      <c r="VJH22" s="118"/>
      <c r="VJJ22" s="117"/>
      <c r="VJK22" s="83"/>
      <c r="VJL22" s="83"/>
      <c r="VJM22" s="549"/>
      <c r="VJN22" s="95"/>
      <c r="VJV22" s="95"/>
      <c r="VJW22" s="550"/>
      <c r="VJY22" s="118"/>
      <c r="VKA22" s="118"/>
      <c r="VKC22" s="117"/>
      <c r="VKD22" s="83"/>
      <c r="VKE22" s="83"/>
      <c r="VKF22" s="549"/>
      <c r="VKG22" s="95"/>
      <c r="VKO22" s="95"/>
      <c r="VKP22" s="550"/>
      <c r="VKR22" s="118"/>
      <c r="VKT22" s="118"/>
      <c r="VKV22" s="117"/>
      <c r="VKW22" s="83"/>
      <c r="VKX22" s="83"/>
      <c r="VKY22" s="549"/>
      <c r="VKZ22" s="95"/>
      <c r="VLH22" s="95"/>
      <c r="VLI22" s="550"/>
      <c r="VLK22" s="118"/>
      <c r="VLM22" s="118"/>
      <c r="VLO22" s="117"/>
      <c r="VLP22" s="83"/>
      <c r="VLQ22" s="83"/>
      <c r="VLR22" s="549"/>
      <c r="VLS22" s="95"/>
      <c r="VMA22" s="95"/>
      <c r="VMB22" s="550"/>
      <c r="VMD22" s="118"/>
      <c r="VMF22" s="118"/>
      <c r="VMH22" s="117"/>
      <c r="VMI22" s="83"/>
      <c r="VMJ22" s="83"/>
      <c r="VMK22" s="549"/>
      <c r="VML22" s="95"/>
      <c r="VMT22" s="95"/>
      <c r="VMU22" s="550"/>
      <c r="VMW22" s="118"/>
      <c r="VMY22" s="118"/>
      <c r="VNA22" s="117"/>
      <c r="VNB22" s="83"/>
      <c r="VNC22" s="83"/>
      <c r="VND22" s="549"/>
      <c r="VNE22" s="95"/>
      <c r="VNM22" s="95"/>
      <c r="VNN22" s="550"/>
      <c r="VNP22" s="118"/>
      <c r="VNR22" s="118"/>
      <c r="VNT22" s="117"/>
      <c r="VNU22" s="83"/>
      <c r="VNV22" s="83"/>
      <c r="VNW22" s="549"/>
      <c r="VNX22" s="95"/>
      <c r="VOF22" s="95"/>
      <c r="VOG22" s="550"/>
      <c r="VOI22" s="118"/>
      <c r="VOK22" s="118"/>
      <c r="VOM22" s="117"/>
      <c r="VON22" s="83"/>
      <c r="VOO22" s="83"/>
      <c r="VOP22" s="549"/>
      <c r="VOQ22" s="95"/>
      <c r="VOY22" s="95"/>
      <c r="VOZ22" s="550"/>
      <c r="VPB22" s="118"/>
      <c r="VPD22" s="118"/>
      <c r="VPF22" s="117"/>
      <c r="VPG22" s="83"/>
      <c r="VPH22" s="83"/>
      <c r="VPI22" s="549"/>
      <c r="VPJ22" s="95"/>
      <c r="VPR22" s="95"/>
      <c r="VPS22" s="550"/>
      <c r="VPU22" s="118"/>
      <c r="VPW22" s="118"/>
      <c r="VPY22" s="117"/>
      <c r="VPZ22" s="83"/>
      <c r="VQA22" s="83"/>
      <c r="VQB22" s="549"/>
      <c r="VQC22" s="95"/>
      <c r="VQK22" s="95"/>
      <c r="VQL22" s="550"/>
      <c r="VQN22" s="118"/>
      <c r="VQP22" s="118"/>
      <c r="VQR22" s="117"/>
      <c r="VQS22" s="83"/>
      <c r="VQT22" s="83"/>
      <c r="VQU22" s="549"/>
      <c r="VQV22" s="95"/>
      <c r="VRD22" s="95"/>
      <c r="VRE22" s="550"/>
      <c r="VRG22" s="118"/>
      <c r="VRI22" s="118"/>
      <c r="VRK22" s="117"/>
      <c r="VRL22" s="83"/>
      <c r="VRM22" s="83"/>
      <c r="VRN22" s="549"/>
      <c r="VRO22" s="95"/>
      <c r="VRW22" s="95"/>
      <c r="VRX22" s="550"/>
      <c r="VRZ22" s="118"/>
      <c r="VSB22" s="118"/>
      <c r="VSD22" s="117"/>
      <c r="VSE22" s="83"/>
      <c r="VSF22" s="83"/>
      <c r="VSG22" s="549"/>
      <c r="VSH22" s="95"/>
      <c r="VSP22" s="95"/>
      <c r="VSQ22" s="550"/>
      <c r="VSS22" s="118"/>
      <c r="VSU22" s="118"/>
      <c r="VSW22" s="117"/>
      <c r="VSX22" s="83"/>
      <c r="VSY22" s="83"/>
      <c r="VSZ22" s="549"/>
      <c r="VTA22" s="95"/>
      <c r="VTI22" s="95"/>
      <c r="VTJ22" s="550"/>
      <c r="VTL22" s="118"/>
      <c r="VTN22" s="118"/>
      <c r="VTP22" s="117"/>
      <c r="VTQ22" s="83"/>
      <c r="VTR22" s="83"/>
      <c r="VTS22" s="549"/>
      <c r="VTT22" s="95"/>
      <c r="VUB22" s="95"/>
      <c r="VUC22" s="550"/>
      <c r="VUE22" s="118"/>
      <c r="VUG22" s="118"/>
      <c r="VUI22" s="117"/>
      <c r="VUJ22" s="83"/>
      <c r="VUK22" s="83"/>
      <c r="VUL22" s="549"/>
      <c r="VUM22" s="95"/>
      <c r="VUU22" s="95"/>
      <c r="VUV22" s="550"/>
      <c r="VUX22" s="118"/>
      <c r="VUZ22" s="118"/>
      <c r="VVB22" s="117"/>
      <c r="VVC22" s="83"/>
      <c r="VVD22" s="83"/>
      <c r="VVE22" s="549"/>
      <c r="VVF22" s="95"/>
      <c r="VVN22" s="95"/>
      <c r="VVO22" s="550"/>
      <c r="VVQ22" s="118"/>
      <c r="VVS22" s="118"/>
      <c r="VVU22" s="117"/>
      <c r="VVV22" s="83"/>
      <c r="VVW22" s="83"/>
      <c r="VVX22" s="549"/>
      <c r="VVY22" s="95"/>
      <c r="VWG22" s="95"/>
      <c r="VWH22" s="550"/>
      <c r="VWJ22" s="118"/>
      <c r="VWL22" s="118"/>
      <c r="VWN22" s="117"/>
      <c r="VWO22" s="83"/>
      <c r="VWP22" s="83"/>
      <c r="VWQ22" s="549"/>
      <c r="VWR22" s="95"/>
      <c r="VWZ22" s="95"/>
      <c r="VXA22" s="550"/>
      <c r="VXC22" s="118"/>
      <c r="VXE22" s="118"/>
      <c r="VXG22" s="117"/>
      <c r="VXH22" s="83"/>
      <c r="VXI22" s="83"/>
      <c r="VXJ22" s="549"/>
      <c r="VXK22" s="95"/>
      <c r="VXS22" s="95"/>
      <c r="VXT22" s="550"/>
      <c r="VXV22" s="118"/>
      <c r="VXX22" s="118"/>
      <c r="VXZ22" s="117"/>
      <c r="VYA22" s="83"/>
      <c r="VYB22" s="83"/>
      <c r="VYC22" s="549"/>
      <c r="VYD22" s="95"/>
      <c r="VYL22" s="95"/>
      <c r="VYM22" s="550"/>
      <c r="VYO22" s="118"/>
      <c r="VYQ22" s="118"/>
      <c r="VYS22" s="117"/>
      <c r="VYT22" s="83"/>
      <c r="VYU22" s="83"/>
      <c r="VYV22" s="549"/>
      <c r="VYW22" s="95"/>
      <c r="VZE22" s="95"/>
      <c r="VZF22" s="550"/>
      <c r="VZH22" s="118"/>
      <c r="VZJ22" s="118"/>
      <c r="VZL22" s="117"/>
      <c r="VZM22" s="83"/>
      <c r="VZN22" s="83"/>
      <c r="VZO22" s="549"/>
      <c r="VZP22" s="95"/>
      <c r="VZX22" s="95"/>
      <c r="VZY22" s="550"/>
      <c r="WAA22" s="118"/>
      <c r="WAC22" s="118"/>
      <c r="WAE22" s="117"/>
      <c r="WAF22" s="83"/>
      <c r="WAG22" s="83"/>
      <c r="WAH22" s="549"/>
      <c r="WAI22" s="95"/>
      <c r="WAQ22" s="95"/>
      <c r="WAR22" s="550"/>
      <c r="WAT22" s="118"/>
      <c r="WAV22" s="118"/>
      <c r="WAX22" s="117"/>
      <c r="WAY22" s="83"/>
      <c r="WAZ22" s="83"/>
      <c r="WBA22" s="549"/>
      <c r="WBB22" s="95"/>
      <c r="WBJ22" s="95"/>
      <c r="WBK22" s="550"/>
      <c r="WBM22" s="118"/>
      <c r="WBO22" s="118"/>
      <c r="WBQ22" s="117"/>
      <c r="WBR22" s="83"/>
      <c r="WBS22" s="83"/>
      <c r="WBT22" s="549"/>
      <c r="WBU22" s="95"/>
      <c r="WCC22" s="95"/>
      <c r="WCD22" s="550"/>
      <c r="WCF22" s="118"/>
      <c r="WCH22" s="118"/>
      <c r="WCJ22" s="117"/>
      <c r="WCK22" s="83"/>
      <c r="WCL22" s="83"/>
      <c r="WCM22" s="549"/>
      <c r="WCN22" s="95"/>
      <c r="WCV22" s="95"/>
      <c r="WCW22" s="550"/>
      <c r="WCY22" s="118"/>
      <c r="WDA22" s="118"/>
      <c r="WDC22" s="117"/>
      <c r="WDD22" s="83"/>
      <c r="WDE22" s="83"/>
      <c r="WDF22" s="549"/>
      <c r="WDG22" s="95"/>
      <c r="WDO22" s="95"/>
      <c r="WDP22" s="550"/>
      <c r="WDR22" s="118"/>
      <c r="WDT22" s="118"/>
      <c r="WDV22" s="117"/>
      <c r="WDW22" s="83"/>
      <c r="WDX22" s="83"/>
      <c r="WDY22" s="549"/>
      <c r="WDZ22" s="95"/>
      <c r="WEH22" s="95"/>
      <c r="WEI22" s="550"/>
      <c r="WEK22" s="118"/>
      <c r="WEM22" s="118"/>
      <c r="WEO22" s="117"/>
      <c r="WEP22" s="83"/>
      <c r="WEQ22" s="83"/>
      <c r="WER22" s="549"/>
      <c r="WES22" s="95"/>
      <c r="WFA22" s="95"/>
      <c r="WFB22" s="550"/>
      <c r="WFD22" s="118"/>
      <c r="WFF22" s="118"/>
      <c r="WFH22" s="117"/>
      <c r="WFI22" s="83"/>
      <c r="WFJ22" s="83"/>
      <c r="WFK22" s="549"/>
      <c r="WFL22" s="95"/>
      <c r="WFT22" s="95"/>
      <c r="WFU22" s="550"/>
      <c r="WFW22" s="118"/>
      <c r="WFY22" s="118"/>
      <c r="WGA22" s="117"/>
      <c r="WGB22" s="83"/>
      <c r="WGC22" s="83"/>
      <c r="WGD22" s="549"/>
      <c r="WGE22" s="95"/>
      <c r="WGM22" s="95"/>
      <c r="WGN22" s="550"/>
      <c r="WGP22" s="118"/>
      <c r="WGR22" s="118"/>
      <c r="WGT22" s="117"/>
      <c r="WGU22" s="83"/>
      <c r="WGV22" s="83"/>
      <c r="WGW22" s="549"/>
      <c r="WGX22" s="95"/>
      <c r="WHF22" s="95"/>
      <c r="WHG22" s="550"/>
      <c r="WHI22" s="118"/>
      <c r="WHK22" s="118"/>
      <c r="WHM22" s="117"/>
      <c r="WHN22" s="83"/>
      <c r="WHO22" s="83"/>
      <c r="WHP22" s="549"/>
      <c r="WHQ22" s="95"/>
      <c r="WHY22" s="95"/>
      <c r="WHZ22" s="550"/>
      <c r="WIB22" s="118"/>
      <c r="WID22" s="118"/>
      <c r="WIF22" s="117"/>
      <c r="WIG22" s="83"/>
      <c r="WIH22" s="83"/>
      <c r="WII22" s="549"/>
      <c r="WIJ22" s="95"/>
      <c r="WIR22" s="95"/>
      <c r="WIS22" s="550"/>
      <c r="WIU22" s="118"/>
      <c r="WIW22" s="118"/>
      <c r="WIY22" s="117"/>
      <c r="WIZ22" s="83"/>
      <c r="WJA22" s="83"/>
      <c r="WJB22" s="549"/>
      <c r="WJC22" s="95"/>
      <c r="WJK22" s="95"/>
      <c r="WJL22" s="550"/>
      <c r="WJN22" s="118"/>
      <c r="WJP22" s="118"/>
      <c r="WJR22" s="117"/>
      <c r="WJS22" s="83"/>
      <c r="WJT22" s="83"/>
      <c r="WJU22" s="549"/>
      <c r="WJV22" s="95"/>
      <c r="WKD22" s="95"/>
      <c r="WKE22" s="550"/>
      <c r="WKG22" s="118"/>
      <c r="WKI22" s="118"/>
      <c r="WKK22" s="117"/>
      <c r="WKL22" s="83"/>
      <c r="WKM22" s="83"/>
      <c r="WKN22" s="549"/>
      <c r="WKO22" s="95"/>
      <c r="WKW22" s="95"/>
      <c r="WKX22" s="550"/>
      <c r="WKZ22" s="118"/>
      <c r="WLB22" s="118"/>
      <c r="WLD22" s="117"/>
      <c r="WLE22" s="83"/>
      <c r="WLF22" s="83"/>
      <c r="WLG22" s="549"/>
      <c r="WLH22" s="95"/>
      <c r="WLP22" s="95"/>
      <c r="WLQ22" s="550"/>
      <c r="WLS22" s="118"/>
      <c r="WLU22" s="118"/>
      <c r="WLW22" s="117"/>
      <c r="WLX22" s="83"/>
      <c r="WLY22" s="83"/>
      <c r="WLZ22" s="549"/>
      <c r="WMA22" s="95"/>
      <c r="WMI22" s="95"/>
      <c r="WMJ22" s="550"/>
      <c r="WML22" s="118"/>
      <c r="WMN22" s="118"/>
      <c r="WMP22" s="117"/>
      <c r="WMQ22" s="83"/>
      <c r="WMR22" s="83"/>
      <c r="WMS22" s="549"/>
      <c r="WMT22" s="95"/>
      <c r="WNB22" s="95"/>
      <c r="WNC22" s="550"/>
      <c r="WNE22" s="118"/>
      <c r="WNG22" s="118"/>
      <c r="WNI22" s="117"/>
      <c r="WNJ22" s="83"/>
      <c r="WNK22" s="83"/>
      <c r="WNL22" s="549"/>
      <c r="WNM22" s="95"/>
      <c r="WNU22" s="95"/>
      <c r="WNV22" s="550"/>
      <c r="WNX22" s="118"/>
      <c r="WNZ22" s="118"/>
      <c r="WOB22" s="117"/>
      <c r="WOC22" s="83"/>
      <c r="WOD22" s="83"/>
      <c r="WOE22" s="549"/>
      <c r="WOF22" s="95"/>
      <c r="WON22" s="95"/>
      <c r="WOO22" s="550"/>
      <c r="WOQ22" s="118"/>
      <c r="WOS22" s="118"/>
      <c r="WOU22" s="117"/>
      <c r="WOV22" s="83"/>
      <c r="WOW22" s="83"/>
      <c r="WOX22" s="549"/>
      <c r="WOY22" s="95"/>
      <c r="WPG22" s="95"/>
      <c r="WPH22" s="550"/>
      <c r="WPJ22" s="118"/>
      <c r="WPL22" s="118"/>
      <c r="WPN22" s="117"/>
      <c r="WPO22" s="83"/>
      <c r="WPP22" s="83"/>
      <c r="WPQ22" s="549"/>
      <c r="WPR22" s="95"/>
      <c r="WPZ22" s="95"/>
      <c r="WQA22" s="550"/>
      <c r="WQC22" s="118"/>
      <c r="WQE22" s="118"/>
      <c r="WQG22" s="117"/>
      <c r="WQH22" s="83"/>
      <c r="WQI22" s="83"/>
      <c r="WQJ22" s="549"/>
      <c r="WQK22" s="95"/>
      <c r="WQS22" s="95"/>
      <c r="WQT22" s="550"/>
      <c r="WQV22" s="118"/>
      <c r="WQX22" s="118"/>
      <c r="WQZ22" s="117"/>
      <c r="WRA22" s="83"/>
      <c r="WRB22" s="83"/>
      <c r="WRC22" s="549"/>
      <c r="WRD22" s="95"/>
      <c r="WRL22" s="95"/>
      <c r="WRM22" s="550"/>
      <c r="WRO22" s="118"/>
      <c r="WRQ22" s="118"/>
      <c r="WRS22" s="117"/>
      <c r="WRT22" s="83"/>
      <c r="WRU22" s="83"/>
      <c r="WRV22" s="549"/>
      <c r="WRW22" s="95"/>
      <c r="WSE22" s="95"/>
      <c r="WSF22" s="550"/>
      <c r="WSH22" s="118"/>
      <c r="WSJ22" s="118"/>
      <c r="WSL22" s="117"/>
      <c r="WSM22" s="83"/>
      <c r="WSN22" s="83"/>
      <c r="WSO22" s="549"/>
      <c r="WSP22" s="95"/>
      <c r="WSX22" s="95"/>
      <c r="WSY22" s="550"/>
      <c r="WTA22" s="118"/>
      <c r="WTC22" s="118"/>
      <c r="WTE22" s="117"/>
      <c r="WTF22" s="83"/>
      <c r="WTG22" s="83"/>
      <c r="WTH22" s="549"/>
      <c r="WTI22" s="95"/>
      <c r="WTQ22" s="95"/>
      <c r="WTR22" s="550"/>
      <c r="WTT22" s="118"/>
      <c r="WTV22" s="118"/>
      <c r="WTX22" s="117"/>
      <c r="WTY22" s="83"/>
      <c r="WTZ22" s="83"/>
      <c r="WUA22" s="549"/>
      <c r="WUB22" s="95"/>
      <c r="WUJ22" s="95"/>
      <c r="WUK22" s="550"/>
      <c r="WUM22" s="118"/>
      <c r="WUO22" s="118"/>
      <c r="WUQ22" s="117"/>
      <c r="WUR22" s="83"/>
      <c r="WUS22" s="83"/>
      <c r="WUT22" s="549"/>
      <c r="WUU22" s="95"/>
      <c r="WVC22" s="95"/>
      <c r="WVD22" s="550"/>
      <c r="WVF22" s="118"/>
      <c r="WVH22" s="118"/>
      <c r="WVJ22" s="117"/>
      <c r="WVK22" s="83"/>
      <c r="WVL22" s="83"/>
      <c r="WVM22" s="549"/>
      <c r="WVN22" s="95"/>
      <c r="WVV22" s="95"/>
      <c r="WVW22" s="550"/>
      <c r="WVY22" s="118"/>
      <c r="WWA22" s="118"/>
      <c r="WWC22" s="117"/>
      <c r="WWD22" s="83"/>
      <c r="WWE22" s="83"/>
      <c r="WWF22" s="549"/>
      <c r="WWG22" s="95"/>
      <c r="WWO22" s="95"/>
      <c r="WWP22" s="550"/>
      <c r="WWR22" s="118"/>
      <c r="WWT22" s="118"/>
      <c r="WWV22" s="117"/>
      <c r="WWW22" s="83"/>
      <c r="WWX22" s="83"/>
      <c r="WWY22" s="549"/>
      <c r="WWZ22" s="95"/>
      <c r="WXH22" s="95"/>
      <c r="WXI22" s="550"/>
      <c r="WXK22" s="118"/>
      <c r="WXM22" s="118"/>
      <c r="WXO22" s="117"/>
      <c r="WXP22" s="83"/>
      <c r="WXQ22" s="83"/>
      <c r="WXR22" s="549"/>
      <c r="WXS22" s="95"/>
      <c r="WYA22" s="95"/>
      <c r="WYB22" s="550"/>
      <c r="WYD22" s="118"/>
      <c r="WYF22" s="118"/>
      <c r="WYH22" s="117"/>
      <c r="WYI22" s="83"/>
      <c r="WYJ22" s="83"/>
      <c r="WYK22" s="549"/>
      <c r="WYL22" s="95"/>
      <c r="WYT22" s="95"/>
      <c r="WYU22" s="550"/>
      <c r="WYW22" s="118"/>
      <c r="WYY22" s="118"/>
      <c r="WZA22" s="117"/>
      <c r="WZB22" s="83"/>
      <c r="WZC22" s="83"/>
      <c r="WZD22" s="549"/>
      <c r="WZE22" s="95"/>
      <c r="WZM22" s="95"/>
      <c r="WZN22" s="550"/>
      <c r="WZP22" s="118"/>
      <c r="WZR22" s="118"/>
      <c r="WZT22" s="117"/>
      <c r="WZU22" s="83"/>
      <c r="WZV22" s="83"/>
      <c r="WZW22" s="549"/>
      <c r="WZX22" s="95"/>
      <c r="XAF22" s="95"/>
      <c r="XAG22" s="550"/>
      <c r="XAI22" s="118"/>
      <c r="XAK22" s="118"/>
      <c r="XAM22" s="117"/>
      <c r="XAN22" s="83"/>
      <c r="XAO22" s="83"/>
      <c r="XAP22" s="549"/>
      <c r="XAQ22" s="95"/>
      <c r="XAY22" s="95"/>
      <c r="XAZ22" s="550"/>
      <c r="XBB22" s="118"/>
      <c r="XBD22" s="118"/>
      <c r="XBF22" s="117"/>
      <c r="XBG22" s="83"/>
      <c r="XBH22" s="83"/>
      <c r="XBI22" s="549"/>
      <c r="XBJ22" s="95"/>
      <c r="XBR22" s="95"/>
      <c r="XBS22" s="550"/>
      <c r="XBU22" s="118"/>
      <c r="XBW22" s="118"/>
      <c r="XBY22" s="117"/>
      <c r="XBZ22" s="83"/>
      <c r="XCA22" s="83"/>
      <c r="XCB22" s="549"/>
      <c r="XCC22" s="95"/>
      <c r="XCK22" s="95"/>
      <c r="XCL22" s="550"/>
      <c r="XCN22" s="118"/>
      <c r="XCP22" s="118"/>
      <c r="XCR22" s="117"/>
      <c r="XCS22" s="83"/>
      <c r="XCT22" s="83"/>
      <c r="XCU22" s="549"/>
      <c r="XCV22" s="95"/>
      <c r="XDD22" s="95"/>
      <c r="XDE22" s="550"/>
      <c r="XDG22" s="118"/>
      <c r="XDI22" s="118"/>
      <c r="XDK22" s="117"/>
      <c r="XDL22" s="83"/>
      <c r="XDM22" s="83"/>
      <c r="XDN22" s="549"/>
      <c r="XDO22" s="95"/>
      <c r="XDW22" s="95"/>
      <c r="XDX22" s="550"/>
      <c r="XDZ22" s="118"/>
      <c r="XEB22" s="118"/>
      <c r="XED22" s="117"/>
      <c r="XEE22" s="83"/>
      <c r="XEF22" s="83"/>
      <c r="XEG22" s="549"/>
      <c r="XEH22" s="95"/>
      <c r="XEP22" s="95"/>
      <c r="XEQ22" s="550"/>
      <c r="XES22" s="118"/>
      <c r="XEU22" s="118"/>
      <c r="XEW22" s="117"/>
      <c r="XEX22" s="83"/>
      <c r="XEY22" s="83"/>
      <c r="XEZ22" s="549"/>
      <c r="XFA22" s="95"/>
    </row>
    <row r="23" spans="1:5114 5122:6140 6148:7166 7174:8192 8200:14329 14337:15355 15363:16381" s="2" customFormat="1" ht="20.25" customHeight="1">
      <c r="A23" s="6"/>
      <c r="B23" s="8" t="s">
        <v>1364</v>
      </c>
      <c r="C23" s="3" t="s">
        <v>1365</v>
      </c>
      <c r="D23" s="3"/>
      <c r="E23" s="3"/>
      <c r="F23" s="3"/>
      <c r="G23" s="3"/>
      <c r="H23" s="3"/>
      <c r="I23" s="3"/>
      <c r="J23" s="3"/>
      <c r="K23" s="3"/>
      <c r="L23" s="113"/>
      <c r="M23" s="3"/>
      <c r="N23" s="113"/>
      <c r="O23" s="3"/>
      <c r="P23" s="301" t="str">
        <f>VLOOKUP(_Output!D1415,_Guidance!B1001:C1006,2,FALSE)</f>
        <v xml:space="preserve"> </v>
      </c>
      <c r="Q23" s="3"/>
      <c r="R23" s="113" t="s">
        <v>1366</v>
      </c>
      <c r="S23" s="13"/>
    </row>
    <row r="24" spans="1:5114 5122:6140 6148:7166 7174:8192 8200:14329 14337:15355 15363:16381" s="2" customFormat="1" ht="20.25" customHeight="1">
      <c r="A24" s="6"/>
      <c r="B24" s="8" t="s">
        <v>1367</v>
      </c>
      <c r="C24" s="3" t="s">
        <v>1368</v>
      </c>
      <c r="D24" s="3"/>
      <c r="E24" s="3"/>
      <c r="F24" s="3"/>
      <c r="G24" s="3"/>
      <c r="H24" s="3"/>
      <c r="I24" s="3"/>
      <c r="J24" s="3"/>
      <c r="K24" s="3"/>
      <c r="L24" s="113"/>
      <c r="M24" s="3"/>
      <c r="N24" s="113"/>
      <c r="O24" s="3"/>
      <c r="P24" s="301" t="str">
        <f>VLOOKUP(_Output!D1416,_Guidance!B1007:C1012,2,FALSE)</f>
        <v xml:space="preserve"> </v>
      </c>
      <c r="Q24" s="3"/>
      <c r="R24" s="113" t="s">
        <v>1369</v>
      </c>
      <c r="S24" s="13"/>
    </row>
    <row r="25" spans="1:5114 5122:6140 6148:7166 7174:8192 8200:14329 14337:15355 15363:16381" s="2" customFormat="1" ht="20.25" customHeight="1">
      <c r="A25" s="6"/>
      <c r="B25" s="8" t="s">
        <v>1370</v>
      </c>
      <c r="C25" s="3" t="s">
        <v>1371</v>
      </c>
      <c r="D25" s="3"/>
      <c r="E25" s="3"/>
      <c r="F25" s="3"/>
      <c r="G25" s="3"/>
      <c r="H25" s="3"/>
      <c r="I25" s="3"/>
      <c r="J25" s="3"/>
      <c r="K25" s="3"/>
      <c r="L25" s="113"/>
      <c r="M25" s="3"/>
      <c r="N25" s="113"/>
      <c r="O25" s="3"/>
      <c r="P25" s="301" t="str">
        <f>VLOOKUP(_Output!D1417,_Guidance!B1013:C1018,2,FALSE)</f>
        <v xml:space="preserve"> </v>
      </c>
      <c r="Q25" s="3"/>
      <c r="R25" s="113" t="s">
        <v>1372</v>
      </c>
      <c r="S25" s="13"/>
    </row>
    <row r="26" spans="1:5114 5122:6140 6148:7166 7174:8192 8200:14329 14337:15355 15363:16381" s="2" customFormat="1" ht="20.25" customHeight="1">
      <c r="A26" s="6"/>
      <c r="B26" s="8" t="s">
        <v>1373</v>
      </c>
      <c r="C26" s="3" t="s">
        <v>1374</v>
      </c>
      <c r="D26" s="3"/>
      <c r="E26" s="3"/>
      <c r="F26" s="3"/>
      <c r="G26" s="3"/>
      <c r="H26" s="3"/>
      <c r="I26" s="3"/>
      <c r="J26" s="3"/>
      <c r="K26" s="3"/>
      <c r="L26" s="113"/>
      <c r="M26" s="3"/>
      <c r="N26" s="113"/>
      <c r="O26" s="3"/>
      <c r="P26" s="301" t="str">
        <f>VLOOKUP(_Output!D1418,_Guidance!B1019:C1024,2,FALSE)</f>
        <v xml:space="preserve"> </v>
      </c>
      <c r="Q26" s="3"/>
      <c r="R26" s="113" t="s">
        <v>1375</v>
      </c>
      <c r="S26" s="13"/>
    </row>
    <row r="27" spans="1:5114 5122:6140 6148:7166 7174:8192 8200:14329 14337:15355 15363:16381" s="2" customFormat="1" ht="20.25" customHeight="1">
      <c r="A27" s="6"/>
      <c r="B27" s="8" t="s">
        <v>1376</v>
      </c>
      <c r="C27" s="3" t="s">
        <v>1377</v>
      </c>
      <c r="D27" s="3"/>
      <c r="E27" s="3"/>
      <c r="F27" s="3"/>
      <c r="G27" s="3"/>
      <c r="H27" s="3"/>
      <c r="I27" s="3"/>
      <c r="J27" s="3"/>
      <c r="K27" s="3"/>
      <c r="L27" s="113"/>
      <c r="M27" s="3"/>
      <c r="N27" s="113"/>
      <c r="O27" s="3"/>
      <c r="P27" s="301" t="str">
        <f>VLOOKUP(_Output!D1419,_Guidance!B1025:C1030,2,FALSE)</f>
        <v xml:space="preserve"> </v>
      </c>
      <c r="Q27" s="3"/>
      <c r="R27" s="113" t="s">
        <v>1378</v>
      </c>
      <c r="S27" s="13"/>
    </row>
    <row r="28" spans="1:5114 5122:6140 6148:7166 7174:8192 8200:14329 14337:15355 15363:16381" s="2" customFormat="1" ht="20.25" customHeight="1">
      <c r="A28" s="6"/>
      <c r="B28" s="8" t="s">
        <v>1379</v>
      </c>
      <c r="C28" s="3" t="s">
        <v>1380</v>
      </c>
      <c r="D28" s="3"/>
      <c r="E28" s="3"/>
      <c r="F28" s="3"/>
      <c r="G28" s="3"/>
      <c r="H28" s="3"/>
      <c r="I28" s="3"/>
      <c r="J28" s="3"/>
      <c r="K28" s="3"/>
      <c r="L28" s="113"/>
      <c r="M28" s="3"/>
      <c r="N28" s="113"/>
      <c r="O28" s="3"/>
      <c r="P28" s="301" t="str">
        <f>VLOOKUP(_Output!D1420,_Guidance!B1031:C1036,2,FALSE)</f>
        <v xml:space="preserve"> </v>
      </c>
      <c r="Q28" s="3"/>
      <c r="R28" s="113" t="s">
        <v>1381</v>
      </c>
      <c r="S28" s="13"/>
    </row>
    <row r="29" spans="1:5114 5122:6140 6148:7166 7174:8192 8200:14329 14337:15355 15363:16381" s="2" customFormat="1" ht="20.25" customHeight="1">
      <c r="A29" s="6"/>
      <c r="B29" s="8"/>
      <c r="C29" s="3"/>
      <c r="D29" s="3"/>
      <c r="E29" s="3"/>
      <c r="F29" s="3"/>
      <c r="G29" s="3"/>
      <c r="H29" s="3"/>
      <c r="I29" s="3"/>
      <c r="J29" s="3"/>
      <c r="K29" s="3"/>
      <c r="L29" s="113"/>
      <c r="M29" s="3"/>
      <c r="N29" s="113"/>
      <c r="O29" s="3"/>
      <c r="P29" s="301"/>
      <c r="Q29" s="3"/>
      <c r="R29" s="113"/>
      <c r="S29" s="13"/>
    </row>
    <row r="30" spans="1:5114 5122:6140 6148:7166 7174:8192 8200:14329 14337:15355 15363:16381" s="2" customFormat="1" ht="20.25" customHeight="1">
      <c r="A30" s="6"/>
      <c r="B30" s="102" t="s">
        <v>1382</v>
      </c>
      <c r="C30" s="3"/>
      <c r="D30" s="3"/>
      <c r="E30" s="3"/>
      <c r="F30" s="3"/>
      <c r="G30" s="3"/>
      <c r="H30" s="3"/>
      <c r="I30" s="3"/>
      <c r="J30" s="3"/>
      <c r="K30" s="3"/>
      <c r="L30" s="113"/>
      <c r="M30" s="3"/>
      <c r="N30" s="113"/>
      <c r="O30" s="3"/>
      <c r="P30" s="301"/>
      <c r="Q30" s="3"/>
      <c r="R30" s="113"/>
      <c r="S30" s="13"/>
    </row>
    <row r="31" spans="1:5114 5122:6140 6148:7166 7174:8192 8200:14329 14337:15355 15363:16381" s="2" customFormat="1" ht="20.25" customHeight="1">
      <c r="A31" s="6"/>
      <c r="B31" s="8" t="s">
        <v>1383</v>
      </c>
      <c r="C31" s="3" t="s">
        <v>1384</v>
      </c>
      <c r="D31" s="3"/>
      <c r="E31" s="3"/>
      <c r="F31" s="3"/>
      <c r="G31" s="3"/>
      <c r="H31" s="3"/>
      <c r="I31" s="3"/>
      <c r="J31" s="3"/>
      <c r="K31" s="3"/>
      <c r="L31" s="113"/>
      <c r="M31" s="3"/>
      <c r="N31" s="113"/>
      <c r="O31" s="3"/>
      <c r="P31" s="301" t="str">
        <f>VLOOKUP(_Output!D1421,_Guidance!B1037:C1042,2,FALSE)</f>
        <v xml:space="preserve"> </v>
      </c>
      <c r="Q31" s="3"/>
      <c r="R31" s="113" t="s">
        <v>1385</v>
      </c>
      <c r="S31" s="13"/>
    </row>
    <row r="32" spans="1:5114 5122:6140 6148:7166 7174:8192 8200:14329 14337:15355 15363:16381" s="2" customFormat="1" ht="20.25" customHeight="1">
      <c r="A32" s="83"/>
      <c r="B32" s="83" t="s">
        <v>1386</v>
      </c>
      <c r="C32" s="548" t="s">
        <v>1387</v>
      </c>
      <c r="D32" s="83"/>
      <c r="E32" s="83"/>
      <c r="F32" s="83"/>
      <c r="G32" s="83"/>
      <c r="H32" s="83"/>
      <c r="I32" s="83"/>
      <c r="J32" s="83"/>
      <c r="K32" s="762"/>
      <c r="L32" s="83"/>
      <c r="M32" s="762"/>
      <c r="N32" s="83"/>
      <c r="O32" s="762"/>
      <c r="P32" s="83"/>
      <c r="Q32" s="762"/>
      <c r="R32" s="83"/>
      <c r="S32" s="83"/>
    </row>
    <row r="33" spans="1:19" s="2" customFormat="1" ht="20.25" customHeight="1">
      <c r="A33" s="83"/>
      <c r="B33" s="549" t="s">
        <v>1388</v>
      </c>
      <c r="C33" s="94" t="s">
        <v>1389</v>
      </c>
      <c r="D33" s="83"/>
      <c r="E33" s="83"/>
      <c r="F33" s="83"/>
      <c r="G33" s="83"/>
      <c r="H33" s="83"/>
      <c r="I33" s="83"/>
      <c r="J33" s="83"/>
      <c r="K33" s="762"/>
      <c r="L33" s="83"/>
      <c r="M33" s="762"/>
      <c r="N33" s="83"/>
      <c r="O33" s="762"/>
      <c r="P33" s="83"/>
      <c r="Q33" s="762"/>
      <c r="R33" s="94" t="s">
        <v>1390</v>
      </c>
      <c r="S33" s="83"/>
    </row>
    <row r="34" spans="1:19" s="2" customFormat="1" ht="20.25" customHeight="1">
      <c r="A34" s="83"/>
      <c r="B34" s="549" t="s">
        <v>1391</v>
      </c>
      <c r="C34" s="94" t="s">
        <v>1392</v>
      </c>
      <c r="D34" s="83"/>
      <c r="E34" s="83"/>
      <c r="F34" s="83"/>
      <c r="G34" s="83"/>
      <c r="H34" s="83"/>
      <c r="I34" s="83"/>
      <c r="J34" s="83"/>
      <c r="K34" s="762"/>
      <c r="L34" s="83"/>
      <c r="M34" s="762"/>
      <c r="N34" s="83"/>
      <c r="O34" s="762"/>
      <c r="P34" s="83"/>
      <c r="Q34" s="762"/>
      <c r="R34" s="94" t="s">
        <v>1393</v>
      </c>
      <c r="S34" s="83"/>
    </row>
    <row r="35" spans="1:19" s="2" customFormat="1" ht="20.25" customHeight="1">
      <c r="A35" s="83"/>
      <c r="B35" s="549" t="s">
        <v>1394</v>
      </c>
      <c r="C35" s="94" t="s">
        <v>1395</v>
      </c>
      <c r="D35" s="83"/>
      <c r="E35" s="83"/>
      <c r="F35" s="83"/>
      <c r="G35" s="83"/>
      <c r="H35" s="83"/>
      <c r="I35" s="83"/>
      <c r="J35" s="83"/>
      <c r="K35" s="762"/>
      <c r="L35" s="83"/>
      <c r="M35" s="762"/>
      <c r="N35" s="83"/>
      <c r="O35" s="762"/>
      <c r="P35" s="83"/>
      <c r="Q35" s="762"/>
      <c r="R35" s="94" t="s">
        <v>1396</v>
      </c>
      <c r="S35" s="83"/>
    </row>
    <row r="36" spans="1:19" s="2" customFormat="1" ht="20.25" customHeight="1">
      <c r="A36" s="83"/>
      <c r="B36" s="549" t="s">
        <v>1397</v>
      </c>
      <c r="C36" s="94" t="s">
        <v>1398</v>
      </c>
      <c r="D36" s="83"/>
      <c r="E36" s="83"/>
      <c r="F36" s="83"/>
      <c r="G36" s="83"/>
      <c r="H36" s="83"/>
      <c r="I36" s="83"/>
      <c r="J36" s="83"/>
      <c r="K36" s="762"/>
      <c r="L36" s="83"/>
      <c r="M36" s="762"/>
      <c r="N36" s="83"/>
      <c r="O36" s="762"/>
      <c r="P36" s="83"/>
      <c r="Q36" s="762"/>
      <c r="R36" s="94" t="s">
        <v>1399</v>
      </c>
      <c r="S36" s="83"/>
    </row>
    <row r="37" spans="1:19" s="2" customFormat="1" ht="20.25" customHeight="1">
      <c r="A37" s="83"/>
      <c r="B37" s="549" t="s">
        <v>1400</v>
      </c>
      <c r="C37" s="94" t="s">
        <v>1401</v>
      </c>
      <c r="D37" s="83"/>
      <c r="E37" s="83"/>
      <c r="F37" s="83"/>
      <c r="G37" s="83"/>
      <c r="H37" s="83"/>
      <c r="I37" s="83"/>
      <c r="J37" s="83"/>
      <c r="K37" s="762"/>
      <c r="L37" s="83"/>
      <c r="M37" s="762"/>
      <c r="N37" s="83"/>
      <c r="O37" s="762"/>
      <c r="P37" s="83"/>
      <c r="Q37" s="762"/>
      <c r="R37" s="94" t="s">
        <v>1402</v>
      </c>
      <c r="S37" s="83"/>
    </row>
    <row r="38" spans="1:19" s="2" customFormat="1" ht="20.25" customHeight="1">
      <c r="A38" s="83"/>
      <c r="B38" s="549" t="s">
        <v>1403</v>
      </c>
      <c r="C38" s="94" t="s">
        <v>1149</v>
      </c>
      <c r="D38" s="83"/>
      <c r="E38" s="83"/>
      <c r="F38" s="83"/>
      <c r="G38" s="83"/>
      <c r="H38" s="83"/>
      <c r="I38" s="83"/>
      <c r="J38" s="83"/>
      <c r="K38" s="762"/>
      <c r="L38" s="83"/>
      <c r="M38" s="762"/>
      <c r="N38" s="83"/>
      <c r="O38" s="762"/>
      <c r="P38" s="83"/>
      <c r="Q38" s="762"/>
      <c r="R38" s="94" t="s">
        <v>1404</v>
      </c>
      <c r="S38" s="83"/>
    </row>
    <row r="39" spans="1:19" s="2" customFormat="1" ht="20.25" customHeight="1">
      <c r="A39" s="83"/>
      <c r="B39" s="549" t="s">
        <v>1405</v>
      </c>
      <c r="C39" s="198" t="s">
        <v>1406</v>
      </c>
      <c r="D39" s="341"/>
      <c r="E39" s="341"/>
      <c r="F39" s="341"/>
      <c r="G39" s="341"/>
      <c r="H39" s="341"/>
      <c r="I39" s="341"/>
      <c r="J39" s="341"/>
      <c r="K39" s="766"/>
      <c r="L39" s="341"/>
      <c r="M39" s="766"/>
      <c r="N39" s="341"/>
      <c r="O39" s="766"/>
      <c r="P39" s="341"/>
      <c r="Q39" s="766"/>
      <c r="R39" s="198" t="s">
        <v>1407</v>
      </c>
      <c r="S39" s="83"/>
    </row>
    <row r="40" spans="1:19" s="2" customFormat="1" ht="20.25" customHeight="1">
      <c r="A40" s="83"/>
      <c r="B40" s="549"/>
      <c r="C40" s="95" t="s">
        <v>439</v>
      </c>
      <c r="D40" s="94"/>
      <c r="E40" s="94"/>
      <c r="F40" s="94"/>
      <c r="G40" s="94"/>
      <c r="H40" s="94"/>
      <c r="I40" s="94"/>
      <c r="J40" s="94"/>
      <c r="K40" s="95"/>
      <c r="L40" s="550" t="str">
        <f>VLOOKUP(SUM(_Output!D1422:D1428),_SUM_Completeness!A275:B282,2,FALSE)</f>
        <v>Incomplete</v>
      </c>
      <c r="M40" s="94"/>
      <c r="N40" s="118"/>
      <c r="O40" s="94"/>
      <c r="P40" s="118"/>
      <c r="Q40" s="94"/>
      <c r="R40" s="117" t="s">
        <v>1363</v>
      </c>
      <c r="S40" s="83"/>
    </row>
    <row r="41" spans="1:19" s="2" customFormat="1" ht="20.25" customHeight="1">
      <c r="A41" s="6"/>
      <c r="B41" s="8" t="s">
        <v>1408</v>
      </c>
      <c r="C41" s="3" t="s">
        <v>1409</v>
      </c>
      <c r="D41" s="3"/>
      <c r="E41" s="3"/>
      <c r="F41" s="3"/>
      <c r="G41" s="3"/>
      <c r="H41" s="3"/>
      <c r="I41" s="3"/>
      <c r="J41" s="3"/>
      <c r="K41" s="3"/>
      <c r="L41" s="113"/>
      <c r="M41" s="3"/>
      <c r="N41" s="113"/>
      <c r="O41" s="3"/>
      <c r="P41" s="301" t="str">
        <f>VLOOKUP(_Output!D1429,_Guidance!B1043:C1048,2,FALSE)</f>
        <v xml:space="preserve"> </v>
      </c>
      <c r="Q41" s="3"/>
      <c r="R41" s="113" t="s">
        <v>1410</v>
      </c>
      <c r="S41" s="13"/>
    </row>
    <row r="42" spans="1:19" s="2" customFormat="1" ht="20.25" customHeight="1">
      <c r="A42" s="6"/>
      <c r="B42" s="8"/>
      <c r="C42" s="3"/>
      <c r="D42" s="3"/>
      <c r="E42" s="3"/>
      <c r="F42" s="3"/>
      <c r="G42" s="3"/>
      <c r="H42" s="3"/>
      <c r="I42" s="3"/>
      <c r="J42" s="3"/>
      <c r="K42" s="3"/>
      <c r="L42" s="113"/>
      <c r="M42" s="3"/>
      <c r="N42" s="113"/>
      <c r="O42" s="3"/>
      <c r="P42" s="301"/>
      <c r="Q42" s="3"/>
      <c r="R42" s="113"/>
      <c r="S42" s="13"/>
    </row>
    <row r="43" spans="1:19" ht="20.25" customHeight="1">
      <c r="A43" s="106"/>
      <c r="B43" s="107" t="s">
        <v>351</v>
      </c>
      <c r="C43" s="108"/>
      <c r="D43" s="107"/>
      <c r="E43" s="107"/>
      <c r="F43" s="107"/>
      <c r="G43" s="107"/>
      <c r="H43" s="107"/>
      <c r="I43" s="107"/>
      <c r="J43" s="107"/>
      <c r="K43" s="108"/>
      <c r="L43" s="110"/>
      <c r="M43" s="5"/>
      <c r="N43" s="110"/>
      <c r="O43" s="5"/>
      <c r="P43" s="110"/>
      <c r="Q43" s="5"/>
      <c r="R43" s="116"/>
      <c r="S43" s="14"/>
    </row>
    <row r="44" spans="1:19" ht="20.25" customHeight="1">
      <c r="A44" s="9"/>
      <c r="B44" s="21" t="s">
        <v>1411</v>
      </c>
      <c r="C44" s="3" t="s">
        <v>353</v>
      </c>
      <c r="D44" s="21"/>
      <c r="E44" s="21"/>
      <c r="F44" s="21"/>
      <c r="G44" s="21"/>
      <c r="H44" s="21"/>
      <c r="I44" s="21"/>
      <c r="J44" s="21"/>
      <c r="K44" s="21"/>
      <c r="L44" s="607" t="s">
        <v>1332</v>
      </c>
      <c r="M44" s="608"/>
      <c r="N44" s="920"/>
      <c r="O44" s="920"/>
      <c r="P44" s="920"/>
      <c r="Q44" s="920"/>
      <c r="R44" s="921"/>
      <c r="S44" s="14"/>
    </row>
    <row r="45" spans="1:19" ht="20.25" customHeight="1">
      <c r="A45" s="9"/>
      <c r="B45" s="21"/>
      <c r="C45" s="21"/>
      <c r="D45" s="21"/>
      <c r="E45" s="21"/>
      <c r="F45" s="21"/>
      <c r="G45" s="21"/>
      <c r="H45" s="21"/>
      <c r="I45" s="21"/>
      <c r="J45" s="21"/>
      <c r="K45" s="21"/>
      <c r="L45" s="609" t="s">
        <v>1335</v>
      </c>
      <c r="M45" s="610"/>
      <c r="N45" s="922"/>
      <c r="O45" s="922"/>
      <c r="P45" s="922"/>
      <c r="Q45" s="922"/>
      <c r="R45" s="923"/>
      <c r="S45" s="14"/>
    </row>
    <row r="46" spans="1:19" ht="20.25" customHeight="1">
      <c r="A46" s="9"/>
      <c r="B46" s="21"/>
      <c r="C46" s="855"/>
      <c r="D46" s="855"/>
      <c r="E46" s="855"/>
      <c r="F46" s="855"/>
      <c r="G46" s="855"/>
      <c r="H46" s="855"/>
      <c r="I46" s="855"/>
      <c r="J46" s="855"/>
      <c r="K46" s="855"/>
      <c r="L46" s="609" t="s">
        <v>1337</v>
      </c>
      <c r="M46" s="610"/>
      <c r="N46" s="922"/>
      <c r="O46" s="922"/>
      <c r="P46" s="922"/>
      <c r="Q46" s="922"/>
      <c r="R46" s="923"/>
      <c r="S46" s="14"/>
    </row>
    <row r="47" spans="1:19" ht="20.25" customHeight="1">
      <c r="A47" s="9"/>
      <c r="B47" s="21"/>
      <c r="C47" s="960"/>
      <c r="D47" s="960"/>
      <c r="E47" s="960"/>
      <c r="F47" s="960"/>
      <c r="G47" s="960"/>
      <c r="H47" s="21"/>
      <c r="I47" s="21"/>
      <c r="J47" s="21"/>
      <c r="K47" s="21"/>
      <c r="L47" s="609" t="s">
        <v>1364</v>
      </c>
      <c r="M47" s="610"/>
      <c r="N47" s="922"/>
      <c r="O47" s="922"/>
      <c r="P47" s="922"/>
      <c r="Q47" s="922"/>
      <c r="R47" s="923"/>
      <c r="S47" s="14"/>
    </row>
    <row r="48" spans="1:19" ht="20.25" customHeight="1">
      <c r="A48" s="9"/>
      <c r="B48" s="21"/>
      <c r="C48" s="957"/>
      <c r="D48" s="957"/>
      <c r="E48" s="957"/>
      <c r="F48" s="957"/>
      <c r="G48" s="957"/>
      <c r="H48" s="957"/>
      <c r="I48" s="957"/>
      <c r="J48" s="957"/>
      <c r="K48" s="961"/>
      <c r="L48" s="609" t="s">
        <v>1367</v>
      </c>
      <c r="M48" s="610"/>
      <c r="N48" s="924"/>
      <c r="O48" s="924"/>
      <c r="P48" s="924"/>
      <c r="Q48" s="924"/>
      <c r="R48" s="925"/>
      <c r="S48" s="14"/>
    </row>
    <row r="49" spans="1:19" ht="20.25" customHeight="1">
      <c r="A49" s="9"/>
      <c r="B49" s="21"/>
      <c r="C49" s="951"/>
      <c r="D49" s="951"/>
      <c r="E49" s="951"/>
      <c r="F49" s="951"/>
      <c r="G49" s="951"/>
      <c r="H49" s="21"/>
      <c r="I49" s="21"/>
      <c r="J49" s="21"/>
      <c r="K49" s="21"/>
      <c r="L49" s="609" t="s">
        <v>1370</v>
      </c>
      <c r="M49" s="610"/>
      <c r="N49" s="924"/>
      <c r="O49" s="924"/>
      <c r="P49" s="924"/>
      <c r="Q49" s="924"/>
      <c r="R49" s="925"/>
      <c r="S49" s="14"/>
    </row>
    <row r="50" spans="1:19" ht="20.25" customHeight="1">
      <c r="A50" s="9"/>
      <c r="B50" s="21"/>
      <c r="C50" s="956"/>
      <c r="D50" s="956"/>
      <c r="E50" s="956"/>
      <c r="F50" s="956"/>
      <c r="G50" s="956"/>
      <c r="H50" s="21"/>
      <c r="I50" s="21"/>
      <c r="J50" s="21"/>
      <c r="K50" s="21"/>
      <c r="L50" s="609" t="s">
        <v>1373</v>
      </c>
      <c r="M50" s="610"/>
      <c r="N50" s="928"/>
      <c r="O50" s="928"/>
      <c r="P50" s="928"/>
      <c r="Q50" s="928"/>
      <c r="R50" s="929"/>
      <c r="S50" s="14"/>
    </row>
    <row r="51" spans="1:19" ht="20.25" customHeight="1">
      <c r="A51" s="9"/>
      <c r="B51" s="21"/>
      <c r="C51" s="956"/>
      <c r="D51" s="956"/>
      <c r="E51" s="956"/>
      <c r="F51" s="956"/>
      <c r="G51" s="956"/>
      <c r="H51" s="21"/>
      <c r="I51" s="21"/>
      <c r="J51" s="21"/>
      <c r="K51" s="21"/>
      <c r="L51" s="609" t="s">
        <v>1376</v>
      </c>
      <c r="M51" s="610"/>
      <c r="N51" s="922"/>
      <c r="O51" s="922"/>
      <c r="P51" s="922"/>
      <c r="Q51" s="922"/>
      <c r="R51" s="923"/>
      <c r="S51" s="14"/>
    </row>
    <row r="52" spans="1:19" ht="20.25" customHeight="1">
      <c r="A52" s="9"/>
      <c r="B52" s="21"/>
      <c r="C52" s="21"/>
      <c r="D52" s="21"/>
      <c r="E52" s="21"/>
      <c r="F52" s="21"/>
      <c r="G52" s="21"/>
      <c r="H52" s="21"/>
      <c r="I52" s="21"/>
      <c r="J52" s="21"/>
      <c r="K52" s="21"/>
      <c r="L52" s="609" t="s">
        <v>1379</v>
      </c>
      <c r="M52" s="610"/>
      <c r="N52" s="924"/>
      <c r="O52" s="924"/>
      <c r="P52" s="924"/>
      <c r="Q52" s="924"/>
      <c r="R52" s="925"/>
      <c r="S52" s="14"/>
    </row>
    <row r="53" spans="1:19" ht="20.25" customHeight="1">
      <c r="A53" s="9"/>
      <c r="B53" s="21"/>
      <c r="C53" s="21"/>
      <c r="D53" s="21"/>
      <c r="E53" s="21"/>
      <c r="F53" s="21"/>
      <c r="G53" s="21"/>
      <c r="H53" s="21"/>
      <c r="I53" s="21"/>
      <c r="J53" s="21"/>
      <c r="K53" s="21"/>
      <c r="L53" s="609" t="s">
        <v>1383</v>
      </c>
      <c r="M53" s="610"/>
      <c r="N53" s="775"/>
      <c r="O53" s="775"/>
      <c r="P53" s="775"/>
      <c r="Q53" s="775"/>
      <c r="R53" s="776"/>
      <c r="S53" s="14"/>
    </row>
    <row r="54" spans="1:19" ht="20.25" customHeight="1">
      <c r="A54" s="9"/>
      <c r="B54" s="21"/>
      <c r="C54" s="21"/>
      <c r="D54" s="21"/>
      <c r="E54" s="21"/>
      <c r="F54" s="21"/>
      <c r="G54" s="21"/>
      <c r="H54" s="21"/>
      <c r="I54" s="21"/>
      <c r="J54" s="21"/>
      <c r="K54" s="21"/>
      <c r="L54" s="609" t="s">
        <v>1386</v>
      </c>
      <c r="M54" s="610"/>
      <c r="N54" s="922"/>
      <c r="O54" s="922"/>
      <c r="P54" s="922"/>
      <c r="Q54" s="922"/>
      <c r="R54" s="923"/>
      <c r="S54" s="14"/>
    </row>
    <row r="55" spans="1:19" ht="20.25" customHeight="1">
      <c r="A55" s="9"/>
      <c r="B55" s="21"/>
      <c r="C55" s="21"/>
      <c r="D55" s="21"/>
      <c r="E55" s="21"/>
      <c r="F55" s="21"/>
      <c r="G55" s="21"/>
      <c r="H55" s="21"/>
      <c r="I55" s="21"/>
      <c r="J55" s="21"/>
      <c r="K55" s="21"/>
      <c r="L55" s="611" t="s">
        <v>1408</v>
      </c>
      <c r="M55" s="612"/>
      <c r="N55" s="930"/>
      <c r="O55" s="930"/>
      <c r="P55" s="930"/>
      <c r="Q55" s="930"/>
      <c r="R55" s="931"/>
      <c r="S55" s="14"/>
    </row>
    <row r="56" spans="1:19" ht="20.25" customHeight="1">
      <c r="A56" s="9"/>
      <c r="B56" s="21"/>
      <c r="C56" s="960"/>
      <c r="D56" s="960"/>
      <c r="E56" s="960"/>
      <c r="F56" s="960"/>
      <c r="G56" s="960"/>
      <c r="H56" s="21"/>
      <c r="I56" s="21"/>
      <c r="J56" s="21"/>
      <c r="K56" s="21"/>
      <c r="L56" s="21"/>
      <c r="M56" s="21"/>
      <c r="N56" s="21"/>
      <c r="O56" s="21"/>
      <c r="P56" s="21"/>
      <c r="Q56" s="21"/>
      <c r="R56" s="21"/>
      <c r="S56" s="14"/>
    </row>
    <row r="57" spans="1:19" ht="20.25" customHeight="1">
      <c r="A57" s="9"/>
      <c r="B57" s="21"/>
      <c r="C57" s="957"/>
      <c r="D57" s="957"/>
      <c r="E57" s="957"/>
      <c r="F57" s="957"/>
      <c r="G57" s="957"/>
      <c r="H57" s="957"/>
      <c r="I57" s="957"/>
      <c r="J57" s="957"/>
      <c r="K57" s="957"/>
      <c r="L57" s="957"/>
      <c r="M57" s="21"/>
      <c r="N57" s="21"/>
      <c r="O57" s="21"/>
      <c r="P57" s="21"/>
      <c r="Q57" s="21"/>
      <c r="R57" s="21"/>
      <c r="S57" s="14"/>
    </row>
    <row r="58" spans="1:19" ht="20.25" customHeight="1" thickBot="1">
      <c r="A58" s="10"/>
      <c r="B58" s="31"/>
      <c r="C58" s="31"/>
      <c r="D58" s="31"/>
      <c r="E58" s="31"/>
      <c r="F58" s="31"/>
      <c r="G58" s="31"/>
      <c r="H58" s="31"/>
      <c r="I58" s="31"/>
      <c r="J58" s="31"/>
      <c r="K58" s="11"/>
      <c r="L58" s="11"/>
      <c r="M58" s="11"/>
      <c r="N58" s="11"/>
      <c r="O58" s="11"/>
      <c r="P58" s="11"/>
      <c r="Q58" s="11"/>
      <c r="R58" s="11"/>
      <c r="S58" s="15"/>
    </row>
  </sheetData>
  <mergeCells count="29">
    <mergeCell ref="C56:G56"/>
    <mergeCell ref="N54:R54"/>
    <mergeCell ref="N55:R55"/>
    <mergeCell ref="C50:G50"/>
    <mergeCell ref="N50:R50"/>
    <mergeCell ref="C51:G51"/>
    <mergeCell ref="N51:R51"/>
    <mergeCell ref="N52:R52"/>
    <mergeCell ref="N47:R47"/>
    <mergeCell ref="N48:R48"/>
    <mergeCell ref="C49:G49"/>
    <mergeCell ref="N49:R49"/>
    <mergeCell ref="C48:K48"/>
    <mergeCell ref="C57:L57"/>
    <mergeCell ref="C46:K46"/>
    <mergeCell ref="N46:R46"/>
    <mergeCell ref="B1:K2"/>
    <mergeCell ref="L1:L2"/>
    <mergeCell ref="N1:N2"/>
    <mergeCell ref="B3:F3"/>
    <mergeCell ref="G3:K3"/>
    <mergeCell ref="B4:F4"/>
    <mergeCell ref="G4:K4"/>
    <mergeCell ref="B5:F5"/>
    <mergeCell ref="G5:K5"/>
    <mergeCell ref="B6:F6"/>
    <mergeCell ref="N44:R44"/>
    <mergeCell ref="N45:R45"/>
    <mergeCell ref="C47:G47"/>
  </mergeCells>
  <phoneticPr fontId="24" type="noConversion"/>
  <hyperlinks>
    <hyperlink ref="B3:F3" location="'Process - MGT'!A1" tooltip="1. Management" display="1. Management" xr:uid="{79994D0B-639E-40F9-825E-90AE9B06BD9E}"/>
    <hyperlink ref="B6:F6" location="'Process - UCM'!A1" tooltip="4. Use Case Management" display="4. Use Case Management" xr:uid="{4AFFF293-BE21-4A96-805D-31940C27447F}"/>
    <hyperlink ref="B5:F5" location="'Process - RPT'!A1" tooltip="3. Reporting &amp; Communication" display="3. Reporting &amp; Communication" xr:uid="{8D291821-90D7-4E66-B9CE-2F4C96FE70FF}"/>
    <hyperlink ref="B4:F4" location="'Process - O&amp;F'!A1" tooltip="2. Operations &amp; Facilities" display="2. Operations &amp; Facilities" xr:uid="{4D3936A8-F15E-4B47-A6AC-D8D6B6970ED3}"/>
    <hyperlink ref="G5:K5" location="'Process - LOG'!A1" display="7. Log Management" xr:uid="{F09C8132-0B49-4C15-8828-235942171A84}"/>
    <hyperlink ref="G3:K3" location="'Process - DTE'!A1" tooltip="5. Detection Engineering &amp; Validation" display="5. Detection Engineering &amp; Validation" xr:uid="{226B768F-744C-46C5-97D5-78CBADE04708}"/>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5585" r:id="rId4" name="Drop Down 1">
              <controlPr defaultSize="0" autoLine="0" autoPict="0">
                <anchor moveWithCells="1">
                  <from>
                    <xdr:col>11</xdr:col>
                    <xdr:colOff>22860</xdr:colOff>
                    <xdr:row>10</xdr:row>
                    <xdr:rowOff>22860</xdr:rowOff>
                  </from>
                  <to>
                    <xdr:col>12</xdr:col>
                    <xdr:colOff>22860</xdr:colOff>
                    <xdr:row>10</xdr:row>
                    <xdr:rowOff>228600</xdr:rowOff>
                  </to>
                </anchor>
              </controlPr>
            </control>
          </mc:Choice>
        </mc:AlternateContent>
        <mc:AlternateContent xmlns:mc="http://schemas.openxmlformats.org/markup-compatibility/2006">
          <mc:Choice Requires="x14">
            <control shapeId="195626" r:id="rId5" name="Drop Down 42">
              <controlPr defaultSize="0" autoLine="0" autoPict="0">
                <anchor moveWithCells="1">
                  <from>
                    <xdr:col>11</xdr:col>
                    <xdr:colOff>22860</xdr:colOff>
                    <xdr:row>32</xdr:row>
                    <xdr:rowOff>22860</xdr:rowOff>
                  </from>
                  <to>
                    <xdr:col>12</xdr:col>
                    <xdr:colOff>22860</xdr:colOff>
                    <xdr:row>32</xdr:row>
                    <xdr:rowOff>228600</xdr:rowOff>
                  </to>
                </anchor>
              </controlPr>
            </control>
          </mc:Choice>
        </mc:AlternateContent>
        <mc:AlternateContent xmlns:mc="http://schemas.openxmlformats.org/markup-compatibility/2006">
          <mc:Choice Requires="x14">
            <control shapeId="195633" r:id="rId6" name="Drop Down 49">
              <controlPr defaultSize="0" autoLine="0" autoPict="0">
                <anchor moveWithCells="1">
                  <from>
                    <xdr:col>11</xdr:col>
                    <xdr:colOff>22860</xdr:colOff>
                    <xdr:row>22</xdr:row>
                    <xdr:rowOff>22860</xdr:rowOff>
                  </from>
                  <to>
                    <xdr:col>12</xdr:col>
                    <xdr:colOff>22860</xdr:colOff>
                    <xdr:row>22</xdr:row>
                    <xdr:rowOff>228600</xdr:rowOff>
                  </to>
                </anchor>
              </controlPr>
            </control>
          </mc:Choice>
        </mc:AlternateContent>
        <mc:AlternateContent xmlns:mc="http://schemas.openxmlformats.org/markup-compatibility/2006">
          <mc:Choice Requires="x14">
            <control shapeId="195634" r:id="rId7" name="Drop Down 50">
              <controlPr defaultSize="0" autoLine="0" autoPict="0">
                <anchor moveWithCells="1">
                  <from>
                    <xdr:col>11</xdr:col>
                    <xdr:colOff>22860</xdr:colOff>
                    <xdr:row>23</xdr:row>
                    <xdr:rowOff>22860</xdr:rowOff>
                  </from>
                  <to>
                    <xdr:col>12</xdr:col>
                    <xdr:colOff>22860</xdr:colOff>
                    <xdr:row>23</xdr:row>
                    <xdr:rowOff>228600</xdr:rowOff>
                  </to>
                </anchor>
              </controlPr>
            </control>
          </mc:Choice>
        </mc:AlternateContent>
        <mc:AlternateContent xmlns:mc="http://schemas.openxmlformats.org/markup-compatibility/2006">
          <mc:Choice Requires="x14">
            <control shapeId="195635" r:id="rId8" name="Drop Down 51">
              <controlPr defaultSize="0" autoLine="0" autoPict="0">
                <anchor moveWithCells="1">
                  <from>
                    <xdr:col>11</xdr:col>
                    <xdr:colOff>22860</xdr:colOff>
                    <xdr:row>24</xdr:row>
                    <xdr:rowOff>22860</xdr:rowOff>
                  </from>
                  <to>
                    <xdr:col>12</xdr:col>
                    <xdr:colOff>22860</xdr:colOff>
                    <xdr:row>24</xdr:row>
                    <xdr:rowOff>228600</xdr:rowOff>
                  </to>
                </anchor>
              </controlPr>
            </control>
          </mc:Choice>
        </mc:AlternateContent>
        <mc:AlternateContent xmlns:mc="http://schemas.openxmlformats.org/markup-compatibility/2006">
          <mc:Choice Requires="x14">
            <control shapeId="195636" r:id="rId9" name="Drop Down 52">
              <controlPr defaultSize="0" autoLine="0" autoPict="0">
                <anchor moveWithCells="1">
                  <from>
                    <xdr:col>11</xdr:col>
                    <xdr:colOff>22860</xdr:colOff>
                    <xdr:row>25</xdr:row>
                    <xdr:rowOff>22860</xdr:rowOff>
                  </from>
                  <to>
                    <xdr:col>12</xdr:col>
                    <xdr:colOff>22860</xdr:colOff>
                    <xdr:row>25</xdr:row>
                    <xdr:rowOff>228600</xdr:rowOff>
                  </to>
                </anchor>
              </controlPr>
            </control>
          </mc:Choice>
        </mc:AlternateContent>
        <mc:AlternateContent xmlns:mc="http://schemas.openxmlformats.org/markup-compatibility/2006">
          <mc:Choice Requires="x14">
            <control shapeId="195637" r:id="rId10" name="Drop Down 53">
              <controlPr defaultSize="0" autoLine="0" autoPict="0">
                <anchor moveWithCells="1">
                  <from>
                    <xdr:col>11</xdr:col>
                    <xdr:colOff>22860</xdr:colOff>
                    <xdr:row>26</xdr:row>
                    <xdr:rowOff>22860</xdr:rowOff>
                  </from>
                  <to>
                    <xdr:col>12</xdr:col>
                    <xdr:colOff>22860</xdr:colOff>
                    <xdr:row>26</xdr:row>
                    <xdr:rowOff>228600</xdr:rowOff>
                  </to>
                </anchor>
              </controlPr>
            </control>
          </mc:Choice>
        </mc:AlternateContent>
        <mc:AlternateContent xmlns:mc="http://schemas.openxmlformats.org/markup-compatibility/2006">
          <mc:Choice Requires="x14">
            <control shapeId="195638" r:id="rId11" name="Drop Down 54">
              <controlPr defaultSize="0" autoLine="0" autoPict="0">
                <anchor moveWithCells="1">
                  <from>
                    <xdr:col>11</xdr:col>
                    <xdr:colOff>22860</xdr:colOff>
                    <xdr:row>27</xdr:row>
                    <xdr:rowOff>22860</xdr:rowOff>
                  </from>
                  <to>
                    <xdr:col>12</xdr:col>
                    <xdr:colOff>22860</xdr:colOff>
                    <xdr:row>27</xdr:row>
                    <xdr:rowOff>228600</xdr:rowOff>
                  </to>
                </anchor>
              </controlPr>
            </control>
          </mc:Choice>
        </mc:AlternateContent>
        <mc:AlternateContent xmlns:mc="http://schemas.openxmlformats.org/markup-compatibility/2006">
          <mc:Choice Requires="x14">
            <control shapeId="195649" r:id="rId12" name="Drop Down 65">
              <controlPr defaultSize="0" autoLine="0" autoPict="0">
                <anchor moveWithCells="1">
                  <from>
                    <xdr:col>11</xdr:col>
                    <xdr:colOff>22860</xdr:colOff>
                    <xdr:row>30</xdr:row>
                    <xdr:rowOff>22860</xdr:rowOff>
                  </from>
                  <to>
                    <xdr:col>12</xdr:col>
                    <xdr:colOff>22860</xdr:colOff>
                    <xdr:row>30</xdr:row>
                    <xdr:rowOff>228600</xdr:rowOff>
                  </to>
                </anchor>
              </controlPr>
            </control>
          </mc:Choice>
        </mc:AlternateContent>
        <mc:AlternateContent xmlns:mc="http://schemas.openxmlformats.org/markup-compatibility/2006">
          <mc:Choice Requires="x14">
            <control shapeId="195651" r:id="rId13" name="Drop Down 67">
              <controlPr defaultSize="0" autoLine="0" autoPict="0">
                <anchor moveWithCells="1">
                  <from>
                    <xdr:col>11</xdr:col>
                    <xdr:colOff>22860</xdr:colOff>
                    <xdr:row>33</xdr:row>
                    <xdr:rowOff>22860</xdr:rowOff>
                  </from>
                  <to>
                    <xdr:col>12</xdr:col>
                    <xdr:colOff>22860</xdr:colOff>
                    <xdr:row>33</xdr:row>
                    <xdr:rowOff>228600</xdr:rowOff>
                  </to>
                </anchor>
              </controlPr>
            </control>
          </mc:Choice>
        </mc:AlternateContent>
        <mc:AlternateContent xmlns:mc="http://schemas.openxmlformats.org/markup-compatibility/2006">
          <mc:Choice Requires="x14">
            <control shapeId="195652" r:id="rId14" name="Drop Down 68">
              <controlPr defaultSize="0" autoLine="0" autoPict="0">
                <anchor moveWithCells="1">
                  <from>
                    <xdr:col>11</xdr:col>
                    <xdr:colOff>22860</xdr:colOff>
                    <xdr:row>34</xdr:row>
                    <xdr:rowOff>22860</xdr:rowOff>
                  </from>
                  <to>
                    <xdr:col>12</xdr:col>
                    <xdr:colOff>22860</xdr:colOff>
                    <xdr:row>34</xdr:row>
                    <xdr:rowOff>228600</xdr:rowOff>
                  </to>
                </anchor>
              </controlPr>
            </control>
          </mc:Choice>
        </mc:AlternateContent>
        <mc:AlternateContent xmlns:mc="http://schemas.openxmlformats.org/markup-compatibility/2006">
          <mc:Choice Requires="x14">
            <control shapeId="195653" r:id="rId15" name="Drop Down 69">
              <controlPr defaultSize="0" autoLine="0" autoPict="0">
                <anchor moveWithCells="1">
                  <from>
                    <xdr:col>11</xdr:col>
                    <xdr:colOff>22860</xdr:colOff>
                    <xdr:row>35</xdr:row>
                    <xdr:rowOff>22860</xdr:rowOff>
                  </from>
                  <to>
                    <xdr:col>12</xdr:col>
                    <xdr:colOff>22860</xdr:colOff>
                    <xdr:row>35</xdr:row>
                    <xdr:rowOff>228600</xdr:rowOff>
                  </to>
                </anchor>
              </controlPr>
            </control>
          </mc:Choice>
        </mc:AlternateContent>
        <mc:AlternateContent xmlns:mc="http://schemas.openxmlformats.org/markup-compatibility/2006">
          <mc:Choice Requires="x14">
            <control shapeId="195654" r:id="rId16" name="Drop Down 70">
              <controlPr defaultSize="0" autoLine="0" autoPict="0">
                <anchor moveWithCells="1">
                  <from>
                    <xdr:col>11</xdr:col>
                    <xdr:colOff>22860</xdr:colOff>
                    <xdr:row>36</xdr:row>
                    <xdr:rowOff>22860</xdr:rowOff>
                  </from>
                  <to>
                    <xdr:col>12</xdr:col>
                    <xdr:colOff>22860</xdr:colOff>
                    <xdr:row>36</xdr:row>
                    <xdr:rowOff>228600</xdr:rowOff>
                  </to>
                </anchor>
              </controlPr>
            </control>
          </mc:Choice>
        </mc:AlternateContent>
        <mc:AlternateContent xmlns:mc="http://schemas.openxmlformats.org/markup-compatibility/2006">
          <mc:Choice Requires="x14">
            <control shapeId="195655" r:id="rId17" name="Drop Down 71">
              <controlPr defaultSize="0" autoLine="0" autoPict="0">
                <anchor moveWithCells="1">
                  <from>
                    <xdr:col>11</xdr:col>
                    <xdr:colOff>22860</xdr:colOff>
                    <xdr:row>38</xdr:row>
                    <xdr:rowOff>22860</xdr:rowOff>
                  </from>
                  <to>
                    <xdr:col>12</xdr:col>
                    <xdr:colOff>22860</xdr:colOff>
                    <xdr:row>38</xdr:row>
                    <xdr:rowOff>228600</xdr:rowOff>
                  </to>
                </anchor>
              </controlPr>
            </control>
          </mc:Choice>
        </mc:AlternateContent>
        <mc:AlternateContent xmlns:mc="http://schemas.openxmlformats.org/markup-compatibility/2006">
          <mc:Choice Requires="x14">
            <control shapeId="195656" r:id="rId18" name="Drop Down 72">
              <controlPr defaultSize="0" autoLine="0" autoPict="0">
                <anchor moveWithCells="1">
                  <from>
                    <xdr:col>11</xdr:col>
                    <xdr:colOff>22860</xdr:colOff>
                    <xdr:row>13</xdr:row>
                    <xdr:rowOff>22860</xdr:rowOff>
                  </from>
                  <to>
                    <xdr:col>12</xdr:col>
                    <xdr:colOff>22860</xdr:colOff>
                    <xdr:row>13</xdr:row>
                    <xdr:rowOff>228600</xdr:rowOff>
                  </to>
                </anchor>
              </controlPr>
            </control>
          </mc:Choice>
        </mc:AlternateContent>
        <mc:AlternateContent xmlns:mc="http://schemas.openxmlformats.org/markup-compatibility/2006">
          <mc:Choice Requires="x14">
            <control shapeId="195657" r:id="rId19" name="Drop Down 73">
              <controlPr defaultSize="0" autoLine="0" autoPict="0">
                <anchor moveWithCells="1">
                  <from>
                    <xdr:col>11</xdr:col>
                    <xdr:colOff>22860</xdr:colOff>
                    <xdr:row>14</xdr:row>
                    <xdr:rowOff>22860</xdr:rowOff>
                  </from>
                  <to>
                    <xdr:col>12</xdr:col>
                    <xdr:colOff>22860</xdr:colOff>
                    <xdr:row>14</xdr:row>
                    <xdr:rowOff>228600</xdr:rowOff>
                  </to>
                </anchor>
              </controlPr>
            </control>
          </mc:Choice>
        </mc:AlternateContent>
        <mc:AlternateContent xmlns:mc="http://schemas.openxmlformats.org/markup-compatibility/2006">
          <mc:Choice Requires="x14">
            <control shapeId="195658" r:id="rId20" name="Drop Down 74">
              <controlPr defaultSize="0" autoLine="0" autoPict="0">
                <anchor moveWithCells="1">
                  <from>
                    <xdr:col>11</xdr:col>
                    <xdr:colOff>22860</xdr:colOff>
                    <xdr:row>15</xdr:row>
                    <xdr:rowOff>22860</xdr:rowOff>
                  </from>
                  <to>
                    <xdr:col>12</xdr:col>
                    <xdr:colOff>22860</xdr:colOff>
                    <xdr:row>15</xdr:row>
                    <xdr:rowOff>228600</xdr:rowOff>
                  </to>
                </anchor>
              </controlPr>
            </control>
          </mc:Choice>
        </mc:AlternateContent>
        <mc:AlternateContent xmlns:mc="http://schemas.openxmlformats.org/markup-compatibility/2006">
          <mc:Choice Requires="x14">
            <control shapeId="195659" r:id="rId21" name="Drop Down 75">
              <controlPr defaultSize="0" autoLine="0" autoPict="0">
                <anchor moveWithCells="1">
                  <from>
                    <xdr:col>11</xdr:col>
                    <xdr:colOff>22860</xdr:colOff>
                    <xdr:row>16</xdr:row>
                    <xdr:rowOff>22860</xdr:rowOff>
                  </from>
                  <to>
                    <xdr:col>12</xdr:col>
                    <xdr:colOff>22860</xdr:colOff>
                    <xdr:row>16</xdr:row>
                    <xdr:rowOff>228600</xdr:rowOff>
                  </to>
                </anchor>
              </controlPr>
            </control>
          </mc:Choice>
        </mc:AlternateContent>
        <mc:AlternateContent xmlns:mc="http://schemas.openxmlformats.org/markup-compatibility/2006">
          <mc:Choice Requires="x14">
            <control shapeId="195660" r:id="rId22" name="Drop Down 76">
              <controlPr defaultSize="0" autoLine="0" autoPict="0">
                <anchor moveWithCells="1">
                  <from>
                    <xdr:col>11</xdr:col>
                    <xdr:colOff>22860</xdr:colOff>
                    <xdr:row>17</xdr:row>
                    <xdr:rowOff>22860</xdr:rowOff>
                  </from>
                  <to>
                    <xdr:col>12</xdr:col>
                    <xdr:colOff>22860</xdr:colOff>
                    <xdr:row>17</xdr:row>
                    <xdr:rowOff>228600</xdr:rowOff>
                  </to>
                </anchor>
              </controlPr>
            </control>
          </mc:Choice>
        </mc:AlternateContent>
        <mc:AlternateContent xmlns:mc="http://schemas.openxmlformats.org/markup-compatibility/2006">
          <mc:Choice Requires="x14">
            <control shapeId="195661" r:id="rId23" name="Drop Down 77">
              <controlPr defaultSize="0" autoLine="0" autoPict="0">
                <anchor moveWithCells="1">
                  <from>
                    <xdr:col>11</xdr:col>
                    <xdr:colOff>22860</xdr:colOff>
                    <xdr:row>18</xdr:row>
                    <xdr:rowOff>22860</xdr:rowOff>
                  </from>
                  <to>
                    <xdr:col>12</xdr:col>
                    <xdr:colOff>22860</xdr:colOff>
                    <xdr:row>18</xdr:row>
                    <xdr:rowOff>228600</xdr:rowOff>
                  </to>
                </anchor>
              </controlPr>
            </control>
          </mc:Choice>
        </mc:AlternateContent>
        <mc:AlternateContent xmlns:mc="http://schemas.openxmlformats.org/markup-compatibility/2006">
          <mc:Choice Requires="x14">
            <control shapeId="195662" r:id="rId24" name="Drop Down 78">
              <controlPr defaultSize="0" autoLine="0" autoPict="0">
                <anchor moveWithCells="1">
                  <from>
                    <xdr:col>11</xdr:col>
                    <xdr:colOff>22860</xdr:colOff>
                    <xdr:row>19</xdr:row>
                    <xdr:rowOff>22860</xdr:rowOff>
                  </from>
                  <to>
                    <xdr:col>12</xdr:col>
                    <xdr:colOff>22860</xdr:colOff>
                    <xdr:row>19</xdr:row>
                    <xdr:rowOff>228600</xdr:rowOff>
                  </to>
                </anchor>
              </controlPr>
            </control>
          </mc:Choice>
        </mc:AlternateContent>
        <mc:AlternateContent xmlns:mc="http://schemas.openxmlformats.org/markup-compatibility/2006">
          <mc:Choice Requires="x14">
            <control shapeId="195663" r:id="rId25" name="Drop Down 79">
              <controlPr defaultSize="0" autoLine="0" autoPict="0">
                <anchor moveWithCells="1">
                  <from>
                    <xdr:col>11</xdr:col>
                    <xdr:colOff>22860</xdr:colOff>
                    <xdr:row>20</xdr:row>
                    <xdr:rowOff>22860</xdr:rowOff>
                  </from>
                  <to>
                    <xdr:col>12</xdr:col>
                    <xdr:colOff>22860</xdr:colOff>
                    <xdr:row>20</xdr:row>
                    <xdr:rowOff>228600</xdr:rowOff>
                  </to>
                </anchor>
              </controlPr>
            </control>
          </mc:Choice>
        </mc:AlternateContent>
        <mc:AlternateContent xmlns:mc="http://schemas.openxmlformats.org/markup-compatibility/2006">
          <mc:Choice Requires="x14">
            <control shapeId="195664" r:id="rId26" name="Drop Down 80">
              <controlPr defaultSize="0" autoLine="0" autoPict="0">
                <anchor moveWithCells="1">
                  <from>
                    <xdr:col>11</xdr:col>
                    <xdr:colOff>22860</xdr:colOff>
                    <xdr:row>11</xdr:row>
                    <xdr:rowOff>22860</xdr:rowOff>
                  </from>
                  <to>
                    <xdr:col>12</xdr:col>
                    <xdr:colOff>22860</xdr:colOff>
                    <xdr:row>11</xdr:row>
                    <xdr:rowOff>228600</xdr:rowOff>
                  </to>
                </anchor>
              </controlPr>
            </control>
          </mc:Choice>
        </mc:AlternateContent>
        <mc:AlternateContent xmlns:mc="http://schemas.openxmlformats.org/markup-compatibility/2006">
          <mc:Choice Requires="x14">
            <control shapeId="195666" r:id="rId27" name="Drop Down 82">
              <controlPr defaultSize="0" autoLine="0" autoPict="0">
                <anchor moveWithCells="1">
                  <from>
                    <xdr:col>11</xdr:col>
                    <xdr:colOff>22860</xdr:colOff>
                    <xdr:row>40</xdr:row>
                    <xdr:rowOff>22860</xdr:rowOff>
                  </from>
                  <to>
                    <xdr:col>12</xdr:col>
                    <xdr:colOff>22860</xdr:colOff>
                    <xdr:row>40</xdr:row>
                    <xdr:rowOff>228600</xdr:rowOff>
                  </to>
                </anchor>
              </controlPr>
            </control>
          </mc:Choice>
        </mc:AlternateContent>
        <mc:AlternateContent xmlns:mc="http://schemas.openxmlformats.org/markup-compatibility/2006">
          <mc:Choice Requires="x14">
            <control shapeId="195668" r:id="rId28" name="Drop Down 84">
              <controlPr defaultSize="0" autoLine="0" autoPict="0">
                <anchor moveWithCells="1">
                  <from>
                    <xdr:col>11</xdr:col>
                    <xdr:colOff>22860</xdr:colOff>
                    <xdr:row>37</xdr:row>
                    <xdr:rowOff>22860</xdr:rowOff>
                  </from>
                  <to>
                    <xdr:col>12</xdr:col>
                    <xdr:colOff>22860</xdr:colOff>
                    <xdr:row>37</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04AA7-35E1-4D47-965F-B7320B16CD84}">
  <sheetPr>
    <tabColor rgb="FF0070C0"/>
  </sheetPr>
  <dimension ref="A1:T41"/>
  <sheetViews>
    <sheetView showRowColHeaders="0" zoomScaleNormal="100" workbookViewId="0">
      <pane ySplit="7" topLeftCell="A8" activePane="bottomLeft" state="frozen"/>
      <selection pane="bottomLeft"/>
    </sheetView>
  </sheetViews>
  <sheetFormatPr defaultColWidth="0" defaultRowHeight="14.65" customHeight="1"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customWidth="1"/>
    <col min="17" max="17" width="2.28515625" customWidth="1"/>
    <col min="18" max="18" width="110.7109375" customWidth="1"/>
    <col min="19" max="19" width="2.28515625" customWidth="1"/>
    <col min="20" max="20" width="0" hidden="1" customWidth="1"/>
    <col min="21" max="16384" width="9.28515625" hidden="1"/>
  </cols>
  <sheetData>
    <row r="1" spans="1:19" ht="20.100000000000001" customHeight="1">
      <c r="A1" s="328"/>
      <c r="B1" s="846" t="s">
        <v>25</v>
      </c>
      <c r="C1" s="847"/>
      <c r="D1" s="847"/>
      <c r="E1" s="847"/>
      <c r="F1" s="847"/>
      <c r="G1" s="847"/>
      <c r="H1" s="847"/>
      <c r="I1" s="847"/>
      <c r="J1" s="847"/>
      <c r="K1" s="847"/>
      <c r="L1" s="839"/>
      <c r="M1" s="340"/>
      <c r="N1" s="877"/>
      <c r="O1" s="329"/>
      <c r="P1" s="329"/>
      <c r="Q1" s="329"/>
      <c r="R1" s="329"/>
      <c r="S1" s="330"/>
    </row>
    <row r="2" spans="1:19" ht="20.100000000000001" customHeight="1">
      <c r="A2" s="331"/>
      <c r="B2" s="848"/>
      <c r="C2" s="849"/>
      <c r="D2" s="849"/>
      <c r="E2" s="849"/>
      <c r="F2" s="849"/>
      <c r="G2" s="849"/>
      <c r="H2" s="849"/>
      <c r="I2" s="849"/>
      <c r="J2" s="849"/>
      <c r="K2" s="849"/>
      <c r="L2" s="840"/>
      <c r="M2" s="325"/>
      <c r="N2" s="840"/>
      <c r="O2" s="337"/>
      <c r="P2" s="337"/>
      <c r="Q2" s="337"/>
      <c r="R2" s="337"/>
      <c r="S2" s="338"/>
    </row>
    <row r="3" spans="1:19" ht="20.100000000000001" customHeight="1">
      <c r="A3" s="331"/>
      <c r="B3" s="836" t="s">
        <v>26</v>
      </c>
      <c r="C3" s="837"/>
      <c r="D3" s="837"/>
      <c r="E3" s="837"/>
      <c r="F3" s="837"/>
      <c r="G3" s="836" t="s">
        <v>30</v>
      </c>
      <c r="H3" s="837"/>
      <c r="I3" s="837"/>
      <c r="J3" s="837"/>
      <c r="K3" s="837"/>
      <c r="L3" s="317"/>
      <c r="M3" s="317"/>
      <c r="N3" s="317"/>
      <c r="O3" s="332"/>
      <c r="P3" s="332"/>
      <c r="Q3" s="332"/>
      <c r="R3" s="332"/>
      <c r="S3" s="333"/>
    </row>
    <row r="4" spans="1:19" ht="20.100000000000001" customHeight="1">
      <c r="A4" s="331"/>
      <c r="B4" s="836" t="s">
        <v>840</v>
      </c>
      <c r="C4" s="837"/>
      <c r="D4" s="837"/>
      <c r="E4" s="837"/>
      <c r="F4" s="837"/>
      <c r="G4" s="836" t="s">
        <v>31</v>
      </c>
      <c r="H4" s="837"/>
      <c r="I4" s="837"/>
      <c r="J4" s="837"/>
      <c r="K4" s="837"/>
      <c r="L4" s="317"/>
      <c r="M4" s="317"/>
      <c r="N4" s="317"/>
      <c r="O4" s="332"/>
      <c r="P4" s="332"/>
      <c r="Q4" s="332"/>
      <c r="R4" s="332"/>
      <c r="S4" s="333"/>
    </row>
    <row r="5" spans="1:19" ht="20.100000000000001" customHeight="1">
      <c r="A5" s="331"/>
      <c r="B5" s="836" t="s">
        <v>28</v>
      </c>
      <c r="C5" s="837"/>
      <c r="D5" s="837"/>
      <c r="E5" s="837"/>
      <c r="F5" s="837"/>
      <c r="G5" s="841" t="s">
        <v>32</v>
      </c>
      <c r="H5" s="842"/>
      <c r="I5" s="842"/>
      <c r="J5" s="842"/>
      <c r="K5" s="843"/>
      <c r="L5" s="317"/>
      <c r="M5" s="317"/>
      <c r="N5" s="317"/>
      <c r="O5" s="332"/>
      <c r="P5" s="332"/>
      <c r="Q5" s="332"/>
      <c r="R5" s="332"/>
      <c r="S5" s="333"/>
    </row>
    <row r="6" spans="1:19" ht="20.100000000000001" customHeight="1">
      <c r="A6" s="331"/>
      <c r="B6" s="836" t="s">
        <v>29</v>
      </c>
      <c r="C6" s="837"/>
      <c r="D6" s="837"/>
      <c r="E6" s="837"/>
      <c r="F6" s="837"/>
      <c r="G6" s="339"/>
      <c r="H6" s="317"/>
      <c r="I6" s="317"/>
      <c r="J6" s="317"/>
      <c r="K6" s="317"/>
      <c r="L6" s="317"/>
      <c r="M6" s="317"/>
      <c r="N6" s="317"/>
      <c r="O6" s="332"/>
      <c r="P6" s="332"/>
      <c r="Q6" s="332"/>
      <c r="R6" s="332"/>
      <c r="S6" s="333"/>
    </row>
    <row r="7" spans="1:19" ht="20.100000000000001" customHeight="1" thickBot="1">
      <c r="A7" s="334"/>
      <c r="B7" s="335"/>
      <c r="C7" s="335"/>
      <c r="D7" s="335"/>
      <c r="E7" s="335"/>
      <c r="F7" s="335"/>
      <c r="G7" s="335"/>
      <c r="H7" s="335"/>
      <c r="I7" s="335"/>
      <c r="J7" s="335"/>
      <c r="K7" s="335"/>
      <c r="L7" s="335"/>
      <c r="M7" s="335"/>
      <c r="N7" s="335"/>
      <c r="O7" s="335"/>
      <c r="P7" s="335"/>
      <c r="Q7" s="335"/>
      <c r="R7" s="335"/>
      <c r="S7" s="336"/>
    </row>
    <row r="8" spans="1:19" ht="20.100000000000001" customHeight="1">
      <c r="A8" s="9"/>
      <c r="B8" s="5"/>
      <c r="C8" s="5"/>
      <c r="D8" s="5"/>
      <c r="E8" s="5"/>
      <c r="F8" s="5"/>
      <c r="G8" s="5"/>
      <c r="H8" s="5"/>
      <c r="I8" s="5"/>
      <c r="J8" s="5"/>
      <c r="K8" s="5"/>
      <c r="L8" s="5"/>
      <c r="M8" s="5"/>
      <c r="N8" s="5"/>
      <c r="O8" s="5"/>
      <c r="P8" s="5"/>
      <c r="Q8" s="5"/>
      <c r="R8" s="5"/>
      <c r="S8" s="14"/>
    </row>
    <row r="9" spans="1:19" s="2" customFormat="1" ht="20.100000000000001" customHeight="1">
      <c r="A9" s="106">
        <v>7</v>
      </c>
      <c r="B9" s="107" t="s">
        <v>1412</v>
      </c>
      <c r="C9" s="107"/>
      <c r="D9" s="107"/>
      <c r="E9" s="107"/>
      <c r="F9" s="107"/>
      <c r="G9" s="107"/>
      <c r="H9" s="107"/>
      <c r="I9" s="107"/>
      <c r="J9" s="107"/>
      <c r="K9" s="108"/>
      <c r="L9" s="109" t="s">
        <v>334</v>
      </c>
      <c r="M9" s="108"/>
      <c r="N9" s="109" t="s">
        <v>335</v>
      </c>
      <c r="O9" s="107"/>
      <c r="P9" s="109" t="s">
        <v>92</v>
      </c>
      <c r="Q9" s="107"/>
      <c r="R9" s="115" t="s">
        <v>313</v>
      </c>
      <c r="S9" s="123"/>
    </row>
    <row r="10" spans="1:19" s="2" customFormat="1" ht="20.100000000000001" customHeight="1">
      <c r="A10" s="6"/>
      <c r="B10" s="3" t="s">
        <v>1413</v>
      </c>
      <c r="C10" s="3" t="s">
        <v>1414</v>
      </c>
      <c r="D10" s="3"/>
      <c r="E10" s="3"/>
      <c r="F10" s="3"/>
      <c r="G10" s="3"/>
      <c r="H10" s="3"/>
      <c r="I10" s="3"/>
      <c r="J10" s="3"/>
      <c r="K10" s="3"/>
      <c r="L10" s="113"/>
      <c r="M10" s="3"/>
      <c r="N10" s="113"/>
      <c r="O10" s="3"/>
      <c r="P10" s="301" t="str">
        <f>VLOOKUP(_Output!D1432,_Guidance!B1050:C1055,2,FALSE)</f>
        <v xml:space="preserve"> </v>
      </c>
      <c r="Q10" s="3"/>
      <c r="R10" s="113" t="s">
        <v>1415</v>
      </c>
      <c r="S10" s="13"/>
    </row>
    <row r="11" spans="1:19" s="2" customFormat="1" ht="20.100000000000001" customHeight="1">
      <c r="A11" s="6"/>
      <c r="B11" s="3" t="s">
        <v>1416</v>
      </c>
      <c r="C11" s="3" t="s">
        <v>1417</v>
      </c>
      <c r="D11" s="3"/>
      <c r="E11" s="3"/>
      <c r="F11" s="3"/>
      <c r="G11" s="3"/>
      <c r="H11" s="3"/>
      <c r="I11" s="3"/>
      <c r="J11" s="3"/>
      <c r="K11" s="3"/>
      <c r="L11" s="110"/>
      <c r="M11" s="5"/>
      <c r="N11" s="110"/>
      <c r="O11" s="5"/>
      <c r="P11" s="301" t="str">
        <f>VLOOKUP(_Output!D1433,_Guidance!B1056:C1061,2,FALSE)</f>
        <v xml:space="preserve"> </v>
      </c>
      <c r="Q11" s="3"/>
      <c r="R11" s="113" t="s">
        <v>1280</v>
      </c>
      <c r="S11" s="13"/>
    </row>
    <row r="12" spans="1:19" s="2" customFormat="1" ht="20.100000000000001" customHeight="1">
      <c r="A12" s="96"/>
      <c r="B12" s="82" t="s">
        <v>1418</v>
      </c>
      <c r="C12" s="87" t="s">
        <v>1419</v>
      </c>
      <c r="D12" s="82"/>
      <c r="E12" s="82"/>
      <c r="F12" s="82"/>
      <c r="G12" s="82"/>
      <c r="H12" s="82"/>
      <c r="I12" s="82"/>
      <c r="J12" s="82"/>
      <c r="K12" s="87"/>
      <c r="L12" s="125"/>
      <c r="M12" s="82"/>
      <c r="N12" s="125"/>
      <c r="O12" s="82"/>
      <c r="P12" s="125"/>
      <c r="Q12" s="82"/>
      <c r="R12" s="118"/>
      <c r="S12" s="91"/>
    </row>
    <row r="13" spans="1:19" s="2" customFormat="1" ht="20.100000000000001" customHeight="1">
      <c r="A13" s="96"/>
      <c r="B13" s="83" t="s">
        <v>847</v>
      </c>
      <c r="C13" s="82" t="s">
        <v>1420</v>
      </c>
      <c r="D13" s="83"/>
      <c r="E13" s="83"/>
      <c r="F13" s="83"/>
      <c r="G13" s="83"/>
      <c r="H13" s="83"/>
      <c r="I13" s="83"/>
      <c r="J13" s="83"/>
      <c r="K13" s="82"/>
      <c r="L13" s="125"/>
      <c r="M13" s="82"/>
      <c r="N13" s="125"/>
      <c r="O13" s="82"/>
      <c r="P13" s="125"/>
      <c r="Q13" s="82"/>
      <c r="R13" s="118" t="s">
        <v>1421</v>
      </c>
      <c r="S13" s="91"/>
    </row>
    <row r="14" spans="1:19" s="2" customFormat="1" ht="20.100000000000001" customHeight="1">
      <c r="A14" s="96"/>
      <c r="B14" s="83" t="s">
        <v>850</v>
      </c>
      <c r="C14" s="82" t="s">
        <v>1422</v>
      </c>
      <c r="D14" s="83"/>
      <c r="E14" s="83"/>
      <c r="F14" s="83"/>
      <c r="G14" s="83"/>
      <c r="H14" s="83"/>
      <c r="I14" s="83"/>
      <c r="J14" s="83"/>
      <c r="K14" s="82"/>
      <c r="L14" s="125"/>
      <c r="M14" s="82"/>
      <c r="N14" s="125"/>
      <c r="O14" s="82"/>
      <c r="P14" s="125"/>
      <c r="Q14" s="82"/>
      <c r="R14" s="118" t="s">
        <v>1423</v>
      </c>
      <c r="S14" s="91"/>
    </row>
    <row r="15" spans="1:19" s="2" customFormat="1" ht="20.100000000000001" customHeight="1">
      <c r="A15" s="96"/>
      <c r="B15" s="83" t="s">
        <v>853</v>
      </c>
      <c r="C15" s="82" t="s">
        <v>1424</v>
      </c>
      <c r="D15" s="83"/>
      <c r="E15" s="83"/>
      <c r="F15" s="83"/>
      <c r="G15" s="83"/>
      <c r="H15" s="83"/>
      <c r="I15" s="83"/>
      <c r="J15" s="83"/>
      <c r="K15" s="82"/>
      <c r="L15" s="125"/>
      <c r="M15" s="82"/>
      <c r="N15" s="125"/>
      <c r="O15" s="82"/>
      <c r="P15" s="125"/>
      <c r="Q15" s="82"/>
      <c r="R15" s="118" t="s">
        <v>1425</v>
      </c>
      <c r="S15" s="91"/>
    </row>
    <row r="16" spans="1:19" s="2" customFormat="1" ht="20.100000000000001" customHeight="1">
      <c r="A16" s="96"/>
      <c r="B16" s="83" t="s">
        <v>856</v>
      </c>
      <c r="C16" s="82" t="s">
        <v>1426</v>
      </c>
      <c r="D16" s="83"/>
      <c r="E16" s="83"/>
      <c r="F16" s="83"/>
      <c r="G16" s="83"/>
      <c r="H16" s="83"/>
      <c r="I16" s="83"/>
      <c r="J16" s="83"/>
      <c r="K16" s="82"/>
      <c r="L16" s="125"/>
      <c r="M16" s="82"/>
      <c r="N16" s="125"/>
      <c r="O16" s="82"/>
      <c r="P16" s="125"/>
      <c r="Q16" s="82"/>
      <c r="R16" s="118" t="s">
        <v>1427</v>
      </c>
      <c r="S16" s="91"/>
    </row>
    <row r="17" spans="1:19" s="2" customFormat="1" ht="20.100000000000001" customHeight="1">
      <c r="A17" s="96"/>
      <c r="B17" s="83" t="s">
        <v>859</v>
      </c>
      <c r="C17" s="82" t="s">
        <v>1428</v>
      </c>
      <c r="D17" s="83"/>
      <c r="E17" s="83"/>
      <c r="F17" s="83"/>
      <c r="G17" s="83"/>
      <c r="H17" s="83"/>
      <c r="I17" s="83"/>
      <c r="J17" s="83"/>
      <c r="K17" s="82"/>
      <c r="L17" s="125"/>
      <c r="M17" s="82"/>
      <c r="N17" s="125"/>
      <c r="O17" s="82"/>
      <c r="P17" s="125"/>
      <c r="Q17" s="82"/>
      <c r="R17" s="118" t="s">
        <v>1429</v>
      </c>
      <c r="S17" s="91"/>
    </row>
    <row r="18" spans="1:19" s="2" customFormat="1" ht="20.100000000000001" customHeight="1">
      <c r="A18" s="96"/>
      <c r="B18" s="83" t="s">
        <v>862</v>
      </c>
      <c r="C18" s="82" t="s">
        <v>1430</v>
      </c>
      <c r="D18" s="83"/>
      <c r="E18" s="83"/>
      <c r="F18" s="83"/>
      <c r="G18" s="83"/>
      <c r="H18" s="83"/>
      <c r="I18" s="83"/>
      <c r="J18" s="83"/>
      <c r="K18" s="82"/>
      <c r="L18" s="125"/>
      <c r="M18" s="82"/>
      <c r="N18" s="125"/>
      <c r="O18" s="82"/>
      <c r="P18" s="125"/>
      <c r="Q18" s="82"/>
      <c r="R18" s="118" t="s">
        <v>1431</v>
      </c>
      <c r="S18" s="91"/>
    </row>
    <row r="19" spans="1:19" s="2" customFormat="1" ht="20.100000000000001" customHeight="1">
      <c r="A19" s="96"/>
      <c r="B19" s="83" t="s">
        <v>865</v>
      </c>
      <c r="C19" s="82" t="s">
        <v>1432</v>
      </c>
      <c r="D19" s="83"/>
      <c r="E19" s="83"/>
      <c r="F19" s="83"/>
      <c r="G19" s="83"/>
      <c r="H19" s="83"/>
      <c r="I19" s="83"/>
      <c r="J19" s="83"/>
      <c r="K19" s="82"/>
      <c r="L19" s="125"/>
      <c r="M19" s="82"/>
      <c r="N19" s="125"/>
      <c r="O19" s="82"/>
      <c r="P19" s="125"/>
      <c r="Q19" s="82"/>
      <c r="R19" s="118" t="s">
        <v>1433</v>
      </c>
      <c r="S19" s="91"/>
    </row>
    <row r="20" spans="1:19" s="2" customFormat="1" ht="20.100000000000001" customHeight="1">
      <c r="A20" s="96"/>
      <c r="B20" s="83" t="s">
        <v>868</v>
      </c>
      <c r="C20" s="82" t="s">
        <v>1434</v>
      </c>
      <c r="D20" s="83"/>
      <c r="E20" s="83"/>
      <c r="F20" s="83"/>
      <c r="G20" s="83"/>
      <c r="H20" s="83"/>
      <c r="I20" s="83"/>
      <c r="J20" s="83"/>
      <c r="K20" s="82"/>
      <c r="L20" s="125"/>
      <c r="M20" s="82"/>
      <c r="N20" s="125"/>
      <c r="O20" s="82"/>
      <c r="P20" s="125"/>
      <c r="Q20" s="82"/>
      <c r="R20" s="118" t="s">
        <v>1435</v>
      </c>
      <c r="S20" s="91"/>
    </row>
    <row r="21" spans="1:19" s="2" customFormat="1" ht="20.100000000000001" customHeight="1">
      <c r="A21" s="96"/>
      <c r="B21" s="83" t="s">
        <v>871</v>
      </c>
      <c r="C21" s="82" t="s">
        <v>1436</v>
      </c>
      <c r="D21" s="83"/>
      <c r="E21" s="83"/>
      <c r="F21" s="83"/>
      <c r="G21" s="83"/>
      <c r="H21" s="83"/>
      <c r="I21" s="83"/>
      <c r="J21" s="83"/>
      <c r="K21" s="82"/>
      <c r="L21" s="125"/>
      <c r="M21" s="82"/>
      <c r="N21" s="125"/>
      <c r="O21" s="82"/>
      <c r="P21" s="125"/>
      <c r="Q21" s="82"/>
      <c r="R21" s="118" t="s">
        <v>1437</v>
      </c>
      <c r="S21" s="91"/>
    </row>
    <row r="22" spans="1:19" s="2" customFormat="1" ht="20.100000000000001" customHeight="1">
      <c r="A22" s="96"/>
      <c r="B22" s="83" t="s">
        <v>874</v>
      </c>
      <c r="C22" s="198" t="s">
        <v>1438</v>
      </c>
      <c r="D22" s="341"/>
      <c r="E22" s="341"/>
      <c r="F22" s="341"/>
      <c r="G22" s="341"/>
      <c r="H22" s="341"/>
      <c r="I22" s="341"/>
      <c r="J22" s="341"/>
      <c r="K22" s="201"/>
      <c r="L22" s="126"/>
      <c r="M22" s="92"/>
      <c r="N22" s="126"/>
      <c r="O22" s="92"/>
      <c r="P22" s="126"/>
      <c r="Q22" s="92"/>
      <c r="R22" s="120" t="s">
        <v>1439</v>
      </c>
      <c r="S22" s="91"/>
    </row>
    <row r="23" spans="1:19" s="32" customFormat="1" ht="20.100000000000001" customHeight="1">
      <c r="A23" s="98"/>
      <c r="B23" s="94"/>
      <c r="C23" s="95" t="s">
        <v>439</v>
      </c>
      <c r="D23" s="94"/>
      <c r="E23" s="94"/>
      <c r="F23" s="94"/>
      <c r="G23" s="94"/>
      <c r="H23" s="94"/>
      <c r="I23" s="94"/>
      <c r="J23" s="94"/>
      <c r="K23" s="95"/>
      <c r="L23" s="550" t="str">
        <f>VLOOKUP(SUM(_Output!D205:D214),_SUM_Completeness!A45:B55,2,FALSE)</f>
        <v>Incomplete</v>
      </c>
      <c r="M23" s="94"/>
      <c r="N23" s="118"/>
      <c r="O23" s="94"/>
      <c r="P23" s="118"/>
      <c r="Q23" s="94"/>
      <c r="R23" s="117" t="s">
        <v>1440</v>
      </c>
      <c r="S23" s="85"/>
    </row>
    <row r="24" spans="1:19" s="2" customFormat="1" ht="20.100000000000001" customHeight="1">
      <c r="A24" s="6"/>
      <c r="B24" s="12" t="s">
        <v>1441</v>
      </c>
      <c r="C24" s="3" t="s">
        <v>1442</v>
      </c>
      <c r="D24" s="12"/>
      <c r="E24" s="12"/>
      <c r="F24" s="12"/>
      <c r="G24" s="12"/>
      <c r="H24" s="12"/>
      <c r="I24" s="12"/>
      <c r="J24" s="12"/>
      <c r="K24" s="3"/>
      <c r="L24" s="113"/>
      <c r="M24" s="3"/>
      <c r="N24" s="113"/>
      <c r="O24" s="3"/>
      <c r="P24" s="301" t="str">
        <f>VLOOKUP(_Output!D1445,_Guidance!B1062:C1067,2,FALSE)</f>
        <v xml:space="preserve"> </v>
      </c>
      <c r="Q24" s="3"/>
      <c r="R24" s="116" t="s">
        <v>1443</v>
      </c>
      <c r="S24" s="13"/>
    </row>
    <row r="25" spans="1:19" s="2" customFormat="1" ht="20.100000000000001" customHeight="1">
      <c r="A25" s="6"/>
      <c r="B25" s="12" t="s">
        <v>1444</v>
      </c>
      <c r="C25" s="3" t="s">
        <v>1445</v>
      </c>
      <c r="D25" s="12"/>
      <c r="E25" s="12"/>
      <c r="F25" s="12"/>
      <c r="G25" s="12"/>
      <c r="H25" s="12"/>
      <c r="I25" s="12"/>
      <c r="J25" s="12"/>
      <c r="K25" s="3"/>
      <c r="L25" s="110"/>
      <c r="M25" s="5"/>
      <c r="N25" s="110"/>
      <c r="O25" s="5"/>
      <c r="P25" s="301" t="str">
        <f>VLOOKUP(_Output!D1447,_Guidance!B1068:C1073,2,FALSE)</f>
        <v xml:space="preserve"> </v>
      </c>
      <c r="Q25" s="3"/>
      <c r="R25" s="116" t="s">
        <v>1446</v>
      </c>
      <c r="S25" s="13"/>
    </row>
    <row r="26" spans="1:19" s="2" customFormat="1" ht="20.100000000000001" customHeight="1">
      <c r="A26" s="6"/>
      <c r="B26" s="12" t="s">
        <v>1447</v>
      </c>
      <c r="C26" s="3" t="s">
        <v>1448</v>
      </c>
      <c r="D26" s="12"/>
      <c r="E26" s="12"/>
      <c r="F26" s="12"/>
      <c r="G26" s="12"/>
      <c r="H26" s="12"/>
      <c r="I26" s="12"/>
      <c r="J26" s="12"/>
      <c r="K26" s="3"/>
      <c r="L26" s="113"/>
      <c r="M26" s="3"/>
      <c r="N26" s="113"/>
      <c r="O26" s="3"/>
      <c r="P26" s="301" t="str">
        <f>VLOOKUP(_Output!D1448,_Guidance!B1074:C1079,2,FALSE)</f>
        <v xml:space="preserve"> </v>
      </c>
      <c r="Q26" s="3"/>
      <c r="R26" s="116" t="s">
        <v>1449</v>
      </c>
      <c r="S26" s="13"/>
    </row>
    <row r="27" spans="1:19" s="2" customFormat="1" ht="20.100000000000001" customHeight="1">
      <c r="A27" s="6"/>
      <c r="B27" s="3" t="s">
        <v>1450</v>
      </c>
      <c r="C27" s="3" t="s">
        <v>1451</v>
      </c>
      <c r="D27" s="3"/>
      <c r="E27" s="3"/>
      <c r="F27" s="3"/>
      <c r="G27" s="3"/>
      <c r="H27" s="3"/>
      <c r="I27" s="3"/>
      <c r="J27" s="3"/>
      <c r="K27" s="3"/>
      <c r="L27" s="110"/>
      <c r="M27" s="5"/>
      <c r="N27" s="110"/>
      <c r="O27" s="5"/>
      <c r="P27" s="301" t="str">
        <f>VLOOKUP(_Output!D1449,_Guidance!B1080:C1085,2,FALSE)</f>
        <v xml:space="preserve"> </v>
      </c>
      <c r="Q27" s="3"/>
      <c r="R27" s="116" t="s">
        <v>1452</v>
      </c>
      <c r="S27" s="13"/>
    </row>
    <row r="28" spans="1:19" s="2" customFormat="1" ht="20.100000000000001" customHeight="1">
      <c r="A28" s="6"/>
      <c r="B28" s="3" t="s">
        <v>1453</v>
      </c>
      <c r="C28" s="3" t="s">
        <v>1454</v>
      </c>
      <c r="D28" s="3"/>
      <c r="E28" s="3"/>
      <c r="F28" s="3"/>
      <c r="G28" s="3"/>
      <c r="H28" s="3"/>
      <c r="I28" s="3"/>
      <c r="J28" s="3"/>
      <c r="K28" s="3"/>
      <c r="L28" s="113"/>
      <c r="M28" s="3"/>
      <c r="N28" s="113"/>
      <c r="O28" s="3"/>
      <c r="P28" s="301" t="str">
        <f>VLOOKUP(_Output!D1450,_Guidance!B1086:C1091,2,FALSE)</f>
        <v xml:space="preserve"> </v>
      </c>
      <c r="Q28" s="3"/>
      <c r="R28" s="116" t="s">
        <v>1455</v>
      </c>
      <c r="S28" s="13"/>
    </row>
    <row r="29" spans="1:19" s="2" customFormat="1" ht="20.100000000000001" customHeight="1">
      <c r="A29" s="6"/>
      <c r="B29" s="3" t="s">
        <v>1456</v>
      </c>
      <c r="C29" s="3" t="s">
        <v>1457</v>
      </c>
      <c r="D29" s="3"/>
      <c r="E29" s="3"/>
      <c r="F29" s="3"/>
      <c r="G29" s="3"/>
      <c r="H29" s="3"/>
      <c r="I29" s="3"/>
      <c r="J29" s="3"/>
      <c r="K29" s="3"/>
      <c r="L29" s="110"/>
      <c r="M29" s="5"/>
      <c r="N29" s="110"/>
      <c r="O29" s="5"/>
      <c r="P29" s="301" t="str">
        <f>VLOOKUP(_Output!D1453,_Guidance!B1092:C1097,2,FALSE)</f>
        <v xml:space="preserve"> </v>
      </c>
      <c r="Q29" s="3"/>
      <c r="R29" s="116" t="s">
        <v>1458</v>
      </c>
      <c r="S29" s="13"/>
    </row>
    <row r="30" spans="1:19" s="2" customFormat="1" ht="20.25" customHeight="1">
      <c r="A30" s="6"/>
      <c r="B30" s="3"/>
      <c r="C30" s="3"/>
      <c r="D30" s="3"/>
      <c r="E30" s="3"/>
      <c r="F30" s="3"/>
      <c r="G30" s="3"/>
      <c r="H30" s="3"/>
      <c r="I30" s="3"/>
      <c r="J30" s="3"/>
      <c r="K30" s="3"/>
      <c r="L30" s="113"/>
      <c r="M30" s="3"/>
      <c r="N30" s="113"/>
      <c r="O30" s="3"/>
      <c r="P30" s="113"/>
      <c r="Q30" s="3"/>
      <c r="R30" s="113"/>
      <c r="S30" s="13"/>
    </row>
    <row r="31" spans="1:19" ht="20.100000000000001" customHeight="1">
      <c r="A31" s="106"/>
      <c r="B31" s="107" t="s">
        <v>351</v>
      </c>
      <c r="C31" s="108"/>
      <c r="D31" s="107"/>
      <c r="E31" s="107"/>
      <c r="F31" s="107"/>
      <c r="G31" s="107"/>
      <c r="H31" s="107"/>
      <c r="I31" s="107"/>
      <c r="J31" s="107"/>
      <c r="K31" s="108"/>
      <c r="L31" s="110"/>
      <c r="M31" s="5"/>
      <c r="N31" s="110"/>
      <c r="O31" s="5"/>
      <c r="P31" s="110"/>
      <c r="Q31" s="5"/>
      <c r="R31" s="116"/>
      <c r="S31" s="14"/>
    </row>
    <row r="32" spans="1:19" ht="20.25" customHeight="1">
      <c r="A32" s="9"/>
      <c r="B32" s="21" t="s">
        <v>1459</v>
      </c>
      <c r="C32" s="3" t="s">
        <v>353</v>
      </c>
      <c r="D32" s="21"/>
      <c r="E32" s="21"/>
      <c r="F32" s="21"/>
      <c r="G32" s="21"/>
      <c r="H32" s="21"/>
      <c r="I32" s="21"/>
      <c r="J32" s="21"/>
      <c r="K32" s="21"/>
      <c r="L32" s="607" t="s">
        <v>1413</v>
      </c>
      <c r="M32" s="608"/>
      <c r="N32" s="932"/>
      <c r="O32" s="932"/>
      <c r="P32" s="932"/>
      <c r="Q32" s="932"/>
      <c r="R32" s="933"/>
      <c r="S32" s="14"/>
    </row>
    <row r="33" spans="1:19" ht="20.25" customHeight="1">
      <c r="A33" s="9"/>
      <c r="B33" s="21"/>
      <c r="C33" s="21"/>
      <c r="D33" s="21"/>
      <c r="E33" s="21"/>
      <c r="F33" s="21"/>
      <c r="G33" s="21"/>
      <c r="H33" s="21"/>
      <c r="I33" s="21"/>
      <c r="J33" s="21"/>
      <c r="K33" s="21"/>
      <c r="L33" s="609" t="s">
        <v>1416</v>
      </c>
      <c r="M33" s="610"/>
      <c r="N33" s="924"/>
      <c r="O33" s="924"/>
      <c r="P33" s="924"/>
      <c r="Q33" s="924"/>
      <c r="R33" s="925"/>
      <c r="S33" s="14"/>
    </row>
    <row r="34" spans="1:19" ht="20.25" customHeight="1">
      <c r="A34" s="9"/>
      <c r="B34" s="21"/>
      <c r="C34" s="21"/>
      <c r="D34" s="21"/>
      <c r="E34" s="21"/>
      <c r="F34" s="21"/>
      <c r="G34" s="21"/>
      <c r="H34" s="21"/>
      <c r="I34" s="21"/>
      <c r="J34" s="21"/>
      <c r="K34" s="21"/>
      <c r="L34" s="609" t="s">
        <v>1418</v>
      </c>
      <c r="M34" s="610"/>
      <c r="N34" s="924"/>
      <c r="O34" s="924"/>
      <c r="P34" s="924"/>
      <c r="Q34" s="924"/>
      <c r="R34" s="925"/>
      <c r="S34" s="14"/>
    </row>
    <row r="35" spans="1:19" ht="20.25" customHeight="1">
      <c r="A35" s="9"/>
      <c r="B35" s="21"/>
      <c r="C35" s="21"/>
      <c r="D35" s="21"/>
      <c r="E35" s="21"/>
      <c r="F35" s="21"/>
      <c r="G35" s="21"/>
      <c r="H35" s="21"/>
      <c r="I35" s="21"/>
      <c r="J35" s="21"/>
      <c r="K35" s="21"/>
      <c r="L35" s="609" t="s">
        <v>1441</v>
      </c>
      <c r="M35" s="610"/>
      <c r="N35" s="928"/>
      <c r="O35" s="928"/>
      <c r="P35" s="928"/>
      <c r="Q35" s="928"/>
      <c r="R35" s="929"/>
      <c r="S35" s="14"/>
    </row>
    <row r="36" spans="1:19" ht="20.25" customHeight="1">
      <c r="A36" s="9"/>
      <c r="B36" s="21"/>
      <c r="C36" s="21"/>
      <c r="D36" s="21"/>
      <c r="E36" s="21"/>
      <c r="F36" s="21"/>
      <c r="G36" s="21"/>
      <c r="H36" s="21"/>
      <c r="I36" s="21"/>
      <c r="J36" s="21"/>
      <c r="K36" s="21"/>
      <c r="L36" s="609" t="s">
        <v>1444</v>
      </c>
      <c r="M36" s="610"/>
      <c r="N36" s="924"/>
      <c r="O36" s="924"/>
      <c r="P36" s="924"/>
      <c r="Q36" s="924"/>
      <c r="R36" s="925"/>
      <c r="S36" s="14"/>
    </row>
    <row r="37" spans="1:19" ht="20.25" customHeight="1">
      <c r="A37" s="9"/>
      <c r="B37" s="21"/>
      <c r="C37" s="21"/>
      <c r="D37" s="21"/>
      <c r="E37" s="21"/>
      <c r="F37" s="21"/>
      <c r="G37" s="21"/>
      <c r="H37" s="21"/>
      <c r="I37" s="21"/>
      <c r="J37" s="21"/>
      <c r="K37" s="21"/>
      <c r="L37" s="609" t="s">
        <v>1447</v>
      </c>
      <c r="M37" s="610"/>
      <c r="N37" s="924"/>
      <c r="O37" s="924"/>
      <c r="P37" s="924"/>
      <c r="Q37" s="924"/>
      <c r="R37" s="925"/>
      <c r="S37" s="14"/>
    </row>
    <row r="38" spans="1:19" ht="20.25" customHeight="1">
      <c r="A38" s="9"/>
      <c r="B38" s="21"/>
      <c r="C38" s="21"/>
      <c r="D38" s="21"/>
      <c r="E38" s="21"/>
      <c r="F38" s="21"/>
      <c r="G38" s="21"/>
      <c r="H38" s="21"/>
      <c r="I38" s="21"/>
      <c r="J38" s="21"/>
      <c r="K38" s="21"/>
      <c r="L38" s="609" t="s">
        <v>1450</v>
      </c>
      <c r="M38" s="610"/>
      <c r="N38" s="924"/>
      <c r="O38" s="924"/>
      <c r="P38" s="924"/>
      <c r="Q38" s="924"/>
      <c r="R38" s="925"/>
      <c r="S38" s="14"/>
    </row>
    <row r="39" spans="1:19" ht="20.25" customHeight="1">
      <c r="A39" s="9"/>
      <c r="B39" s="21"/>
      <c r="C39" s="21"/>
      <c r="D39" s="21"/>
      <c r="E39" s="21"/>
      <c r="F39" s="21"/>
      <c r="G39" s="21"/>
      <c r="H39" s="21"/>
      <c r="I39" s="21"/>
      <c r="J39" s="21"/>
      <c r="K39" s="21"/>
      <c r="L39" s="609" t="s">
        <v>1453</v>
      </c>
      <c r="M39" s="610"/>
      <c r="N39" s="928"/>
      <c r="O39" s="928"/>
      <c r="P39" s="928"/>
      <c r="Q39" s="928"/>
      <c r="R39" s="929"/>
      <c r="S39" s="14"/>
    </row>
    <row r="40" spans="1:19" ht="20.25" customHeight="1">
      <c r="A40" s="9"/>
      <c r="B40" s="21"/>
      <c r="C40" s="21"/>
      <c r="D40" s="21"/>
      <c r="E40" s="21"/>
      <c r="F40" s="21"/>
      <c r="G40" s="21"/>
      <c r="H40" s="21"/>
      <c r="I40" s="21"/>
      <c r="J40" s="21"/>
      <c r="K40" s="21"/>
      <c r="L40" s="611" t="s">
        <v>1456</v>
      </c>
      <c r="M40" s="612"/>
      <c r="N40" s="930"/>
      <c r="O40" s="930"/>
      <c r="P40" s="930"/>
      <c r="Q40" s="930"/>
      <c r="R40" s="931"/>
      <c r="S40" s="14"/>
    </row>
    <row r="41" spans="1:19" ht="20.100000000000001" customHeight="1" thickBot="1">
      <c r="A41" s="10"/>
      <c r="B41" s="31"/>
      <c r="C41" s="31"/>
      <c r="D41" s="31"/>
      <c r="E41" s="31"/>
      <c r="F41" s="31"/>
      <c r="G41" s="31"/>
      <c r="H41" s="31"/>
      <c r="I41" s="31"/>
      <c r="J41" s="31"/>
      <c r="K41" s="11"/>
      <c r="L41" s="11"/>
      <c r="M41" s="11"/>
      <c r="N41" s="11"/>
      <c r="O41" s="11"/>
      <c r="P41" s="11"/>
      <c r="Q41" s="11"/>
      <c r="R41" s="11"/>
      <c r="S41" s="15"/>
    </row>
  </sheetData>
  <mergeCells count="19">
    <mergeCell ref="N39:R39"/>
    <mergeCell ref="N40:R40"/>
    <mergeCell ref="N34:R34"/>
    <mergeCell ref="N38:R38"/>
    <mergeCell ref="N35:R35"/>
    <mergeCell ref="N36:R36"/>
    <mergeCell ref="N37:R37"/>
    <mergeCell ref="B5:F5"/>
    <mergeCell ref="G5:K5"/>
    <mergeCell ref="B6:F6"/>
    <mergeCell ref="N32:R32"/>
    <mergeCell ref="N33:R33"/>
    <mergeCell ref="B4:F4"/>
    <mergeCell ref="G4:K4"/>
    <mergeCell ref="B1:K2"/>
    <mergeCell ref="L1:L2"/>
    <mergeCell ref="N1:N2"/>
    <mergeCell ref="B3:F3"/>
    <mergeCell ref="G3:K3"/>
  </mergeCells>
  <phoneticPr fontId="24" type="noConversion"/>
  <hyperlinks>
    <hyperlink ref="B4:F4" location="'Process - O&amp;F'!A1" tooltip="2. Operations &amp; Facilities" display="2. Operations &amp; Facilities" xr:uid="{B40BC277-77BF-44A1-9FFF-563BA7FC566A}"/>
    <hyperlink ref="B6:F6" location="'Process - UCM'!A1" tooltip="4. Use Case Management" display="4. Use Case Management" xr:uid="{BE6D191E-8BB7-4D04-95F5-30BFE4E47AB0}"/>
    <hyperlink ref="G3:K3" location="'Process - DTE'!A1" tooltip="5. Detection Engineering &amp; Validation" display="5. Detection Engineering &amp; Validation" xr:uid="{4AF51609-1F14-45D0-9545-7DD7D7767C9A}"/>
    <hyperlink ref="B5:F5" location="'Process - RPT'!A1" tooltip="3. Reporting &amp; Communication" display="3. Reporting &amp; Communication" xr:uid="{D2301B48-A96C-4951-BBFD-A1E8D1005F15}"/>
    <hyperlink ref="G4:K4" location="'Process - ATE'!A1" tooltip="6. Automation Engineering" display="6. Automation Engineering" xr:uid="{B0C3723E-913B-4C0D-A18C-E9B5C952D24F}"/>
    <hyperlink ref="B3:F3" location="'Process - MGT'!A1" display="1. SOC Management" xr:uid="{B365E05B-4DBE-470C-8E14-6312CEFCE5A7}"/>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6609" r:id="rId4" name="Drop Down 1">
              <controlPr defaultSize="0" autoLine="0" autoPict="0">
                <anchor moveWithCells="1">
                  <from>
                    <xdr:col>11</xdr:col>
                    <xdr:colOff>22860</xdr:colOff>
                    <xdr:row>9</xdr:row>
                    <xdr:rowOff>22860</xdr:rowOff>
                  </from>
                  <to>
                    <xdr:col>12</xdr:col>
                    <xdr:colOff>22860</xdr:colOff>
                    <xdr:row>9</xdr:row>
                    <xdr:rowOff>228600</xdr:rowOff>
                  </to>
                </anchor>
              </controlPr>
            </control>
          </mc:Choice>
        </mc:AlternateContent>
        <mc:AlternateContent xmlns:mc="http://schemas.openxmlformats.org/markup-compatibility/2006">
          <mc:Choice Requires="x14">
            <control shapeId="196613" r:id="rId5" name="Drop Down 5">
              <controlPr defaultSize="0" autoLine="0" autoPict="0">
                <anchor moveWithCells="1">
                  <from>
                    <xdr:col>11</xdr:col>
                    <xdr:colOff>22860</xdr:colOff>
                    <xdr:row>12</xdr:row>
                    <xdr:rowOff>22860</xdr:rowOff>
                  </from>
                  <to>
                    <xdr:col>12</xdr:col>
                    <xdr:colOff>22860</xdr:colOff>
                    <xdr:row>12</xdr:row>
                    <xdr:rowOff>228600</xdr:rowOff>
                  </to>
                </anchor>
              </controlPr>
            </control>
          </mc:Choice>
        </mc:AlternateContent>
        <mc:AlternateContent xmlns:mc="http://schemas.openxmlformats.org/markup-compatibility/2006">
          <mc:Choice Requires="x14">
            <control shapeId="196614" r:id="rId6" name="Drop Down 6">
              <controlPr defaultSize="0" autoLine="0" autoPict="0">
                <anchor moveWithCells="1">
                  <from>
                    <xdr:col>11</xdr:col>
                    <xdr:colOff>22860</xdr:colOff>
                    <xdr:row>13</xdr:row>
                    <xdr:rowOff>22860</xdr:rowOff>
                  </from>
                  <to>
                    <xdr:col>12</xdr:col>
                    <xdr:colOff>22860</xdr:colOff>
                    <xdr:row>13</xdr:row>
                    <xdr:rowOff>228600</xdr:rowOff>
                  </to>
                </anchor>
              </controlPr>
            </control>
          </mc:Choice>
        </mc:AlternateContent>
        <mc:AlternateContent xmlns:mc="http://schemas.openxmlformats.org/markup-compatibility/2006">
          <mc:Choice Requires="x14">
            <control shapeId="196615" r:id="rId7" name="Drop Down 7">
              <controlPr defaultSize="0" autoLine="0" autoPict="0">
                <anchor moveWithCells="1">
                  <from>
                    <xdr:col>11</xdr:col>
                    <xdr:colOff>22860</xdr:colOff>
                    <xdr:row>15</xdr:row>
                    <xdr:rowOff>22860</xdr:rowOff>
                  </from>
                  <to>
                    <xdr:col>12</xdr:col>
                    <xdr:colOff>22860</xdr:colOff>
                    <xdr:row>15</xdr:row>
                    <xdr:rowOff>228600</xdr:rowOff>
                  </to>
                </anchor>
              </controlPr>
            </control>
          </mc:Choice>
        </mc:AlternateContent>
        <mc:AlternateContent xmlns:mc="http://schemas.openxmlformats.org/markup-compatibility/2006">
          <mc:Choice Requires="x14">
            <control shapeId="196616" r:id="rId8" name="Drop Down 8">
              <controlPr defaultSize="0" autoLine="0" autoPict="0">
                <anchor moveWithCells="1">
                  <from>
                    <xdr:col>11</xdr:col>
                    <xdr:colOff>22860</xdr:colOff>
                    <xdr:row>16</xdr:row>
                    <xdr:rowOff>22860</xdr:rowOff>
                  </from>
                  <to>
                    <xdr:col>12</xdr:col>
                    <xdr:colOff>22860</xdr:colOff>
                    <xdr:row>16</xdr:row>
                    <xdr:rowOff>228600</xdr:rowOff>
                  </to>
                </anchor>
              </controlPr>
            </control>
          </mc:Choice>
        </mc:AlternateContent>
        <mc:AlternateContent xmlns:mc="http://schemas.openxmlformats.org/markup-compatibility/2006">
          <mc:Choice Requires="x14">
            <control shapeId="196617" r:id="rId9" name="Drop Down 9">
              <controlPr defaultSize="0" autoLine="0" autoPict="0">
                <anchor moveWithCells="1">
                  <from>
                    <xdr:col>11</xdr:col>
                    <xdr:colOff>22860</xdr:colOff>
                    <xdr:row>17</xdr:row>
                    <xdr:rowOff>22860</xdr:rowOff>
                  </from>
                  <to>
                    <xdr:col>12</xdr:col>
                    <xdr:colOff>22860</xdr:colOff>
                    <xdr:row>17</xdr:row>
                    <xdr:rowOff>228600</xdr:rowOff>
                  </to>
                </anchor>
              </controlPr>
            </control>
          </mc:Choice>
        </mc:AlternateContent>
        <mc:AlternateContent xmlns:mc="http://schemas.openxmlformats.org/markup-compatibility/2006">
          <mc:Choice Requires="x14">
            <control shapeId="196618" r:id="rId10" name="Drop Down 10">
              <controlPr defaultSize="0" autoLine="0" autoPict="0">
                <anchor moveWithCells="1">
                  <from>
                    <xdr:col>11</xdr:col>
                    <xdr:colOff>22860</xdr:colOff>
                    <xdr:row>18</xdr:row>
                    <xdr:rowOff>22860</xdr:rowOff>
                  </from>
                  <to>
                    <xdr:col>12</xdr:col>
                    <xdr:colOff>22860</xdr:colOff>
                    <xdr:row>18</xdr:row>
                    <xdr:rowOff>228600</xdr:rowOff>
                  </to>
                </anchor>
              </controlPr>
            </control>
          </mc:Choice>
        </mc:AlternateContent>
        <mc:AlternateContent xmlns:mc="http://schemas.openxmlformats.org/markup-compatibility/2006">
          <mc:Choice Requires="x14">
            <control shapeId="196619" r:id="rId11" name="Drop Down 11">
              <controlPr defaultSize="0" autoLine="0" autoPict="0">
                <anchor moveWithCells="1">
                  <from>
                    <xdr:col>11</xdr:col>
                    <xdr:colOff>22860</xdr:colOff>
                    <xdr:row>19</xdr:row>
                    <xdr:rowOff>22860</xdr:rowOff>
                  </from>
                  <to>
                    <xdr:col>12</xdr:col>
                    <xdr:colOff>22860</xdr:colOff>
                    <xdr:row>19</xdr:row>
                    <xdr:rowOff>228600</xdr:rowOff>
                  </to>
                </anchor>
              </controlPr>
            </control>
          </mc:Choice>
        </mc:AlternateContent>
        <mc:AlternateContent xmlns:mc="http://schemas.openxmlformats.org/markup-compatibility/2006">
          <mc:Choice Requires="x14">
            <control shapeId="196620" r:id="rId12" name="Drop Down 12">
              <controlPr defaultSize="0" autoLine="0" autoPict="0">
                <anchor moveWithCells="1">
                  <from>
                    <xdr:col>11</xdr:col>
                    <xdr:colOff>22860</xdr:colOff>
                    <xdr:row>20</xdr:row>
                    <xdr:rowOff>22860</xdr:rowOff>
                  </from>
                  <to>
                    <xdr:col>12</xdr:col>
                    <xdr:colOff>22860</xdr:colOff>
                    <xdr:row>20</xdr:row>
                    <xdr:rowOff>228600</xdr:rowOff>
                  </to>
                </anchor>
              </controlPr>
            </control>
          </mc:Choice>
        </mc:AlternateContent>
        <mc:AlternateContent xmlns:mc="http://schemas.openxmlformats.org/markup-compatibility/2006">
          <mc:Choice Requires="x14">
            <control shapeId="196621" r:id="rId13" name="Drop Down 13">
              <controlPr defaultSize="0" autoLine="0" autoPict="0">
                <anchor moveWithCells="1">
                  <from>
                    <xdr:col>11</xdr:col>
                    <xdr:colOff>22860</xdr:colOff>
                    <xdr:row>21</xdr:row>
                    <xdr:rowOff>22860</xdr:rowOff>
                  </from>
                  <to>
                    <xdr:col>12</xdr:col>
                    <xdr:colOff>22860</xdr:colOff>
                    <xdr:row>21</xdr:row>
                    <xdr:rowOff>228600</xdr:rowOff>
                  </to>
                </anchor>
              </controlPr>
            </control>
          </mc:Choice>
        </mc:AlternateContent>
        <mc:AlternateContent xmlns:mc="http://schemas.openxmlformats.org/markup-compatibility/2006">
          <mc:Choice Requires="x14">
            <control shapeId="196626" r:id="rId14" name="Drop Down 18">
              <controlPr defaultSize="0" autoLine="0" autoPict="0">
                <anchor moveWithCells="1">
                  <from>
                    <xdr:col>11</xdr:col>
                    <xdr:colOff>22860</xdr:colOff>
                    <xdr:row>14</xdr:row>
                    <xdr:rowOff>22860</xdr:rowOff>
                  </from>
                  <to>
                    <xdr:col>12</xdr:col>
                    <xdr:colOff>22860</xdr:colOff>
                    <xdr:row>14</xdr:row>
                    <xdr:rowOff>228600</xdr:rowOff>
                  </to>
                </anchor>
              </controlPr>
            </control>
          </mc:Choice>
        </mc:AlternateContent>
        <mc:AlternateContent xmlns:mc="http://schemas.openxmlformats.org/markup-compatibility/2006">
          <mc:Choice Requires="x14">
            <control shapeId="196657" r:id="rId15" name="Drop Down 49">
              <controlPr defaultSize="0" autoLine="0" autoPict="0">
                <anchor moveWithCells="1">
                  <from>
                    <xdr:col>11</xdr:col>
                    <xdr:colOff>22860</xdr:colOff>
                    <xdr:row>10</xdr:row>
                    <xdr:rowOff>22860</xdr:rowOff>
                  </from>
                  <to>
                    <xdr:col>12</xdr:col>
                    <xdr:colOff>22860</xdr:colOff>
                    <xdr:row>10</xdr:row>
                    <xdr:rowOff>228600</xdr:rowOff>
                  </to>
                </anchor>
              </controlPr>
            </control>
          </mc:Choice>
        </mc:AlternateContent>
        <mc:AlternateContent xmlns:mc="http://schemas.openxmlformats.org/markup-compatibility/2006">
          <mc:Choice Requires="x14">
            <control shapeId="196659" r:id="rId16" name="Drop Down 51">
              <controlPr defaultSize="0" autoLine="0" autoPict="0">
                <anchor moveWithCells="1">
                  <from>
                    <xdr:col>11</xdr:col>
                    <xdr:colOff>22860</xdr:colOff>
                    <xdr:row>23</xdr:row>
                    <xdr:rowOff>22860</xdr:rowOff>
                  </from>
                  <to>
                    <xdr:col>12</xdr:col>
                    <xdr:colOff>22860</xdr:colOff>
                    <xdr:row>23</xdr:row>
                    <xdr:rowOff>228600</xdr:rowOff>
                  </to>
                </anchor>
              </controlPr>
            </control>
          </mc:Choice>
        </mc:AlternateContent>
        <mc:AlternateContent xmlns:mc="http://schemas.openxmlformats.org/markup-compatibility/2006">
          <mc:Choice Requires="x14">
            <control shapeId="196661" r:id="rId17" name="Drop Down 53">
              <controlPr defaultSize="0" autoLine="0" autoPict="0">
                <anchor moveWithCells="1">
                  <from>
                    <xdr:col>11</xdr:col>
                    <xdr:colOff>22860</xdr:colOff>
                    <xdr:row>24</xdr:row>
                    <xdr:rowOff>22860</xdr:rowOff>
                  </from>
                  <to>
                    <xdr:col>12</xdr:col>
                    <xdr:colOff>22860</xdr:colOff>
                    <xdr:row>24</xdr:row>
                    <xdr:rowOff>228600</xdr:rowOff>
                  </to>
                </anchor>
              </controlPr>
            </control>
          </mc:Choice>
        </mc:AlternateContent>
        <mc:AlternateContent xmlns:mc="http://schemas.openxmlformats.org/markup-compatibility/2006">
          <mc:Choice Requires="x14">
            <control shapeId="196663" r:id="rId18" name="Drop Down 55">
              <controlPr defaultSize="0" autoLine="0" autoPict="0">
                <anchor moveWithCells="1">
                  <from>
                    <xdr:col>11</xdr:col>
                    <xdr:colOff>22860</xdr:colOff>
                    <xdr:row>25</xdr:row>
                    <xdr:rowOff>22860</xdr:rowOff>
                  </from>
                  <to>
                    <xdr:col>12</xdr:col>
                    <xdr:colOff>22860</xdr:colOff>
                    <xdr:row>25</xdr:row>
                    <xdr:rowOff>228600</xdr:rowOff>
                  </to>
                </anchor>
              </controlPr>
            </control>
          </mc:Choice>
        </mc:AlternateContent>
        <mc:AlternateContent xmlns:mc="http://schemas.openxmlformats.org/markup-compatibility/2006">
          <mc:Choice Requires="x14">
            <control shapeId="196664" r:id="rId19" name="Drop Down 56">
              <controlPr defaultSize="0" autoLine="0" autoPict="0">
                <anchor moveWithCells="1">
                  <from>
                    <xdr:col>11</xdr:col>
                    <xdr:colOff>22860</xdr:colOff>
                    <xdr:row>26</xdr:row>
                    <xdr:rowOff>22860</xdr:rowOff>
                  </from>
                  <to>
                    <xdr:col>12</xdr:col>
                    <xdr:colOff>22860</xdr:colOff>
                    <xdr:row>26</xdr:row>
                    <xdr:rowOff>228600</xdr:rowOff>
                  </to>
                </anchor>
              </controlPr>
            </control>
          </mc:Choice>
        </mc:AlternateContent>
        <mc:AlternateContent xmlns:mc="http://schemas.openxmlformats.org/markup-compatibility/2006">
          <mc:Choice Requires="x14">
            <control shapeId="196665" r:id="rId20" name="Drop Down 57">
              <controlPr defaultSize="0" autoLine="0" autoPict="0">
                <anchor moveWithCells="1">
                  <from>
                    <xdr:col>11</xdr:col>
                    <xdr:colOff>22860</xdr:colOff>
                    <xdr:row>27</xdr:row>
                    <xdr:rowOff>22860</xdr:rowOff>
                  </from>
                  <to>
                    <xdr:col>12</xdr:col>
                    <xdr:colOff>22860</xdr:colOff>
                    <xdr:row>27</xdr:row>
                    <xdr:rowOff>228600</xdr:rowOff>
                  </to>
                </anchor>
              </controlPr>
            </control>
          </mc:Choice>
        </mc:AlternateContent>
        <mc:AlternateContent xmlns:mc="http://schemas.openxmlformats.org/markup-compatibility/2006">
          <mc:Choice Requires="x14">
            <control shapeId="196666" r:id="rId21" name="Drop Down 58">
              <controlPr defaultSize="0" autoLine="0" autoPict="0">
                <anchor moveWithCells="1">
                  <from>
                    <xdr:col>11</xdr:col>
                    <xdr:colOff>22860</xdr:colOff>
                    <xdr:row>28</xdr:row>
                    <xdr:rowOff>22860</xdr:rowOff>
                  </from>
                  <to>
                    <xdr:col>12</xdr:col>
                    <xdr:colOff>22860</xdr:colOff>
                    <xdr:row>28</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7">
    <tabColor rgb="FF0070C0"/>
  </sheetPr>
  <dimension ref="A1:Z155"/>
  <sheetViews>
    <sheetView showRowColHeaders="0" zoomScaleNormal="100" workbookViewId="0">
      <pane ySplit="7" topLeftCell="A8" activePane="bottomLeft" state="frozen"/>
      <selection pane="bottomLeft"/>
    </sheetView>
  </sheetViews>
  <sheetFormatPr defaultColWidth="0" defaultRowHeight="20.25" customHeight="1"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customWidth="1"/>
    <col min="17" max="17" width="113" customWidth="1"/>
    <col min="18" max="18" width="2.28515625" customWidth="1"/>
    <col min="19" max="26" width="0" hidden="1" customWidth="1"/>
    <col min="27" max="16384" width="9.28515625" hidden="1"/>
  </cols>
  <sheetData>
    <row r="1" spans="1:18" ht="20.25" customHeight="1">
      <c r="A1" s="322"/>
      <c r="B1" s="968" t="s">
        <v>33</v>
      </c>
      <c r="C1" s="969"/>
      <c r="D1" s="969"/>
      <c r="E1" s="969"/>
      <c r="F1" s="969"/>
      <c r="G1" s="969"/>
      <c r="H1" s="969"/>
      <c r="I1" s="969"/>
      <c r="J1" s="969"/>
      <c r="K1" s="969"/>
      <c r="L1" s="877"/>
      <c r="M1" s="324"/>
      <c r="N1" s="877"/>
      <c r="O1" s="324"/>
      <c r="P1" s="324"/>
      <c r="Q1" s="324"/>
      <c r="R1" s="315"/>
    </row>
    <row r="2" spans="1:18" ht="20.25" customHeight="1">
      <c r="A2" s="316"/>
      <c r="B2" s="848"/>
      <c r="C2" s="849"/>
      <c r="D2" s="849"/>
      <c r="E2" s="849"/>
      <c r="F2" s="849"/>
      <c r="G2" s="849"/>
      <c r="H2" s="849"/>
      <c r="I2" s="849"/>
      <c r="J2" s="849"/>
      <c r="K2" s="849"/>
      <c r="L2" s="840"/>
      <c r="M2" s="325"/>
      <c r="N2" s="840"/>
      <c r="O2" s="325"/>
      <c r="P2" s="325"/>
      <c r="Q2" s="325"/>
      <c r="R2" s="318"/>
    </row>
    <row r="3" spans="1:18" ht="20.25" customHeight="1">
      <c r="A3" s="316"/>
      <c r="B3" s="841" t="s">
        <v>34</v>
      </c>
      <c r="C3" s="842"/>
      <c r="D3" s="842"/>
      <c r="E3" s="842"/>
      <c r="F3" s="843"/>
      <c r="G3" s="970"/>
      <c r="H3" s="971"/>
      <c r="I3" s="971"/>
      <c r="J3" s="971"/>
      <c r="K3" s="971"/>
      <c r="L3" s="317"/>
      <c r="M3" s="317"/>
      <c r="N3" s="317"/>
      <c r="O3" s="317"/>
      <c r="P3" s="317"/>
      <c r="Q3" s="317"/>
      <c r="R3" s="318"/>
    </row>
    <row r="4" spans="1:18" ht="20.25" customHeight="1">
      <c r="A4" s="316"/>
      <c r="B4" s="844" t="s">
        <v>35</v>
      </c>
      <c r="C4" s="845"/>
      <c r="D4" s="845"/>
      <c r="E4" s="845"/>
      <c r="F4" s="845"/>
      <c r="G4" s="844"/>
      <c r="H4" s="845"/>
      <c r="I4" s="845"/>
      <c r="J4" s="845"/>
      <c r="K4" s="845"/>
      <c r="L4" s="317"/>
      <c r="M4" s="317"/>
      <c r="N4" s="317"/>
      <c r="O4" s="317"/>
      <c r="P4" s="317"/>
      <c r="Q4" s="317"/>
      <c r="R4" s="318"/>
    </row>
    <row r="5" spans="1:18" ht="20.25" customHeight="1">
      <c r="A5" s="316"/>
      <c r="B5" s="844" t="s">
        <v>36</v>
      </c>
      <c r="C5" s="845"/>
      <c r="D5" s="845"/>
      <c r="E5" s="845"/>
      <c r="F5" s="845"/>
      <c r="G5" s="844"/>
      <c r="H5" s="845"/>
      <c r="I5" s="845"/>
      <c r="J5" s="845"/>
      <c r="K5" s="845"/>
      <c r="L5" s="317"/>
      <c r="M5" s="317"/>
      <c r="N5" s="317"/>
      <c r="O5" s="317"/>
      <c r="P5" s="317"/>
      <c r="Q5" s="317"/>
      <c r="R5" s="318"/>
    </row>
    <row r="6" spans="1:18" ht="20.25" customHeight="1">
      <c r="A6" s="316"/>
      <c r="B6" s="844" t="s">
        <v>37</v>
      </c>
      <c r="C6" s="845"/>
      <c r="D6" s="845"/>
      <c r="E6" s="845"/>
      <c r="F6" s="845"/>
      <c r="G6" s="844"/>
      <c r="H6" s="845"/>
      <c r="I6" s="845"/>
      <c r="J6" s="845"/>
      <c r="K6" s="845"/>
      <c r="L6" s="317"/>
      <c r="M6" s="317"/>
      <c r="N6" s="317"/>
      <c r="O6" s="317"/>
      <c r="P6" s="317"/>
      <c r="Q6" s="317"/>
      <c r="R6" s="318"/>
    </row>
    <row r="7" spans="1:18" ht="20.25" customHeight="1" thickBot="1">
      <c r="A7" s="319"/>
      <c r="B7" s="320"/>
      <c r="C7" s="320"/>
      <c r="D7" s="320"/>
      <c r="E7" s="320"/>
      <c r="F7" s="320"/>
      <c r="G7" s="320"/>
      <c r="H7" s="320"/>
      <c r="I7" s="320"/>
      <c r="J7" s="320"/>
      <c r="K7" s="320"/>
      <c r="L7" s="320"/>
      <c r="M7" s="320"/>
      <c r="N7" s="320"/>
      <c r="O7" s="320"/>
      <c r="P7" s="320"/>
      <c r="Q7" s="320"/>
      <c r="R7" s="321"/>
    </row>
    <row r="8" spans="1:18" ht="20.25" customHeight="1">
      <c r="A8" s="153"/>
      <c r="B8" s="154"/>
      <c r="C8" s="154"/>
      <c r="D8" s="154"/>
      <c r="E8" s="154"/>
      <c r="F8" s="154"/>
      <c r="G8" s="154"/>
      <c r="H8" s="154"/>
      <c r="I8" s="154"/>
      <c r="J8" s="154"/>
      <c r="K8" s="154"/>
      <c r="L8" s="154"/>
      <c r="M8" s="154"/>
      <c r="N8" s="154"/>
      <c r="O8" s="154"/>
      <c r="P8" s="154"/>
      <c r="Q8" s="154"/>
      <c r="R8" s="155"/>
    </row>
    <row r="9" spans="1:18" ht="20.25" customHeight="1">
      <c r="A9" s="176">
        <v>1</v>
      </c>
      <c r="B9" s="174" t="s">
        <v>1460</v>
      </c>
      <c r="C9" s="174"/>
      <c r="D9" s="174"/>
      <c r="E9" s="174"/>
      <c r="F9" s="174"/>
      <c r="G9" s="174"/>
      <c r="H9" s="174"/>
      <c r="I9" s="174"/>
      <c r="J9" s="174"/>
      <c r="K9" s="174"/>
      <c r="L9" s="177" t="s">
        <v>334</v>
      </c>
      <c r="M9" s="174"/>
      <c r="N9" s="177" t="s">
        <v>335</v>
      </c>
      <c r="O9" s="174"/>
      <c r="P9" s="178" t="s">
        <v>92</v>
      </c>
      <c r="Q9" s="177" t="s">
        <v>313</v>
      </c>
      <c r="R9" s="156"/>
    </row>
    <row r="10" spans="1:18" ht="20.25" customHeight="1">
      <c r="A10" s="553"/>
      <c r="B10" s="151" t="s">
        <v>1461</v>
      </c>
      <c r="C10" s="148"/>
      <c r="D10" s="148"/>
      <c r="E10" s="148"/>
      <c r="F10" s="148"/>
      <c r="G10" s="148"/>
      <c r="H10" s="148"/>
      <c r="I10" s="148"/>
      <c r="J10" s="148"/>
      <c r="K10" s="148"/>
      <c r="L10" s="149"/>
      <c r="M10" s="148"/>
      <c r="N10" s="149"/>
      <c r="O10" s="148"/>
      <c r="P10" s="179"/>
      <c r="Q10" s="149"/>
      <c r="R10" s="156"/>
    </row>
    <row r="11" spans="1:18" ht="20.25" customHeight="1">
      <c r="A11" s="157"/>
      <c r="B11" s="141" t="s">
        <v>336</v>
      </c>
      <c r="C11" s="383" t="s">
        <v>425</v>
      </c>
      <c r="D11" s="141"/>
      <c r="E11" s="141"/>
      <c r="F11" s="141"/>
      <c r="G11" s="141"/>
      <c r="H11" s="141"/>
      <c r="I11" s="141"/>
      <c r="J11" s="141"/>
      <c r="K11" s="141"/>
      <c r="L11" s="137"/>
      <c r="M11" s="141"/>
      <c r="N11" s="137"/>
      <c r="O11" s="141"/>
      <c r="P11" s="381"/>
      <c r="Q11" s="137"/>
      <c r="R11" s="156"/>
    </row>
    <row r="12" spans="1:18" ht="20.25" customHeight="1">
      <c r="A12" s="157"/>
      <c r="B12" s="170" t="s">
        <v>1462</v>
      </c>
      <c r="C12" s="163" t="s">
        <v>1463</v>
      </c>
      <c r="D12" s="163"/>
      <c r="E12" s="163"/>
      <c r="F12" s="163"/>
      <c r="G12" s="163"/>
      <c r="H12" s="163"/>
      <c r="I12" s="163"/>
      <c r="J12" s="163"/>
      <c r="K12" s="163"/>
      <c r="L12" s="137"/>
      <c r="M12" s="141"/>
      <c r="N12" s="137"/>
      <c r="O12" s="141"/>
      <c r="P12" s="381" t="str">
        <f>VLOOKUP(_Output!D322,_Guidance!B1099:C1104,2,FALSE)</f>
        <v xml:space="preserve"> </v>
      </c>
      <c r="Q12" s="305" t="s">
        <v>1464</v>
      </c>
      <c r="R12" s="156"/>
    </row>
    <row r="13" spans="1:18" ht="20.25" customHeight="1">
      <c r="A13" s="157"/>
      <c r="B13" s="170" t="s">
        <v>1465</v>
      </c>
      <c r="C13" s="163" t="s">
        <v>1466</v>
      </c>
      <c r="D13" s="169"/>
      <c r="E13" s="169"/>
      <c r="F13" s="169"/>
      <c r="G13" s="169"/>
      <c r="H13" s="169"/>
      <c r="I13" s="169"/>
      <c r="J13" s="169"/>
      <c r="K13" s="169"/>
      <c r="L13" s="137"/>
      <c r="M13" s="141"/>
      <c r="N13" s="137"/>
      <c r="O13" s="141"/>
      <c r="P13" s="381" t="str">
        <f>VLOOKUP(_Output!D323,_Guidance!B1105:C1110,2,FALSE)</f>
        <v xml:space="preserve"> </v>
      </c>
      <c r="Q13" s="305" t="s">
        <v>1467</v>
      </c>
      <c r="R13" s="156"/>
    </row>
    <row r="14" spans="1:18" ht="20.25" customHeight="1">
      <c r="A14" s="157"/>
      <c r="B14" s="175" t="s">
        <v>339</v>
      </c>
      <c r="C14" s="169" t="s">
        <v>1468</v>
      </c>
      <c r="D14" s="163"/>
      <c r="E14" s="163"/>
      <c r="F14" s="163"/>
      <c r="G14" s="163"/>
      <c r="H14" s="163"/>
      <c r="I14" s="163"/>
      <c r="J14" s="163"/>
      <c r="K14" s="163"/>
      <c r="L14" s="137"/>
      <c r="M14" s="141"/>
      <c r="N14" s="137"/>
      <c r="O14" s="141"/>
      <c r="P14" s="381"/>
      <c r="Q14" s="305"/>
      <c r="R14" s="156"/>
    </row>
    <row r="15" spans="1:18" ht="20.25" customHeight="1">
      <c r="A15" s="157"/>
      <c r="B15" s="170" t="s">
        <v>613</v>
      </c>
      <c r="C15" s="163" t="s">
        <v>1469</v>
      </c>
      <c r="D15" s="163"/>
      <c r="E15" s="163"/>
      <c r="F15" s="163"/>
      <c r="G15" s="163"/>
      <c r="H15" s="163"/>
      <c r="I15" s="163"/>
      <c r="J15" s="163"/>
      <c r="K15" s="163"/>
      <c r="L15" s="137"/>
      <c r="M15" s="141"/>
      <c r="N15" s="137"/>
      <c r="O15" s="141"/>
      <c r="P15" s="381" t="str">
        <f>VLOOKUP(_Output!D325,_Guidance!B1111:C1116,2,FALSE)</f>
        <v xml:space="preserve"> </v>
      </c>
      <c r="Q15" s="305" t="s">
        <v>1470</v>
      </c>
      <c r="R15" s="156"/>
    </row>
    <row r="16" spans="1:18" ht="20.25" customHeight="1">
      <c r="A16" s="157"/>
      <c r="B16" s="170" t="s">
        <v>1471</v>
      </c>
      <c r="C16" s="163" t="s">
        <v>1472</v>
      </c>
      <c r="D16" s="163"/>
      <c r="E16" s="163"/>
      <c r="F16" s="163"/>
      <c r="G16" s="163"/>
      <c r="H16" s="163"/>
      <c r="I16" s="163"/>
      <c r="J16" s="163"/>
      <c r="K16" s="163"/>
      <c r="L16" s="137"/>
      <c r="M16" s="141"/>
      <c r="N16" s="137"/>
      <c r="O16" s="141"/>
      <c r="P16" s="381" t="str">
        <f>VLOOKUP(_Output!D326,_Guidance!B1117:C1122,2,FALSE)</f>
        <v xml:space="preserve"> </v>
      </c>
      <c r="Q16" s="305" t="s">
        <v>1473</v>
      </c>
      <c r="R16" s="156"/>
    </row>
    <row r="17" spans="1:18" ht="20.25" customHeight="1">
      <c r="A17" s="157"/>
      <c r="B17" s="175" t="s">
        <v>342</v>
      </c>
      <c r="C17" s="169" t="s">
        <v>1474</v>
      </c>
      <c r="D17" s="163"/>
      <c r="E17" s="163"/>
      <c r="F17" s="163"/>
      <c r="G17" s="163"/>
      <c r="H17" s="163"/>
      <c r="I17" s="163"/>
      <c r="J17" s="163"/>
      <c r="K17" s="163"/>
      <c r="L17" s="137"/>
      <c r="M17" s="141"/>
      <c r="N17" s="137"/>
      <c r="O17" s="141"/>
      <c r="P17" s="381"/>
      <c r="Q17" s="305"/>
      <c r="R17" s="156"/>
    </row>
    <row r="18" spans="1:18" ht="20.25" customHeight="1">
      <c r="A18" s="157"/>
      <c r="B18" s="170" t="s">
        <v>847</v>
      </c>
      <c r="C18" s="163" t="s">
        <v>1475</v>
      </c>
      <c r="D18" s="163"/>
      <c r="E18" s="163"/>
      <c r="F18" s="163"/>
      <c r="G18" s="163"/>
      <c r="H18" s="163"/>
      <c r="I18" s="163"/>
      <c r="J18" s="163"/>
      <c r="K18" s="163"/>
      <c r="L18" s="137"/>
      <c r="M18" s="141"/>
      <c r="N18" s="137"/>
      <c r="O18" s="141"/>
      <c r="P18" s="381" t="str">
        <f>VLOOKUP(_Output!D328,_Guidance!B1123:C1128,2,FALSE)</f>
        <v xml:space="preserve"> </v>
      </c>
      <c r="Q18" s="305" t="s">
        <v>1476</v>
      </c>
      <c r="R18" s="156"/>
    </row>
    <row r="19" spans="1:18" ht="20.25" customHeight="1">
      <c r="A19" s="157"/>
      <c r="B19" s="170" t="s">
        <v>850</v>
      </c>
      <c r="C19" s="163" t="s">
        <v>1477</v>
      </c>
      <c r="D19" s="163"/>
      <c r="E19" s="163"/>
      <c r="F19" s="163"/>
      <c r="G19" s="163"/>
      <c r="H19" s="163"/>
      <c r="I19" s="163"/>
      <c r="J19" s="163"/>
      <c r="K19" s="163"/>
      <c r="L19" s="137"/>
      <c r="M19" s="141"/>
      <c r="N19" s="137"/>
      <c r="O19" s="141"/>
      <c r="P19" s="381" t="str">
        <f>VLOOKUP(_Output!D329,_Guidance!B1129:C1134,2,FALSE)</f>
        <v xml:space="preserve"> </v>
      </c>
      <c r="Q19" s="305" t="s">
        <v>1478</v>
      </c>
      <c r="R19" s="156"/>
    </row>
    <row r="20" spans="1:18" ht="20.25" customHeight="1">
      <c r="A20" s="157"/>
      <c r="B20" s="170" t="s">
        <v>853</v>
      </c>
      <c r="C20" s="163" t="s">
        <v>1479</v>
      </c>
      <c r="D20" s="163"/>
      <c r="E20" s="163"/>
      <c r="F20" s="163"/>
      <c r="G20" s="163"/>
      <c r="H20" s="163"/>
      <c r="I20" s="163"/>
      <c r="J20" s="163"/>
      <c r="K20" s="163"/>
      <c r="L20" s="137"/>
      <c r="M20" s="141"/>
      <c r="N20" s="137"/>
      <c r="O20" s="141"/>
      <c r="P20" s="381" t="str">
        <f>VLOOKUP(_Output!D330,_Guidance!B1135:C1140,2,FALSE)</f>
        <v xml:space="preserve"> </v>
      </c>
      <c r="Q20" s="305" t="s">
        <v>1480</v>
      </c>
      <c r="R20" s="156"/>
    </row>
    <row r="21" spans="1:18" ht="20.25" customHeight="1">
      <c r="A21" s="157"/>
      <c r="B21" s="170" t="s">
        <v>856</v>
      </c>
      <c r="C21" s="163" t="s">
        <v>1481</v>
      </c>
      <c r="D21" s="163"/>
      <c r="E21" s="163"/>
      <c r="F21" s="163"/>
      <c r="G21" s="163"/>
      <c r="H21" s="163"/>
      <c r="I21" s="163"/>
      <c r="J21" s="163"/>
      <c r="K21" s="163"/>
      <c r="L21" s="137"/>
      <c r="M21" s="141"/>
      <c r="N21" s="137"/>
      <c r="O21" s="141"/>
      <c r="P21" s="381" t="str">
        <f>VLOOKUP(_Output!D331,_Guidance!B1141:C1146,2,FALSE)</f>
        <v xml:space="preserve"> </v>
      </c>
      <c r="Q21" s="305" t="s">
        <v>1482</v>
      </c>
      <c r="R21" s="156"/>
    </row>
    <row r="22" spans="1:18" ht="20.25" customHeight="1">
      <c r="A22" s="157"/>
      <c r="B22" s="175" t="s">
        <v>345</v>
      </c>
      <c r="C22" s="169" t="s">
        <v>1483</v>
      </c>
      <c r="D22" s="163"/>
      <c r="E22" s="163"/>
      <c r="F22" s="163"/>
      <c r="G22" s="163"/>
      <c r="H22" s="163"/>
      <c r="I22" s="163"/>
      <c r="J22" s="163"/>
      <c r="K22" s="163"/>
      <c r="L22" s="137"/>
      <c r="M22" s="141"/>
      <c r="N22" s="137"/>
      <c r="O22" s="141"/>
      <c r="P22" s="381"/>
      <c r="Q22" s="305"/>
      <c r="R22" s="156"/>
    </row>
    <row r="23" spans="1:18" ht="20.25" customHeight="1">
      <c r="A23" s="157"/>
      <c r="B23" s="170" t="s">
        <v>1484</v>
      </c>
      <c r="C23" s="163" t="s">
        <v>1485</v>
      </c>
      <c r="D23" s="163"/>
      <c r="E23" s="163"/>
      <c r="F23" s="163"/>
      <c r="G23" s="163"/>
      <c r="H23" s="163"/>
      <c r="I23" s="163"/>
      <c r="J23" s="163"/>
      <c r="K23" s="163"/>
      <c r="L23" s="137"/>
      <c r="M23" s="141"/>
      <c r="N23" s="137"/>
      <c r="O23" s="141"/>
      <c r="P23" s="381" t="str">
        <f>VLOOKUP(_Output!D1045,_Guidance!B1147:C1152,2,FALSE)</f>
        <v xml:space="preserve"> </v>
      </c>
      <c r="Q23" s="305" t="s">
        <v>1486</v>
      </c>
      <c r="R23" s="156"/>
    </row>
    <row r="24" spans="1:18" ht="20.25" customHeight="1">
      <c r="A24" s="157"/>
      <c r="B24" s="170" t="s">
        <v>1487</v>
      </c>
      <c r="C24" s="163" t="s">
        <v>1488</v>
      </c>
      <c r="D24" s="163"/>
      <c r="E24" s="163"/>
      <c r="F24" s="163"/>
      <c r="G24" s="163"/>
      <c r="H24" s="163"/>
      <c r="I24" s="163"/>
      <c r="J24" s="163"/>
      <c r="K24" s="163"/>
      <c r="L24" s="137"/>
      <c r="M24" s="141"/>
      <c r="N24" s="137"/>
      <c r="O24" s="141"/>
      <c r="P24" s="381" t="str">
        <f>VLOOKUP(_Output!D1046,_Guidance!B1153:C1158,2,FALSE)</f>
        <v xml:space="preserve"> </v>
      </c>
      <c r="Q24" s="305" t="s">
        <v>1489</v>
      </c>
      <c r="R24" s="156"/>
    </row>
    <row r="25" spans="1:18" ht="20.25" customHeight="1">
      <c r="A25" s="157"/>
      <c r="B25" s="170" t="s">
        <v>1490</v>
      </c>
      <c r="C25" s="163" t="s">
        <v>1491</v>
      </c>
      <c r="D25" s="163"/>
      <c r="E25" s="163"/>
      <c r="F25" s="163"/>
      <c r="G25" s="163"/>
      <c r="H25" s="163"/>
      <c r="I25" s="163"/>
      <c r="J25" s="163"/>
      <c r="K25" s="163"/>
      <c r="L25" s="137"/>
      <c r="M25" s="141"/>
      <c r="N25" s="137"/>
      <c r="O25" s="141"/>
      <c r="P25" s="381" t="str">
        <f>VLOOKUP(_Output!D1047,_Guidance!B1159:C1164,2,FALSE)</f>
        <v xml:space="preserve"> </v>
      </c>
      <c r="Q25" s="305" t="s">
        <v>1492</v>
      </c>
      <c r="R25" s="156"/>
    </row>
    <row r="26" spans="1:18" ht="20.25" customHeight="1">
      <c r="A26" s="157"/>
      <c r="B26" s="170" t="s">
        <v>1493</v>
      </c>
      <c r="C26" s="163" t="s">
        <v>1494</v>
      </c>
      <c r="D26" s="163"/>
      <c r="E26" s="163"/>
      <c r="F26" s="163"/>
      <c r="G26" s="163"/>
      <c r="H26" s="163"/>
      <c r="I26" s="163"/>
      <c r="J26" s="163"/>
      <c r="K26" s="163"/>
      <c r="L26" s="137"/>
      <c r="M26" s="141"/>
      <c r="N26" s="137"/>
      <c r="O26" s="141"/>
      <c r="P26" s="381" t="str">
        <f>VLOOKUP(_Output!D1048,_Guidance!B1165:C1170,2,FALSE)</f>
        <v xml:space="preserve"> </v>
      </c>
      <c r="Q26" s="305" t="s">
        <v>1495</v>
      </c>
      <c r="R26" s="156"/>
    </row>
    <row r="27" spans="1:18" ht="20.25" customHeight="1">
      <c r="A27" s="157"/>
      <c r="B27" s="170" t="s">
        <v>1496</v>
      </c>
      <c r="C27" s="163" t="s">
        <v>1497</v>
      </c>
      <c r="D27" s="163"/>
      <c r="E27" s="163"/>
      <c r="F27" s="163"/>
      <c r="G27" s="163"/>
      <c r="H27" s="163"/>
      <c r="I27" s="163"/>
      <c r="J27" s="163"/>
      <c r="K27" s="163"/>
      <c r="L27" s="137"/>
      <c r="M27" s="141"/>
      <c r="N27" s="137"/>
      <c r="O27" s="141"/>
      <c r="P27" s="381" t="str">
        <f>VLOOKUP(_Output!D1049,_Guidance!B1171:C1176,2,FALSE)</f>
        <v xml:space="preserve"> </v>
      </c>
      <c r="Q27" s="305" t="s">
        <v>1498</v>
      </c>
      <c r="R27" s="156"/>
    </row>
    <row r="28" spans="1:18" ht="20.25" customHeight="1">
      <c r="A28" s="157"/>
      <c r="B28" s="175" t="s">
        <v>348</v>
      </c>
      <c r="C28" s="169" t="s">
        <v>1499</v>
      </c>
      <c r="D28" s="163"/>
      <c r="E28" s="163"/>
      <c r="F28" s="163"/>
      <c r="G28" s="163"/>
      <c r="H28" s="163"/>
      <c r="I28" s="163"/>
      <c r="J28" s="163"/>
      <c r="K28" s="163"/>
      <c r="L28" s="137"/>
      <c r="M28" s="141"/>
      <c r="N28" s="137"/>
      <c r="O28" s="141"/>
      <c r="P28" s="381"/>
      <c r="Q28" s="305"/>
      <c r="R28" s="156"/>
    </row>
    <row r="29" spans="1:18" ht="20.25" customHeight="1">
      <c r="A29" s="157"/>
      <c r="B29" s="170" t="s">
        <v>1500</v>
      </c>
      <c r="C29" s="163" t="s">
        <v>1501</v>
      </c>
      <c r="D29" s="163"/>
      <c r="E29" s="163"/>
      <c r="F29" s="163"/>
      <c r="G29" s="163"/>
      <c r="H29" s="163"/>
      <c r="I29" s="163"/>
      <c r="J29" s="163"/>
      <c r="K29" s="163"/>
      <c r="L29" s="137"/>
      <c r="M29" s="141"/>
      <c r="N29" s="137"/>
      <c r="O29" s="141"/>
      <c r="P29" s="381" t="str">
        <f>VLOOKUP(_Output!D333,_Guidance!B1177:C1182,2,FALSE)</f>
        <v xml:space="preserve"> </v>
      </c>
      <c r="Q29" s="305" t="s">
        <v>1502</v>
      </c>
      <c r="R29" s="156"/>
    </row>
    <row r="30" spans="1:18" ht="20.25" customHeight="1">
      <c r="A30" s="157"/>
      <c r="B30" s="170" t="s">
        <v>1503</v>
      </c>
      <c r="C30" s="163" t="s">
        <v>1504</v>
      </c>
      <c r="D30" s="163"/>
      <c r="E30" s="163"/>
      <c r="F30" s="163"/>
      <c r="G30" s="163"/>
      <c r="H30" s="163"/>
      <c r="I30" s="163"/>
      <c r="J30" s="163"/>
      <c r="K30" s="163"/>
      <c r="L30" s="137"/>
      <c r="M30" s="141"/>
      <c r="N30" s="137"/>
      <c r="O30" s="141"/>
      <c r="P30" s="381" t="str">
        <f>VLOOKUP(_Output!D334,_Guidance!B1183:C1188,2,FALSE)</f>
        <v xml:space="preserve"> </v>
      </c>
      <c r="Q30" s="305" t="s">
        <v>1505</v>
      </c>
      <c r="R30" s="156"/>
    </row>
    <row r="31" spans="1:18" ht="20.25" customHeight="1">
      <c r="A31" s="157"/>
      <c r="B31" s="170" t="s">
        <v>1506</v>
      </c>
      <c r="C31" s="163" t="s">
        <v>1507</v>
      </c>
      <c r="D31" s="172"/>
      <c r="E31" s="172"/>
      <c r="F31" s="172"/>
      <c r="G31" s="172"/>
      <c r="H31" s="172"/>
      <c r="I31" s="172"/>
      <c r="J31" s="172"/>
      <c r="K31" s="172"/>
      <c r="L31" s="305"/>
      <c r="M31" s="379"/>
      <c r="N31" s="146"/>
      <c r="O31" s="379"/>
      <c r="P31" s="381" t="str">
        <f>VLOOKUP(_Output!D335,_Guidance!B1189:C1194,2,FALSE)</f>
        <v xml:space="preserve"> </v>
      </c>
      <c r="Q31" s="305" t="s">
        <v>1508</v>
      </c>
      <c r="R31" s="156"/>
    </row>
    <row r="32" spans="1:18" ht="20.25" customHeight="1">
      <c r="A32" s="157"/>
      <c r="B32" s="170" t="s">
        <v>1509</v>
      </c>
      <c r="C32" s="163" t="s">
        <v>1510</v>
      </c>
      <c r="D32" s="163"/>
      <c r="E32" s="163"/>
      <c r="F32" s="163"/>
      <c r="G32" s="163"/>
      <c r="H32" s="163"/>
      <c r="I32" s="163"/>
      <c r="J32" s="163"/>
      <c r="K32" s="163"/>
      <c r="L32" s="137"/>
      <c r="M32" s="141"/>
      <c r="N32" s="137"/>
      <c r="O32" s="141"/>
      <c r="P32" s="381" t="str">
        <f>VLOOKUP(_Output!D336,_Guidance!B1195:C1200,2,FALSE)</f>
        <v xml:space="preserve"> </v>
      </c>
      <c r="Q32" s="305" t="s">
        <v>1511</v>
      </c>
      <c r="R32" s="156"/>
    </row>
    <row r="33" spans="1:18" ht="20.25" customHeight="1">
      <c r="A33" s="157"/>
      <c r="B33" s="170" t="s">
        <v>1512</v>
      </c>
      <c r="C33" s="163" t="s">
        <v>1513</v>
      </c>
      <c r="D33" s="163"/>
      <c r="E33" s="163"/>
      <c r="F33" s="163"/>
      <c r="G33" s="163"/>
      <c r="H33" s="163"/>
      <c r="I33" s="163"/>
      <c r="J33" s="163"/>
      <c r="K33" s="163"/>
      <c r="L33" s="137"/>
      <c r="M33" s="141"/>
      <c r="N33" s="137"/>
      <c r="O33" s="141"/>
      <c r="P33" s="381" t="str">
        <f>VLOOKUP(_Output!D337,_Guidance!B1201:C1206,2,FALSE)</f>
        <v xml:space="preserve"> </v>
      </c>
      <c r="Q33" s="305" t="s">
        <v>1514</v>
      </c>
      <c r="R33" s="156"/>
    </row>
    <row r="34" spans="1:18" ht="20.25" customHeight="1">
      <c r="A34" s="157"/>
      <c r="B34" s="170" t="s">
        <v>1515</v>
      </c>
      <c r="C34" s="163" t="s">
        <v>1516</v>
      </c>
      <c r="D34" s="163"/>
      <c r="E34" s="163"/>
      <c r="F34" s="163"/>
      <c r="G34" s="163"/>
      <c r="H34" s="163"/>
      <c r="I34" s="163"/>
      <c r="J34" s="163"/>
      <c r="K34" s="163"/>
      <c r="L34" s="137"/>
      <c r="M34" s="141"/>
      <c r="N34" s="137"/>
      <c r="O34" s="141"/>
      <c r="P34" s="381" t="str">
        <f>VLOOKUP(_Output!D338,_Guidance!B1207:C1212,2,FALSE)</f>
        <v xml:space="preserve"> </v>
      </c>
      <c r="Q34" s="305" t="s">
        <v>1517</v>
      </c>
      <c r="R34" s="156"/>
    </row>
    <row r="35" spans="1:18" ht="20.25" customHeight="1">
      <c r="A35" s="157"/>
      <c r="B35" s="163" t="s">
        <v>352</v>
      </c>
      <c r="C35" s="169" t="s">
        <v>1518</v>
      </c>
      <c r="D35" s="163"/>
      <c r="E35" s="163"/>
      <c r="F35" s="163"/>
      <c r="G35" s="163"/>
      <c r="H35" s="163"/>
      <c r="I35" s="163"/>
      <c r="J35" s="163"/>
      <c r="K35" s="163"/>
      <c r="L35" s="137"/>
      <c r="M35" s="141"/>
      <c r="N35" s="137"/>
      <c r="O35" s="141"/>
      <c r="P35" s="381"/>
      <c r="Q35" s="305"/>
      <c r="R35" s="156"/>
    </row>
    <row r="36" spans="1:18" ht="20.25" customHeight="1">
      <c r="A36" s="157"/>
      <c r="B36" s="170" t="s">
        <v>1519</v>
      </c>
      <c r="C36" s="163" t="s">
        <v>1520</v>
      </c>
      <c r="D36" s="163"/>
      <c r="E36" s="163"/>
      <c r="F36" s="163"/>
      <c r="G36" s="163"/>
      <c r="H36" s="163"/>
      <c r="I36" s="163"/>
      <c r="J36" s="163"/>
      <c r="K36" s="163"/>
      <c r="L36" s="137"/>
      <c r="M36" s="141"/>
      <c r="N36" s="137"/>
      <c r="O36" s="141"/>
      <c r="P36" s="381" t="str">
        <f>VLOOKUP(_Output!D340,_Guidance!B1213:C1218,2,FALSE)</f>
        <v xml:space="preserve"> </v>
      </c>
      <c r="Q36" s="305" t="s">
        <v>1521</v>
      </c>
      <c r="R36" s="156"/>
    </row>
    <row r="37" spans="1:18" ht="20.25" customHeight="1">
      <c r="A37" s="157"/>
      <c r="B37" s="170" t="s">
        <v>1522</v>
      </c>
      <c r="C37" s="163" t="s">
        <v>1523</v>
      </c>
      <c r="D37" s="163"/>
      <c r="E37" s="163"/>
      <c r="F37" s="163"/>
      <c r="G37" s="163"/>
      <c r="H37" s="163"/>
      <c r="I37" s="163"/>
      <c r="J37" s="163"/>
      <c r="K37" s="163"/>
      <c r="L37" s="137"/>
      <c r="M37" s="141"/>
      <c r="N37" s="137"/>
      <c r="O37" s="141"/>
      <c r="P37" s="381" t="str">
        <f>VLOOKUP(_Output!D342,_Guidance!B1219:C1224,2,FALSE)</f>
        <v xml:space="preserve"> </v>
      </c>
      <c r="Q37" s="305" t="s">
        <v>1524</v>
      </c>
      <c r="R37" s="156"/>
    </row>
    <row r="38" spans="1:18" ht="20.25" customHeight="1">
      <c r="A38" s="157"/>
      <c r="B38" s="170" t="s">
        <v>1525</v>
      </c>
      <c r="C38" s="163" t="s">
        <v>1526</v>
      </c>
      <c r="D38" s="163"/>
      <c r="E38" s="163"/>
      <c r="F38" s="163"/>
      <c r="G38" s="163"/>
      <c r="H38" s="163"/>
      <c r="I38" s="163"/>
      <c r="J38" s="163"/>
      <c r="K38" s="163"/>
      <c r="L38" s="137"/>
      <c r="M38" s="141"/>
      <c r="N38" s="137"/>
      <c r="O38" s="141"/>
      <c r="P38" s="381" t="str">
        <f>VLOOKUP(_Output!D1139,_Guidance!B1225:C1230,2,FALSE)</f>
        <v xml:space="preserve"> </v>
      </c>
      <c r="Q38" s="305" t="s">
        <v>1527</v>
      </c>
      <c r="R38" s="156"/>
    </row>
    <row r="39" spans="1:18" ht="20.25" customHeight="1">
      <c r="A39" s="157"/>
      <c r="B39" s="170"/>
      <c r="C39" s="163"/>
      <c r="D39" s="163"/>
      <c r="E39" s="163"/>
      <c r="F39" s="163"/>
      <c r="G39" s="163"/>
      <c r="H39" s="163"/>
      <c r="I39" s="163"/>
      <c r="J39" s="163"/>
      <c r="K39" s="163"/>
      <c r="L39" s="137"/>
      <c r="M39" s="141"/>
      <c r="N39" s="137"/>
      <c r="O39" s="141"/>
      <c r="P39" s="381"/>
      <c r="Q39" s="305"/>
      <c r="R39" s="156"/>
    </row>
    <row r="40" spans="1:18" ht="20.25" customHeight="1">
      <c r="A40" s="157"/>
      <c r="B40" s="152" t="s">
        <v>1528</v>
      </c>
      <c r="C40" s="144"/>
      <c r="D40" s="144"/>
      <c r="E40" s="144"/>
      <c r="F40" s="144"/>
      <c r="G40" s="144"/>
      <c r="H40" s="144"/>
      <c r="I40" s="144"/>
      <c r="J40" s="144"/>
      <c r="K40" s="144"/>
      <c r="L40" s="140"/>
      <c r="M40" s="144"/>
      <c r="N40" s="140"/>
      <c r="O40" s="144"/>
      <c r="P40" s="382"/>
      <c r="Q40" s="309"/>
      <c r="R40" s="156"/>
    </row>
    <row r="41" spans="1:18" ht="20.25" customHeight="1">
      <c r="A41" s="157"/>
      <c r="B41" s="163" t="s">
        <v>623</v>
      </c>
      <c r="C41" s="169" t="s">
        <v>1529</v>
      </c>
      <c r="D41" s="163"/>
      <c r="E41" s="163"/>
      <c r="F41" s="163"/>
      <c r="G41" s="163"/>
      <c r="H41" s="163"/>
      <c r="I41" s="163"/>
      <c r="J41" s="163"/>
      <c r="K41" s="163"/>
      <c r="L41" s="137"/>
      <c r="M41" s="141"/>
      <c r="N41" s="137"/>
      <c r="O41" s="141"/>
      <c r="P41" s="516"/>
      <c r="Q41" s="305"/>
      <c r="R41" s="156"/>
    </row>
    <row r="42" spans="1:18" ht="20.25" customHeight="1">
      <c r="A42" s="157"/>
      <c r="B42" s="169" t="s">
        <v>1530</v>
      </c>
      <c r="C42" s="169"/>
      <c r="D42" s="163"/>
      <c r="E42" s="163"/>
      <c r="F42" s="163"/>
      <c r="G42" s="163"/>
      <c r="H42" s="163"/>
      <c r="I42" s="163"/>
      <c r="J42" s="163"/>
      <c r="K42" s="163"/>
      <c r="L42" s="137"/>
      <c r="M42" s="141"/>
      <c r="N42" s="137"/>
      <c r="O42" s="141"/>
      <c r="P42" s="516"/>
      <c r="Q42" s="305"/>
      <c r="R42" s="156"/>
    </row>
    <row r="43" spans="1:18" ht="20.25" customHeight="1">
      <c r="A43" s="157"/>
      <c r="B43" s="170" t="s">
        <v>885</v>
      </c>
      <c r="C43" s="163" t="s">
        <v>1531</v>
      </c>
      <c r="D43" s="163"/>
      <c r="E43" s="163"/>
      <c r="F43" s="163"/>
      <c r="G43" s="163"/>
      <c r="H43" s="163"/>
      <c r="I43" s="163"/>
      <c r="J43" s="163"/>
      <c r="K43" s="163"/>
      <c r="L43" s="137"/>
      <c r="M43" s="141"/>
      <c r="N43" s="137"/>
      <c r="O43" s="141"/>
      <c r="P43" s="381" t="str">
        <f>VLOOKUP(_Output!D1143,_Guidance!$B$2228:$C$2234,2,FALSE)</f>
        <v xml:space="preserve"> </v>
      </c>
      <c r="Q43" s="305" t="s">
        <v>1532</v>
      </c>
      <c r="R43" s="156"/>
    </row>
    <row r="44" spans="1:18" ht="20.25" customHeight="1">
      <c r="A44" s="157"/>
      <c r="B44" s="170" t="s">
        <v>888</v>
      </c>
      <c r="C44" s="163" t="s">
        <v>1533</v>
      </c>
      <c r="D44" s="163"/>
      <c r="E44" s="163"/>
      <c r="F44" s="163"/>
      <c r="G44" s="163"/>
      <c r="H44" s="163"/>
      <c r="I44" s="163"/>
      <c r="J44" s="163"/>
      <c r="K44" s="163"/>
      <c r="L44" s="137"/>
      <c r="M44" s="141"/>
      <c r="N44" s="137"/>
      <c r="O44" s="141"/>
      <c r="P44" s="381" t="str">
        <f>VLOOKUP(_Output!D1144,_Guidance!$B$2228:$C$2234,2,FALSE)</f>
        <v xml:space="preserve"> </v>
      </c>
      <c r="Q44" s="305" t="s">
        <v>1534</v>
      </c>
      <c r="R44" s="156"/>
    </row>
    <row r="45" spans="1:18" ht="20.25" customHeight="1">
      <c r="A45" s="157"/>
      <c r="B45" s="170" t="s">
        <v>891</v>
      </c>
      <c r="C45" s="163" t="s">
        <v>1535</v>
      </c>
      <c r="D45" s="163"/>
      <c r="E45" s="163"/>
      <c r="F45" s="163"/>
      <c r="G45" s="163"/>
      <c r="H45" s="163"/>
      <c r="I45" s="163"/>
      <c r="J45" s="163"/>
      <c r="K45" s="163"/>
      <c r="L45" s="137"/>
      <c r="M45" s="141"/>
      <c r="N45" s="137"/>
      <c r="O45" s="141"/>
      <c r="P45" s="381" t="str">
        <f>VLOOKUP(_Output!D1145,_Guidance!$B$2228:$C$2234,2,FALSE)</f>
        <v xml:space="preserve"> </v>
      </c>
      <c r="Q45" s="305" t="s">
        <v>1536</v>
      </c>
      <c r="R45" s="156"/>
    </row>
    <row r="46" spans="1:18" ht="20.25" customHeight="1">
      <c r="A46" s="157"/>
      <c r="B46" s="170" t="s">
        <v>894</v>
      </c>
      <c r="C46" s="163" t="s">
        <v>1537</v>
      </c>
      <c r="D46" s="163"/>
      <c r="E46" s="163"/>
      <c r="F46" s="163"/>
      <c r="G46" s="163"/>
      <c r="H46" s="163"/>
      <c r="I46" s="163"/>
      <c r="J46" s="163"/>
      <c r="K46" s="163"/>
      <c r="L46" s="137"/>
      <c r="M46" s="141"/>
      <c r="N46" s="137"/>
      <c r="O46" s="141"/>
      <c r="P46" s="381" t="str">
        <f>VLOOKUP(_Output!D1146,_Guidance!$B$2228:$C$2234,2,FALSE)</f>
        <v xml:space="preserve"> </v>
      </c>
      <c r="Q46" s="305" t="s">
        <v>1538</v>
      </c>
      <c r="R46" s="156"/>
    </row>
    <row r="47" spans="1:18" ht="20.25" customHeight="1">
      <c r="A47" s="157"/>
      <c r="B47" s="170" t="s">
        <v>897</v>
      </c>
      <c r="C47" s="163" t="s">
        <v>1539</v>
      </c>
      <c r="D47" s="163"/>
      <c r="E47" s="163"/>
      <c r="F47" s="163"/>
      <c r="G47" s="163"/>
      <c r="H47" s="163"/>
      <c r="I47" s="163"/>
      <c r="J47" s="163"/>
      <c r="K47" s="163"/>
      <c r="L47" s="137"/>
      <c r="M47" s="141"/>
      <c r="N47" s="137"/>
      <c r="O47" s="141"/>
      <c r="P47" s="381" t="str">
        <f>VLOOKUP(_Output!D1147,_Guidance!$B$2228:$C$2234,2,FALSE)</f>
        <v xml:space="preserve"> </v>
      </c>
      <c r="Q47" s="305" t="s">
        <v>1540</v>
      </c>
      <c r="R47" s="156"/>
    </row>
    <row r="48" spans="1:18" ht="20.25" customHeight="1">
      <c r="A48" s="157"/>
      <c r="B48" s="170" t="s">
        <v>900</v>
      </c>
      <c r="C48" s="163" t="s">
        <v>1541</v>
      </c>
      <c r="D48" s="163"/>
      <c r="E48" s="163"/>
      <c r="F48" s="163"/>
      <c r="G48" s="163"/>
      <c r="H48" s="163"/>
      <c r="I48" s="163"/>
      <c r="J48" s="163"/>
      <c r="K48" s="163"/>
      <c r="L48" s="137"/>
      <c r="M48" s="141"/>
      <c r="N48" s="137"/>
      <c r="O48" s="141"/>
      <c r="P48" s="381" t="str">
        <f>VLOOKUP(_Output!D1148,_Guidance!$B$2228:$C$2234,2,FALSE)</f>
        <v xml:space="preserve"> </v>
      </c>
      <c r="Q48" s="305" t="s">
        <v>1542</v>
      </c>
      <c r="R48" s="156"/>
    </row>
    <row r="49" spans="1:18" ht="20.25" customHeight="1">
      <c r="A49" s="157"/>
      <c r="B49" s="170" t="s">
        <v>903</v>
      </c>
      <c r="C49" s="163" t="s">
        <v>1543</v>
      </c>
      <c r="D49" s="163"/>
      <c r="E49" s="163"/>
      <c r="F49" s="163"/>
      <c r="G49" s="163"/>
      <c r="H49" s="163"/>
      <c r="I49" s="163"/>
      <c r="J49" s="163"/>
      <c r="K49" s="163"/>
      <c r="L49" s="137"/>
      <c r="M49" s="141"/>
      <c r="N49" s="137"/>
      <c r="O49" s="141"/>
      <c r="P49" s="381" t="str">
        <f>VLOOKUP(_Output!D1149,_Guidance!$B$2228:$C$2234,2,FALSE)</f>
        <v xml:space="preserve"> </v>
      </c>
      <c r="Q49" s="305" t="s">
        <v>1544</v>
      </c>
      <c r="R49" s="156"/>
    </row>
    <row r="50" spans="1:18" ht="20.25" customHeight="1">
      <c r="A50" s="157"/>
      <c r="B50" s="170" t="s">
        <v>906</v>
      </c>
      <c r="C50" s="163" t="s">
        <v>1545</v>
      </c>
      <c r="D50" s="163"/>
      <c r="E50" s="163"/>
      <c r="F50" s="163"/>
      <c r="G50" s="163"/>
      <c r="H50" s="163"/>
      <c r="I50" s="163"/>
      <c r="J50" s="163"/>
      <c r="K50" s="163"/>
      <c r="L50" s="137"/>
      <c r="M50" s="141"/>
      <c r="N50" s="137"/>
      <c r="O50" s="141"/>
      <c r="P50" s="381" t="str">
        <f>VLOOKUP(_Output!D1150,_Guidance!$B$2228:$C$2234,2,FALSE)</f>
        <v xml:space="preserve"> </v>
      </c>
      <c r="Q50" s="305" t="s">
        <v>1546</v>
      </c>
      <c r="R50" s="156"/>
    </row>
    <row r="51" spans="1:18" ht="20.25" customHeight="1">
      <c r="A51" s="157"/>
      <c r="B51" s="170" t="s">
        <v>909</v>
      </c>
      <c r="C51" s="163" t="s">
        <v>1547</v>
      </c>
      <c r="D51" s="163"/>
      <c r="E51" s="169"/>
      <c r="F51" s="169"/>
      <c r="G51" s="169"/>
      <c r="H51" s="169"/>
      <c r="I51" s="169"/>
      <c r="J51" s="169"/>
      <c r="K51" s="169"/>
      <c r="L51" s="137"/>
      <c r="M51" s="141"/>
      <c r="N51" s="137"/>
      <c r="O51" s="141"/>
      <c r="P51" s="381" t="str">
        <f>VLOOKUP(_Output!D1151,_Guidance!$B$2228:$C$2234,2,FALSE)</f>
        <v xml:space="preserve"> </v>
      </c>
      <c r="Q51" s="305" t="s">
        <v>1548</v>
      </c>
      <c r="R51" s="156"/>
    </row>
    <row r="52" spans="1:18" ht="20.25" customHeight="1">
      <c r="A52" s="157"/>
      <c r="B52" s="170"/>
      <c r="C52" s="163"/>
      <c r="D52" s="163"/>
      <c r="E52" s="163"/>
      <c r="F52" s="163"/>
      <c r="G52" s="163"/>
      <c r="H52" s="163"/>
      <c r="I52" s="163"/>
      <c r="J52" s="163"/>
      <c r="K52" s="163"/>
      <c r="L52" s="137"/>
      <c r="M52" s="141"/>
      <c r="N52" s="137"/>
      <c r="O52" s="141"/>
      <c r="P52" s="381"/>
      <c r="Q52" s="305"/>
      <c r="R52" s="156"/>
    </row>
    <row r="53" spans="1:18" ht="20.25" customHeight="1">
      <c r="A53" s="157"/>
      <c r="B53" s="169" t="s">
        <v>1549</v>
      </c>
      <c r="C53" s="169"/>
      <c r="D53" s="163"/>
      <c r="E53" s="163"/>
      <c r="F53" s="163"/>
      <c r="G53" s="163"/>
      <c r="H53" s="163"/>
      <c r="I53" s="163"/>
      <c r="J53" s="163"/>
      <c r="K53" s="163"/>
      <c r="L53" s="137"/>
      <c r="M53" s="141"/>
      <c r="N53" s="137"/>
      <c r="O53" s="141"/>
      <c r="P53" s="381"/>
      <c r="Q53" s="305"/>
      <c r="R53" s="156"/>
    </row>
    <row r="54" spans="1:18" ht="20.25" customHeight="1">
      <c r="A54" s="157"/>
      <c r="B54" s="170" t="s">
        <v>1550</v>
      </c>
      <c r="C54" s="163" t="s">
        <v>1551</v>
      </c>
      <c r="D54" s="163"/>
      <c r="E54" s="163"/>
      <c r="F54" s="163"/>
      <c r="G54" s="163"/>
      <c r="H54" s="163"/>
      <c r="I54" s="163"/>
      <c r="J54" s="163"/>
      <c r="K54" s="163"/>
      <c r="L54" s="137"/>
      <c r="M54" s="141"/>
      <c r="N54" s="137"/>
      <c r="O54" s="141"/>
      <c r="P54" s="381" t="str">
        <f>VLOOKUP(_Output!D1152,_Guidance!$B$2228:$C$2234,2,FALSE)</f>
        <v xml:space="preserve"> </v>
      </c>
      <c r="Q54" s="305" t="s">
        <v>1552</v>
      </c>
      <c r="R54" s="156"/>
    </row>
    <row r="55" spans="1:18" ht="20.25" customHeight="1">
      <c r="A55" s="157"/>
      <c r="B55" s="170" t="s">
        <v>1553</v>
      </c>
      <c r="C55" s="163" t="s">
        <v>1554</v>
      </c>
      <c r="D55" s="163"/>
      <c r="E55" s="163"/>
      <c r="F55" s="163"/>
      <c r="G55" s="163"/>
      <c r="H55" s="163"/>
      <c r="I55" s="163"/>
      <c r="J55" s="163"/>
      <c r="K55" s="163"/>
      <c r="L55" s="137"/>
      <c r="M55" s="141"/>
      <c r="N55" s="137"/>
      <c r="O55" s="141"/>
      <c r="P55" s="381" t="str">
        <f>VLOOKUP(_Output!D1153,_Guidance!$B$2228:$C$2234,2,FALSE)</f>
        <v xml:space="preserve"> </v>
      </c>
      <c r="Q55" s="305" t="s">
        <v>1555</v>
      </c>
      <c r="R55" s="156"/>
    </row>
    <row r="56" spans="1:18" ht="20.25" customHeight="1">
      <c r="A56" s="157"/>
      <c r="B56" s="170" t="s">
        <v>1556</v>
      </c>
      <c r="C56" s="163" t="s">
        <v>1557</v>
      </c>
      <c r="D56" s="163"/>
      <c r="E56" s="163"/>
      <c r="F56" s="163"/>
      <c r="G56" s="163"/>
      <c r="H56" s="163"/>
      <c r="I56" s="163"/>
      <c r="J56" s="163"/>
      <c r="K56" s="163"/>
      <c r="L56" s="137"/>
      <c r="M56" s="141"/>
      <c r="N56" s="137"/>
      <c r="O56" s="141"/>
      <c r="P56" s="381" t="str">
        <f>VLOOKUP(_Output!D1154,_Guidance!$B$2228:$C$2234,2,FALSE)</f>
        <v xml:space="preserve"> </v>
      </c>
      <c r="Q56" s="305" t="s">
        <v>1558</v>
      </c>
      <c r="R56" s="156"/>
    </row>
    <row r="57" spans="1:18" ht="20.25" customHeight="1">
      <c r="A57" s="157"/>
      <c r="B57" s="170" t="s">
        <v>1559</v>
      </c>
      <c r="C57" s="163" t="s">
        <v>1560</v>
      </c>
      <c r="D57" s="163"/>
      <c r="E57" s="169"/>
      <c r="F57" s="169"/>
      <c r="G57" s="169"/>
      <c r="H57" s="169"/>
      <c r="I57" s="169"/>
      <c r="J57" s="169"/>
      <c r="K57" s="169"/>
      <c r="L57" s="137"/>
      <c r="M57" s="141"/>
      <c r="N57" s="137"/>
      <c r="O57" s="141"/>
      <c r="P57" s="381" t="str">
        <f>VLOOKUP(_Output!D1155,_Guidance!$B$2228:$C$2234,2,FALSE)</f>
        <v xml:space="preserve"> </v>
      </c>
      <c r="Q57" s="305" t="s">
        <v>1561</v>
      </c>
      <c r="R57" s="156"/>
    </row>
    <row r="58" spans="1:18" ht="20.25" customHeight="1">
      <c r="A58" s="157"/>
      <c r="B58" s="170" t="s">
        <v>1562</v>
      </c>
      <c r="C58" s="163" t="s">
        <v>1563</v>
      </c>
      <c r="D58" s="163"/>
      <c r="E58" s="163"/>
      <c r="F58" s="163"/>
      <c r="G58" s="163"/>
      <c r="H58" s="163"/>
      <c r="I58" s="163"/>
      <c r="J58" s="163"/>
      <c r="K58" s="163"/>
      <c r="L58" s="137"/>
      <c r="M58" s="141"/>
      <c r="N58" s="137"/>
      <c r="O58" s="141"/>
      <c r="P58" s="381" t="str">
        <f>VLOOKUP(_Output!D1156,_Guidance!$B$2228:$C$2234,2,FALSE)</f>
        <v xml:space="preserve"> </v>
      </c>
      <c r="Q58" s="305" t="s">
        <v>1564</v>
      </c>
      <c r="R58" s="156"/>
    </row>
    <row r="59" spans="1:18" ht="20.25" customHeight="1">
      <c r="A59" s="157"/>
      <c r="B59" s="170" t="s">
        <v>1565</v>
      </c>
      <c r="C59" s="163" t="s">
        <v>1566</v>
      </c>
      <c r="D59" s="163"/>
      <c r="E59" s="163"/>
      <c r="F59" s="163"/>
      <c r="G59" s="163"/>
      <c r="H59" s="163"/>
      <c r="I59" s="163"/>
      <c r="J59" s="163"/>
      <c r="K59" s="163"/>
      <c r="L59" s="137"/>
      <c r="M59" s="141"/>
      <c r="N59" s="137"/>
      <c r="O59" s="141"/>
      <c r="P59" s="381" t="str">
        <f>VLOOKUP(_Output!D1157,_Guidance!$B$2228:$C$2234,2,FALSE)</f>
        <v xml:space="preserve"> </v>
      </c>
      <c r="Q59" s="305" t="s">
        <v>1567</v>
      </c>
      <c r="R59" s="156"/>
    </row>
    <row r="60" spans="1:18" ht="20.25" customHeight="1">
      <c r="A60" s="157"/>
      <c r="B60" s="170" t="s">
        <v>1568</v>
      </c>
      <c r="C60" s="163" t="s">
        <v>1569</v>
      </c>
      <c r="D60" s="163"/>
      <c r="E60" s="163"/>
      <c r="F60" s="163"/>
      <c r="G60" s="163"/>
      <c r="H60" s="163"/>
      <c r="I60" s="163"/>
      <c r="J60" s="163"/>
      <c r="K60" s="163"/>
      <c r="L60" s="137"/>
      <c r="M60" s="141"/>
      <c r="N60" s="137"/>
      <c r="O60" s="141"/>
      <c r="P60" s="381" t="str">
        <f>VLOOKUP(_Output!D1158,_Guidance!$B$2228:$C$2234,2,FALSE)</f>
        <v xml:space="preserve"> </v>
      </c>
      <c r="Q60" s="305" t="s">
        <v>1570</v>
      </c>
      <c r="R60" s="156"/>
    </row>
    <row r="61" spans="1:18" ht="20.25" customHeight="1">
      <c r="A61" s="157"/>
      <c r="B61" s="170" t="s">
        <v>1571</v>
      </c>
      <c r="C61" s="163" t="s">
        <v>1572</v>
      </c>
      <c r="D61" s="163"/>
      <c r="E61" s="163"/>
      <c r="F61" s="163"/>
      <c r="G61" s="163"/>
      <c r="H61" s="163"/>
      <c r="I61" s="163"/>
      <c r="J61" s="163"/>
      <c r="K61" s="163"/>
      <c r="L61" s="137"/>
      <c r="M61" s="141"/>
      <c r="N61" s="137"/>
      <c r="O61" s="141"/>
      <c r="P61" s="381" t="str">
        <f>VLOOKUP(_Output!D1159,_Guidance!$B$2228:$C$2234,2,FALSE)</f>
        <v xml:space="preserve"> </v>
      </c>
      <c r="Q61" s="305" t="s">
        <v>1573</v>
      </c>
      <c r="R61" s="156"/>
    </row>
    <row r="62" spans="1:18" ht="20.25" customHeight="1">
      <c r="A62" s="157"/>
      <c r="B62" s="170"/>
      <c r="C62" s="163"/>
      <c r="D62" s="163"/>
      <c r="E62" s="163"/>
      <c r="F62" s="163"/>
      <c r="G62" s="163"/>
      <c r="H62" s="163"/>
      <c r="I62" s="163"/>
      <c r="J62" s="163"/>
      <c r="K62" s="163"/>
      <c r="L62" s="137"/>
      <c r="M62" s="141"/>
      <c r="N62" s="137"/>
      <c r="O62" s="141"/>
      <c r="P62" s="381"/>
      <c r="Q62" s="305"/>
      <c r="R62" s="156"/>
    </row>
    <row r="63" spans="1:18" ht="20.25" customHeight="1">
      <c r="A63" s="157"/>
      <c r="B63" s="169" t="s">
        <v>1574</v>
      </c>
      <c r="C63" s="169"/>
      <c r="D63" s="163"/>
      <c r="E63" s="163"/>
      <c r="F63" s="163"/>
      <c r="G63" s="163"/>
      <c r="H63" s="163"/>
      <c r="I63" s="163"/>
      <c r="J63" s="163"/>
      <c r="K63" s="163"/>
      <c r="L63" s="137"/>
      <c r="M63" s="141"/>
      <c r="N63" s="137"/>
      <c r="O63" s="141"/>
      <c r="P63" s="381"/>
      <c r="Q63" s="305"/>
      <c r="R63" s="156"/>
    </row>
    <row r="64" spans="1:18" ht="20.25" customHeight="1">
      <c r="A64" s="157"/>
      <c r="B64" s="170" t="s">
        <v>1575</v>
      </c>
      <c r="C64" s="163" t="s">
        <v>1576</v>
      </c>
      <c r="D64" s="163"/>
      <c r="E64" s="163"/>
      <c r="F64" s="163"/>
      <c r="G64" s="163"/>
      <c r="H64" s="163"/>
      <c r="I64" s="163"/>
      <c r="J64" s="163"/>
      <c r="K64" s="163"/>
      <c r="L64" s="137"/>
      <c r="M64" s="141"/>
      <c r="N64" s="137"/>
      <c r="O64" s="141"/>
      <c r="P64" s="381" t="str">
        <f>VLOOKUP(_Output!D1160,_Guidance!$B$2228:$C$2234,2,FALSE)</f>
        <v xml:space="preserve"> </v>
      </c>
      <c r="Q64" s="305" t="s">
        <v>1577</v>
      </c>
      <c r="R64" s="156"/>
    </row>
    <row r="65" spans="1:18" ht="20.25" customHeight="1">
      <c r="A65" s="157"/>
      <c r="B65" s="170" t="s">
        <v>1578</v>
      </c>
      <c r="C65" s="163" t="s">
        <v>1579</v>
      </c>
      <c r="D65" s="163"/>
      <c r="E65" s="163"/>
      <c r="F65" s="163"/>
      <c r="G65" s="163"/>
      <c r="H65" s="163"/>
      <c r="I65" s="163"/>
      <c r="J65" s="163"/>
      <c r="K65" s="163"/>
      <c r="L65" s="137"/>
      <c r="M65" s="141"/>
      <c r="N65" s="137"/>
      <c r="O65" s="141"/>
      <c r="P65" s="381" t="str">
        <f>VLOOKUP(_Output!D1161,_Guidance!$B$2228:$C$2234,2,FALSE)</f>
        <v xml:space="preserve"> </v>
      </c>
      <c r="Q65" s="305" t="s">
        <v>1580</v>
      </c>
      <c r="R65" s="156"/>
    </row>
    <row r="66" spans="1:18" ht="20.25" customHeight="1">
      <c r="A66" s="157"/>
      <c r="B66" s="170" t="s">
        <v>1581</v>
      </c>
      <c r="C66" s="163" t="s">
        <v>1582</v>
      </c>
      <c r="D66" s="163"/>
      <c r="E66" s="163"/>
      <c r="F66" s="163"/>
      <c r="G66" s="163"/>
      <c r="H66" s="163"/>
      <c r="I66" s="163"/>
      <c r="J66" s="163"/>
      <c r="K66" s="163"/>
      <c r="L66" s="137"/>
      <c r="M66" s="141"/>
      <c r="N66" s="137"/>
      <c r="O66" s="141"/>
      <c r="P66" s="381" t="str">
        <f>VLOOKUP(_Output!D1162,_Guidance!$B$2228:$C$2234,2,FALSE)</f>
        <v xml:space="preserve"> </v>
      </c>
      <c r="Q66" s="305" t="s">
        <v>1583</v>
      </c>
      <c r="R66" s="156"/>
    </row>
    <row r="67" spans="1:18" ht="20.25" customHeight="1">
      <c r="A67" s="157"/>
      <c r="B67" s="170" t="s">
        <v>1584</v>
      </c>
      <c r="C67" s="163" t="s">
        <v>1585</v>
      </c>
      <c r="D67" s="163"/>
      <c r="E67" s="163"/>
      <c r="F67" s="163"/>
      <c r="G67" s="163"/>
      <c r="H67" s="163"/>
      <c r="I67" s="163"/>
      <c r="J67" s="163"/>
      <c r="K67" s="163"/>
      <c r="L67" s="137"/>
      <c r="M67" s="141"/>
      <c r="N67" s="137"/>
      <c r="O67" s="141"/>
      <c r="P67" s="381" t="str">
        <f>VLOOKUP(_Output!D1163,_Guidance!$B$2228:$C$2234,2,FALSE)</f>
        <v xml:space="preserve"> </v>
      </c>
      <c r="Q67" s="305" t="s">
        <v>1586</v>
      </c>
      <c r="R67" s="156"/>
    </row>
    <row r="68" spans="1:18" ht="20.25" customHeight="1">
      <c r="A68" s="157"/>
      <c r="B68" s="170" t="s">
        <v>1587</v>
      </c>
      <c r="C68" s="163" t="s">
        <v>1588</v>
      </c>
      <c r="D68" s="163"/>
      <c r="E68" s="163"/>
      <c r="F68" s="163"/>
      <c r="G68" s="163"/>
      <c r="H68" s="163"/>
      <c r="I68" s="163"/>
      <c r="J68" s="163"/>
      <c r="K68" s="163"/>
      <c r="L68" s="137"/>
      <c r="M68" s="141"/>
      <c r="N68" s="137"/>
      <c r="O68" s="141"/>
      <c r="P68" s="381" t="str">
        <f>VLOOKUP(_Output!D1164,_Guidance!$B$2228:$C$2234,2,FALSE)</f>
        <v xml:space="preserve"> </v>
      </c>
      <c r="Q68" s="305" t="s">
        <v>1589</v>
      </c>
      <c r="R68" s="156"/>
    </row>
    <row r="69" spans="1:18" ht="20.25" customHeight="1">
      <c r="A69" s="157"/>
      <c r="B69" s="170" t="s">
        <v>1590</v>
      </c>
      <c r="C69" s="163" t="s">
        <v>1591</v>
      </c>
      <c r="D69" s="163"/>
      <c r="E69" s="163"/>
      <c r="F69" s="163"/>
      <c r="G69" s="163"/>
      <c r="H69" s="163"/>
      <c r="I69" s="163"/>
      <c r="J69" s="163"/>
      <c r="K69" s="163"/>
      <c r="L69" s="137"/>
      <c r="M69" s="141"/>
      <c r="N69" s="137"/>
      <c r="O69" s="141"/>
      <c r="P69" s="381" t="str">
        <f>VLOOKUP(_Output!D1165,_Guidance!$B$2228:$C$2234,2,FALSE)</f>
        <v xml:space="preserve"> </v>
      </c>
      <c r="Q69" s="305" t="s">
        <v>1592</v>
      </c>
      <c r="R69" s="156"/>
    </row>
    <row r="70" spans="1:18" ht="20.25" customHeight="1">
      <c r="A70" s="157"/>
      <c r="B70" s="170" t="s">
        <v>1593</v>
      </c>
      <c r="C70" s="163" t="s">
        <v>1594</v>
      </c>
      <c r="D70" s="163"/>
      <c r="E70" s="163"/>
      <c r="F70" s="163"/>
      <c r="G70" s="163"/>
      <c r="H70" s="163"/>
      <c r="I70" s="163"/>
      <c r="J70" s="163"/>
      <c r="K70" s="163"/>
      <c r="L70" s="137"/>
      <c r="M70" s="141"/>
      <c r="N70" s="137"/>
      <c r="O70" s="141"/>
      <c r="P70" s="381" t="str">
        <f>VLOOKUP(_Output!D1166,_Guidance!$B$2228:$C$2234,2,FALSE)</f>
        <v xml:space="preserve"> </v>
      </c>
      <c r="Q70" s="305" t="s">
        <v>1595</v>
      </c>
      <c r="R70" s="156"/>
    </row>
    <row r="71" spans="1:18" ht="20.25" customHeight="1">
      <c r="A71" s="157"/>
      <c r="B71" s="170" t="s">
        <v>1596</v>
      </c>
      <c r="C71" s="163" t="s">
        <v>1597</v>
      </c>
      <c r="D71" s="163"/>
      <c r="E71" s="163"/>
      <c r="F71" s="163"/>
      <c r="G71" s="163"/>
      <c r="H71" s="163"/>
      <c r="I71" s="163"/>
      <c r="J71" s="163"/>
      <c r="K71" s="163"/>
      <c r="L71" s="137"/>
      <c r="M71" s="141"/>
      <c r="N71" s="137"/>
      <c r="O71" s="141"/>
      <c r="P71" s="381" t="str">
        <f>VLOOKUP(_Output!D1167,_Guidance!$B$2228:$C$2234,2,FALSE)</f>
        <v xml:space="preserve"> </v>
      </c>
      <c r="Q71" s="305" t="s">
        <v>1598</v>
      </c>
      <c r="R71" s="156"/>
    </row>
    <row r="72" spans="1:18" ht="20.25" customHeight="1">
      <c r="A72" s="157"/>
      <c r="B72" s="170" t="s">
        <v>1599</v>
      </c>
      <c r="C72" s="163" t="s">
        <v>1600</v>
      </c>
      <c r="D72" s="163"/>
      <c r="E72" s="163"/>
      <c r="F72" s="163"/>
      <c r="G72" s="163"/>
      <c r="H72" s="163"/>
      <c r="I72" s="163"/>
      <c r="J72" s="163"/>
      <c r="K72" s="163"/>
      <c r="L72" s="137"/>
      <c r="M72" s="141"/>
      <c r="N72" s="137"/>
      <c r="O72" s="141"/>
      <c r="P72" s="381" t="str">
        <f>VLOOKUP(_Output!D1168,_Guidance!$B$2228:$C$2234,2,FALSE)</f>
        <v xml:space="preserve"> </v>
      </c>
      <c r="Q72" s="305" t="s">
        <v>1601</v>
      </c>
      <c r="R72" s="156"/>
    </row>
    <row r="73" spans="1:18" ht="20.25" customHeight="1">
      <c r="A73" s="157"/>
      <c r="B73" s="170"/>
      <c r="C73" s="163"/>
      <c r="D73" s="163"/>
      <c r="E73" s="163"/>
      <c r="F73" s="163"/>
      <c r="G73" s="163"/>
      <c r="H73" s="163"/>
      <c r="I73" s="163"/>
      <c r="J73" s="163"/>
      <c r="K73" s="163"/>
      <c r="L73" s="137"/>
      <c r="M73" s="141"/>
      <c r="N73" s="137"/>
      <c r="O73" s="141"/>
      <c r="P73" s="381"/>
      <c r="Q73" s="305"/>
      <c r="R73" s="156"/>
    </row>
    <row r="74" spans="1:18" ht="20.25" customHeight="1">
      <c r="A74" s="157"/>
      <c r="B74" s="169" t="s">
        <v>1602</v>
      </c>
      <c r="C74" s="169"/>
      <c r="D74" s="163"/>
      <c r="E74" s="163"/>
      <c r="F74" s="163"/>
      <c r="G74" s="163"/>
      <c r="H74" s="163"/>
      <c r="I74" s="163"/>
      <c r="J74" s="163"/>
      <c r="K74" s="163"/>
      <c r="L74" s="137"/>
      <c r="M74" s="141"/>
      <c r="N74" s="137"/>
      <c r="O74" s="141"/>
      <c r="P74" s="381"/>
      <c r="Q74" s="305"/>
      <c r="R74" s="156"/>
    </row>
    <row r="75" spans="1:18" ht="20.25" customHeight="1">
      <c r="A75" s="157"/>
      <c r="B75" s="170" t="s">
        <v>1603</v>
      </c>
      <c r="C75" s="163" t="s">
        <v>1604</v>
      </c>
      <c r="D75" s="163"/>
      <c r="E75" s="163"/>
      <c r="F75" s="163"/>
      <c r="G75" s="163"/>
      <c r="H75" s="163"/>
      <c r="I75" s="163"/>
      <c r="J75" s="163"/>
      <c r="K75" s="163"/>
      <c r="L75" s="137"/>
      <c r="M75" s="141"/>
      <c r="N75" s="137"/>
      <c r="O75" s="141"/>
      <c r="P75" s="381" t="str">
        <f>VLOOKUP(_Output!D1169,_Guidance!$B$2228:$C$2234,2,FALSE)</f>
        <v xml:space="preserve"> </v>
      </c>
      <c r="Q75" s="305" t="s">
        <v>1605</v>
      </c>
      <c r="R75" s="156"/>
    </row>
    <row r="76" spans="1:18" ht="20.25" customHeight="1">
      <c r="A76" s="157"/>
      <c r="B76" s="170" t="s">
        <v>1606</v>
      </c>
      <c r="C76" s="163" t="s">
        <v>1607</v>
      </c>
      <c r="D76" s="163"/>
      <c r="E76" s="163"/>
      <c r="F76" s="163"/>
      <c r="G76" s="163"/>
      <c r="H76" s="163"/>
      <c r="I76" s="163"/>
      <c r="J76" s="163"/>
      <c r="K76" s="163"/>
      <c r="L76" s="137"/>
      <c r="M76" s="141"/>
      <c r="N76" s="137"/>
      <c r="O76" s="141"/>
      <c r="P76" s="381" t="str">
        <f>VLOOKUP(_Output!D1170,_Guidance!$B$2228:$C$2234,2,FALSE)</f>
        <v xml:space="preserve"> </v>
      </c>
      <c r="Q76" s="305" t="s">
        <v>1608</v>
      </c>
      <c r="R76" s="156"/>
    </row>
    <row r="77" spans="1:18" ht="20.25" customHeight="1">
      <c r="A77" s="157"/>
      <c r="B77" s="170"/>
      <c r="C77" s="163"/>
      <c r="D77" s="163"/>
      <c r="E77" s="169"/>
      <c r="F77" s="169"/>
      <c r="G77" s="169"/>
      <c r="H77" s="169"/>
      <c r="I77" s="169"/>
      <c r="J77" s="169"/>
      <c r="K77" s="169"/>
      <c r="L77" s="137"/>
      <c r="M77" s="141"/>
      <c r="N77" s="137"/>
      <c r="O77" s="141"/>
      <c r="P77" s="381"/>
      <c r="Q77" s="305"/>
      <c r="R77" s="156"/>
    </row>
    <row r="78" spans="1:18" ht="20.25" customHeight="1">
      <c r="A78" s="157"/>
      <c r="B78" s="169" t="s">
        <v>1609</v>
      </c>
      <c r="C78" s="169"/>
      <c r="D78" s="163"/>
      <c r="E78" s="163"/>
      <c r="F78" s="163"/>
      <c r="G78" s="163"/>
      <c r="H78" s="163"/>
      <c r="I78" s="163"/>
      <c r="J78" s="163"/>
      <c r="K78" s="163"/>
      <c r="L78" s="137"/>
      <c r="M78" s="141"/>
      <c r="N78" s="137"/>
      <c r="O78" s="141"/>
      <c r="P78" s="381"/>
      <c r="Q78" s="305"/>
      <c r="R78" s="156"/>
    </row>
    <row r="79" spans="1:18" ht="20.25" customHeight="1">
      <c r="A79" s="157"/>
      <c r="B79" s="170" t="s">
        <v>1610</v>
      </c>
      <c r="C79" s="163" t="s">
        <v>1611</v>
      </c>
      <c r="D79" s="163"/>
      <c r="E79" s="163"/>
      <c r="F79" s="163"/>
      <c r="G79" s="163"/>
      <c r="H79" s="163"/>
      <c r="I79" s="163"/>
      <c r="J79" s="163"/>
      <c r="K79" s="163"/>
      <c r="L79" s="137"/>
      <c r="M79" s="141"/>
      <c r="N79" s="137"/>
      <c r="O79" s="141"/>
      <c r="P79" s="381" t="str">
        <f>VLOOKUP(_Output!D1171,_Guidance!$B$2228:$C$2234,2,FALSE)</f>
        <v xml:space="preserve"> </v>
      </c>
      <c r="Q79" s="305" t="s">
        <v>1612</v>
      </c>
      <c r="R79" s="156"/>
    </row>
    <row r="80" spans="1:18" ht="20.25" customHeight="1">
      <c r="A80" s="157"/>
      <c r="B80" s="170" t="s">
        <v>1613</v>
      </c>
      <c r="C80" s="163" t="s">
        <v>1614</v>
      </c>
      <c r="D80" s="163"/>
      <c r="E80" s="163"/>
      <c r="F80" s="163"/>
      <c r="G80" s="163"/>
      <c r="H80" s="163"/>
      <c r="I80" s="163"/>
      <c r="J80" s="163"/>
      <c r="K80" s="163"/>
      <c r="L80" s="137"/>
      <c r="M80" s="141"/>
      <c r="N80" s="137"/>
      <c r="O80" s="141"/>
      <c r="P80" s="381" t="str">
        <f>VLOOKUP(_Output!D1174,_Guidance!$B$2228:$C$2234,2,FALSE)</f>
        <v xml:space="preserve"> </v>
      </c>
      <c r="Q80" s="305" t="s">
        <v>1615</v>
      </c>
      <c r="R80" s="156"/>
    </row>
    <row r="81" spans="1:18" ht="20.25" customHeight="1">
      <c r="A81" s="157"/>
      <c r="B81" s="170" t="s">
        <v>1616</v>
      </c>
      <c r="C81" s="163" t="s">
        <v>1617</v>
      </c>
      <c r="D81" s="163"/>
      <c r="E81" s="163"/>
      <c r="F81" s="163"/>
      <c r="G81" s="163"/>
      <c r="H81" s="163"/>
      <c r="I81" s="163"/>
      <c r="J81" s="163"/>
      <c r="K81" s="163"/>
      <c r="L81" s="137"/>
      <c r="M81" s="141"/>
      <c r="N81" s="137"/>
      <c r="O81" s="141"/>
      <c r="P81" s="381" t="str">
        <f>VLOOKUP(_Output!D1176,_Guidance!$B$2228:$C$2234,2,FALSE)</f>
        <v xml:space="preserve"> </v>
      </c>
      <c r="Q81" s="305" t="s">
        <v>1618</v>
      </c>
      <c r="R81" s="156"/>
    </row>
    <row r="82" spans="1:18" ht="20.25" customHeight="1">
      <c r="A82" s="157"/>
      <c r="B82" s="170" t="s">
        <v>1619</v>
      </c>
      <c r="C82" s="163" t="s">
        <v>1620</v>
      </c>
      <c r="D82" s="163"/>
      <c r="E82" s="163"/>
      <c r="F82" s="163"/>
      <c r="G82" s="163"/>
      <c r="H82" s="163"/>
      <c r="I82" s="163"/>
      <c r="J82" s="163"/>
      <c r="K82" s="163"/>
      <c r="L82" s="137"/>
      <c r="M82" s="141"/>
      <c r="N82" s="137"/>
      <c r="O82" s="141"/>
      <c r="P82" s="381" t="str">
        <f>VLOOKUP(_Output!D1178,_Guidance!$B$2228:$C$2234,2,FALSE)</f>
        <v xml:space="preserve"> </v>
      </c>
      <c r="Q82" s="305" t="s">
        <v>1621</v>
      </c>
      <c r="R82" s="156"/>
    </row>
    <row r="83" spans="1:18" ht="20.25" customHeight="1">
      <c r="A83" s="157"/>
      <c r="B83" s="170"/>
      <c r="C83" s="163"/>
      <c r="D83" s="163"/>
      <c r="E83" s="163"/>
      <c r="F83" s="163"/>
      <c r="G83" s="163"/>
      <c r="H83" s="163"/>
      <c r="I83" s="163"/>
      <c r="J83" s="163"/>
      <c r="K83" s="163"/>
      <c r="L83" s="137"/>
      <c r="M83" s="141"/>
      <c r="N83" s="137"/>
      <c r="O83" s="141"/>
      <c r="P83" s="381"/>
      <c r="Q83" s="305"/>
      <c r="R83" s="156"/>
    </row>
    <row r="84" spans="1:18" ht="20.25" customHeight="1">
      <c r="A84" s="157"/>
      <c r="B84" s="169" t="s">
        <v>1622</v>
      </c>
      <c r="C84" s="169"/>
      <c r="D84" s="163"/>
      <c r="E84" s="163"/>
      <c r="F84" s="163"/>
      <c r="G84" s="163"/>
      <c r="H84" s="163"/>
      <c r="I84" s="163"/>
      <c r="J84" s="163"/>
      <c r="K84" s="163"/>
      <c r="L84" s="137"/>
      <c r="M84" s="141"/>
      <c r="N84" s="137"/>
      <c r="O84" s="141"/>
      <c r="P84" s="381"/>
      <c r="Q84" s="305"/>
      <c r="R84" s="156"/>
    </row>
    <row r="85" spans="1:18" ht="20.25" customHeight="1">
      <c r="A85" s="157"/>
      <c r="B85" s="170" t="s">
        <v>1623</v>
      </c>
      <c r="C85" s="163" t="s">
        <v>1624</v>
      </c>
      <c r="D85" s="163"/>
      <c r="E85" s="163"/>
      <c r="F85" s="163"/>
      <c r="G85" s="163"/>
      <c r="H85" s="163"/>
      <c r="I85" s="163"/>
      <c r="J85" s="163"/>
      <c r="K85" s="163"/>
      <c r="L85" s="137"/>
      <c r="M85" s="141"/>
      <c r="N85" s="137"/>
      <c r="O85" s="141"/>
      <c r="P85" s="381" t="str">
        <f>VLOOKUP(_Output!D1181,_Guidance!$B$2228:$C$2234,2,FALSE)</f>
        <v xml:space="preserve"> </v>
      </c>
      <c r="Q85" s="305" t="s">
        <v>1625</v>
      </c>
      <c r="R85" s="156"/>
    </row>
    <row r="86" spans="1:18" ht="20.25" customHeight="1">
      <c r="A86" s="157"/>
      <c r="B86" s="170" t="s">
        <v>1626</v>
      </c>
      <c r="C86" s="163" t="s">
        <v>1627</v>
      </c>
      <c r="D86" s="163"/>
      <c r="E86" s="163"/>
      <c r="F86" s="163"/>
      <c r="G86" s="163"/>
      <c r="H86" s="163"/>
      <c r="I86" s="163"/>
      <c r="J86" s="163"/>
      <c r="K86" s="163"/>
      <c r="L86" s="137"/>
      <c r="M86" s="141"/>
      <c r="N86" s="137"/>
      <c r="O86" s="141"/>
      <c r="P86" s="381" t="str">
        <f>VLOOKUP(_Output!D1182,_Guidance!$B$2228:$C$2234,2,FALSE)</f>
        <v xml:space="preserve"> </v>
      </c>
      <c r="Q86" s="305" t="s">
        <v>1628</v>
      </c>
      <c r="R86" s="156"/>
    </row>
    <row r="87" spans="1:18" ht="20.25" customHeight="1">
      <c r="A87" s="157"/>
      <c r="B87" s="170" t="s">
        <v>1629</v>
      </c>
      <c r="C87" s="163" t="s">
        <v>1630</v>
      </c>
      <c r="D87" s="141"/>
      <c r="E87" s="141"/>
      <c r="F87" s="141"/>
      <c r="G87" s="141"/>
      <c r="H87" s="141"/>
      <c r="I87" s="141"/>
      <c r="J87" s="141"/>
      <c r="K87" s="141"/>
      <c r="L87" s="137"/>
      <c r="M87" s="141"/>
      <c r="N87" s="137"/>
      <c r="O87" s="141"/>
      <c r="P87" s="381" t="str">
        <f>VLOOKUP(_Output!D1183,_Guidance!$B$2228:$C$2234,2,FALSE)</f>
        <v xml:space="preserve"> </v>
      </c>
      <c r="Q87" s="305" t="s">
        <v>1631</v>
      </c>
      <c r="R87" s="156"/>
    </row>
    <row r="88" spans="1:18" ht="20.25" customHeight="1">
      <c r="A88" s="157"/>
      <c r="B88" s="170" t="s">
        <v>1632</v>
      </c>
      <c r="C88" s="163" t="s">
        <v>1633</v>
      </c>
      <c r="D88" s="163"/>
      <c r="E88" s="169"/>
      <c r="F88" s="169"/>
      <c r="G88" s="169"/>
      <c r="H88" s="169"/>
      <c r="I88" s="169"/>
      <c r="J88" s="169"/>
      <c r="K88" s="169"/>
      <c r="L88" s="137"/>
      <c r="M88" s="141"/>
      <c r="N88" s="137"/>
      <c r="O88" s="141"/>
      <c r="P88" s="381" t="str">
        <f>VLOOKUP(_Output!D1184,_Guidance!$B$2228:$C$2234,2,FALSE)</f>
        <v xml:space="preserve"> </v>
      </c>
      <c r="Q88" s="305" t="s">
        <v>1634</v>
      </c>
      <c r="R88" s="156"/>
    </row>
    <row r="89" spans="1:18" ht="20.25" customHeight="1">
      <c r="A89" s="157"/>
      <c r="B89" s="170" t="s">
        <v>1635</v>
      </c>
      <c r="C89" s="163" t="s">
        <v>1636</v>
      </c>
      <c r="D89" s="163"/>
      <c r="E89" s="163"/>
      <c r="F89" s="163"/>
      <c r="G89" s="163"/>
      <c r="H89" s="163"/>
      <c r="I89" s="163"/>
      <c r="J89" s="163"/>
      <c r="K89" s="163"/>
      <c r="L89" s="137"/>
      <c r="M89" s="141"/>
      <c r="N89" s="137"/>
      <c r="O89" s="141"/>
      <c r="P89" s="381" t="str">
        <f>VLOOKUP(_Output!D1185,_Guidance!$B$2228:$C$2234,2,FALSE)</f>
        <v xml:space="preserve"> </v>
      </c>
      <c r="Q89" s="305" t="s">
        <v>1637</v>
      </c>
      <c r="R89" s="156"/>
    </row>
    <row r="90" spans="1:18" ht="20.25" customHeight="1">
      <c r="A90" s="157"/>
      <c r="B90" s="170" t="s">
        <v>1638</v>
      </c>
      <c r="C90" s="171" t="s">
        <v>1639</v>
      </c>
      <c r="D90" s="144"/>
      <c r="E90" s="144"/>
      <c r="F90" s="144"/>
      <c r="G90" s="171"/>
      <c r="H90" s="171"/>
      <c r="I90" s="171"/>
      <c r="J90" s="171"/>
      <c r="K90" s="171"/>
      <c r="L90" s="140"/>
      <c r="M90" s="144"/>
      <c r="N90" s="140"/>
      <c r="O90" s="144"/>
      <c r="P90" s="559" t="str">
        <f>VLOOKUP(_Output!D1186,_Guidance!$B$2228:$C$2234,2,FALSE)</f>
        <v xml:space="preserve"> </v>
      </c>
      <c r="Q90" s="309" t="s">
        <v>1640</v>
      </c>
      <c r="R90" s="156"/>
    </row>
    <row r="91" spans="1:18" ht="20.25" customHeight="1">
      <c r="A91" s="157"/>
      <c r="B91" s="141"/>
      <c r="C91" s="172" t="s">
        <v>1641</v>
      </c>
      <c r="D91" s="172"/>
      <c r="E91" s="172"/>
      <c r="F91" s="172"/>
      <c r="G91" s="172"/>
      <c r="H91" s="172"/>
      <c r="I91" s="172"/>
      <c r="J91" s="172"/>
      <c r="K91" s="172"/>
      <c r="L91" s="311">
        <f>IFERROR(ROUND(_Output!K372,0),0)</f>
        <v>0</v>
      </c>
      <c r="M91" s="141"/>
      <c r="N91" s="137"/>
      <c r="O91" s="141"/>
      <c r="P91" s="180"/>
      <c r="Q91" s="305"/>
      <c r="R91" s="156"/>
    </row>
    <row r="92" spans="1:18" ht="20.25" customHeight="1">
      <c r="A92" s="157"/>
      <c r="B92" s="141"/>
      <c r="C92" s="172"/>
      <c r="D92" s="172"/>
      <c r="E92" s="172"/>
      <c r="F92" s="172"/>
      <c r="G92" s="172"/>
      <c r="H92" s="172"/>
      <c r="I92" s="172"/>
      <c r="J92" s="172"/>
      <c r="K92" s="172"/>
      <c r="L92" s="380"/>
      <c r="M92" s="141"/>
      <c r="N92" s="137"/>
      <c r="O92" s="141"/>
      <c r="P92" s="180"/>
      <c r="Q92" s="305"/>
      <c r="R92" s="156"/>
    </row>
    <row r="93" spans="1:18" ht="20.25" customHeight="1">
      <c r="A93" s="176"/>
      <c r="B93" s="174" t="s">
        <v>351</v>
      </c>
      <c r="C93" s="174"/>
      <c r="D93" s="174"/>
      <c r="E93" s="174"/>
      <c r="F93" s="174"/>
      <c r="G93" s="174"/>
      <c r="H93" s="174"/>
      <c r="I93" s="174"/>
      <c r="J93" s="174"/>
      <c r="K93" s="174"/>
      <c r="L93" s="140"/>
      <c r="M93" s="141"/>
      <c r="N93" s="140"/>
      <c r="O93" s="141"/>
      <c r="P93" s="140"/>
      <c r="Q93" s="140"/>
      <c r="R93" s="156"/>
    </row>
    <row r="94" spans="1:18" ht="20.25" customHeight="1">
      <c r="A94" s="9"/>
      <c r="B94" s="3" t="s">
        <v>626</v>
      </c>
      <c r="C94" s="3" t="s">
        <v>353</v>
      </c>
      <c r="D94" s="5"/>
      <c r="E94" s="5"/>
      <c r="F94" s="5"/>
      <c r="G94" s="5"/>
      <c r="H94" s="5"/>
      <c r="I94" s="5"/>
      <c r="J94" s="5"/>
      <c r="K94" s="102" t="s">
        <v>1461</v>
      </c>
      <c r="L94" s="619" t="s">
        <v>1462</v>
      </c>
      <c r="M94" s="620"/>
      <c r="N94" s="964"/>
      <c r="O94" s="964"/>
      <c r="P94" s="964"/>
      <c r="Q94" s="965"/>
      <c r="R94" s="156"/>
    </row>
    <row r="95" spans="1:18" ht="20.25" customHeight="1">
      <c r="A95" s="9"/>
      <c r="B95" s="5"/>
      <c r="C95" s="5"/>
      <c r="D95" s="5"/>
      <c r="E95" s="5"/>
      <c r="F95" s="5"/>
      <c r="G95" s="5"/>
      <c r="H95" s="5"/>
      <c r="I95" s="5"/>
      <c r="J95" s="5"/>
      <c r="K95" s="5"/>
      <c r="L95" s="621" t="s">
        <v>1465</v>
      </c>
      <c r="M95" s="622"/>
      <c r="N95" s="962"/>
      <c r="O95" s="962"/>
      <c r="P95" s="962"/>
      <c r="Q95" s="963"/>
      <c r="R95" s="14"/>
    </row>
    <row r="96" spans="1:18" ht="20.25" customHeight="1">
      <c r="A96" s="9"/>
      <c r="B96" s="5"/>
      <c r="C96" s="5"/>
      <c r="D96" s="5"/>
      <c r="E96" s="5"/>
      <c r="F96" s="5"/>
      <c r="G96" s="5"/>
      <c r="H96" s="5"/>
      <c r="I96" s="5"/>
      <c r="J96" s="5"/>
      <c r="K96" s="5"/>
      <c r="L96" s="621" t="s">
        <v>613</v>
      </c>
      <c r="M96" s="622"/>
      <c r="N96" s="966"/>
      <c r="O96" s="966"/>
      <c r="P96" s="966"/>
      <c r="Q96" s="967"/>
      <c r="R96" s="14"/>
    </row>
    <row r="97" spans="1:18" ht="20.25" customHeight="1">
      <c r="A97" s="9"/>
      <c r="B97" s="5"/>
      <c r="C97" s="5"/>
      <c r="D97" s="5"/>
      <c r="E97" s="5"/>
      <c r="F97" s="5"/>
      <c r="G97" s="5"/>
      <c r="H97" s="5"/>
      <c r="I97" s="5"/>
      <c r="J97" s="5"/>
      <c r="K97" s="5"/>
      <c r="L97" s="621" t="s">
        <v>1471</v>
      </c>
      <c r="M97" s="622"/>
      <c r="N97" s="962"/>
      <c r="O97" s="962"/>
      <c r="P97" s="962"/>
      <c r="Q97" s="963"/>
      <c r="R97" s="14"/>
    </row>
    <row r="98" spans="1:18" ht="20.25" customHeight="1">
      <c r="A98" s="9"/>
      <c r="B98" s="5"/>
      <c r="C98" s="5"/>
      <c r="D98" s="5"/>
      <c r="E98" s="5"/>
      <c r="F98" s="5"/>
      <c r="G98" s="5"/>
      <c r="H98" s="5"/>
      <c r="I98" s="5"/>
      <c r="J98" s="5"/>
      <c r="K98" s="5"/>
      <c r="L98" s="621" t="s">
        <v>847</v>
      </c>
      <c r="M98" s="622"/>
      <c r="N98" s="966"/>
      <c r="O98" s="966"/>
      <c r="P98" s="966"/>
      <c r="Q98" s="967"/>
      <c r="R98" s="14"/>
    </row>
    <row r="99" spans="1:18" ht="20.25" customHeight="1">
      <c r="A99" s="9"/>
      <c r="B99" s="5"/>
      <c r="C99" s="5"/>
      <c r="D99" s="5"/>
      <c r="E99" s="5"/>
      <c r="F99" s="5"/>
      <c r="G99" s="5"/>
      <c r="H99" s="5"/>
      <c r="I99" s="5"/>
      <c r="J99" s="5"/>
      <c r="K99" s="5"/>
      <c r="L99" s="621" t="s">
        <v>850</v>
      </c>
      <c r="M99" s="622"/>
      <c r="N99" s="972"/>
      <c r="O99" s="972"/>
      <c r="P99" s="972"/>
      <c r="Q99" s="973"/>
      <c r="R99" s="14"/>
    </row>
    <row r="100" spans="1:18" ht="20.25" customHeight="1">
      <c r="A100" s="9"/>
      <c r="B100" s="5"/>
      <c r="C100" s="5"/>
      <c r="D100" s="5"/>
      <c r="E100" s="5"/>
      <c r="F100" s="5"/>
      <c r="G100" s="5"/>
      <c r="H100" s="5"/>
      <c r="I100" s="5"/>
      <c r="J100" s="5"/>
      <c r="K100" s="5"/>
      <c r="L100" s="621" t="s">
        <v>853</v>
      </c>
      <c r="M100" s="622"/>
      <c r="N100" s="972"/>
      <c r="O100" s="972"/>
      <c r="P100" s="972"/>
      <c r="Q100" s="973"/>
      <c r="R100" s="14"/>
    </row>
    <row r="101" spans="1:18" ht="20.25" customHeight="1">
      <c r="A101" s="9"/>
      <c r="B101" s="5"/>
      <c r="C101" s="5"/>
      <c r="D101" s="5"/>
      <c r="E101" s="5"/>
      <c r="F101" s="5"/>
      <c r="G101" s="5"/>
      <c r="H101" s="5"/>
      <c r="I101" s="5"/>
      <c r="J101" s="5"/>
      <c r="K101" s="5"/>
      <c r="L101" s="621" t="s">
        <v>856</v>
      </c>
      <c r="M101" s="622"/>
      <c r="N101" s="972"/>
      <c r="O101" s="972"/>
      <c r="P101" s="972"/>
      <c r="Q101" s="973"/>
      <c r="R101" s="14"/>
    </row>
    <row r="102" spans="1:18" ht="20.25" customHeight="1">
      <c r="A102" s="9"/>
      <c r="B102" s="5"/>
      <c r="C102" s="5"/>
      <c r="D102" s="5"/>
      <c r="E102" s="5"/>
      <c r="F102" s="5"/>
      <c r="G102" s="5"/>
      <c r="H102" s="5"/>
      <c r="I102" s="5"/>
      <c r="J102" s="5"/>
      <c r="K102" s="5"/>
      <c r="L102" s="621" t="s">
        <v>1484</v>
      </c>
      <c r="M102" s="622"/>
      <c r="N102" s="972"/>
      <c r="O102" s="972"/>
      <c r="P102" s="972"/>
      <c r="Q102" s="973"/>
      <c r="R102" s="14"/>
    </row>
    <row r="103" spans="1:18" ht="20.25" customHeight="1">
      <c r="A103" s="9"/>
      <c r="B103" s="5"/>
      <c r="C103" s="5"/>
      <c r="D103" s="5"/>
      <c r="E103" s="5"/>
      <c r="F103" s="5"/>
      <c r="G103" s="5"/>
      <c r="H103" s="5"/>
      <c r="I103" s="5"/>
      <c r="J103" s="5"/>
      <c r="K103" s="5"/>
      <c r="L103" s="621" t="s">
        <v>1487</v>
      </c>
      <c r="M103" s="622"/>
      <c r="N103" s="972"/>
      <c r="O103" s="972"/>
      <c r="P103" s="972"/>
      <c r="Q103" s="973"/>
      <c r="R103" s="14"/>
    </row>
    <row r="104" spans="1:18" ht="20.25" customHeight="1">
      <c r="A104" s="9"/>
      <c r="B104" s="5"/>
      <c r="C104" s="5"/>
      <c r="D104" s="5"/>
      <c r="E104" s="5"/>
      <c r="F104" s="5"/>
      <c r="G104" s="5"/>
      <c r="H104" s="5"/>
      <c r="I104" s="5"/>
      <c r="J104" s="5"/>
      <c r="K104" s="5"/>
      <c r="L104" s="621" t="s">
        <v>1490</v>
      </c>
      <c r="M104" s="622"/>
      <c r="N104" s="962"/>
      <c r="O104" s="962"/>
      <c r="P104" s="962"/>
      <c r="Q104" s="963"/>
      <c r="R104" s="14"/>
    </row>
    <row r="105" spans="1:18" ht="20.25" customHeight="1">
      <c r="A105" s="9"/>
      <c r="B105" s="5"/>
      <c r="C105" s="5"/>
      <c r="D105" s="5"/>
      <c r="E105" s="5"/>
      <c r="F105" s="5"/>
      <c r="G105" s="5"/>
      <c r="H105" s="5"/>
      <c r="I105" s="5"/>
      <c r="J105" s="5"/>
      <c r="K105" s="5"/>
      <c r="L105" s="621" t="s">
        <v>1493</v>
      </c>
      <c r="M105" s="622"/>
      <c r="N105" s="962"/>
      <c r="O105" s="962"/>
      <c r="P105" s="962"/>
      <c r="Q105" s="963"/>
      <c r="R105" s="14"/>
    </row>
    <row r="106" spans="1:18" ht="20.25" customHeight="1">
      <c r="A106" s="9"/>
      <c r="B106" s="5"/>
      <c r="C106" s="5"/>
      <c r="D106" s="5"/>
      <c r="E106" s="5"/>
      <c r="F106" s="5"/>
      <c r="G106" s="5"/>
      <c r="H106" s="5"/>
      <c r="I106" s="5"/>
      <c r="J106" s="5"/>
      <c r="K106" s="5"/>
      <c r="L106" s="621" t="s">
        <v>1496</v>
      </c>
      <c r="M106" s="622"/>
      <c r="N106" s="966"/>
      <c r="O106" s="966"/>
      <c r="P106" s="966"/>
      <c r="Q106" s="967"/>
      <c r="R106" s="14"/>
    </row>
    <row r="107" spans="1:18" ht="20.25" customHeight="1">
      <c r="A107" s="9"/>
      <c r="B107" s="5"/>
      <c r="C107" s="5"/>
      <c r="D107" s="5"/>
      <c r="E107" s="5"/>
      <c r="F107" s="5"/>
      <c r="G107" s="5"/>
      <c r="H107" s="5"/>
      <c r="I107" s="5"/>
      <c r="J107" s="5"/>
      <c r="K107" s="5"/>
      <c r="L107" s="621" t="s">
        <v>1500</v>
      </c>
      <c r="M107" s="622"/>
      <c r="N107" s="962"/>
      <c r="O107" s="962"/>
      <c r="P107" s="962"/>
      <c r="Q107" s="963"/>
      <c r="R107" s="14"/>
    </row>
    <row r="108" spans="1:18" ht="20.25" customHeight="1">
      <c r="A108" s="9"/>
      <c r="B108" s="5"/>
      <c r="C108" s="5"/>
      <c r="D108" s="5"/>
      <c r="E108" s="5"/>
      <c r="F108" s="5"/>
      <c r="G108" s="5"/>
      <c r="H108" s="5"/>
      <c r="I108" s="5"/>
      <c r="J108" s="5"/>
      <c r="K108" s="5"/>
      <c r="L108" s="621" t="s">
        <v>1503</v>
      </c>
      <c r="M108" s="622"/>
      <c r="N108" s="962"/>
      <c r="O108" s="962"/>
      <c r="P108" s="962"/>
      <c r="Q108" s="963"/>
      <c r="R108" s="14"/>
    </row>
    <row r="109" spans="1:18" ht="20.25" customHeight="1">
      <c r="A109" s="9"/>
      <c r="B109" s="5"/>
      <c r="C109" s="5"/>
      <c r="D109" s="5"/>
      <c r="E109" s="5"/>
      <c r="F109" s="5"/>
      <c r="G109" s="5"/>
      <c r="H109" s="5"/>
      <c r="I109" s="5"/>
      <c r="J109" s="5"/>
      <c r="K109" s="5"/>
      <c r="L109" s="621" t="s">
        <v>1506</v>
      </c>
      <c r="M109" s="622"/>
      <c r="N109" s="966"/>
      <c r="O109" s="966"/>
      <c r="P109" s="966"/>
      <c r="Q109" s="967"/>
      <c r="R109" s="14"/>
    </row>
    <row r="110" spans="1:18" ht="20.25" customHeight="1">
      <c r="A110" s="9"/>
      <c r="B110" s="5"/>
      <c r="C110" s="5"/>
      <c r="D110" s="5"/>
      <c r="E110" s="5"/>
      <c r="F110" s="5"/>
      <c r="G110" s="5"/>
      <c r="H110" s="5"/>
      <c r="I110" s="5"/>
      <c r="J110" s="5"/>
      <c r="K110" s="5"/>
      <c r="L110" s="621" t="s">
        <v>1509</v>
      </c>
      <c r="M110" s="622"/>
      <c r="N110" s="972"/>
      <c r="O110" s="972"/>
      <c r="P110" s="972"/>
      <c r="Q110" s="973"/>
      <c r="R110" s="14"/>
    </row>
    <row r="111" spans="1:18" ht="20.25" customHeight="1">
      <c r="A111" s="9"/>
      <c r="B111" s="5"/>
      <c r="C111" s="5"/>
      <c r="D111" s="5"/>
      <c r="E111" s="5"/>
      <c r="F111" s="5"/>
      <c r="G111" s="5"/>
      <c r="H111" s="5"/>
      <c r="I111" s="5"/>
      <c r="J111" s="5"/>
      <c r="K111" s="5"/>
      <c r="L111" s="621" t="s">
        <v>1512</v>
      </c>
      <c r="M111" s="622"/>
      <c r="N111" s="972"/>
      <c r="O111" s="972"/>
      <c r="P111" s="972"/>
      <c r="Q111" s="973"/>
      <c r="R111" s="14"/>
    </row>
    <row r="112" spans="1:18" ht="20.25" customHeight="1">
      <c r="A112" s="9"/>
      <c r="B112" s="5"/>
      <c r="C112" s="5"/>
      <c r="D112" s="5"/>
      <c r="E112" s="5"/>
      <c r="F112" s="5"/>
      <c r="G112" s="5"/>
      <c r="H112" s="5"/>
      <c r="I112" s="5"/>
      <c r="J112" s="5"/>
      <c r="K112" s="5"/>
      <c r="L112" s="621" t="s">
        <v>1515</v>
      </c>
      <c r="M112" s="622"/>
      <c r="N112" s="972"/>
      <c r="O112" s="972"/>
      <c r="P112" s="972"/>
      <c r="Q112" s="973"/>
      <c r="R112" s="14"/>
    </row>
    <row r="113" spans="1:18" ht="20.25" customHeight="1">
      <c r="A113" s="9"/>
      <c r="B113" s="5"/>
      <c r="C113" s="5"/>
      <c r="D113" s="5"/>
      <c r="E113" s="5"/>
      <c r="F113" s="5"/>
      <c r="G113" s="5"/>
      <c r="H113" s="5"/>
      <c r="I113" s="5"/>
      <c r="J113" s="5"/>
      <c r="K113" s="5"/>
      <c r="L113" s="621" t="s">
        <v>1519</v>
      </c>
      <c r="M113" s="622"/>
      <c r="N113" s="962"/>
      <c r="O113" s="962"/>
      <c r="P113" s="962"/>
      <c r="Q113" s="963"/>
      <c r="R113" s="14"/>
    </row>
    <row r="114" spans="1:18" ht="20.25" customHeight="1">
      <c r="A114" s="9"/>
      <c r="B114" s="5"/>
      <c r="C114" s="5"/>
      <c r="D114" s="5"/>
      <c r="E114" s="5"/>
      <c r="F114" s="5"/>
      <c r="G114" s="5"/>
      <c r="H114" s="5"/>
      <c r="I114" s="5"/>
      <c r="J114" s="5"/>
      <c r="K114" s="5"/>
      <c r="L114" s="621" t="s">
        <v>1522</v>
      </c>
      <c r="M114" s="622"/>
      <c r="N114" s="962"/>
      <c r="O114" s="962"/>
      <c r="P114" s="962"/>
      <c r="Q114" s="963"/>
      <c r="R114" s="14"/>
    </row>
    <row r="115" spans="1:18" ht="20.25" customHeight="1">
      <c r="A115" s="9"/>
      <c r="B115" s="5"/>
      <c r="C115" s="5"/>
      <c r="D115" s="5"/>
      <c r="E115" s="5"/>
      <c r="F115" s="5"/>
      <c r="G115" s="5"/>
      <c r="H115" s="5"/>
      <c r="I115" s="5"/>
      <c r="J115" s="5"/>
      <c r="K115" s="5"/>
      <c r="L115" s="623" t="s">
        <v>1525</v>
      </c>
      <c r="M115" s="624"/>
      <c r="N115" s="974"/>
      <c r="O115" s="974"/>
      <c r="P115" s="974"/>
      <c r="Q115" s="975"/>
      <c r="R115" s="14"/>
    </row>
    <row r="116" spans="1:18" ht="20.25" customHeight="1">
      <c r="A116" s="9"/>
      <c r="B116" s="5"/>
      <c r="C116" s="5"/>
      <c r="D116" s="5"/>
      <c r="E116" s="5"/>
      <c r="F116" s="5"/>
      <c r="G116" s="5"/>
      <c r="H116" s="5"/>
      <c r="I116" s="5"/>
      <c r="J116" s="5"/>
      <c r="K116" s="5"/>
      <c r="L116" s="5"/>
      <c r="M116" s="5"/>
      <c r="N116" s="5"/>
      <c r="O116" s="5"/>
      <c r="P116" s="5"/>
      <c r="Q116" s="5"/>
      <c r="R116" s="14"/>
    </row>
    <row r="117" spans="1:18" ht="20.25" customHeight="1">
      <c r="A117" s="9"/>
      <c r="B117" s="5"/>
      <c r="C117" s="5"/>
      <c r="D117" s="5"/>
      <c r="E117" s="5"/>
      <c r="F117" s="5"/>
      <c r="G117" s="5"/>
      <c r="H117" s="5"/>
      <c r="I117" s="5"/>
      <c r="J117" s="5"/>
      <c r="K117" s="102" t="s">
        <v>1528</v>
      </c>
      <c r="L117" s="619" t="s">
        <v>885</v>
      </c>
      <c r="M117" s="620"/>
      <c r="N117" s="964"/>
      <c r="O117" s="964"/>
      <c r="P117" s="964"/>
      <c r="Q117" s="965"/>
      <c r="R117" s="14"/>
    </row>
    <row r="118" spans="1:18" ht="20.25" customHeight="1">
      <c r="A118" s="9"/>
      <c r="B118" s="5"/>
      <c r="C118" s="5"/>
      <c r="D118" s="5"/>
      <c r="E118" s="5"/>
      <c r="F118" s="5"/>
      <c r="G118" s="5"/>
      <c r="H118" s="5"/>
      <c r="I118" s="5"/>
      <c r="J118" s="5"/>
      <c r="K118" s="5"/>
      <c r="L118" s="621" t="s">
        <v>888</v>
      </c>
      <c r="M118" s="622"/>
      <c r="N118" s="962"/>
      <c r="O118" s="962"/>
      <c r="P118" s="962"/>
      <c r="Q118" s="963"/>
      <c r="R118" s="14"/>
    </row>
    <row r="119" spans="1:18" ht="20.25" customHeight="1">
      <c r="A119" s="9"/>
      <c r="B119" s="5"/>
      <c r="C119" s="5"/>
      <c r="D119" s="5"/>
      <c r="E119" s="5"/>
      <c r="F119" s="5"/>
      <c r="G119" s="5"/>
      <c r="H119" s="5"/>
      <c r="I119" s="5"/>
      <c r="J119" s="5"/>
      <c r="K119" s="5"/>
      <c r="L119" s="621" t="s">
        <v>891</v>
      </c>
      <c r="M119" s="622"/>
      <c r="N119" s="966"/>
      <c r="O119" s="966"/>
      <c r="P119" s="966"/>
      <c r="Q119" s="967"/>
      <c r="R119" s="14"/>
    </row>
    <row r="120" spans="1:18" ht="20.25" customHeight="1">
      <c r="A120" s="9"/>
      <c r="B120" s="5"/>
      <c r="C120" s="5"/>
      <c r="D120" s="5"/>
      <c r="E120" s="5"/>
      <c r="F120" s="5"/>
      <c r="G120" s="5"/>
      <c r="H120" s="5"/>
      <c r="I120" s="5"/>
      <c r="J120" s="5"/>
      <c r="K120" s="5"/>
      <c r="L120" s="621" t="s">
        <v>894</v>
      </c>
      <c r="M120" s="622"/>
      <c r="N120" s="962"/>
      <c r="O120" s="962"/>
      <c r="P120" s="962"/>
      <c r="Q120" s="963"/>
      <c r="R120" s="14"/>
    </row>
    <row r="121" spans="1:18" ht="20.25" customHeight="1">
      <c r="A121" s="9"/>
      <c r="B121" s="5"/>
      <c r="C121" s="5"/>
      <c r="D121" s="5"/>
      <c r="E121" s="5"/>
      <c r="F121" s="5"/>
      <c r="G121" s="5"/>
      <c r="H121" s="5"/>
      <c r="I121" s="5"/>
      <c r="J121" s="5"/>
      <c r="K121" s="5"/>
      <c r="L121" s="621" t="s">
        <v>897</v>
      </c>
      <c r="M121" s="622"/>
      <c r="N121" s="962"/>
      <c r="O121" s="962"/>
      <c r="P121" s="962"/>
      <c r="Q121" s="963"/>
      <c r="R121" s="14"/>
    </row>
    <row r="122" spans="1:18" ht="20.25" customHeight="1">
      <c r="A122" s="9"/>
      <c r="B122" s="5"/>
      <c r="C122" s="5"/>
      <c r="D122" s="5"/>
      <c r="E122" s="5"/>
      <c r="F122" s="5"/>
      <c r="G122" s="5"/>
      <c r="H122" s="5"/>
      <c r="I122" s="5"/>
      <c r="J122" s="5"/>
      <c r="K122" s="5"/>
      <c r="L122" s="621" t="s">
        <v>900</v>
      </c>
      <c r="M122" s="622"/>
      <c r="N122" s="962"/>
      <c r="O122" s="962"/>
      <c r="P122" s="962"/>
      <c r="Q122" s="963"/>
      <c r="R122" s="14"/>
    </row>
    <row r="123" spans="1:18" ht="20.25" customHeight="1">
      <c r="A123" s="9"/>
      <c r="B123" s="5"/>
      <c r="C123" s="5"/>
      <c r="D123" s="5"/>
      <c r="E123" s="5"/>
      <c r="F123" s="5"/>
      <c r="G123" s="5"/>
      <c r="H123" s="5"/>
      <c r="I123" s="5"/>
      <c r="J123" s="5"/>
      <c r="K123" s="5"/>
      <c r="L123" s="621" t="s">
        <v>903</v>
      </c>
      <c r="M123" s="622"/>
      <c r="N123" s="962"/>
      <c r="O123" s="962"/>
      <c r="P123" s="962"/>
      <c r="Q123" s="963"/>
      <c r="R123" s="14"/>
    </row>
    <row r="124" spans="1:18" ht="20.25" customHeight="1">
      <c r="A124" s="9"/>
      <c r="B124" s="5"/>
      <c r="C124" s="5"/>
      <c r="D124" s="5"/>
      <c r="E124" s="5"/>
      <c r="F124" s="5"/>
      <c r="G124" s="5"/>
      <c r="H124" s="5"/>
      <c r="I124" s="5"/>
      <c r="J124" s="5"/>
      <c r="K124" s="5"/>
      <c r="L124" s="621" t="s">
        <v>906</v>
      </c>
      <c r="M124" s="622"/>
      <c r="N124" s="962"/>
      <c r="O124" s="962"/>
      <c r="P124" s="962"/>
      <c r="Q124" s="963"/>
      <c r="R124" s="14"/>
    </row>
    <row r="125" spans="1:18" ht="20.25" customHeight="1">
      <c r="A125" s="9"/>
      <c r="B125" s="5"/>
      <c r="C125" s="5"/>
      <c r="D125" s="5"/>
      <c r="E125" s="5"/>
      <c r="F125" s="5"/>
      <c r="G125" s="5"/>
      <c r="H125" s="5"/>
      <c r="I125" s="5"/>
      <c r="J125" s="5"/>
      <c r="K125" s="5"/>
      <c r="L125" s="621" t="s">
        <v>909</v>
      </c>
      <c r="M125" s="622"/>
      <c r="N125" s="962"/>
      <c r="O125" s="962"/>
      <c r="P125" s="962"/>
      <c r="Q125" s="963"/>
      <c r="R125" s="14"/>
    </row>
    <row r="126" spans="1:18" ht="20.25" customHeight="1">
      <c r="A126" s="9"/>
      <c r="B126" s="5"/>
      <c r="C126" s="5"/>
      <c r="D126" s="5"/>
      <c r="E126" s="5"/>
      <c r="F126" s="5"/>
      <c r="G126" s="5"/>
      <c r="H126" s="5"/>
      <c r="I126" s="5"/>
      <c r="J126" s="5"/>
      <c r="K126" s="5"/>
      <c r="L126" s="621" t="s">
        <v>1550</v>
      </c>
      <c r="M126" s="622"/>
      <c r="N126" s="962"/>
      <c r="O126" s="962"/>
      <c r="P126" s="962"/>
      <c r="Q126" s="963"/>
      <c r="R126" s="14"/>
    </row>
    <row r="127" spans="1:18" ht="20.25" customHeight="1">
      <c r="A127" s="9"/>
      <c r="B127" s="5"/>
      <c r="C127" s="5"/>
      <c r="D127" s="5"/>
      <c r="E127" s="5"/>
      <c r="F127" s="5"/>
      <c r="G127" s="5"/>
      <c r="H127" s="5"/>
      <c r="I127" s="5"/>
      <c r="J127" s="5"/>
      <c r="K127" s="5"/>
      <c r="L127" s="621" t="s">
        <v>1553</v>
      </c>
      <c r="M127" s="622"/>
      <c r="N127" s="962"/>
      <c r="O127" s="962"/>
      <c r="P127" s="962"/>
      <c r="Q127" s="963"/>
      <c r="R127" s="14"/>
    </row>
    <row r="128" spans="1:18" ht="20.25" customHeight="1">
      <c r="A128" s="9"/>
      <c r="B128" s="5"/>
      <c r="C128" s="5"/>
      <c r="D128" s="5"/>
      <c r="E128" s="5"/>
      <c r="F128" s="5"/>
      <c r="G128" s="5"/>
      <c r="H128" s="5"/>
      <c r="I128" s="5"/>
      <c r="J128" s="5"/>
      <c r="K128" s="5"/>
      <c r="L128" s="621" t="s">
        <v>1556</v>
      </c>
      <c r="M128" s="622"/>
      <c r="N128" s="962"/>
      <c r="O128" s="962"/>
      <c r="P128" s="962"/>
      <c r="Q128" s="963"/>
      <c r="R128" s="14"/>
    </row>
    <row r="129" spans="1:18" ht="20.25" customHeight="1">
      <c r="A129" s="9"/>
      <c r="B129" s="5"/>
      <c r="C129" s="5"/>
      <c r="D129" s="5"/>
      <c r="E129" s="5"/>
      <c r="F129" s="5"/>
      <c r="G129" s="5"/>
      <c r="H129" s="5"/>
      <c r="I129" s="5"/>
      <c r="J129" s="5"/>
      <c r="K129" s="5"/>
      <c r="L129" s="621" t="s">
        <v>1559</v>
      </c>
      <c r="M129" s="622"/>
      <c r="N129" s="962"/>
      <c r="O129" s="962"/>
      <c r="P129" s="962"/>
      <c r="Q129" s="963"/>
      <c r="R129" s="14"/>
    </row>
    <row r="130" spans="1:18" ht="20.25" customHeight="1">
      <c r="A130" s="9"/>
      <c r="B130" s="5"/>
      <c r="C130" s="5"/>
      <c r="D130" s="5"/>
      <c r="E130" s="5"/>
      <c r="F130" s="5"/>
      <c r="G130" s="5"/>
      <c r="H130" s="5"/>
      <c r="I130" s="5"/>
      <c r="J130" s="5"/>
      <c r="K130" s="5"/>
      <c r="L130" s="621" t="s">
        <v>1562</v>
      </c>
      <c r="M130" s="622"/>
      <c r="N130" s="962"/>
      <c r="O130" s="962"/>
      <c r="P130" s="962"/>
      <c r="Q130" s="963"/>
      <c r="R130" s="14"/>
    </row>
    <row r="131" spans="1:18" ht="20.25" customHeight="1">
      <c r="A131" s="9"/>
      <c r="B131" s="5"/>
      <c r="C131" s="5"/>
      <c r="D131" s="5"/>
      <c r="E131" s="5"/>
      <c r="F131" s="5"/>
      <c r="G131" s="5"/>
      <c r="H131" s="5"/>
      <c r="I131" s="5"/>
      <c r="J131" s="5"/>
      <c r="K131" s="5"/>
      <c r="L131" s="621" t="s">
        <v>1565</v>
      </c>
      <c r="M131" s="622"/>
      <c r="N131" s="962"/>
      <c r="O131" s="962"/>
      <c r="P131" s="962"/>
      <c r="Q131" s="963"/>
      <c r="R131" s="14"/>
    </row>
    <row r="132" spans="1:18" ht="20.25" customHeight="1">
      <c r="A132" s="9"/>
      <c r="B132" s="5"/>
      <c r="C132" s="5"/>
      <c r="D132" s="5"/>
      <c r="E132" s="5"/>
      <c r="F132" s="5"/>
      <c r="G132" s="5"/>
      <c r="H132" s="5"/>
      <c r="I132" s="5"/>
      <c r="J132" s="5"/>
      <c r="K132" s="5"/>
      <c r="L132" s="621" t="s">
        <v>1568</v>
      </c>
      <c r="M132" s="622"/>
      <c r="N132" s="962"/>
      <c r="O132" s="962"/>
      <c r="P132" s="962"/>
      <c r="Q132" s="963"/>
      <c r="R132" s="14"/>
    </row>
    <row r="133" spans="1:18" ht="20.25" customHeight="1">
      <c r="A133" s="9"/>
      <c r="B133" s="5"/>
      <c r="C133" s="5"/>
      <c r="D133" s="5"/>
      <c r="E133" s="5"/>
      <c r="F133" s="5"/>
      <c r="G133" s="5"/>
      <c r="H133" s="5"/>
      <c r="I133" s="5"/>
      <c r="J133" s="5"/>
      <c r="K133" s="5"/>
      <c r="L133" s="621" t="s">
        <v>1571</v>
      </c>
      <c r="M133" s="622"/>
      <c r="N133" s="962"/>
      <c r="O133" s="962"/>
      <c r="P133" s="962"/>
      <c r="Q133" s="963"/>
      <c r="R133" s="14"/>
    </row>
    <row r="134" spans="1:18" ht="20.25" customHeight="1">
      <c r="A134" s="9"/>
      <c r="B134" s="5"/>
      <c r="C134" s="5"/>
      <c r="D134" s="5"/>
      <c r="E134" s="5"/>
      <c r="F134" s="5"/>
      <c r="G134" s="5"/>
      <c r="H134" s="5"/>
      <c r="I134" s="5"/>
      <c r="J134" s="5"/>
      <c r="K134" s="5"/>
      <c r="L134" s="621" t="s">
        <v>1575</v>
      </c>
      <c r="M134" s="622"/>
      <c r="N134" s="962"/>
      <c r="O134" s="962"/>
      <c r="P134" s="962"/>
      <c r="Q134" s="963"/>
      <c r="R134" s="14"/>
    </row>
    <row r="135" spans="1:18" ht="20.25" customHeight="1">
      <c r="A135" s="9"/>
      <c r="B135" s="5"/>
      <c r="C135" s="5"/>
      <c r="D135" s="5"/>
      <c r="E135" s="5"/>
      <c r="F135" s="5"/>
      <c r="G135" s="5"/>
      <c r="H135" s="5"/>
      <c r="I135" s="5"/>
      <c r="J135" s="5"/>
      <c r="K135" s="5"/>
      <c r="L135" s="621" t="s">
        <v>1578</v>
      </c>
      <c r="M135" s="622"/>
      <c r="N135" s="962"/>
      <c r="O135" s="962"/>
      <c r="P135" s="962"/>
      <c r="Q135" s="963"/>
      <c r="R135" s="14"/>
    </row>
    <row r="136" spans="1:18" ht="20.25" customHeight="1">
      <c r="A136" s="9"/>
      <c r="B136" s="5"/>
      <c r="C136" s="5"/>
      <c r="D136" s="5"/>
      <c r="E136" s="5"/>
      <c r="F136" s="5"/>
      <c r="G136" s="5"/>
      <c r="H136" s="5"/>
      <c r="I136" s="5"/>
      <c r="J136" s="5"/>
      <c r="K136" s="5"/>
      <c r="L136" s="621" t="s">
        <v>1581</v>
      </c>
      <c r="M136" s="622"/>
      <c r="N136" s="962"/>
      <c r="O136" s="962"/>
      <c r="P136" s="962"/>
      <c r="Q136" s="963"/>
      <c r="R136" s="14"/>
    </row>
    <row r="137" spans="1:18" ht="20.25" customHeight="1">
      <c r="A137" s="9"/>
      <c r="B137" s="5"/>
      <c r="C137" s="5"/>
      <c r="D137" s="5"/>
      <c r="E137" s="5"/>
      <c r="F137" s="5"/>
      <c r="G137" s="5"/>
      <c r="H137" s="5"/>
      <c r="I137" s="5"/>
      <c r="J137" s="5"/>
      <c r="K137" s="5"/>
      <c r="L137" s="621" t="s">
        <v>1584</v>
      </c>
      <c r="M137" s="622"/>
      <c r="N137" s="962"/>
      <c r="O137" s="962"/>
      <c r="P137" s="962"/>
      <c r="Q137" s="963"/>
      <c r="R137" s="14"/>
    </row>
    <row r="138" spans="1:18" ht="20.25" customHeight="1">
      <c r="A138" s="9"/>
      <c r="B138" s="5"/>
      <c r="C138" s="5"/>
      <c r="D138" s="5"/>
      <c r="E138" s="5"/>
      <c r="F138" s="5"/>
      <c r="G138" s="5"/>
      <c r="H138" s="5"/>
      <c r="I138" s="5"/>
      <c r="J138" s="5"/>
      <c r="K138" s="5"/>
      <c r="L138" s="621" t="s">
        <v>1587</v>
      </c>
      <c r="M138" s="622"/>
      <c r="N138" s="962"/>
      <c r="O138" s="962"/>
      <c r="P138" s="962"/>
      <c r="Q138" s="963"/>
      <c r="R138" s="14"/>
    </row>
    <row r="139" spans="1:18" ht="20.25" customHeight="1">
      <c r="A139" s="9"/>
      <c r="B139" s="5"/>
      <c r="C139" s="5"/>
      <c r="D139" s="5"/>
      <c r="E139" s="5"/>
      <c r="F139" s="5"/>
      <c r="G139" s="5"/>
      <c r="H139" s="5"/>
      <c r="I139" s="5"/>
      <c r="J139" s="5"/>
      <c r="K139" s="5"/>
      <c r="L139" s="621" t="s">
        <v>1590</v>
      </c>
      <c r="M139" s="622"/>
      <c r="N139" s="962"/>
      <c r="O139" s="962"/>
      <c r="P139" s="962"/>
      <c r="Q139" s="963"/>
      <c r="R139" s="14"/>
    </row>
    <row r="140" spans="1:18" ht="20.25" customHeight="1">
      <c r="A140" s="9"/>
      <c r="B140" s="5"/>
      <c r="C140" s="5"/>
      <c r="D140" s="5"/>
      <c r="E140" s="5"/>
      <c r="F140" s="5"/>
      <c r="G140" s="5"/>
      <c r="H140" s="5"/>
      <c r="I140" s="5"/>
      <c r="J140" s="5"/>
      <c r="K140" s="5"/>
      <c r="L140" s="621" t="s">
        <v>1593</v>
      </c>
      <c r="M140" s="622"/>
      <c r="N140" s="962"/>
      <c r="O140" s="962"/>
      <c r="P140" s="962"/>
      <c r="Q140" s="963"/>
      <c r="R140" s="14"/>
    </row>
    <row r="141" spans="1:18" ht="20.25" customHeight="1">
      <c r="A141" s="9"/>
      <c r="B141" s="5"/>
      <c r="C141" s="5"/>
      <c r="D141" s="5"/>
      <c r="E141" s="5"/>
      <c r="F141" s="5"/>
      <c r="G141" s="5"/>
      <c r="H141" s="5"/>
      <c r="I141" s="5"/>
      <c r="J141" s="5"/>
      <c r="K141" s="5"/>
      <c r="L141" s="621" t="s">
        <v>1596</v>
      </c>
      <c r="M141" s="622"/>
      <c r="N141" s="962"/>
      <c r="O141" s="962"/>
      <c r="P141" s="962"/>
      <c r="Q141" s="963"/>
      <c r="R141" s="14"/>
    </row>
    <row r="142" spans="1:18" ht="20.25" customHeight="1">
      <c r="A142" s="9"/>
      <c r="B142" s="5"/>
      <c r="C142" s="5"/>
      <c r="D142" s="5"/>
      <c r="E142" s="5"/>
      <c r="F142" s="5"/>
      <c r="G142" s="5"/>
      <c r="H142" s="5"/>
      <c r="I142" s="5"/>
      <c r="J142" s="5"/>
      <c r="K142" s="5"/>
      <c r="L142" s="621" t="s">
        <v>1599</v>
      </c>
      <c r="M142" s="622"/>
      <c r="N142" s="962"/>
      <c r="O142" s="962"/>
      <c r="P142" s="962"/>
      <c r="Q142" s="963"/>
      <c r="R142" s="14"/>
    </row>
    <row r="143" spans="1:18" ht="20.25" customHeight="1">
      <c r="A143" s="9"/>
      <c r="B143" s="5"/>
      <c r="C143" s="5"/>
      <c r="D143" s="5"/>
      <c r="E143" s="5"/>
      <c r="F143" s="5"/>
      <c r="G143" s="5"/>
      <c r="H143" s="5"/>
      <c r="I143" s="5"/>
      <c r="J143" s="5"/>
      <c r="K143" s="5"/>
      <c r="L143" s="621" t="s">
        <v>1603</v>
      </c>
      <c r="M143" s="622"/>
      <c r="N143" s="962"/>
      <c r="O143" s="962"/>
      <c r="P143" s="962"/>
      <c r="Q143" s="963"/>
      <c r="R143" s="14"/>
    </row>
    <row r="144" spans="1:18" ht="20.25" customHeight="1">
      <c r="A144" s="9"/>
      <c r="B144" s="5"/>
      <c r="C144" s="5"/>
      <c r="D144" s="5"/>
      <c r="E144" s="5"/>
      <c r="F144" s="5"/>
      <c r="G144" s="5"/>
      <c r="H144" s="5"/>
      <c r="I144" s="5"/>
      <c r="J144" s="5"/>
      <c r="K144" s="5"/>
      <c r="L144" s="621" t="s">
        <v>1606</v>
      </c>
      <c r="M144" s="622"/>
      <c r="N144" s="962"/>
      <c r="O144" s="962"/>
      <c r="P144" s="962"/>
      <c r="Q144" s="963"/>
      <c r="R144" s="14"/>
    </row>
    <row r="145" spans="1:18" ht="20.25" customHeight="1">
      <c r="A145" s="9"/>
      <c r="B145" s="5"/>
      <c r="C145" s="5"/>
      <c r="D145" s="5"/>
      <c r="E145" s="5"/>
      <c r="F145" s="5"/>
      <c r="G145" s="5"/>
      <c r="H145" s="5"/>
      <c r="I145" s="5"/>
      <c r="J145" s="5"/>
      <c r="K145" s="5"/>
      <c r="L145" s="621" t="s">
        <v>1610</v>
      </c>
      <c r="M145" s="622"/>
      <c r="N145" s="962"/>
      <c r="O145" s="962"/>
      <c r="P145" s="962"/>
      <c r="Q145" s="963"/>
      <c r="R145" s="14"/>
    </row>
    <row r="146" spans="1:18" ht="20.25" customHeight="1">
      <c r="A146" s="9"/>
      <c r="B146" s="5"/>
      <c r="C146" s="5"/>
      <c r="D146" s="5"/>
      <c r="E146" s="5"/>
      <c r="F146" s="5"/>
      <c r="G146" s="5"/>
      <c r="H146" s="5"/>
      <c r="I146" s="5"/>
      <c r="J146" s="5"/>
      <c r="K146" s="5"/>
      <c r="L146" s="621" t="s">
        <v>1613</v>
      </c>
      <c r="M146" s="622"/>
      <c r="N146" s="962"/>
      <c r="O146" s="962"/>
      <c r="P146" s="962"/>
      <c r="Q146" s="963"/>
      <c r="R146" s="14"/>
    </row>
    <row r="147" spans="1:18" ht="20.25" customHeight="1">
      <c r="A147" s="9"/>
      <c r="B147" s="5"/>
      <c r="C147" s="5"/>
      <c r="D147" s="5"/>
      <c r="E147" s="5"/>
      <c r="F147" s="5"/>
      <c r="G147" s="5"/>
      <c r="H147" s="5"/>
      <c r="I147" s="5"/>
      <c r="J147" s="5"/>
      <c r="K147" s="5"/>
      <c r="L147" s="621" t="s">
        <v>1616</v>
      </c>
      <c r="M147" s="622"/>
      <c r="N147" s="962"/>
      <c r="O147" s="962"/>
      <c r="P147" s="962"/>
      <c r="Q147" s="963"/>
      <c r="R147" s="14"/>
    </row>
    <row r="148" spans="1:18" ht="20.25" customHeight="1">
      <c r="A148" s="9"/>
      <c r="B148" s="5"/>
      <c r="C148" s="5"/>
      <c r="D148" s="5"/>
      <c r="E148" s="5"/>
      <c r="F148" s="5"/>
      <c r="G148" s="5"/>
      <c r="H148" s="5"/>
      <c r="I148" s="5"/>
      <c r="J148" s="5"/>
      <c r="K148" s="5"/>
      <c r="L148" s="621" t="s">
        <v>1619</v>
      </c>
      <c r="M148" s="622"/>
      <c r="N148" s="962"/>
      <c r="O148" s="962"/>
      <c r="P148" s="962"/>
      <c r="Q148" s="963"/>
      <c r="R148" s="14"/>
    </row>
    <row r="149" spans="1:18" ht="20.25" customHeight="1">
      <c r="A149" s="9"/>
      <c r="B149" s="5"/>
      <c r="C149" s="5"/>
      <c r="D149" s="5"/>
      <c r="E149" s="5"/>
      <c r="F149" s="5"/>
      <c r="G149" s="5"/>
      <c r="H149" s="5"/>
      <c r="I149" s="5"/>
      <c r="J149" s="5"/>
      <c r="K149" s="5"/>
      <c r="L149" s="621" t="s">
        <v>1623</v>
      </c>
      <c r="M149" s="622"/>
      <c r="N149" s="962"/>
      <c r="O149" s="962"/>
      <c r="P149" s="962"/>
      <c r="Q149" s="963"/>
      <c r="R149" s="14"/>
    </row>
    <row r="150" spans="1:18" ht="20.25" customHeight="1">
      <c r="A150" s="9"/>
      <c r="B150" s="5"/>
      <c r="C150" s="5"/>
      <c r="D150" s="5"/>
      <c r="E150" s="5"/>
      <c r="F150" s="5"/>
      <c r="G150" s="5"/>
      <c r="H150" s="5"/>
      <c r="I150" s="5"/>
      <c r="J150" s="5"/>
      <c r="K150" s="5"/>
      <c r="L150" s="621" t="s">
        <v>1626</v>
      </c>
      <c r="M150" s="622"/>
      <c r="N150" s="962"/>
      <c r="O150" s="962"/>
      <c r="P150" s="962"/>
      <c r="Q150" s="963"/>
      <c r="R150" s="14"/>
    </row>
    <row r="151" spans="1:18" ht="20.25" customHeight="1">
      <c r="A151" s="9"/>
      <c r="B151" s="5"/>
      <c r="C151" s="5"/>
      <c r="D151" s="5"/>
      <c r="E151" s="5"/>
      <c r="F151" s="5"/>
      <c r="G151" s="5"/>
      <c r="H151" s="5"/>
      <c r="I151" s="5"/>
      <c r="J151" s="5"/>
      <c r="K151" s="5"/>
      <c r="L151" s="621" t="s">
        <v>1629</v>
      </c>
      <c r="M151" s="622"/>
      <c r="N151" s="962"/>
      <c r="O151" s="962"/>
      <c r="P151" s="962"/>
      <c r="Q151" s="963"/>
      <c r="R151" s="14"/>
    </row>
    <row r="152" spans="1:18" ht="20.25" customHeight="1">
      <c r="A152" s="9"/>
      <c r="B152" s="5"/>
      <c r="C152" s="5"/>
      <c r="D152" s="5"/>
      <c r="E152" s="5"/>
      <c r="F152" s="5"/>
      <c r="G152" s="5"/>
      <c r="H152" s="5"/>
      <c r="I152" s="5"/>
      <c r="J152" s="5"/>
      <c r="K152" s="5"/>
      <c r="L152" s="621" t="s">
        <v>1632</v>
      </c>
      <c r="M152" s="622"/>
      <c r="N152" s="962"/>
      <c r="O152" s="962"/>
      <c r="P152" s="962"/>
      <c r="Q152" s="963"/>
      <c r="R152" s="14"/>
    </row>
    <row r="153" spans="1:18" ht="20.25" customHeight="1">
      <c r="A153" s="9"/>
      <c r="B153" s="5"/>
      <c r="C153" s="5"/>
      <c r="D153" s="5"/>
      <c r="E153" s="5"/>
      <c r="F153" s="5"/>
      <c r="G153" s="5"/>
      <c r="H153" s="5"/>
      <c r="I153" s="5"/>
      <c r="J153" s="5"/>
      <c r="K153" s="5"/>
      <c r="L153" s="621" t="s">
        <v>1635</v>
      </c>
      <c r="M153" s="622"/>
      <c r="N153" s="962"/>
      <c r="O153" s="962"/>
      <c r="P153" s="962"/>
      <c r="Q153" s="963"/>
      <c r="R153" s="14"/>
    </row>
    <row r="154" spans="1:18" ht="20.25" customHeight="1">
      <c r="A154" s="9"/>
      <c r="B154" s="5"/>
      <c r="C154" s="5"/>
      <c r="D154" s="5"/>
      <c r="E154" s="5"/>
      <c r="F154" s="5"/>
      <c r="G154" s="5"/>
      <c r="H154" s="5"/>
      <c r="I154" s="5"/>
      <c r="J154" s="5"/>
      <c r="K154" s="5"/>
      <c r="L154" s="623" t="s">
        <v>1638</v>
      </c>
      <c r="M154" s="624"/>
      <c r="N154" s="974"/>
      <c r="O154" s="974"/>
      <c r="P154" s="974"/>
      <c r="Q154" s="975"/>
      <c r="R154" s="14"/>
    </row>
    <row r="155" spans="1:18" ht="20.25" customHeight="1" thickBot="1">
      <c r="A155" s="10"/>
      <c r="B155" s="11"/>
      <c r="C155" s="11"/>
      <c r="D155" s="11"/>
      <c r="E155" s="11"/>
      <c r="F155" s="11"/>
      <c r="G155" s="11"/>
      <c r="H155" s="11"/>
      <c r="I155" s="11"/>
      <c r="J155" s="11"/>
      <c r="K155" s="11"/>
      <c r="L155" s="11"/>
      <c r="M155" s="11"/>
      <c r="N155" s="11"/>
      <c r="O155" s="11"/>
      <c r="P155" s="11"/>
      <c r="Q155" s="11"/>
      <c r="R155" s="15"/>
    </row>
  </sheetData>
  <mergeCells count="71">
    <mergeCell ref="N154:Q154"/>
    <mergeCell ref="N149:Q149"/>
    <mergeCell ref="N150:Q150"/>
    <mergeCell ref="N151:Q151"/>
    <mergeCell ref="N152:Q152"/>
    <mergeCell ref="N153:Q153"/>
    <mergeCell ref="N144:Q144"/>
    <mergeCell ref="N145:Q145"/>
    <mergeCell ref="N146:Q146"/>
    <mergeCell ref="N147:Q147"/>
    <mergeCell ref="N148:Q148"/>
    <mergeCell ref="N139:Q139"/>
    <mergeCell ref="N140:Q140"/>
    <mergeCell ref="N141:Q141"/>
    <mergeCell ref="N142:Q142"/>
    <mergeCell ref="N143:Q143"/>
    <mergeCell ref="N134:Q134"/>
    <mergeCell ref="N135:Q135"/>
    <mergeCell ref="N136:Q136"/>
    <mergeCell ref="N137:Q137"/>
    <mergeCell ref="N138:Q138"/>
    <mergeCell ref="N129:Q129"/>
    <mergeCell ref="N130:Q130"/>
    <mergeCell ref="N131:Q131"/>
    <mergeCell ref="N132:Q132"/>
    <mergeCell ref="N133:Q133"/>
    <mergeCell ref="N124:Q124"/>
    <mergeCell ref="N125:Q125"/>
    <mergeCell ref="N126:Q126"/>
    <mergeCell ref="N127:Q127"/>
    <mergeCell ref="N128:Q128"/>
    <mergeCell ref="N119:Q119"/>
    <mergeCell ref="N120:Q120"/>
    <mergeCell ref="N121:Q121"/>
    <mergeCell ref="N122:Q122"/>
    <mergeCell ref="N123:Q123"/>
    <mergeCell ref="N113:Q113"/>
    <mergeCell ref="N114:Q114"/>
    <mergeCell ref="N115:Q115"/>
    <mergeCell ref="N117:Q117"/>
    <mergeCell ref="N118:Q118"/>
    <mergeCell ref="N108:Q108"/>
    <mergeCell ref="N109:Q109"/>
    <mergeCell ref="N110:Q110"/>
    <mergeCell ref="N111:Q111"/>
    <mergeCell ref="N112:Q112"/>
    <mergeCell ref="N103:Q103"/>
    <mergeCell ref="N104:Q104"/>
    <mergeCell ref="N105:Q105"/>
    <mergeCell ref="N106:Q106"/>
    <mergeCell ref="N107:Q107"/>
    <mergeCell ref="N98:Q98"/>
    <mergeCell ref="N99:Q99"/>
    <mergeCell ref="N100:Q100"/>
    <mergeCell ref="N101:Q101"/>
    <mergeCell ref="N102:Q102"/>
    <mergeCell ref="B5:F5"/>
    <mergeCell ref="G5:K5"/>
    <mergeCell ref="B1:K2"/>
    <mergeCell ref="L1:L2"/>
    <mergeCell ref="N1:N2"/>
    <mergeCell ref="B3:F3"/>
    <mergeCell ref="G3:K3"/>
    <mergeCell ref="B4:F4"/>
    <mergeCell ref="G4:K4"/>
    <mergeCell ref="N97:Q97"/>
    <mergeCell ref="B6:F6"/>
    <mergeCell ref="G6:K6"/>
    <mergeCell ref="N94:Q94"/>
    <mergeCell ref="N95:Q95"/>
    <mergeCell ref="N96:Q96"/>
  </mergeCells>
  <phoneticPr fontId="24" type="noConversion"/>
  <conditionalFormatting sqref="L91:L92">
    <cfRule type="dataBar" priority="53">
      <dataBar>
        <cfvo type="num" val="0"/>
        <cfvo type="num" val="100"/>
        <color rgb="FF638EC6"/>
      </dataBar>
      <extLst>
        <ext xmlns:x14="http://schemas.microsoft.com/office/spreadsheetml/2009/9/main" uri="{B025F937-C7B1-47D3-B67F-A62EFF666E3E}">
          <x14:id>{2666E9F1-7D31-42FE-936C-395106070B1A}</x14:id>
        </ext>
      </extLst>
    </cfRule>
  </conditionalFormatting>
  <hyperlinks>
    <hyperlink ref="B5:F5" location="'Technology - END'!A1" tooltip="3. Endpoint Monitoring" display="3. Endpoint Monitoring" xr:uid="{DD31EF31-B725-458E-8DD8-4F3D2C5BBA32}"/>
    <hyperlink ref="B4:F4" location="'Technology - NET'!A1" tooltip="2. Network Monitoring" display="2. Network Monitoring" xr:uid="{1270C786-DB98-46FE-B589-04EA4F7B97FA}"/>
    <hyperlink ref="B6:F6" location="'Technology - AUT'!A1" tooltip="4. SecOps Automation" display="4. SecOps Automation" xr:uid="{05D4C742-86B6-4F4C-B497-2E612F07A0AF}"/>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5180" r:id="rId4" name="Drop Down 12">
              <controlPr defaultSize="0" autoLine="0" autoPict="0">
                <anchor moveWithCells="1">
                  <from>
                    <xdr:col>11</xdr:col>
                    <xdr:colOff>22860</xdr:colOff>
                    <xdr:row>11</xdr:row>
                    <xdr:rowOff>22860</xdr:rowOff>
                  </from>
                  <to>
                    <xdr:col>12</xdr:col>
                    <xdr:colOff>22860</xdr:colOff>
                    <xdr:row>11</xdr:row>
                    <xdr:rowOff>236220</xdr:rowOff>
                  </to>
                </anchor>
              </controlPr>
            </control>
          </mc:Choice>
        </mc:AlternateContent>
        <mc:AlternateContent xmlns:mc="http://schemas.openxmlformats.org/markup-compatibility/2006">
          <mc:Choice Requires="x14">
            <control shapeId="135535" r:id="rId5" name="Drop Down 367">
              <controlPr defaultSize="0" autoLine="0" autoPict="0">
                <anchor moveWithCells="1">
                  <from>
                    <xdr:col>11</xdr:col>
                    <xdr:colOff>22860</xdr:colOff>
                    <xdr:row>12</xdr:row>
                    <xdr:rowOff>22860</xdr:rowOff>
                  </from>
                  <to>
                    <xdr:col>12</xdr:col>
                    <xdr:colOff>22860</xdr:colOff>
                    <xdr:row>12</xdr:row>
                    <xdr:rowOff>236220</xdr:rowOff>
                  </to>
                </anchor>
              </controlPr>
            </control>
          </mc:Choice>
        </mc:AlternateContent>
        <mc:AlternateContent xmlns:mc="http://schemas.openxmlformats.org/markup-compatibility/2006">
          <mc:Choice Requires="x14">
            <control shapeId="135538" r:id="rId6" name="Drop Down 370">
              <controlPr defaultSize="0" autoLine="0" autoPict="0">
                <anchor moveWithCells="1">
                  <from>
                    <xdr:col>11</xdr:col>
                    <xdr:colOff>22860</xdr:colOff>
                    <xdr:row>14</xdr:row>
                    <xdr:rowOff>22860</xdr:rowOff>
                  </from>
                  <to>
                    <xdr:col>12</xdr:col>
                    <xdr:colOff>22860</xdr:colOff>
                    <xdr:row>14</xdr:row>
                    <xdr:rowOff>236220</xdr:rowOff>
                  </to>
                </anchor>
              </controlPr>
            </control>
          </mc:Choice>
        </mc:AlternateContent>
        <mc:AlternateContent xmlns:mc="http://schemas.openxmlformats.org/markup-compatibility/2006">
          <mc:Choice Requires="x14">
            <control shapeId="135539" r:id="rId7" name="Drop Down 371">
              <controlPr defaultSize="0" autoLine="0" autoPict="0">
                <anchor moveWithCells="1">
                  <from>
                    <xdr:col>11</xdr:col>
                    <xdr:colOff>22860</xdr:colOff>
                    <xdr:row>15</xdr:row>
                    <xdr:rowOff>22860</xdr:rowOff>
                  </from>
                  <to>
                    <xdr:col>12</xdr:col>
                    <xdr:colOff>22860</xdr:colOff>
                    <xdr:row>15</xdr:row>
                    <xdr:rowOff>236220</xdr:rowOff>
                  </to>
                </anchor>
              </controlPr>
            </control>
          </mc:Choice>
        </mc:AlternateContent>
        <mc:AlternateContent xmlns:mc="http://schemas.openxmlformats.org/markup-compatibility/2006">
          <mc:Choice Requires="x14">
            <control shapeId="135544" r:id="rId8" name="Drop Down 376">
              <controlPr defaultSize="0" autoLine="0" autoPict="0">
                <anchor moveWithCells="1">
                  <from>
                    <xdr:col>11</xdr:col>
                    <xdr:colOff>22860</xdr:colOff>
                    <xdr:row>17</xdr:row>
                    <xdr:rowOff>22860</xdr:rowOff>
                  </from>
                  <to>
                    <xdr:col>12</xdr:col>
                    <xdr:colOff>22860</xdr:colOff>
                    <xdr:row>17</xdr:row>
                    <xdr:rowOff>236220</xdr:rowOff>
                  </to>
                </anchor>
              </controlPr>
            </control>
          </mc:Choice>
        </mc:AlternateContent>
        <mc:AlternateContent xmlns:mc="http://schemas.openxmlformats.org/markup-compatibility/2006">
          <mc:Choice Requires="x14">
            <control shapeId="135545" r:id="rId9" name="Drop Down 377">
              <controlPr defaultSize="0" autoLine="0" autoPict="0">
                <anchor moveWithCells="1">
                  <from>
                    <xdr:col>11</xdr:col>
                    <xdr:colOff>22860</xdr:colOff>
                    <xdr:row>18</xdr:row>
                    <xdr:rowOff>22860</xdr:rowOff>
                  </from>
                  <to>
                    <xdr:col>12</xdr:col>
                    <xdr:colOff>22860</xdr:colOff>
                    <xdr:row>18</xdr:row>
                    <xdr:rowOff>236220</xdr:rowOff>
                  </to>
                </anchor>
              </controlPr>
            </control>
          </mc:Choice>
        </mc:AlternateContent>
        <mc:AlternateContent xmlns:mc="http://schemas.openxmlformats.org/markup-compatibility/2006">
          <mc:Choice Requires="x14">
            <control shapeId="135546" r:id="rId10" name="Drop Down 378">
              <controlPr defaultSize="0" autoLine="0" autoPict="0">
                <anchor moveWithCells="1">
                  <from>
                    <xdr:col>11</xdr:col>
                    <xdr:colOff>22860</xdr:colOff>
                    <xdr:row>19</xdr:row>
                    <xdr:rowOff>22860</xdr:rowOff>
                  </from>
                  <to>
                    <xdr:col>12</xdr:col>
                    <xdr:colOff>22860</xdr:colOff>
                    <xdr:row>19</xdr:row>
                    <xdr:rowOff>236220</xdr:rowOff>
                  </to>
                </anchor>
              </controlPr>
            </control>
          </mc:Choice>
        </mc:AlternateContent>
        <mc:AlternateContent xmlns:mc="http://schemas.openxmlformats.org/markup-compatibility/2006">
          <mc:Choice Requires="x14">
            <control shapeId="135547" r:id="rId11" name="Drop Down 379">
              <controlPr defaultSize="0" autoLine="0" autoPict="0">
                <anchor moveWithCells="1">
                  <from>
                    <xdr:col>11</xdr:col>
                    <xdr:colOff>22860</xdr:colOff>
                    <xdr:row>20</xdr:row>
                    <xdr:rowOff>22860</xdr:rowOff>
                  </from>
                  <to>
                    <xdr:col>12</xdr:col>
                    <xdr:colOff>22860</xdr:colOff>
                    <xdr:row>20</xdr:row>
                    <xdr:rowOff>236220</xdr:rowOff>
                  </to>
                </anchor>
              </controlPr>
            </control>
          </mc:Choice>
        </mc:AlternateContent>
        <mc:AlternateContent xmlns:mc="http://schemas.openxmlformats.org/markup-compatibility/2006">
          <mc:Choice Requires="x14">
            <control shapeId="135552" r:id="rId12" name="Drop Down 384">
              <controlPr defaultSize="0" autoLine="0" autoPict="0">
                <anchor moveWithCells="1">
                  <from>
                    <xdr:col>11</xdr:col>
                    <xdr:colOff>22860</xdr:colOff>
                    <xdr:row>28</xdr:row>
                    <xdr:rowOff>22860</xdr:rowOff>
                  </from>
                  <to>
                    <xdr:col>12</xdr:col>
                    <xdr:colOff>22860</xdr:colOff>
                    <xdr:row>28</xdr:row>
                    <xdr:rowOff>236220</xdr:rowOff>
                  </to>
                </anchor>
              </controlPr>
            </control>
          </mc:Choice>
        </mc:AlternateContent>
        <mc:AlternateContent xmlns:mc="http://schemas.openxmlformats.org/markup-compatibility/2006">
          <mc:Choice Requires="x14">
            <control shapeId="135553" r:id="rId13" name="Drop Down 385">
              <controlPr defaultSize="0" autoLine="0" autoPict="0">
                <anchor moveWithCells="1">
                  <from>
                    <xdr:col>11</xdr:col>
                    <xdr:colOff>22860</xdr:colOff>
                    <xdr:row>29</xdr:row>
                    <xdr:rowOff>22860</xdr:rowOff>
                  </from>
                  <to>
                    <xdr:col>12</xdr:col>
                    <xdr:colOff>22860</xdr:colOff>
                    <xdr:row>29</xdr:row>
                    <xdr:rowOff>236220</xdr:rowOff>
                  </to>
                </anchor>
              </controlPr>
            </control>
          </mc:Choice>
        </mc:AlternateContent>
        <mc:AlternateContent xmlns:mc="http://schemas.openxmlformats.org/markup-compatibility/2006">
          <mc:Choice Requires="x14">
            <control shapeId="135554" r:id="rId14" name="Drop Down 386">
              <controlPr defaultSize="0" autoLine="0" autoPict="0">
                <anchor moveWithCells="1">
                  <from>
                    <xdr:col>11</xdr:col>
                    <xdr:colOff>22860</xdr:colOff>
                    <xdr:row>30</xdr:row>
                    <xdr:rowOff>22860</xdr:rowOff>
                  </from>
                  <to>
                    <xdr:col>12</xdr:col>
                    <xdr:colOff>22860</xdr:colOff>
                    <xdr:row>30</xdr:row>
                    <xdr:rowOff>236220</xdr:rowOff>
                  </to>
                </anchor>
              </controlPr>
            </control>
          </mc:Choice>
        </mc:AlternateContent>
        <mc:AlternateContent xmlns:mc="http://schemas.openxmlformats.org/markup-compatibility/2006">
          <mc:Choice Requires="x14">
            <control shapeId="135555" r:id="rId15" name="Drop Down 387">
              <controlPr defaultSize="0" autoLine="0" autoPict="0">
                <anchor moveWithCells="1">
                  <from>
                    <xdr:col>11</xdr:col>
                    <xdr:colOff>22860</xdr:colOff>
                    <xdr:row>31</xdr:row>
                    <xdr:rowOff>22860</xdr:rowOff>
                  </from>
                  <to>
                    <xdr:col>12</xdr:col>
                    <xdr:colOff>22860</xdr:colOff>
                    <xdr:row>31</xdr:row>
                    <xdr:rowOff>236220</xdr:rowOff>
                  </to>
                </anchor>
              </controlPr>
            </control>
          </mc:Choice>
        </mc:AlternateContent>
        <mc:AlternateContent xmlns:mc="http://schemas.openxmlformats.org/markup-compatibility/2006">
          <mc:Choice Requires="x14">
            <control shapeId="135560" r:id="rId16" name="Drop Down 392">
              <controlPr defaultSize="0" autoLine="0" autoPict="0">
                <anchor moveWithCells="1">
                  <from>
                    <xdr:col>11</xdr:col>
                    <xdr:colOff>22860</xdr:colOff>
                    <xdr:row>35</xdr:row>
                    <xdr:rowOff>22860</xdr:rowOff>
                  </from>
                  <to>
                    <xdr:col>12</xdr:col>
                    <xdr:colOff>22860</xdr:colOff>
                    <xdr:row>35</xdr:row>
                    <xdr:rowOff>236220</xdr:rowOff>
                  </to>
                </anchor>
              </controlPr>
            </control>
          </mc:Choice>
        </mc:AlternateContent>
        <mc:AlternateContent xmlns:mc="http://schemas.openxmlformats.org/markup-compatibility/2006">
          <mc:Choice Requires="x14">
            <control shapeId="135561" r:id="rId17" name="Drop Down 393">
              <controlPr defaultSize="0" autoLine="0" autoPict="0">
                <anchor moveWithCells="1">
                  <from>
                    <xdr:col>11</xdr:col>
                    <xdr:colOff>22860</xdr:colOff>
                    <xdr:row>36</xdr:row>
                    <xdr:rowOff>22860</xdr:rowOff>
                  </from>
                  <to>
                    <xdr:col>12</xdr:col>
                    <xdr:colOff>22860</xdr:colOff>
                    <xdr:row>36</xdr:row>
                    <xdr:rowOff>236220</xdr:rowOff>
                  </to>
                </anchor>
              </controlPr>
            </control>
          </mc:Choice>
        </mc:AlternateContent>
        <mc:AlternateContent xmlns:mc="http://schemas.openxmlformats.org/markup-compatibility/2006">
          <mc:Choice Requires="x14">
            <control shapeId="135592" r:id="rId18" name="Drop Down 424">
              <controlPr defaultSize="0" autoLine="0" autoPict="0">
                <anchor moveWithCells="1">
                  <from>
                    <xdr:col>11</xdr:col>
                    <xdr:colOff>22860</xdr:colOff>
                    <xdr:row>33</xdr:row>
                    <xdr:rowOff>22860</xdr:rowOff>
                  </from>
                  <to>
                    <xdr:col>12</xdr:col>
                    <xdr:colOff>22860</xdr:colOff>
                    <xdr:row>33</xdr:row>
                    <xdr:rowOff>236220</xdr:rowOff>
                  </to>
                </anchor>
              </controlPr>
            </control>
          </mc:Choice>
        </mc:AlternateContent>
        <mc:AlternateContent xmlns:mc="http://schemas.openxmlformats.org/markup-compatibility/2006">
          <mc:Choice Requires="x14">
            <control shapeId="135594" r:id="rId19" name="Drop Down 426">
              <controlPr defaultSize="0" autoLine="0" autoPict="0">
                <anchor moveWithCells="1">
                  <from>
                    <xdr:col>11</xdr:col>
                    <xdr:colOff>22860</xdr:colOff>
                    <xdr:row>32</xdr:row>
                    <xdr:rowOff>22860</xdr:rowOff>
                  </from>
                  <to>
                    <xdr:col>12</xdr:col>
                    <xdr:colOff>22860</xdr:colOff>
                    <xdr:row>32</xdr:row>
                    <xdr:rowOff>236220</xdr:rowOff>
                  </to>
                </anchor>
              </controlPr>
            </control>
          </mc:Choice>
        </mc:AlternateContent>
        <mc:AlternateContent xmlns:mc="http://schemas.openxmlformats.org/markup-compatibility/2006">
          <mc:Choice Requires="x14">
            <control shapeId="135596" r:id="rId20" name="Drop Down 428">
              <controlPr defaultSize="0" autoLine="0" autoPict="0">
                <anchor moveWithCells="1">
                  <from>
                    <xdr:col>11</xdr:col>
                    <xdr:colOff>22860</xdr:colOff>
                    <xdr:row>22</xdr:row>
                    <xdr:rowOff>22860</xdr:rowOff>
                  </from>
                  <to>
                    <xdr:col>12</xdr:col>
                    <xdr:colOff>22860</xdr:colOff>
                    <xdr:row>22</xdr:row>
                    <xdr:rowOff>236220</xdr:rowOff>
                  </to>
                </anchor>
              </controlPr>
            </control>
          </mc:Choice>
        </mc:AlternateContent>
        <mc:AlternateContent xmlns:mc="http://schemas.openxmlformats.org/markup-compatibility/2006">
          <mc:Choice Requires="x14">
            <control shapeId="135597" r:id="rId21" name="Drop Down 429">
              <controlPr defaultSize="0" autoLine="0" autoPict="0">
                <anchor moveWithCells="1">
                  <from>
                    <xdr:col>11</xdr:col>
                    <xdr:colOff>22860</xdr:colOff>
                    <xdr:row>23</xdr:row>
                    <xdr:rowOff>22860</xdr:rowOff>
                  </from>
                  <to>
                    <xdr:col>12</xdr:col>
                    <xdr:colOff>22860</xdr:colOff>
                    <xdr:row>23</xdr:row>
                    <xdr:rowOff>236220</xdr:rowOff>
                  </to>
                </anchor>
              </controlPr>
            </control>
          </mc:Choice>
        </mc:AlternateContent>
        <mc:AlternateContent xmlns:mc="http://schemas.openxmlformats.org/markup-compatibility/2006">
          <mc:Choice Requires="x14">
            <control shapeId="135598" r:id="rId22" name="Drop Down 430">
              <controlPr defaultSize="0" autoLine="0" autoPict="0">
                <anchor moveWithCells="1">
                  <from>
                    <xdr:col>11</xdr:col>
                    <xdr:colOff>22860</xdr:colOff>
                    <xdr:row>24</xdr:row>
                    <xdr:rowOff>22860</xdr:rowOff>
                  </from>
                  <to>
                    <xdr:col>12</xdr:col>
                    <xdr:colOff>22860</xdr:colOff>
                    <xdr:row>24</xdr:row>
                    <xdr:rowOff>236220</xdr:rowOff>
                  </to>
                </anchor>
              </controlPr>
            </control>
          </mc:Choice>
        </mc:AlternateContent>
        <mc:AlternateContent xmlns:mc="http://schemas.openxmlformats.org/markup-compatibility/2006">
          <mc:Choice Requires="x14">
            <control shapeId="135599" r:id="rId23" name="Drop Down 431">
              <controlPr defaultSize="0" autoLine="0" autoPict="0">
                <anchor moveWithCells="1">
                  <from>
                    <xdr:col>11</xdr:col>
                    <xdr:colOff>22860</xdr:colOff>
                    <xdr:row>25</xdr:row>
                    <xdr:rowOff>22860</xdr:rowOff>
                  </from>
                  <to>
                    <xdr:col>12</xdr:col>
                    <xdr:colOff>22860</xdr:colOff>
                    <xdr:row>25</xdr:row>
                    <xdr:rowOff>236220</xdr:rowOff>
                  </to>
                </anchor>
              </controlPr>
            </control>
          </mc:Choice>
        </mc:AlternateContent>
        <mc:AlternateContent xmlns:mc="http://schemas.openxmlformats.org/markup-compatibility/2006">
          <mc:Choice Requires="x14">
            <control shapeId="135600" r:id="rId24" name="Drop Down 432">
              <controlPr defaultSize="0" autoLine="0" autoPict="0">
                <anchor moveWithCells="1">
                  <from>
                    <xdr:col>11</xdr:col>
                    <xdr:colOff>22860</xdr:colOff>
                    <xdr:row>26</xdr:row>
                    <xdr:rowOff>22860</xdr:rowOff>
                  </from>
                  <to>
                    <xdr:col>12</xdr:col>
                    <xdr:colOff>22860</xdr:colOff>
                    <xdr:row>26</xdr:row>
                    <xdr:rowOff>236220</xdr:rowOff>
                  </to>
                </anchor>
              </controlPr>
            </control>
          </mc:Choice>
        </mc:AlternateContent>
        <mc:AlternateContent xmlns:mc="http://schemas.openxmlformats.org/markup-compatibility/2006">
          <mc:Choice Requires="x14">
            <control shapeId="135606" r:id="rId25" name="Drop Down 438">
              <controlPr defaultSize="0" autoLine="0" autoPict="0">
                <anchor moveWithCells="1">
                  <from>
                    <xdr:col>11</xdr:col>
                    <xdr:colOff>22860</xdr:colOff>
                    <xdr:row>37</xdr:row>
                    <xdr:rowOff>22860</xdr:rowOff>
                  </from>
                  <to>
                    <xdr:col>12</xdr:col>
                    <xdr:colOff>22860</xdr:colOff>
                    <xdr:row>37</xdr:row>
                    <xdr:rowOff>236220</xdr:rowOff>
                  </to>
                </anchor>
              </controlPr>
            </control>
          </mc:Choice>
        </mc:AlternateContent>
        <mc:AlternateContent xmlns:mc="http://schemas.openxmlformats.org/markup-compatibility/2006">
          <mc:Choice Requires="x14">
            <control shapeId="135608" r:id="rId26" name="Drop Down 440">
              <controlPr defaultSize="0" autoLine="0" autoPict="0">
                <anchor moveWithCells="1">
                  <from>
                    <xdr:col>11</xdr:col>
                    <xdr:colOff>22860</xdr:colOff>
                    <xdr:row>42</xdr:row>
                    <xdr:rowOff>22860</xdr:rowOff>
                  </from>
                  <to>
                    <xdr:col>12</xdr:col>
                    <xdr:colOff>22860</xdr:colOff>
                    <xdr:row>42</xdr:row>
                    <xdr:rowOff>236220</xdr:rowOff>
                  </to>
                </anchor>
              </controlPr>
            </control>
          </mc:Choice>
        </mc:AlternateContent>
        <mc:AlternateContent xmlns:mc="http://schemas.openxmlformats.org/markup-compatibility/2006">
          <mc:Choice Requires="x14">
            <control shapeId="135610" r:id="rId27" name="Drop Down 442">
              <controlPr defaultSize="0" autoLine="0" autoPict="0">
                <anchor moveWithCells="1">
                  <from>
                    <xdr:col>11</xdr:col>
                    <xdr:colOff>22860</xdr:colOff>
                    <xdr:row>43</xdr:row>
                    <xdr:rowOff>22860</xdr:rowOff>
                  </from>
                  <to>
                    <xdr:col>12</xdr:col>
                    <xdr:colOff>22860</xdr:colOff>
                    <xdr:row>43</xdr:row>
                    <xdr:rowOff>236220</xdr:rowOff>
                  </to>
                </anchor>
              </controlPr>
            </control>
          </mc:Choice>
        </mc:AlternateContent>
        <mc:AlternateContent xmlns:mc="http://schemas.openxmlformats.org/markup-compatibility/2006">
          <mc:Choice Requires="x14">
            <control shapeId="135611" r:id="rId28" name="Drop Down 443">
              <controlPr defaultSize="0" autoLine="0" autoPict="0">
                <anchor moveWithCells="1">
                  <from>
                    <xdr:col>11</xdr:col>
                    <xdr:colOff>22860</xdr:colOff>
                    <xdr:row>44</xdr:row>
                    <xdr:rowOff>22860</xdr:rowOff>
                  </from>
                  <to>
                    <xdr:col>12</xdr:col>
                    <xdr:colOff>22860</xdr:colOff>
                    <xdr:row>44</xdr:row>
                    <xdr:rowOff>236220</xdr:rowOff>
                  </to>
                </anchor>
              </controlPr>
            </control>
          </mc:Choice>
        </mc:AlternateContent>
        <mc:AlternateContent xmlns:mc="http://schemas.openxmlformats.org/markup-compatibility/2006">
          <mc:Choice Requires="x14">
            <control shapeId="135612" r:id="rId29" name="Drop Down 444">
              <controlPr defaultSize="0" autoLine="0" autoPict="0">
                <anchor moveWithCells="1">
                  <from>
                    <xdr:col>11</xdr:col>
                    <xdr:colOff>22860</xdr:colOff>
                    <xdr:row>45</xdr:row>
                    <xdr:rowOff>22860</xdr:rowOff>
                  </from>
                  <to>
                    <xdr:col>12</xdr:col>
                    <xdr:colOff>22860</xdr:colOff>
                    <xdr:row>45</xdr:row>
                    <xdr:rowOff>236220</xdr:rowOff>
                  </to>
                </anchor>
              </controlPr>
            </control>
          </mc:Choice>
        </mc:AlternateContent>
        <mc:AlternateContent xmlns:mc="http://schemas.openxmlformats.org/markup-compatibility/2006">
          <mc:Choice Requires="x14">
            <control shapeId="135613" r:id="rId30" name="Drop Down 445">
              <controlPr defaultSize="0" autoLine="0" autoPict="0">
                <anchor moveWithCells="1">
                  <from>
                    <xdr:col>11</xdr:col>
                    <xdr:colOff>22860</xdr:colOff>
                    <xdr:row>46</xdr:row>
                    <xdr:rowOff>22860</xdr:rowOff>
                  </from>
                  <to>
                    <xdr:col>12</xdr:col>
                    <xdr:colOff>22860</xdr:colOff>
                    <xdr:row>46</xdr:row>
                    <xdr:rowOff>236220</xdr:rowOff>
                  </to>
                </anchor>
              </controlPr>
            </control>
          </mc:Choice>
        </mc:AlternateContent>
        <mc:AlternateContent xmlns:mc="http://schemas.openxmlformats.org/markup-compatibility/2006">
          <mc:Choice Requires="x14">
            <control shapeId="135614" r:id="rId31" name="Drop Down 446">
              <controlPr defaultSize="0" autoLine="0" autoPict="0">
                <anchor moveWithCells="1">
                  <from>
                    <xdr:col>11</xdr:col>
                    <xdr:colOff>22860</xdr:colOff>
                    <xdr:row>47</xdr:row>
                    <xdr:rowOff>22860</xdr:rowOff>
                  </from>
                  <to>
                    <xdr:col>12</xdr:col>
                    <xdr:colOff>22860</xdr:colOff>
                    <xdr:row>47</xdr:row>
                    <xdr:rowOff>236220</xdr:rowOff>
                  </to>
                </anchor>
              </controlPr>
            </control>
          </mc:Choice>
        </mc:AlternateContent>
        <mc:AlternateContent xmlns:mc="http://schemas.openxmlformats.org/markup-compatibility/2006">
          <mc:Choice Requires="x14">
            <control shapeId="135615" r:id="rId32" name="Drop Down 447">
              <controlPr defaultSize="0" autoLine="0" autoPict="0">
                <anchor moveWithCells="1">
                  <from>
                    <xdr:col>11</xdr:col>
                    <xdr:colOff>22860</xdr:colOff>
                    <xdr:row>48</xdr:row>
                    <xdr:rowOff>22860</xdr:rowOff>
                  </from>
                  <to>
                    <xdr:col>12</xdr:col>
                    <xdr:colOff>22860</xdr:colOff>
                    <xdr:row>48</xdr:row>
                    <xdr:rowOff>236220</xdr:rowOff>
                  </to>
                </anchor>
              </controlPr>
            </control>
          </mc:Choice>
        </mc:AlternateContent>
        <mc:AlternateContent xmlns:mc="http://schemas.openxmlformats.org/markup-compatibility/2006">
          <mc:Choice Requires="x14">
            <control shapeId="135616" r:id="rId33" name="Drop Down 448">
              <controlPr defaultSize="0" autoLine="0" autoPict="0">
                <anchor moveWithCells="1">
                  <from>
                    <xdr:col>11</xdr:col>
                    <xdr:colOff>22860</xdr:colOff>
                    <xdr:row>49</xdr:row>
                    <xdr:rowOff>22860</xdr:rowOff>
                  </from>
                  <to>
                    <xdr:col>12</xdr:col>
                    <xdr:colOff>22860</xdr:colOff>
                    <xdr:row>49</xdr:row>
                    <xdr:rowOff>236220</xdr:rowOff>
                  </to>
                </anchor>
              </controlPr>
            </control>
          </mc:Choice>
        </mc:AlternateContent>
        <mc:AlternateContent xmlns:mc="http://schemas.openxmlformats.org/markup-compatibility/2006">
          <mc:Choice Requires="x14">
            <control shapeId="135617" r:id="rId34" name="Drop Down 449">
              <controlPr defaultSize="0" autoLine="0" autoPict="0">
                <anchor moveWithCells="1">
                  <from>
                    <xdr:col>11</xdr:col>
                    <xdr:colOff>22860</xdr:colOff>
                    <xdr:row>53</xdr:row>
                    <xdr:rowOff>22860</xdr:rowOff>
                  </from>
                  <to>
                    <xdr:col>12</xdr:col>
                    <xdr:colOff>22860</xdr:colOff>
                    <xdr:row>53</xdr:row>
                    <xdr:rowOff>236220</xdr:rowOff>
                  </to>
                </anchor>
              </controlPr>
            </control>
          </mc:Choice>
        </mc:AlternateContent>
        <mc:AlternateContent xmlns:mc="http://schemas.openxmlformats.org/markup-compatibility/2006">
          <mc:Choice Requires="x14">
            <control shapeId="135618" r:id="rId35" name="Drop Down 450">
              <controlPr defaultSize="0" autoLine="0" autoPict="0">
                <anchor moveWithCells="1">
                  <from>
                    <xdr:col>11</xdr:col>
                    <xdr:colOff>22860</xdr:colOff>
                    <xdr:row>54</xdr:row>
                    <xdr:rowOff>22860</xdr:rowOff>
                  </from>
                  <to>
                    <xdr:col>12</xdr:col>
                    <xdr:colOff>22860</xdr:colOff>
                    <xdr:row>54</xdr:row>
                    <xdr:rowOff>236220</xdr:rowOff>
                  </to>
                </anchor>
              </controlPr>
            </control>
          </mc:Choice>
        </mc:AlternateContent>
        <mc:AlternateContent xmlns:mc="http://schemas.openxmlformats.org/markup-compatibility/2006">
          <mc:Choice Requires="x14">
            <control shapeId="135619" r:id="rId36" name="Drop Down 451">
              <controlPr defaultSize="0" autoLine="0" autoPict="0">
                <anchor moveWithCells="1">
                  <from>
                    <xdr:col>11</xdr:col>
                    <xdr:colOff>22860</xdr:colOff>
                    <xdr:row>55</xdr:row>
                    <xdr:rowOff>22860</xdr:rowOff>
                  </from>
                  <to>
                    <xdr:col>12</xdr:col>
                    <xdr:colOff>22860</xdr:colOff>
                    <xdr:row>55</xdr:row>
                    <xdr:rowOff>236220</xdr:rowOff>
                  </to>
                </anchor>
              </controlPr>
            </control>
          </mc:Choice>
        </mc:AlternateContent>
        <mc:AlternateContent xmlns:mc="http://schemas.openxmlformats.org/markup-compatibility/2006">
          <mc:Choice Requires="x14">
            <control shapeId="135620" r:id="rId37" name="Drop Down 452">
              <controlPr defaultSize="0" autoLine="0" autoPict="0">
                <anchor moveWithCells="1">
                  <from>
                    <xdr:col>11</xdr:col>
                    <xdr:colOff>22860</xdr:colOff>
                    <xdr:row>56</xdr:row>
                    <xdr:rowOff>22860</xdr:rowOff>
                  </from>
                  <to>
                    <xdr:col>12</xdr:col>
                    <xdr:colOff>22860</xdr:colOff>
                    <xdr:row>56</xdr:row>
                    <xdr:rowOff>236220</xdr:rowOff>
                  </to>
                </anchor>
              </controlPr>
            </control>
          </mc:Choice>
        </mc:AlternateContent>
        <mc:AlternateContent xmlns:mc="http://schemas.openxmlformats.org/markup-compatibility/2006">
          <mc:Choice Requires="x14">
            <control shapeId="135621" r:id="rId38" name="Drop Down 453">
              <controlPr defaultSize="0" autoLine="0" autoPict="0">
                <anchor moveWithCells="1">
                  <from>
                    <xdr:col>11</xdr:col>
                    <xdr:colOff>22860</xdr:colOff>
                    <xdr:row>57</xdr:row>
                    <xdr:rowOff>22860</xdr:rowOff>
                  </from>
                  <to>
                    <xdr:col>12</xdr:col>
                    <xdr:colOff>22860</xdr:colOff>
                    <xdr:row>57</xdr:row>
                    <xdr:rowOff>236220</xdr:rowOff>
                  </to>
                </anchor>
              </controlPr>
            </control>
          </mc:Choice>
        </mc:AlternateContent>
        <mc:AlternateContent xmlns:mc="http://schemas.openxmlformats.org/markup-compatibility/2006">
          <mc:Choice Requires="x14">
            <control shapeId="135622" r:id="rId39" name="Drop Down 454">
              <controlPr defaultSize="0" autoLine="0" autoPict="0">
                <anchor moveWithCells="1">
                  <from>
                    <xdr:col>11</xdr:col>
                    <xdr:colOff>22860</xdr:colOff>
                    <xdr:row>58</xdr:row>
                    <xdr:rowOff>22860</xdr:rowOff>
                  </from>
                  <to>
                    <xdr:col>12</xdr:col>
                    <xdr:colOff>22860</xdr:colOff>
                    <xdr:row>58</xdr:row>
                    <xdr:rowOff>236220</xdr:rowOff>
                  </to>
                </anchor>
              </controlPr>
            </control>
          </mc:Choice>
        </mc:AlternateContent>
        <mc:AlternateContent xmlns:mc="http://schemas.openxmlformats.org/markup-compatibility/2006">
          <mc:Choice Requires="x14">
            <control shapeId="135624" r:id="rId40" name="Drop Down 456">
              <controlPr defaultSize="0" autoLine="0" autoPict="0">
                <anchor moveWithCells="1">
                  <from>
                    <xdr:col>11</xdr:col>
                    <xdr:colOff>22860</xdr:colOff>
                    <xdr:row>59</xdr:row>
                    <xdr:rowOff>22860</xdr:rowOff>
                  </from>
                  <to>
                    <xdr:col>12</xdr:col>
                    <xdr:colOff>22860</xdr:colOff>
                    <xdr:row>59</xdr:row>
                    <xdr:rowOff>236220</xdr:rowOff>
                  </to>
                </anchor>
              </controlPr>
            </control>
          </mc:Choice>
        </mc:AlternateContent>
        <mc:AlternateContent xmlns:mc="http://schemas.openxmlformats.org/markup-compatibility/2006">
          <mc:Choice Requires="x14">
            <control shapeId="135625" r:id="rId41" name="Drop Down 457">
              <controlPr defaultSize="0" autoLine="0" autoPict="0">
                <anchor moveWithCells="1">
                  <from>
                    <xdr:col>11</xdr:col>
                    <xdr:colOff>22860</xdr:colOff>
                    <xdr:row>60</xdr:row>
                    <xdr:rowOff>22860</xdr:rowOff>
                  </from>
                  <to>
                    <xdr:col>12</xdr:col>
                    <xdr:colOff>22860</xdr:colOff>
                    <xdr:row>60</xdr:row>
                    <xdr:rowOff>236220</xdr:rowOff>
                  </to>
                </anchor>
              </controlPr>
            </control>
          </mc:Choice>
        </mc:AlternateContent>
        <mc:AlternateContent xmlns:mc="http://schemas.openxmlformats.org/markup-compatibility/2006">
          <mc:Choice Requires="x14">
            <control shapeId="135626" r:id="rId42" name="Drop Down 458">
              <controlPr defaultSize="0" autoLine="0" autoPict="0">
                <anchor moveWithCells="1">
                  <from>
                    <xdr:col>11</xdr:col>
                    <xdr:colOff>22860</xdr:colOff>
                    <xdr:row>63</xdr:row>
                    <xdr:rowOff>22860</xdr:rowOff>
                  </from>
                  <to>
                    <xdr:col>12</xdr:col>
                    <xdr:colOff>22860</xdr:colOff>
                    <xdr:row>63</xdr:row>
                    <xdr:rowOff>236220</xdr:rowOff>
                  </to>
                </anchor>
              </controlPr>
            </control>
          </mc:Choice>
        </mc:AlternateContent>
        <mc:AlternateContent xmlns:mc="http://schemas.openxmlformats.org/markup-compatibility/2006">
          <mc:Choice Requires="x14">
            <control shapeId="135627" r:id="rId43" name="Drop Down 459">
              <controlPr defaultSize="0" autoLine="0" autoPict="0">
                <anchor moveWithCells="1">
                  <from>
                    <xdr:col>11</xdr:col>
                    <xdr:colOff>22860</xdr:colOff>
                    <xdr:row>64</xdr:row>
                    <xdr:rowOff>22860</xdr:rowOff>
                  </from>
                  <to>
                    <xdr:col>12</xdr:col>
                    <xdr:colOff>22860</xdr:colOff>
                    <xdr:row>64</xdr:row>
                    <xdr:rowOff>236220</xdr:rowOff>
                  </to>
                </anchor>
              </controlPr>
            </control>
          </mc:Choice>
        </mc:AlternateContent>
        <mc:AlternateContent xmlns:mc="http://schemas.openxmlformats.org/markup-compatibility/2006">
          <mc:Choice Requires="x14">
            <control shapeId="135628" r:id="rId44" name="Drop Down 460">
              <controlPr defaultSize="0" autoLine="0" autoPict="0">
                <anchor moveWithCells="1">
                  <from>
                    <xdr:col>11</xdr:col>
                    <xdr:colOff>22860</xdr:colOff>
                    <xdr:row>65</xdr:row>
                    <xdr:rowOff>22860</xdr:rowOff>
                  </from>
                  <to>
                    <xdr:col>12</xdr:col>
                    <xdr:colOff>22860</xdr:colOff>
                    <xdr:row>65</xdr:row>
                    <xdr:rowOff>236220</xdr:rowOff>
                  </to>
                </anchor>
              </controlPr>
            </control>
          </mc:Choice>
        </mc:AlternateContent>
        <mc:AlternateContent xmlns:mc="http://schemas.openxmlformats.org/markup-compatibility/2006">
          <mc:Choice Requires="x14">
            <control shapeId="135629" r:id="rId45" name="Drop Down 461">
              <controlPr defaultSize="0" autoLine="0" autoPict="0">
                <anchor moveWithCells="1">
                  <from>
                    <xdr:col>11</xdr:col>
                    <xdr:colOff>22860</xdr:colOff>
                    <xdr:row>66</xdr:row>
                    <xdr:rowOff>22860</xdr:rowOff>
                  </from>
                  <to>
                    <xdr:col>12</xdr:col>
                    <xdr:colOff>22860</xdr:colOff>
                    <xdr:row>66</xdr:row>
                    <xdr:rowOff>236220</xdr:rowOff>
                  </to>
                </anchor>
              </controlPr>
            </control>
          </mc:Choice>
        </mc:AlternateContent>
        <mc:AlternateContent xmlns:mc="http://schemas.openxmlformats.org/markup-compatibility/2006">
          <mc:Choice Requires="x14">
            <control shapeId="135630" r:id="rId46" name="Drop Down 462">
              <controlPr defaultSize="0" autoLine="0" autoPict="0">
                <anchor moveWithCells="1">
                  <from>
                    <xdr:col>11</xdr:col>
                    <xdr:colOff>22860</xdr:colOff>
                    <xdr:row>67</xdr:row>
                    <xdr:rowOff>22860</xdr:rowOff>
                  </from>
                  <to>
                    <xdr:col>12</xdr:col>
                    <xdr:colOff>22860</xdr:colOff>
                    <xdr:row>67</xdr:row>
                    <xdr:rowOff>236220</xdr:rowOff>
                  </to>
                </anchor>
              </controlPr>
            </control>
          </mc:Choice>
        </mc:AlternateContent>
        <mc:AlternateContent xmlns:mc="http://schemas.openxmlformats.org/markup-compatibility/2006">
          <mc:Choice Requires="x14">
            <control shapeId="135631" r:id="rId47" name="Drop Down 463">
              <controlPr defaultSize="0" autoLine="0" autoPict="0">
                <anchor moveWithCells="1">
                  <from>
                    <xdr:col>11</xdr:col>
                    <xdr:colOff>22860</xdr:colOff>
                    <xdr:row>68</xdr:row>
                    <xdr:rowOff>22860</xdr:rowOff>
                  </from>
                  <to>
                    <xdr:col>12</xdr:col>
                    <xdr:colOff>22860</xdr:colOff>
                    <xdr:row>68</xdr:row>
                    <xdr:rowOff>236220</xdr:rowOff>
                  </to>
                </anchor>
              </controlPr>
            </control>
          </mc:Choice>
        </mc:AlternateContent>
        <mc:AlternateContent xmlns:mc="http://schemas.openxmlformats.org/markup-compatibility/2006">
          <mc:Choice Requires="x14">
            <control shapeId="135632" r:id="rId48" name="Drop Down 464">
              <controlPr defaultSize="0" autoLine="0" autoPict="0">
                <anchor moveWithCells="1">
                  <from>
                    <xdr:col>11</xdr:col>
                    <xdr:colOff>22860</xdr:colOff>
                    <xdr:row>69</xdr:row>
                    <xdr:rowOff>22860</xdr:rowOff>
                  </from>
                  <to>
                    <xdr:col>12</xdr:col>
                    <xdr:colOff>22860</xdr:colOff>
                    <xdr:row>69</xdr:row>
                    <xdr:rowOff>236220</xdr:rowOff>
                  </to>
                </anchor>
              </controlPr>
            </control>
          </mc:Choice>
        </mc:AlternateContent>
        <mc:AlternateContent xmlns:mc="http://schemas.openxmlformats.org/markup-compatibility/2006">
          <mc:Choice Requires="x14">
            <control shapeId="135633" r:id="rId49" name="Drop Down 465">
              <controlPr defaultSize="0" autoLine="0" autoPict="0">
                <anchor moveWithCells="1">
                  <from>
                    <xdr:col>11</xdr:col>
                    <xdr:colOff>22860</xdr:colOff>
                    <xdr:row>70</xdr:row>
                    <xdr:rowOff>22860</xdr:rowOff>
                  </from>
                  <to>
                    <xdr:col>12</xdr:col>
                    <xdr:colOff>22860</xdr:colOff>
                    <xdr:row>70</xdr:row>
                    <xdr:rowOff>236220</xdr:rowOff>
                  </to>
                </anchor>
              </controlPr>
            </control>
          </mc:Choice>
        </mc:AlternateContent>
        <mc:AlternateContent xmlns:mc="http://schemas.openxmlformats.org/markup-compatibility/2006">
          <mc:Choice Requires="x14">
            <control shapeId="135634" r:id="rId50" name="Drop Down 466">
              <controlPr defaultSize="0" autoLine="0" autoPict="0">
                <anchor moveWithCells="1">
                  <from>
                    <xdr:col>11</xdr:col>
                    <xdr:colOff>22860</xdr:colOff>
                    <xdr:row>74</xdr:row>
                    <xdr:rowOff>22860</xdr:rowOff>
                  </from>
                  <to>
                    <xdr:col>12</xdr:col>
                    <xdr:colOff>22860</xdr:colOff>
                    <xdr:row>74</xdr:row>
                    <xdr:rowOff>236220</xdr:rowOff>
                  </to>
                </anchor>
              </controlPr>
            </control>
          </mc:Choice>
        </mc:AlternateContent>
        <mc:AlternateContent xmlns:mc="http://schemas.openxmlformats.org/markup-compatibility/2006">
          <mc:Choice Requires="x14">
            <control shapeId="135635" r:id="rId51" name="Drop Down 467">
              <controlPr defaultSize="0" autoLine="0" autoPict="0">
                <anchor moveWithCells="1">
                  <from>
                    <xdr:col>11</xdr:col>
                    <xdr:colOff>22860</xdr:colOff>
                    <xdr:row>75</xdr:row>
                    <xdr:rowOff>22860</xdr:rowOff>
                  </from>
                  <to>
                    <xdr:col>12</xdr:col>
                    <xdr:colOff>22860</xdr:colOff>
                    <xdr:row>75</xdr:row>
                    <xdr:rowOff>236220</xdr:rowOff>
                  </to>
                </anchor>
              </controlPr>
            </control>
          </mc:Choice>
        </mc:AlternateContent>
        <mc:AlternateContent xmlns:mc="http://schemas.openxmlformats.org/markup-compatibility/2006">
          <mc:Choice Requires="x14">
            <control shapeId="135636" r:id="rId52" name="Drop Down 468">
              <controlPr defaultSize="0" autoLine="0" autoPict="0">
                <anchor moveWithCells="1">
                  <from>
                    <xdr:col>11</xdr:col>
                    <xdr:colOff>22860</xdr:colOff>
                    <xdr:row>78</xdr:row>
                    <xdr:rowOff>22860</xdr:rowOff>
                  </from>
                  <to>
                    <xdr:col>12</xdr:col>
                    <xdr:colOff>22860</xdr:colOff>
                    <xdr:row>78</xdr:row>
                    <xdr:rowOff>236220</xdr:rowOff>
                  </to>
                </anchor>
              </controlPr>
            </control>
          </mc:Choice>
        </mc:AlternateContent>
        <mc:AlternateContent xmlns:mc="http://schemas.openxmlformats.org/markup-compatibility/2006">
          <mc:Choice Requires="x14">
            <control shapeId="135637" r:id="rId53" name="Drop Down 469">
              <controlPr defaultSize="0" autoLine="0" autoPict="0">
                <anchor moveWithCells="1">
                  <from>
                    <xdr:col>11</xdr:col>
                    <xdr:colOff>22860</xdr:colOff>
                    <xdr:row>79</xdr:row>
                    <xdr:rowOff>22860</xdr:rowOff>
                  </from>
                  <to>
                    <xdr:col>12</xdr:col>
                    <xdr:colOff>22860</xdr:colOff>
                    <xdr:row>79</xdr:row>
                    <xdr:rowOff>236220</xdr:rowOff>
                  </to>
                </anchor>
              </controlPr>
            </control>
          </mc:Choice>
        </mc:AlternateContent>
        <mc:AlternateContent xmlns:mc="http://schemas.openxmlformats.org/markup-compatibility/2006">
          <mc:Choice Requires="x14">
            <control shapeId="135638" r:id="rId54" name="Drop Down 470">
              <controlPr defaultSize="0" autoLine="0" autoPict="0">
                <anchor moveWithCells="1">
                  <from>
                    <xdr:col>11</xdr:col>
                    <xdr:colOff>22860</xdr:colOff>
                    <xdr:row>80</xdr:row>
                    <xdr:rowOff>22860</xdr:rowOff>
                  </from>
                  <to>
                    <xdr:col>12</xdr:col>
                    <xdr:colOff>22860</xdr:colOff>
                    <xdr:row>80</xdr:row>
                    <xdr:rowOff>236220</xdr:rowOff>
                  </to>
                </anchor>
              </controlPr>
            </control>
          </mc:Choice>
        </mc:AlternateContent>
        <mc:AlternateContent xmlns:mc="http://schemas.openxmlformats.org/markup-compatibility/2006">
          <mc:Choice Requires="x14">
            <control shapeId="135639" r:id="rId55" name="Drop Down 471">
              <controlPr defaultSize="0" autoLine="0" autoPict="0">
                <anchor moveWithCells="1">
                  <from>
                    <xdr:col>11</xdr:col>
                    <xdr:colOff>22860</xdr:colOff>
                    <xdr:row>81</xdr:row>
                    <xdr:rowOff>22860</xdr:rowOff>
                  </from>
                  <to>
                    <xdr:col>12</xdr:col>
                    <xdr:colOff>22860</xdr:colOff>
                    <xdr:row>81</xdr:row>
                    <xdr:rowOff>236220</xdr:rowOff>
                  </to>
                </anchor>
              </controlPr>
            </control>
          </mc:Choice>
        </mc:AlternateContent>
        <mc:AlternateContent xmlns:mc="http://schemas.openxmlformats.org/markup-compatibility/2006">
          <mc:Choice Requires="x14">
            <control shapeId="135640" r:id="rId56" name="Drop Down 472">
              <controlPr defaultSize="0" autoLine="0" autoPict="0">
                <anchor moveWithCells="1">
                  <from>
                    <xdr:col>11</xdr:col>
                    <xdr:colOff>22860</xdr:colOff>
                    <xdr:row>84</xdr:row>
                    <xdr:rowOff>22860</xdr:rowOff>
                  </from>
                  <to>
                    <xdr:col>12</xdr:col>
                    <xdr:colOff>22860</xdr:colOff>
                    <xdr:row>84</xdr:row>
                    <xdr:rowOff>236220</xdr:rowOff>
                  </to>
                </anchor>
              </controlPr>
            </control>
          </mc:Choice>
        </mc:AlternateContent>
        <mc:AlternateContent xmlns:mc="http://schemas.openxmlformats.org/markup-compatibility/2006">
          <mc:Choice Requires="x14">
            <control shapeId="135641" r:id="rId57" name="Drop Down 473">
              <controlPr defaultSize="0" autoLine="0" autoPict="0">
                <anchor moveWithCells="1">
                  <from>
                    <xdr:col>11</xdr:col>
                    <xdr:colOff>22860</xdr:colOff>
                    <xdr:row>85</xdr:row>
                    <xdr:rowOff>22860</xdr:rowOff>
                  </from>
                  <to>
                    <xdr:col>12</xdr:col>
                    <xdr:colOff>22860</xdr:colOff>
                    <xdr:row>85</xdr:row>
                    <xdr:rowOff>236220</xdr:rowOff>
                  </to>
                </anchor>
              </controlPr>
            </control>
          </mc:Choice>
        </mc:AlternateContent>
        <mc:AlternateContent xmlns:mc="http://schemas.openxmlformats.org/markup-compatibility/2006">
          <mc:Choice Requires="x14">
            <control shapeId="135642" r:id="rId58" name="Drop Down 474">
              <controlPr defaultSize="0" autoLine="0" autoPict="0">
                <anchor moveWithCells="1">
                  <from>
                    <xdr:col>11</xdr:col>
                    <xdr:colOff>22860</xdr:colOff>
                    <xdr:row>86</xdr:row>
                    <xdr:rowOff>22860</xdr:rowOff>
                  </from>
                  <to>
                    <xdr:col>12</xdr:col>
                    <xdr:colOff>22860</xdr:colOff>
                    <xdr:row>86</xdr:row>
                    <xdr:rowOff>236220</xdr:rowOff>
                  </to>
                </anchor>
              </controlPr>
            </control>
          </mc:Choice>
        </mc:AlternateContent>
        <mc:AlternateContent xmlns:mc="http://schemas.openxmlformats.org/markup-compatibility/2006">
          <mc:Choice Requires="x14">
            <control shapeId="135643" r:id="rId59" name="Drop Down 475">
              <controlPr defaultSize="0" autoLine="0" autoPict="0">
                <anchor moveWithCells="1">
                  <from>
                    <xdr:col>11</xdr:col>
                    <xdr:colOff>22860</xdr:colOff>
                    <xdr:row>87</xdr:row>
                    <xdr:rowOff>22860</xdr:rowOff>
                  </from>
                  <to>
                    <xdr:col>12</xdr:col>
                    <xdr:colOff>22860</xdr:colOff>
                    <xdr:row>87</xdr:row>
                    <xdr:rowOff>236220</xdr:rowOff>
                  </to>
                </anchor>
              </controlPr>
            </control>
          </mc:Choice>
        </mc:AlternateContent>
        <mc:AlternateContent xmlns:mc="http://schemas.openxmlformats.org/markup-compatibility/2006">
          <mc:Choice Requires="x14">
            <control shapeId="135644" r:id="rId60" name="Drop Down 476">
              <controlPr defaultSize="0" autoLine="0" autoPict="0">
                <anchor moveWithCells="1">
                  <from>
                    <xdr:col>11</xdr:col>
                    <xdr:colOff>22860</xdr:colOff>
                    <xdr:row>88</xdr:row>
                    <xdr:rowOff>22860</xdr:rowOff>
                  </from>
                  <to>
                    <xdr:col>12</xdr:col>
                    <xdr:colOff>22860</xdr:colOff>
                    <xdr:row>88</xdr:row>
                    <xdr:rowOff>236220</xdr:rowOff>
                  </to>
                </anchor>
              </controlPr>
            </control>
          </mc:Choice>
        </mc:AlternateContent>
        <mc:AlternateContent xmlns:mc="http://schemas.openxmlformats.org/markup-compatibility/2006">
          <mc:Choice Requires="x14">
            <control shapeId="135645" r:id="rId61" name="Drop Down 477">
              <controlPr defaultSize="0" autoLine="0" autoPict="0">
                <anchor moveWithCells="1">
                  <from>
                    <xdr:col>11</xdr:col>
                    <xdr:colOff>22860</xdr:colOff>
                    <xdr:row>89</xdr:row>
                    <xdr:rowOff>22860</xdr:rowOff>
                  </from>
                  <to>
                    <xdr:col>12</xdr:col>
                    <xdr:colOff>22860</xdr:colOff>
                    <xdr:row>89</xdr:row>
                    <xdr:rowOff>236220</xdr:rowOff>
                  </to>
                </anchor>
              </controlPr>
            </control>
          </mc:Choice>
        </mc:AlternateContent>
        <mc:AlternateContent xmlns:mc="http://schemas.openxmlformats.org/markup-compatibility/2006">
          <mc:Choice Requires="x14">
            <control shapeId="135646" r:id="rId62" name="Drop Down 478">
              <controlPr defaultSize="0" autoLine="0" autoPict="0">
                <anchor moveWithCells="1">
                  <from>
                    <xdr:col>11</xdr:col>
                    <xdr:colOff>22860</xdr:colOff>
                    <xdr:row>50</xdr:row>
                    <xdr:rowOff>22860</xdr:rowOff>
                  </from>
                  <to>
                    <xdr:col>12</xdr:col>
                    <xdr:colOff>22860</xdr:colOff>
                    <xdr:row>50</xdr:row>
                    <xdr:rowOff>236220</xdr:rowOff>
                  </to>
                </anchor>
              </controlPr>
            </control>
          </mc:Choice>
        </mc:AlternateContent>
        <mc:AlternateContent xmlns:mc="http://schemas.openxmlformats.org/markup-compatibility/2006">
          <mc:Choice Requires="x14">
            <control shapeId="135647" r:id="rId63" name="Drop Down 479">
              <controlPr defaultSize="0" autoLine="0" autoPict="0">
                <anchor moveWithCells="1">
                  <from>
                    <xdr:col>11</xdr:col>
                    <xdr:colOff>22860</xdr:colOff>
                    <xdr:row>71</xdr:row>
                    <xdr:rowOff>22860</xdr:rowOff>
                  </from>
                  <to>
                    <xdr:col>12</xdr:col>
                    <xdr:colOff>22860</xdr:colOff>
                    <xdr:row>71</xdr:row>
                    <xdr:rowOff>236220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666E9F1-7D31-42FE-936C-395106070B1A}">
            <x14:dataBar minLength="0" maxLength="100" border="1" gradient="0">
              <x14:cfvo type="num">
                <xm:f>0</xm:f>
              </x14:cfvo>
              <x14:cfvo type="num">
                <xm:f>100</xm:f>
              </x14:cfvo>
              <x14:borderColor theme="3"/>
              <x14:negativeFillColor rgb="FFFF0000"/>
              <x14:axisColor rgb="FF000000"/>
            </x14:dataBar>
          </x14:cfRule>
          <xm:sqref>L91:L92</xm:sqref>
        </x14:conditionalFormatting>
        <x14:conditionalFormatting xmlns:xm="http://schemas.microsoft.com/office/excel/2006/main">
          <x14:cfRule type="expression" priority="52" id="{926FEA6D-FAEE-4F91-B625-78C34ADD8E82}">
            <xm:f>_Output!$D$320=1</xm:f>
            <x14:dxf>
              <font>
                <strike/>
              </font>
              <fill>
                <patternFill>
                  <bgColor rgb="FFFFC000"/>
                </patternFill>
              </fill>
            </x14:dxf>
          </x14:cfRule>
          <xm:sqref>A9:Q14 A15:P16 A17:Q29 A30:P30 A31:Q91</xm:sqref>
        </x14:conditionalFormatting>
        <x14:conditionalFormatting xmlns:xm="http://schemas.microsoft.com/office/excel/2006/main">
          <x14:cfRule type="expression" priority="2" id="{47D26AA8-3E37-4C3D-8693-D91DCE88BEA6}">
            <xm:f>_Output!$D$477=1</xm:f>
            <x14:dxf>
              <font>
                <strike/>
              </font>
              <fill>
                <patternFill>
                  <bgColor rgb="FFFFC000"/>
                </patternFill>
              </fill>
            </x14:dxf>
          </x14:cfRule>
          <xm:sqref>Q15:Q16</xm:sqref>
        </x14:conditionalFormatting>
        <x14:conditionalFormatting xmlns:xm="http://schemas.microsoft.com/office/excel/2006/main">
          <x14:cfRule type="expression" priority="1" id="{17B63A22-5DC9-4463-9799-7355119127CB}">
            <xm:f>_Output!$D$423=1</xm:f>
            <x14:dxf>
              <font>
                <strike/>
              </font>
              <fill>
                <patternFill>
                  <bgColor rgb="FFFFC000"/>
                </patternFill>
              </fill>
            </x14:dxf>
          </x14:cfRule>
          <xm:sqref>Q30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13">
    <tabColor rgb="FF0070C0"/>
  </sheetPr>
  <dimension ref="A1:Z149"/>
  <sheetViews>
    <sheetView showRowColHeaders="0" zoomScaleNormal="100" workbookViewId="0">
      <pane ySplit="7" topLeftCell="A8" activePane="bottomLeft" state="frozen"/>
      <selection pane="bottomLeft"/>
    </sheetView>
  </sheetViews>
  <sheetFormatPr defaultColWidth="0" defaultRowHeight="20.25" customHeight="1"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customWidth="1"/>
    <col min="17" max="17" width="113" customWidth="1"/>
    <col min="18" max="18" width="2.28515625" customWidth="1"/>
    <col min="19" max="26" width="0" hidden="1" customWidth="1"/>
    <col min="27" max="16384" width="9.28515625" hidden="1"/>
  </cols>
  <sheetData>
    <row r="1" spans="1:18" ht="20.25" customHeight="1">
      <c r="A1" s="322"/>
      <c r="B1" s="968" t="s">
        <v>33</v>
      </c>
      <c r="C1" s="969"/>
      <c r="D1" s="969"/>
      <c r="E1" s="969"/>
      <c r="F1" s="969"/>
      <c r="G1" s="969"/>
      <c r="H1" s="969"/>
      <c r="I1" s="969"/>
      <c r="J1" s="969"/>
      <c r="K1" s="969"/>
      <c r="L1" s="877"/>
      <c r="M1" s="324"/>
      <c r="N1" s="877"/>
      <c r="O1" s="324"/>
      <c r="P1" s="324"/>
      <c r="Q1" s="324"/>
      <c r="R1" s="315"/>
    </row>
    <row r="2" spans="1:18" ht="20.25" customHeight="1">
      <c r="A2" s="316"/>
      <c r="B2" s="848"/>
      <c r="C2" s="849"/>
      <c r="D2" s="849"/>
      <c r="E2" s="849"/>
      <c r="F2" s="849"/>
      <c r="G2" s="849"/>
      <c r="H2" s="849"/>
      <c r="I2" s="849"/>
      <c r="J2" s="849"/>
      <c r="K2" s="849"/>
      <c r="L2" s="840"/>
      <c r="M2" s="325"/>
      <c r="N2" s="840"/>
      <c r="O2" s="325"/>
      <c r="P2" s="325"/>
      <c r="Q2" s="325"/>
      <c r="R2" s="318"/>
    </row>
    <row r="3" spans="1:18" ht="20.25" customHeight="1">
      <c r="A3" s="316"/>
      <c r="B3" s="844" t="s">
        <v>34</v>
      </c>
      <c r="C3" s="845"/>
      <c r="D3" s="845"/>
      <c r="E3" s="845"/>
      <c r="F3" s="845"/>
      <c r="G3" s="970"/>
      <c r="H3" s="971"/>
      <c r="I3" s="971"/>
      <c r="J3" s="971"/>
      <c r="K3" s="971"/>
      <c r="L3" s="317"/>
      <c r="M3" s="317"/>
      <c r="N3" s="317"/>
      <c r="O3" s="317"/>
      <c r="P3" s="317"/>
      <c r="Q3" s="317"/>
      <c r="R3" s="318"/>
    </row>
    <row r="4" spans="1:18" ht="20.25" customHeight="1">
      <c r="A4" s="316"/>
      <c r="B4" s="841" t="s">
        <v>35</v>
      </c>
      <c r="C4" s="842"/>
      <c r="D4" s="842"/>
      <c r="E4" s="842"/>
      <c r="F4" s="843"/>
      <c r="G4" s="844"/>
      <c r="H4" s="845"/>
      <c r="I4" s="845"/>
      <c r="J4" s="845"/>
      <c r="K4" s="845"/>
      <c r="L4" s="317"/>
      <c r="M4" s="317"/>
      <c r="N4" s="317"/>
      <c r="O4" s="317"/>
      <c r="P4" s="317"/>
      <c r="Q4" s="317"/>
      <c r="R4" s="318"/>
    </row>
    <row r="5" spans="1:18" ht="20.25" customHeight="1">
      <c r="A5" s="316"/>
      <c r="B5" s="844" t="s">
        <v>36</v>
      </c>
      <c r="C5" s="845"/>
      <c r="D5" s="845"/>
      <c r="E5" s="845"/>
      <c r="F5" s="845"/>
      <c r="G5" s="844"/>
      <c r="H5" s="845"/>
      <c r="I5" s="845"/>
      <c r="J5" s="845"/>
      <c r="K5" s="845"/>
      <c r="L5" s="317"/>
      <c r="M5" s="317"/>
      <c r="N5" s="317"/>
      <c r="O5" s="317"/>
      <c r="P5" s="317"/>
      <c r="Q5" s="317"/>
      <c r="R5" s="318"/>
    </row>
    <row r="6" spans="1:18" ht="20.25" customHeight="1">
      <c r="A6" s="316"/>
      <c r="B6" s="844" t="s">
        <v>37</v>
      </c>
      <c r="C6" s="845"/>
      <c r="D6" s="845"/>
      <c r="E6" s="845"/>
      <c r="F6" s="845"/>
      <c r="G6" s="844"/>
      <c r="H6" s="845"/>
      <c r="I6" s="845"/>
      <c r="J6" s="845"/>
      <c r="K6" s="845"/>
      <c r="L6" s="317"/>
      <c r="M6" s="317"/>
      <c r="N6" s="317"/>
      <c r="O6" s="317"/>
      <c r="P6" s="317"/>
      <c r="Q6" s="317"/>
      <c r="R6" s="318"/>
    </row>
    <row r="7" spans="1:18" ht="20.25" customHeight="1" thickBot="1">
      <c r="A7" s="319"/>
      <c r="B7" s="320"/>
      <c r="C7" s="320"/>
      <c r="D7" s="320"/>
      <c r="E7" s="320"/>
      <c r="F7" s="320"/>
      <c r="G7" s="320"/>
      <c r="H7" s="320"/>
      <c r="I7" s="320"/>
      <c r="J7" s="320"/>
      <c r="K7" s="320"/>
      <c r="L7" s="320"/>
      <c r="M7" s="320"/>
      <c r="N7" s="320"/>
      <c r="O7" s="320"/>
      <c r="P7" s="320"/>
      <c r="Q7" s="320"/>
      <c r="R7" s="321"/>
    </row>
    <row r="8" spans="1:18" ht="20.25" customHeight="1">
      <c r="A8" s="153"/>
      <c r="B8" s="154"/>
      <c r="C8" s="154"/>
      <c r="D8" s="154"/>
      <c r="E8" s="154"/>
      <c r="F8" s="154"/>
      <c r="G8" s="154"/>
      <c r="H8" s="154"/>
      <c r="I8" s="154"/>
      <c r="J8" s="154"/>
      <c r="K8" s="154"/>
      <c r="L8" s="154"/>
      <c r="M8" s="154"/>
      <c r="N8" s="154"/>
      <c r="O8" s="154"/>
      <c r="P8" s="154"/>
      <c r="Q8" s="154"/>
      <c r="R8" s="155"/>
    </row>
    <row r="9" spans="1:18" ht="20.25" customHeight="1">
      <c r="A9" s="176">
        <v>2</v>
      </c>
      <c r="B9" s="174" t="s">
        <v>1642</v>
      </c>
      <c r="C9" s="174"/>
      <c r="D9" s="174"/>
      <c r="E9" s="174"/>
      <c r="F9" s="174"/>
      <c r="G9" s="174"/>
      <c r="H9" s="174"/>
      <c r="I9" s="174"/>
      <c r="J9" s="174"/>
      <c r="K9" s="174"/>
      <c r="L9" s="177" t="s">
        <v>334</v>
      </c>
      <c r="M9" s="174"/>
      <c r="N9" s="177" t="s">
        <v>335</v>
      </c>
      <c r="O9" s="174"/>
      <c r="P9" s="178" t="s">
        <v>92</v>
      </c>
      <c r="Q9" s="177" t="s">
        <v>313</v>
      </c>
      <c r="R9" s="156"/>
    </row>
    <row r="10" spans="1:18" ht="20.25" customHeight="1">
      <c r="A10" s="553"/>
      <c r="B10" s="151" t="s">
        <v>1461</v>
      </c>
      <c r="C10" s="148"/>
      <c r="D10" s="148"/>
      <c r="E10" s="148"/>
      <c r="F10" s="148"/>
      <c r="G10" s="148"/>
      <c r="H10" s="148"/>
      <c r="I10" s="148"/>
      <c r="J10" s="148"/>
      <c r="K10" s="148"/>
      <c r="L10" s="149"/>
      <c r="M10" s="148"/>
      <c r="N10" s="149"/>
      <c r="O10" s="148"/>
      <c r="P10" s="179"/>
      <c r="Q10" s="149"/>
      <c r="R10" s="156"/>
    </row>
    <row r="11" spans="1:18" ht="20.25" customHeight="1">
      <c r="A11" s="157"/>
      <c r="B11" s="141" t="s">
        <v>355</v>
      </c>
      <c r="C11" s="383" t="s">
        <v>425</v>
      </c>
      <c r="D11" s="141"/>
      <c r="E11" s="141"/>
      <c r="F11" s="141"/>
      <c r="G11" s="141"/>
      <c r="H11" s="141"/>
      <c r="I11" s="141"/>
      <c r="J11" s="141"/>
      <c r="K11" s="141"/>
      <c r="L11" s="137"/>
      <c r="M11" s="141"/>
      <c r="N11" s="137"/>
      <c r="O11" s="141"/>
      <c r="P11" s="381"/>
      <c r="Q11" s="137"/>
      <c r="R11" s="156"/>
    </row>
    <row r="12" spans="1:18" ht="20.25" customHeight="1">
      <c r="A12" s="157"/>
      <c r="B12" s="170" t="s">
        <v>956</v>
      </c>
      <c r="C12" s="163" t="s">
        <v>1463</v>
      </c>
      <c r="D12" s="163"/>
      <c r="E12" s="163"/>
      <c r="F12" s="163"/>
      <c r="G12" s="163"/>
      <c r="H12" s="163"/>
      <c r="I12" s="163"/>
      <c r="J12" s="163"/>
      <c r="K12" s="163"/>
      <c r="L12" s="137"/>
      <c r="M12" s="141"/>
      <c r="N12" s="137"/>
      <c r="O12" s="141"/>
      <c r="P12" s="381" t="str">
        <f>VLOOKUP(_Output!D378,_Guidance!B1233:C1238,2,FALSE)</f>
        <v xml:space="preserve"> </v>
      </c>
      <c r="Q12" s="305" t="s">
        <v>1464</v>
      </c>
      <c r="R12" s="156"/>
    </row>
    <row r="13" spans="1:18" ht="20.25" customHeight="1">
      <c r="A13" s="157"/>
      <c r="B13" s="170" t="s">
        <v>959</v>
      </c>
      <c r="C13" s="163" t="s">
        <v>1466</v>
      </c>
      <c r="D13" s="169"/>
      <c r="E13" s="169"/>
      <c r="F13" s="169"/>
      <c r="G13" s="169"/>
      <c r="H13" s="169"/>
      <c r="I13" s="169"/>
      <c r="J13" s="169"/>
      <c r="K13" s="169"/>
      <c r="L13" s="137"/>
      <c r="M13" s="141"/>
      <c r="N13" s="137"/>
      <c r="O13" s="141"/>
      <c r="P13" s="381" t="str">
        <f>VLOOKUP(_Output!D379,_Guidance!B1239:C1244,2,FALSE)</f>
        <v xml:space="preserve"> </v>
      </c>
      <c r="Q13" s="305" t="s">
        <v>1467</v>
      </c>
      <c r="R13" s="156"/>
    </row>
    <row r="14" spans="1:18" ht="20.25" customHeight="1">
      <c r="A14" s="157"/>
      <c r="B14" s="175" t="s">
        <v>358</v>
      </c>
      <c r="C14" s="169" t="s">
        <v>1468</v>
      </c>
      <c r="D14" s="163"/>
      <c r="E14" s="163"/>
      <c r="F14" s="163"/>
      <c r="G14" s="163"/>
      <c r="H14" s="163"/>
      <c r="I14" s="163"/>
      <c r="J14" s="163"/>
      <c r="K14" s="163"/>
      <c r="L14" s="137"/>
      <c r="M14" s="141"/>
      <c r="N14" s="137"/>
      <c r="O14" s="141"/>
      <c r="P14" s="381"/>
      <c r="Q14" s="305"/>
      <c r="R14" s="156"/>
    </row>
    <row r="15" spans="1:18" ht="20.25" customHeight="1">
      <c r="A15" s="157"/>
      <c r="B15" s="170" t="s">
        <v>361</v>
      </c>
      <c r="C15" s="163" t="s">
        <v>1469</v>
      </c>
      <c r="D15" s="163"/>
      <c r="E15" s="163"/>
      <c r="F15" s="163"/>
      <c r="G15" s="163"/>
      <c r="H15" s="163"/>
      <c r="I15" s="163"/>
      <c r="J15" s="163"/>
      <c r="K15" s="163"/>
      <c r="L15" s="137"/>
      <c r="M15" s="141"/>
      <c r="N15" s="137"/>
      <c r="O15" s="141"/>
      <c r="P15" s="381" t="str">
        <f>VLOOKUP(_Output!D381,_Guidance!B1245:C1250,2,FALSE)</f>
        <v xml:space="preserve"> </v>
      </c>
      <c r="Q15" s="305" t="s">
        <v>1470</v>
      </c>
      <c r="R15" s="156"/>
    </row>
    <row r="16" spans="1:18" ht="20.25" customHeight="1">
      <c r="A16" s="157"/>
      <c r="B16" s="170" t="s">
        <v>364</v>
      </c>
      <c r="C16" s="163" t="s">
        <v>1472</v>
      </c>
      <c r="D16" s="163"/>
      <c r="E16" s="163"/>
      <c r="F16" s="163"/>
      <c r="G16" s="163"/>
      <c r="H16" s="163"/>
      <c r="I16" s="163"/>
      <c r="J16" s="163"/>
      <c r="K16" s="163"/>
      <c r="L16" s="137"/>
      <c r="M16" s="141"/>
      <c r="N16" s="137"/>
      <c r="O16" s="141"/>
      <c r="P16" s="381" t="str">
        <f>VLOOKUP(_Output!D382,_Guidance!B1251:C1256,2,FALSE)</f>
        <v xml:space="preserve"> </v>
      </c>
      <c r="Q16" s="305" t="s">
        <v>1473</v>
      </c>
      <c r="R16" s="156"/>
    </row>
    <row r="17" spans="1:18" ht="20.25" customHeight="1">
      <c r="A17" s="157"/>
      <c r="B17" s="175" t="s">
        <v>384</v>
      </c>
      <c r="C17" s="169" t="s">
        <v>1474</v>
      </c>
      <c r="D17" s="163"/>
      <c r="E17" s="163"/>
      <c r="F17" s="163"/>
      <c r="G17" s="163"/>
      <c r="H17" s="163"/>
      <c r="I17" s="163"/>
      <c r="J17" s="163"/>
      <c r="K17" s="163"/>
      <c r="L17" s="137"/>
      <c r="M17" s="141"/>
      <c r="N17" s="137"/>
      <c r="O17" s="141"/>
      <c r="P17" s="381"/>
      <c r="Q17" s="305"/>
      <c r="R17" s="156"/>
    </row>
    <row r="18" spans="1:18" ht="20.25" customHeight="1">
      <c r="A18" s="157"/>
      <c r="B18" s="170" t="s">
        <v>1001</v>
      </c>
      <c r="C18" s="163" t="s">
        <v>1475</v>
      </c>
      <c r="D18" s="163"/>
      <c r="E18" s="163"/>
      <c r="F18" s="163"/>
      <c r="G18" s="163"/>
      <c r="H18" s="163"/>
      <c r="I18" s="163"/>
      <c r="J18" s="163"/>
      <c r="K18" s="163"/>
      <c r="L18" s="137"/>
      <c r="M18" s="141"/>
      <c r="N18" s="137"/>
      <c r="O18" s="141"/>
      <c r="P18" s="381" t="str">
        <f>VLOOKUP(_Output!D384,_Guidance!B1257:C1262,2,FALSE)</f>
        <v xml:space="preserve"> </v>
      </c>
      <c r="Q18" s="305" t="s">
        <v>1476</v>
      </c>
      <c r="R18" s="156"/>
    </row>
    <row r="19" spans="1:18" ht="20.25" customHeight="1">
      <c r="A19" s="157"/>
      <c r="B19" s="170" t="s">
        <v>1004</v>
      </c>
      <c r="C19" s="163" t="s">
        <v>1477</v>
      </c>
      <c r="D19" s="163"/>
      <c r="E19" s="163"/>
      <c r="F19" s="163"/>
      <c r="G19" s="163"/>
      <c r="H19" s="163"/>
      <c r="I19" s="163"/>
      <c r="J19" s="163"/>
      <c r="K19" s="163"/>
      <c r="L19" s="137"/>
      <c r="M19" s="141"/>
      <c r="N19" s="137"/>
      <c r="O19" s="141"/>
      <c r="P19" s="381" t="str">
        <f>VLOOKUP(_Output!D385,_Guidance!B1263:C1268,2,FALSE)</f>
        <v xml:space="preserve"> </v>
      </c>
      <c r="Q19" s="305" t="s">
        <v>1478</v>
      </c>
      <c r="R19" s="156"/>
    </row>
    <row r="20" spans="1:18" ht="20.25" customHeight="1">
      <c r="A20" s="157"/>
      <c r="B20" s="170" t="s">
        <v>1022</v>
      </c>
      <c r="C20" s="163" t="s">
        <v>1479</v>
      </c>
      <c r="D20" s="163"/>
      <c r="E20" s="163"/>
      <c r="F20" s="163"/>
      <c r="G20" s="163"/>
      <c r="H20" s="163"/>
      <c r="I20" s="163"/>
      <c r="J20" s="163"/>
      <c r="K20" s="163"/>
      <c r="L20" s="137"/>
      <c r="M20" s="141"/>
      <c r="N20" s="137"/>
      <c r="O20" s="141"/>
      <c r="P20" s="381" t="str">
        <f>VLOOKUP(_Output!D386,_Guidance!B1269:C1274,2,FALSE)</f>
        <v xml:space="preserve"> </v>
      </c>
      <c r="Q20" s="305" t="s">
        <v>1480</v>
      </c>
      <c r="R20" s="156"/>
    </row>
    <row r="21" spans="1:18" ht="20.25" customHeight="1">
      <c r="A21" s="157"/>
      <c r="B21" s="170" t="s">
        <v>1643</v>
      </c>
      <c r="C21" s="163" t="s">
        <v>1481</v>
      </c>
      <c r="D21" s="163"/>
      <c r="E21" s="163"/>
      <c r="F21" s="163"/>
      <c r="G21" s="163"/>
      <c r="H21" s="163"/>
      <c r="I21" s="163"/>
      <c r="J21" s="163"/>
      <c r="K21" s="163"/>
      <c r="L21" s="137"/>
      <c r="M21" s="141"/>
      <c r="N21" s="137"/>
      <c r="O21" s="141"/>
      <c r="P21" s="381" t="str">
        <f>VLOOKUP(_Output!D387,_Guidance!B1275:C1280,2,FALSE)</f>
        <v xml:space="preserve"> </v>
      </c>
      <c r="Q21" s="305" t="s">
        <v>1482</v>
      </c>
      <c r="R21" s="156"/>
    </row>
    <row r="22" spans="1:18" ht="20.25" customHeight="1">
      <c r="A22" s="157"/>
      <c r="B22" s="175" t="s">
        <v>387</v>
      </c>
      <c r="C22" s="169" t="s">
        <v>1483</v>
      </c>
      <c r="D22" s="163"/>
      <c r="E22" s="163"/>
      <c r="F22" s="163"/>
      <c r="G22" s="163"/>
      <c r="H22" s="163"/>
      <c r="I22" s="163"/>
      <c r="J22" s="163"/>
      <c r="K22" s="163"/>
      <c r="L22" s="137"/>
      <c r="M22" s="141"/>
      <c r="N22" s="137"/>
      <c r="O22" s="141"/>
      <c r="P22" s="381"/>
      <c r="Q22" s="305"/>
      <c r="R22" s="156"/>
    </row>
    <row r="23" spans="1:18" ht="20.25" customHeight="1">
      <c r="A23" s="157"/>
      <c r="B23" s="170" t="s">
        <v>1026</v>
      </c>
      <c r="C23" s="163" t="s">
        <v>1485</v>
      </c>
      <c r="D23" s="163"/>
      <c r="E23" s="163"/>
      <c r="F23" s="163"/>
      <c r="G23" s="163"/>
      <c r="H23" s="163"/>
      <c r="I23" s="163"/>
      <c r="J23" s="163"/>
      <c r="K23" s="163"/>
      <c r="L23" s="137"/>
      <c r="M23" s="141"/>
      <c r="N23" s="137"/>
      <c r="O23" s="141"/>
      <c r="P23" s="381" t="str">
        <f>VLOOKUP(_Output!D1050,_Guidance!B1281:C1286,2,FALSE)</f>
        <v xml:space="preserve"> </v>
      </c>
      <c r="Q23" s="305" t="s">
        <v>1486</v>
      </c>
      <c r="R23" s="156"/>
    </row>
    <row r="24" spans="1:18" ht="20.25" customHeight="1">
      <c r="A24" s="157"/>
      <c r="B24" s="170" t="s">
        <v>1029</v>
      </c>
      <c r="C24" s="163" t="s">
        <v>1488</v>
      </c>
      <c r="D24" s="163"/>
      <c r="E24" s="163"/>
      <c r="F24" s="163"/>
      <c r="G24" s="163"/>
      <c r="H24" s="163"/>
      <c r="I24" s="163"/>
      <c r="J24" s="163"/>
      <c r="K24" s="163"/>
      <c r="L24" s="137"/>
      <c r="M24" s="141"/>
      <c r="N24" s="137"/>
      <c r="O24" s="141"/>
      <c r="P24" s="381" t="str">
        <f>VLOOKUP(_Output!D1051,_Guidance!B1287:C1292,2,FALSE)</f>
        <v xml:space="preserve"> </v>
      </c>
      <c r="Q24" s="305" t="s">
        <v>1489</v>
      </c>
      <c r="R24" s="156"/>
    </row>
    <row r="25" spans="1:18" ht="20.25" customHeight="1">
      <c r="A25" s="157"/>
      <c r="B25" s="170" t="s">
        <v>1053</v>
      </c>
      <c r="C25" s="163" t="s">
        <v>1491</v>
      </c>
      <c r="D25" s="163"/>
      <c r="E25" s="163"/>
      <c r="F25" s="163"/>
      <c r="G25" s="163"/>
      <c r="H25" s="163"/>
      <c r="I25" s="163"/>
      <c r="J25" s="163"/>
      <c r="K25" s="163"/>
      <c r="L25" s="137"/>
      <c r="M25" s="141"/>
      <c r="N25" s="137"/>
      <c r="O25" s="141"/>
      <c r="P25" s="381" t="str">
        <f>VLOOKUP(_Output!D1052,_Guidance!B1293:C1298,2,FALSE)</f>
        <v xml:space="preserve"> </v>
      </c>
      <c r="Q25" s="305" t="s">
        <v>1492</v>
      </c>
      <c r="R25" s="156"/>
    </row>
    <row r="26" spans="1:18" ht="20.25" customHeight="1">
      <c r="A26" s="157"/>
      <c r="B26" s="170" t="s">
        <v>1644</v>
      </c>
      <c r="C26" s="163" t="s">
        <v>1494</v>
      </c>
      <c r="D26" s="163"/>
      <c r="E26" s="163"/>
      <c r="F26" s="163"/>
      <c r="G26" s="163"/>
      <c r="H26" s="163"/>
      <c r="I26" s="163"/>
      <c r="J26" s="163"/>
      <c r="K26" s="163"/>
      <c r="L26" s="137"/>
      <c r="M26" s="141"/>
      <c r="N26" s="137"/>
      <c r="O26" s="141"/>
      <c r="P26" s="381" t="str">
        <f>VLOOKUP(_Output!D1053,_Guidance!B1299:C1304,2,FALSE)</f>
        <v xml:space="preserve"> </v>
      </c>
      <c r="Q26" s="305" t="s">
        <v>1495</v>
      </c>
      <c r="R26" s="156"/>
    </row>
    <row r="27" spans="1:18" ht="20.25" customHeight="1">
      <c r="A27" s="157"/>
      <c r="B27" s="170" t="s">
        <v>1645</v>
      </c>
      <c r="C27" s="163" t="s">
        <v>1497</v>
      </c>
      <c r="D27" s="163"/>
      <c r="E27" s="163"/>
      <c r="F27" s="163"/>
      <c r="G27" s="163"/>
      <c r="H27" s="163"/>
      <c r="I27" s="163"/>
      <c r="J27" s="163"/>
      <c r="K27" s="163"/>
      <c r="L27" s="137"/>
      <c r="M27" s="141"/>
      <c r="N27" s="137"/>
      <c r="O27" s="141"/>
      <c r="P27" s="381" t="str">
        <f>VLOOKUP(_Output!D1054,_Guidance!B1305:C1310,2,FALSE)</f>
        <v xml:space="preserve"> </v>
      </c>
      <c r="Q27" s="305" t="s">
        <v>1498</v>
      </c>
      <c r="R27" s="156"/>
    </row>
    <row r="28" spans="1:18" ht="20.25" customHeight="1">
      <c r="A28" s="157"/>
      <c r="B28" s="175" t="s">
        <v>390</v>
      </c>
      <c r="C28" s="169" t="s">
        <v>1499</v>
      </c>
      <c r="D28" s="163"/>
      <c r="E28" s="163"/>
      <c r="F28" s="163"/>
      <c r="G28" s="163"/>
      <c r="H28" s="163"/>
      <c r="I28" s="163"/>
      <c r="J28" s="163"/>
      <c r="K28" s="163"/>
      <c r="L28" s="137"/>
      <c r="M28" s="141"/>
      <c r="N28" s="137"/>
      <c r="O28" s="141"/>
      <c r="P28" s="381"/>
      <c r="Q28" s="305"/>
      <c r="R28" s="156"/>
    </row>
    <row r="29" spans="1:18" ht="20.25" customHeight="1">
      <c r="A29" s="157"/>
      <c r="B29" s="170" t="s">
        <v>1057</v>
      </c>
      <c r="C29" s="163" t="s">
        <v>1501</v>
      </c>
      <c r="D29" s="163"/>
      <c r="E29" s="163"/>
      <c r="F29" s="163"/>
      <c r="G29" s="163"/>
      <c r="H29" s="163"/>
      <c r="I29" s="163"/>
      <c r="J29" s="163"/>
      <c r="K29" s="163"/>
      <c r="L29" s="137"/>
      <c r="M29" s="141"/>
      <c r="N29" s="137"/>
      <c r="O29" s="141"/>
      <c r="P29" s="381" t="str">
        <f>VLOOKUP(_Output!D389,_Guidance!B1311:C1316,2,FALSE)</f>
        <v xml:space="preserve"> </v>
      </c>
      <c r="Q29" s="305" t="s">
        <v>1502</v>
      </c>
      <c r="R29" s="156"/>
    </row>
    <row r="30" spans="1:18" ht="20.25" customHeight="1">
      <c r="A30" s="157"/>
      <c r="B30" s="170" t="s">
        <v>1060</v>
      </c>
      <c r="C30" s="163" t="s">
        <v>1504</v>
      </c>
      <c r="D30" s="163"/>
      <c r="E30" s="163"/>
      <c r="F30" s="163"/>
      <c r="G30" s="163"/>
      <c r="H30" s="163"/>
      <c r="I30" s="163"/>
      <c r="J30" s="163"/>
      <c r="K30" s="163"/>
      <c r="L30" s="137"/>
      <c r="M30" s="141"/>
      <c r="N30" s="137"/>
      <c r="O30" s="141"/>
      <c r="P30" s="381" t="str">
        <f>VLOOKUP(_Output!D390,_Guidance!B1317:C1322,2,FALSE)</f>
        <v xml:space="preserve"> </v>
      </c>
      <c r="Q30" s="305" t="s">
        <v>1646</v>
      </c>
      <c r="R30" s="156"/>
    </row>
    <row r="31" spans="1:18" ht="20.25" customHeight="1">
      <c r="A31" s="157"/>
      <c r="B31" s="170" t="s">
        <v>1080</v>
      </c>
      <c r="C31" s="163" t="s">
        <v>1507</v>
      </c>
      <c r="D31" s="172"/>
      <c r="E31" s="172"/>
      <c r="F31" s="172"/>
      <c r="G31" s="172"/>
      <c r="H31" s="172"/>
      <c r="I31" s="172"/>
      <c r="J31" s="172"/>
      <c r="K31" s="172"/>
      <c r="L31" s="305"/>
      <c r="M31" s="379"/>
      <c r="N31" s="146"/>
      <c r="O31" s="379"/>
      <c r="P31" s="381" t="str">
        <f>VLOOKUP(_Output!D391,_Guidance!B1323:C1328,2,FALSE)</f>
        <v xml:space="preserve"> </v>
      </c>
      <c r="Q31" s="305" t="s">
        <v>1508</v>
      </c>
      <c r="R31" s="156"/>
    </row>
    <row r="32" spans="1:18" ht="20.25" customHeight="1">
      <c r="A32" s="157"/>
      <c r="B32" s="170" t="s">
        <v>1083</v>
      </c>
      <c r="C32" s="163" t="s">
        <v>1510</v>
      </c>
      <c r="D32" s="163"/>
      <c r="E32" s="163"/>
      <c r="F32" s="163"/>
      <c r="G32" s="163"/>
      <c r="H32" s="163"/>
      <c r="I32" s="163"/>
      <c r="J32" s="163"/>
      <c r="K32" s="163"/>
      <c r="L32" s="137"/>
      <c r="M32" s="141"/>
      <c r="N32" s="137"/>
      <c r="O32" s="141"/>
      <c r="P32" s="381" t="str">
        <f>VLOOKUP(_Output!D392,_Guidance!B1329:C1334,2,FALSE)</f>
        <v xml:space="preserve"> </v>
      </c>
      <c r="Q32" s="305" t="s">
        <v>1511</v>
      </c>
      <c r="R32" s="156"/>
    </row>
    <row r="33" spans="1:18" ht="20.25" customHeight="1">
      <c r="A33" s="157"/>
      <c r="B33" s="170" t="s">
        <v>1647</v>
      </c>
      <c r="C33" s="163" t="s">
        <v>1513</v>
      </c>
      <c r="D33" s="163"/>
      <c r="E33" s="163"/>
      <c r="F33" s="163"/>
      <c r="G33" s="163"/>
      <c r="H33" s="163"/>
      <c r="I33" s="163"/>
      <c r="J33" s="163"/>
      <c r="K33" s="163"/>
      <c r="L33" s="137"/>
      <c r="M33" s="141"/>
      <c r="N33" s="137"/>
      <c r="O33" s="141"/>
      <c r="P33" s="381" t="str">
        <f>VLOOKUP(_Output!D393,_Guidance!B1335:C1341,2,FALSE)</f>
        <v xml:space="preserve"> </v>
      </c>
      <c r="Q33" s="305" t="s">
        <v>1514</v>
      </c>
      <c r="R33" s="156"/>
    </row>
    <row r="34" spans="1:18" ht="20.25" customHeight="1">
      <c r="A34" s="157"/>
      <c r="B34" s="170" t="s">
        <v>1648</v>
      </c>
      <c r="C34" s="163" t="s">
        <v>1516</v>
      </c>
      <c r="D34" s="163"/>
      <c r="E34" s="163"/>
      <c r="F34" s="163"/>
      <c r="G34" s="163"/>
      <c r="H34" s="163"/>
      <c r="I34" s="163"/>
      <c r="J34" s="163"/>
      <c r="K34" s="163"/>
      <c r="L34" s="137"/>
      <c r="M34" s="141"/>
      <c r="N34" s="137"/>
      <c r="O34" s="141"/>
      <c r="P34" s="381" t="str">
        <f>VLOOKUP(_Output!D394,_Guidance!B1341:C1346,2,FALSE)</f>
        <v xml:space="preserve"> </v>
      </c>
      <c r="Q34" s="305" t="s">
        <v>1517</v>
      </c>
      <c r="R34" s="156"/>
    </row>
    <row r="35" spans="1:18" ht="20.25" customHeight="1">
      <c r="A35" s="157"/>
      <c r="B35" s="163" t="s">
        <v>393</v>
      </c>
      <c r="C35" s="169" t="s">
        <v>1649</v>
      </c>
      <c r="D35" s="163"/>
      <c r="E35" s="163"/>
      <c r="F35" s="163"/>
      <c r="G35" s="163"/>
      <c r="H35" s="163"/>
      <c r="I35" s="163"/>
      <c r="J35" s="163"/>
      <c r="K35" s="163"/>
      <c r="L35" s="137"/>
      <c r="M35" s="141"/>
      <c r="N35" s="137"/>
      <c r="O35" s="141"/>
      <c r="P35" s="381"/>
      <c r="Q35" s="305"/>
      <c r="R35" s="156"/>
    </row>
    <row r="36" spans="1:18" ht="20.25" customHeight="1">
      <c r="A36" s="157"/>
      <c r="B36" s="170" t="s">
        <v>1087</v>
      </c>
      <c r="C36" s="163" t="s">
        <v>1520</v>
      </c>
      <c r="D36" s="163"/>
      <c r="E36" s="163"/>
      <c r="F36" s="163"/>
      <c r="G36" s="163"/>
      <c r="H36" s="163"/>
      <c r="I36" s="163"/>
      <c r="J36" s="163"/>
      <c r="K36" s="163"/>
      <c r="L36" s="137"/>
      <c r="M36" s="141"/>
      <c r="N36" s="137"/>
      <c r="O36" s="141"/>
      <c r="P36" s="381" t="str">
        <f>VLOOKUP(_Output!D396,_Guidance!B1347:C1352,2,FALSE)</f>
        <v xml:space="preserve"> </v>
      </c>
      <c r="Q36" s="305" t="s">
        <v>1650</v>
      </c>
      <c r="R36" s="156"/>
    </row>
    <row r="37" spans="1:18" ht="20.25" customHeight="1">
      <c r="A37" s="157"/>
      <c r="B37" s="170" t="s">
        <v>1090</v>
      </c>
      <c r="C37" s="163" t="s">
        <v>1523</v>
      </c>
      <c r="D37" s="163"/>
      <c r="E37" s="163"/>
      <c r="F37" s="163"/>
      <c r="G37" s="163"/>
      <c r="H37" s="163"/>
      <c r="I37" s="163"/>
      <c r="J37" s="163"/>
      <c r="K37" s="163"/>
      <c r="L37" s="137"/>
      <c r="M37" s="141"/>
      <c r="N37" s="137"/>
      <c r="O37" s="141"/>
      <c r="P37" s="381" t="str">
        <f>VLOOKUP(_Output!D398,_Guidance!B1353:C1358,2,FALSE)</f>
        <v xml:space="preserve"> </v>
      </c>
      <c r="Q37" s="305" t="s">
        <v>1524</v>
      </c>
      <c r="R37" s="156"/>
    </row>
    <row r="38" spans="1:18" ht="20.25" customHeight="1">
      <c r="A38" s="157"/>
      <c r="B38" s="170" t="s">
        <v>1651</v>
      </c>
      <c r="C38" s="163" t="s">
        <v>1526</v>
      </c>
      <c r="D38" s="163"/>
      <c r="E38" s="163"/>
      <c r="F38" s="163"/>
      <c r="G38" s="163"/>
      <c r="H38" s="163"/>
      <c r="I38" s="163"/>
      <c r="J38" s="163"/>
      <c r="K38" s="163"/>
      <c r="L38" s="137"/>
      <c r="M38" s="141"/>
      <c r="N38" s="137"/>
      <c r="O38" s="141"/>
      <c r="P38" s="381" t="str">
        <f>VLOOKUP(_Output!D1140,_Guidance!B1359:C1364,2,FALSE)</f>
        <v xml:space="preserve"> </v>
      </c>
      <c r="Q38" s="305" t="s">
        <v>1527</v>
      </c>
      <c r="R38" s="156"/>
    </row>
    <row r="39" spans="1:18" ht="20.25" customHeight="1">
      <c r="A39" s="157"/>
      <c r="B39" s="163"/>
      <c r="C39" s="169"/>
      <c r="D39" s="163"/>
      <c r="E39" s="163"/>
      <c r="F39" s="163"/>
      <c r="G39" s="163"/>
      <c r="H39" s="163"/>
      <c r="I39" s="163"/>
      <c r="J39" s="163"/>
      <c r="K39" s="163"/>
      <c r="L39" s="137"/>
      <c r="M39" s="141"/>
      <c r="N39" s="137"/>
      <c r="O39" s="141"/>
      <c r="P39" s="180"/>
      <c r="Q39" s="305"/>
      <c r="R39" s="156"/>
    </row>
    <row r="40" spans="1:18" ht="20.25" customHeight="1">
      <c r="A40" s="157"/>
      <c r="B40" s="152" t="s">
        <v>1528</v>
      </c>
      <c r="C40" s="144"/>
      <c r="D40" s="144"/>
      <c r="E40" s="144"/>
      <c r="F40" s="144"/>
      <c r="G40" s="144"/>
      <c r="H40" s="144"/>
      <c r="I40" s="144"/>
      <c r="J40" s="144"/>
      <c r="K40" s="144"/>
      <c r="L40" s="140"/>
      <c r="M40" s="144"/>
      <c r="N40" s="140"/>
      <c r="O40" s="144"/>
      <c r="P40" s="382"/>
      <c r="Q40" s="309"/>
      <c r="R40" s="156"/>
    </row>
    <row r="41" spans="1:18" ht="20.25" customHeight="1">
      <c r="A41" s="157"/>
      <c r="B41" s="163" t="s">
        <v>396</v>
      </c>
      <c r="C41" s="169" t="s">
        <v>1529</v>
      </c>
      <c r="D41" s="163"/>
      <c r="E41" s="163"/>
      <c r="F41" s="163"/>
      <c r="G41" s="163"/>
      <c r="H41" s="163"/>
      <c r="I41" s="163"/>
      <c r="J41" s="163"/>
      <c r="K41" s="163"/>
      <c r="L41" s="137"/>
      <c r="M41" s="141"/>
      <c r="N41" s="137"/>
      <c r="O41" s="141"/>
      <c r="P41" s="516"/>
      <c r="Q41" s="305"/>
      <c r="R41" s="156"/>
    </row>
    <row r="42" spans="1:18" ht="20.25" customHeight="1">
      <c r="A42" s="157"/>
      <c r="B42" s="169" t="s">
        <v>1530</v>
      </c>
      <c r="C42" s="169"/>
      <c r="D42" s="163"/>
      <c r="E42" s="163"/>
      <c r="F42" s="163"/>
      <c r="G42" s="163"/>
      <c r="H42" s="163"/>
      <c r="I42" s="163"/>
      <c r="J42" s="163"/>
      <c r="K42" s="163"/>
      <c r="L42" s="137"/>
      <c r="M42" s="141"/>
      <c r="N42" s="137"/>
      <c r="O42" s="141"/>
      <c r="P42" s="516"/>
      <c r="Q42" s="305"/>
      <c r="R42" s="156"/>
    </row>
    <row r="43" spans="1:18" ht="20.25" customHeight="1">
      <c r="A43" s="157"/>
      <c r="B43" s="170" t="s">
        <v>685</v>
      </c>
      <c r="C43" s="163" t="s">
        <v>1652</v>
      </c>
      <c r="D43" s="163"/>
      <c r="E43" s="163"/>
      <c r="F43" s="163"/>
      <c r="G43" s="163"/>
      <c r="H43" s="163"/>
      <c r="I43" s="163"/>
      <c r="J43" s="163"/>
      <c r="K43" s="163"/>
      <c r="L43" s="137"/>
      <c r="M43" s="141"/>
      <c r="N43" s="137"/>
      <c r="O43" s="141"/>
      <c r="P43" s="381" t="str">
        <f>VLOOKUP(_Output!D1187,_Guidance!$B$2228:$C$2234,2,FALSE)</f>
        <v xml:space="preserve"> </v>
      </c>
      <c r="Q43" s="305" t="s">
        <v>1653</v>
      </c>
      <c r="R43" s="156"/>
    </row>
    <row r="44" spans="1:18" ht="20.25" customHeight="1">
      <c r="A44" s="157"/>
      <c r="B44" s="170" t="s">
        <v>688</v>
      </c>
      <c r="C44" s="163" t="s">
        <v>1654</v>
      </c>
      <c r="D44" s="163"/>
      <c r="E44" s="163"/>
      <c r="F44" s="163"/>
      <c r="G44" s="163"/>
      <c r="H44" s="163"/>
      <c r="I44" s="163"/>
      <c r="J44" s="163"/>
      <c r="K44" s="163"/>
      <c r="L44" s="137"/>
      <c r="M44" s="141"/>
      <c r="N44" s="137"/>
      <c r="O44" s="141"/>
      <c r="P44" s="381" t="str">
        <f>VLOOKUP(_Output!D1188,_Guidance!$B$2228:$C$2234,2,FALSE)</f>
        <v xml:space="preserve"> </v>
      </c>
      <c r="Q44" s="305" t="s">
        <v>1655</v>
      </c>
      <c r="R44" s="156"/>
    </row>
    <row r="45" spans="1:18" ht="20.25" customHeight="1">
      <c r="A45" s="157"/>
      <c r="B45" s="170" t="s">
        <v>691</v>
      </c>
      <c r="C45" s="163" t="s">
        <v>1656</v>
      </c>
      <c r="D45" s="163"/>
      <c r="E45" s="163"/>
      <c r="F45" s="163"/>
      <c r="G45" s="163"/>
      <c r="H45" s="163"/>
      <c r="I45" s="163"/>
      <c r="J45" s="163"/>
      <c r="K45" s="163"/>
      <c r="L45" s="137"/>
      <c r="M45" s="141"/>
      <c r="N45" s="137"/>
      <c r="O45" s="141"/>
      <c r="P45" s="381" t="str">
        <f>VLOOKUP(_Output!D1189,_Guidance!$B$2228:$C$2234,2,FALSE)</f>
        <v xml:space="preserve"> </v>
      </c>
      <c r="Q45" s="305" t="s">
        <v>1657</v>
      </c>
      <c r="R45" s="156"/>
    </row>
    <row r="46" spans="1:18" ht="20.25" customHeight="1">
      <c r="A46" s="157"/>
      <c r="B46" s="170" t="s">
        <v>694</v>
      </c>
      <c r="C46" s="163" t="s">
        <v>1658</v>
      </c>
      <c r="D46" s="163"/>
      <c r="E46" s="163"/>
      <c r="F46" s="163"/>
      <c r="G46" s="163"/>
      <c r="H46" s="163"/>
      <c r="I46" s="163"/>
      <c r="J46" s="163"/>
      <c r="K46" s="163"/>
      <c r="L46" s="137"/>
      <c r="M46" s="141"/>
      <c r="N46" s="137"/>
      <c r="O46" s="141"/>
      <c r="P46" s="381" t="str">
        <f>VLOOKUP(_Output!D1190,_Guidance!$B$2228:$C$2234,2,FALSE)</f>
        <v xml:space="preserve"> </v>
      </c>
      <c r="Q46" s="305" t="s">
        <v>1659</v>
      </c>
      <c r="R46" s="156"/>
    </row>
    <row r="47" spans="1:18" ht="20.25" customHeight="1">
      <c r="A47" s="157"/>
      <c r="B47" s="170" t="s">
        <v>697</v>
      </c>
      <c r="C47" s="163" t="s">
        <v>1660</v>
      </c>
      <c r="D47" s="163"/>
      <c r="E47" s="163"/>
      <c r="F47" s="163"/>
      <c r="G47" s="163"/>
      <c r="H47" s="163"/>
      <c r="I47" s="163"/>
      <c r="J47" s="163"/>
      <c r="K47" s="163"/>
      <c r="L47" s="137"/>
      <c r="M47" s="141"/>
      <c r="N47" s="137"/>
      <c r="O47" s="141"/>
      <c r="P47" s="381" t="str">
        <f>VLOOKUP(_Output!D1191,_Guidance!$B$2228:$C$2234,2,FALSE)</f>
        <v xml:space="preserve"> </v>
      </c>
      <c r="Q47" s="305" t="s">
        <v>1661</v>
      </c>
      <c r="R47" s="156"/>
    </row>
    <row r="48" spans="1:18" ht="20.25" customHeight="1">
      <c r="A48" s="157"/>
      <c r="B48" s="170" t="s">
        <v>700</v>
      </c>
      <c r="C48" s="163" t="s">
        <v>1662</v>
      </c>
      <c r="D48" s="163"/>
      <c r="E48" s="169"/>
      <c r="F48" s="169"/>
      <c r="G48" s="169"/>
      <c r="H48" s="169"/>
      <c r="I48" s="169"/>
      <c r="J48" s="169"/>
      <c r="K48" s="169"/>
      <c r="L48" s="137"/>
      <c r="M48" s="141"/>
      <c r="N48" s="137"/>
      <c r="O48" s="141"/>
      <c r="P48" s="381" t="str">
        <f>VLOOKUP(_Output!D1192,_Guidance!$B$2228:$C$2234,2,FALSE)</f>
        <v xml:space="preserve"> </v>
      </c>
      <c r="Q48" s="305" t="s">
        <v>1663</v>
      </c>
      <c r="R48" s="156"/>
    </row>
    <row r="49" spans="1:18" ht="20.25" customHeight="1">
      <c r="A49" s="157"/>
      <c r="B49" s="170" t="s">
        <v>703</v>
      </c>
      <c r="C49" s="163" t="s">
        <v>1547</v>
      </c>
      <c r="D49" s="163"/>
      <c r="E49" s="169"/>
      <c r="F49" s="169"/>
      <c r="G49" s="169"/>
      <c r="H49" s="169"/>
      <c r="I49" s="169"/>
      <c r="J49" s="169"/>
      <c r="K49" s="169"/>
      <c r="L49" s="137"/>
      <c r="M49" s="141"/>
      <c r="N49" s="137"/>
      <c r="O49" s="141"/>
      <c r="P49" s="381" t="str">
        <f>VLOOKUP(_Output!D1193,_Guidance!$B$2228:$C$2234,2,FALSE)</f>
        <v xml:space="preserve"> </v>
      </c>
      <c r="Q49" s="305" t="s">
        <v>1664</v>
      </c>
      <c r="R49" s="156"/>
    </row>
    <row r="50" spans="1:18" ht="20.25" customHeight="1">
      <c r="A50" s="157"/>
      <c r="B50" s="170" t="s">
        <v>706</v>
      </c>
      <c r="C50" s="163" t="s">
        <v>1665</v>
      </c>
      <c r="D50" s="163"/>
      <c r="E50" s="169"/>
      <c r="F50" s="169"/>
      <c r="G50" s="169"/>
      <c r="H50" s="169"/>
      <c r="I50" s="169"/>
      <c r="J50" s="169"/>
      <c r="K50" s="169"/>
      <c r="L50" s="137"/>
      <c r="M50" s="141"/>
      <c r="N50" s="137"/>
      <c r="O50" s="141"/>
      <c r="P50" s="381" t="str">
        <f>VLOOKUP(_Output!D1194,_Guidance!$B$2228:$C$2234,2,FALSE)</f>
        <v xml:space="preserve"> </v>
      </c>
      <c r="Q50" s="305" t="s">
        <v>1666</v>
      </c>
      <c r="R50" s="156"/>
    </row>
    <row r="51" spans="1:18" ht="20.25" customHeight="1">
      <c r="A51" s="157"/>
      <c r="B51" s="170" t="s">
        <v>1667</v>
      </c>
      <c r="C51" s="163" t="s">
        <v>1557</v>
      </c>
      <c r="D51" s="163"/>
      <c r="E51" s="169"/>
      <c r="F51" s="169"/>
      <c r="G51" s="169"/>
      <c r="H51" s="169"/>
      <c r="I51" s="169"/>
      <c r="J51" s="169"/>
      <c r="K51" s="169"/>
      <c r="L51" s="137"/>
      <c r="M51" s="141"/>
      <c r="N51" s="137"/>
      <c r="O51" s="141"/>
      <c r="P51" s="381" t="str">
        <f>VLOOKUP(_Output!D1195,_Guidance!$B$2228:$C$2234,2,FALSE)</f>
        <v xml:space="preserve"> </v>
      </c>
      <c r="Q51" s="305" t="s">
        <v>1668</v>
      </c>
      <c r="R51" s="156"/>
    </row>
    <row r="52" spans="1:18" ht="20.25" customHeight="1">
      <c r="A52" s="157"/>
      <c r="B52" s="170"/>
      <c r="C52" s="163"/>
      <c r="D52" s="163"/>
      <c r="E52" s="169"/>
      <c r="F52" s="169"/>
      <c r="G52" s="169"/>
      <c r="H52" s="169"/>
      <c r="I52" s="169"/>
      <c r="J52" s="169"/>
      <c r="K52" s="169"/>
      <c r="L52" s="137"/>
      <c r="M52" s="141"/>
      <c r="N52" s="137"/>
      <c r="O52" s="141"/>
      <c r="P52" s="381"/>
      <c r="Q52" s="305"/>
      <c r="R52" s="156"/>
    </row>
    <row r="53" spans="1:18" ht="20.25" customHeight="1">
      <c r="A53" s="157"/>
      <c r="B53" s="169" t="s">
        <v>1549</v>
      </c>
      <c r="C53" s="163"/>
      <c r="D53" s="163"/>
      <c r="E53" s="169"/>
      <c r="F53" s="169"/>
      <c r="G53" s="169"/>
      <c r="H53" s="169"/>
      <c r="I53" s="169"/>
      <c r="J53" s="169"/>
      <c r="K53" s="169"/>
      <c r="L53" s="137"/>
      <c r="M53" s="141"/>
      <c r="N53" s="137"/>
      <c r="O53" s="141"/>
      <c r="P53" s="381"/>
      <c r="Q53" s="305"/>
      <c r="R53" s="156"/>
    </row>
    <row r="54" spans="1:18" ht="20.25" customHeight="1">
      <c r="A54" s="157"/>
      <c r="B54" s="170" t="s">
        <v>1669</v>
      </c>
      <c r="C54" s="163" t="s">
        <v>1670</v>
      </c>
      <c r="D54" s="163"/>
      <c r="E54" s="163"/>
      <c r="F54" s="163"/>
      <c r="G54" s="163"/>
      <c r="H54" s="163"/>
      <c r="I54" s="163"/>
      <c r="J54" s="163"/>
      <c r="K54" s="163"/>
      <c r="L54" s="137"/>
      <c r="M54" s="141"/>
      <c r="N54" s="137"/>
      <c r="O54" s="141"/>
      <c r="P54" s="381" t="str">
        <f>VLOOKUP(_Output!D1196,_Guidance!$B$2228:$C$2234,2,FALSE)</f>
        <v xml:space="preserve"> </v>
      </c>
      <c r="Q54" s="305" t="s">
        <v>1671</v>
      </c>
      <c r="R54" s="156"/>
    </row>
    <row r="55" spans="1:18" ht="20.25" customHeight="1">
      <c r="A55" s="157"/>
      <c r="B55" s="170" t="s">
        <v>1672</v>
      </c>
      <c r="C55" s="163" t="s">
        <v>1673</v>
      </c>
      <c r="D55" s="163"/>
      <c r="E55" s="163"/>
      <c r="F55" s="163"/>
      <c r="G55" s="163"/>
      <c r="H55" s="163"/>
      <c r="I55" s="163"/>
      <c r="J55" s="163"/>
      <c r="K55" s="163"/>
      <c r="L55" s="137"/>
      <c r="M55" s="141"/>
      <c r="N55" s="137"/>
      <c r="O55" s="141"/>
      <c r="P55" s="381" t="str">
        <f>VLOOKUP(_Output!D1197,_Guidance!$B$2228:$C$2234,2,FALSE)</f>
        <v xml:space="preserve"> </v>
      </c>
      <c r="Q55" s="305" t="s">
        <v>1674</v>
      </c>
      <c r="R55" s="156"/>
    </row>
    <row r="56" spans="1:18" ht="20.25" customHeight="1">
      <c r="A56" s="157"/>
      <c r="B56" s="170"/>
      <c r="C56" s="163"/>
      <c r="D56" s="163"/>
      <c r="E56" s="169"/>
      <c r="F56" s="169"/>
      <c r="G56" s="169"/>
      <c r="H56" s="169"/>
      <c r="I56" s="169"/>
      <c r="J56" s="169"/>
      <c r="K56" s="169"/>
      <c r="L56" s="137"/>
      <c r="M56" s="141"/>
      <c r="N56" s="137"/>
      <c r="O56" s="141"/>
      <c r="P56" s="381"/>
      <c r="Q56" s="305"/>
      <c r="R56" s="156"/>
    </row>
    <row r="57" spans="1:18" ht="20.25" customHeight="1">
      <c r="A57" s="157"/>
      <c r="B57" s="169" t="s">
        <v>1675</v>
      </c>
      <c r="C57" s="169"/>
      <c r="D57" s="163"/>
      <c r="E57" s="163"/>
      <c r="F57" s="163"/>
      <c r="G57" s="163"/>
      <c r="H57" s="163"/>
      <c r="I57" s="163"/>
      <c r="J57" s="163"/>
      <c r="K57" s="163"/>
      <c r="L57" s="137"/>
      <c r="M57" s="141"/>
      <c r="N57" s="137"/>
      <c r="O57" s="141"/>
      <c r="P57" s="381"/>
      <c r="Q57" s="305"/>
      <c r="R57" s="156"/>
    </row>
    <row r="58" spans="1:18" ht="20.25" customHeight="1">
      <c r="A58" s="157"/>
      <c r="B58" s="170" t="s">
        <v>1676</v>
      </c>
      <c r="C58" s="163" t="s">
        <v>1677</v>
      </c>
      <c r="D58" s="163"/>
      <c r="E58" s="163"/>
      <c r="F58" s="163"/>
      <c r="G58" s="163"/>
      <c r="H58" s="163"/>
      <c r="I58" s="163"/>
      <c r="J58" s="163"/>
      <c r="K58" s="163"/>
      <c r="L58" s="137"/>
      <c r="M58" s="141"/>
      <c r="N58" s="137"/>
      <c r="O58" s="141"/>
      <c r="P58" s="381" t="str">
        <f>VLOOKUP(_Output!D1198,_Guidance!$B$2228:$C$2234,2,FALSE)</f>
        <v xml:space="preserve"> </v>
      </c>
      <c r="Q58" s="305" t="s">
        <v>1678</v>
      </c>
      <c r="R58" s="156"/>
    </row>
    <row r="59" spans="1:18" ht="20.25" customHeight="1">
      <c r="A59" s="157"/>
      <c r="B59" s="170" t="s">
        <v>1679</v>
      </c>
      <c r="C59" s="163" t="s">
        <v>1680</v>
      </c>
      <c r="D59" s="163"/>
      <c r="E59" s="163"/>
      <c r="F59" s="163"/>
      <c r="G59" s="163"/>
      <c r="H59" s="163"/>
      <c r="I59" s="163"/>
      <c r="J59" s="163"/>
      <c r="K59" s="163"/>
      <c r="L59" s="137"/>
      <c r="M59" s="141"/>
      <c r="N59" s="137"/>
      <c r="O59" s="141"/>
      <c r="P59" s="381" t="str">
        <f>VLOOKUP(_Output!D1200,_Guidance!$B$2228:$C$2234,2,FALSE)</f>
        <v xml:space="preserve"> </v>
      </c>
      <c r="Q59" s="305" t="s">
        <v>1681</v>
      </c>
      <c r="R59" s="156"/>
    </row>
    <row r="60" spans="1:18" ht="20.25" customHeight="1">
      <c r="A60" s="157"/>
      <c r="B60" s="170" t="s">
        <v>1682</v>
      </c>
      <c r="C60" s="163" t="s">
        <v>1683</v>
      </c>
      <c r="D60" s="163"/>
      <c r="E60" s="163"/>
      <c r="F60" s="163"/>
      <c r="G60" s="163"/>
      <c r="H60" s="163"/>
      <c r="I60" s="163"/>
      <c r="J60" s="163"/>
      <c r="K60" s="163"/>
      <c r="L60" s="137"/>
      <c r="M60" s="141"/>
      <c r="N60" s="137"/>
      <c r="O60" s="141"/>
      <c r="P60" s="381" t="str">
        <f>VLOOKUP(_Output!D1202,_Guidance!$B$2228:$C$2234,2,FALSE)</f>
        <v xml:space="preserve"> </v>
      </c>
      <c r="Q60" s="305" t="s">
        <v>1684</v>
      </c>
      <c r="R60" s="156"/>
    </row>
    <row r="61" spans="1:18" ht="20.25" customHeight="1">
      <c r="A61" s="157"/>
      <c r="B61" s="170" t="s">
        <v>1685</v>
      </c>
      <c r="C61" s="163" t="s">
        <v>1686</v>
      </c>
      <c r="D61" s="163"/>
      <c r="E61" s="163"/>
      <c r="F61" s="163"/>
      <c r="G61" s="163"/>
      <c r="H61" s="163"/>
      <c r="I61" s="163"/>
      <c r="J61" s="163"/>
      <c r="K61" s="163"/>
      <c r="L61" s="137"/>
      <c r="M61" s="141"/>
      <c r="N61" s="137"/>
      <c r="O61" s="141"/>
      <c r="P61" s="381" t="str">
        <f>VLOOKUP(_Output!D1204,_Guidance!$B$2228:$C$2234,2,FALSE)</f>
        <v xml:space="preserve"> </v>
      </c>
      <c r="Q61" s="305" t="s">
        <v>1687</v>
      </c>
      <c r="R61" s="156"/>
    </row>
    <row r="62" spans="1:18" ht="20.25" customHeight="1">
      <c r="A62" s="157"/>
      <c r="B62" s="170" t="s">
        <v>1688</v>
      </c>
      <c r="C62" s="163" t="s">
        <v>1689</v>
      </c>
      <c r="D62" s="163"/>
      <c r="E62" s="163"/>
      <c r="F62" s="163"/>
      <c r="G62" s="163"/>
      <c r="H62" s="163"/>
      <c r="I62" s="163"/>
      <c r="J62" s="163"/>
      <c r="K62" s="163"/>
      <c r="L62" s="137"/>
      <c r="M62" s="141"/>
      <c r="N62" s="137"/>
      <c r="O62" s="141"/>
      <c r="P62" s="381" t="str">
        <f>VLOOKUP(_Output!D1206,_Guidance!$B$2228:$C$2234,2,FALSE)</f>
        <v xml:space="preserve"> </v>
      </c>
      <c r="Q62" s="305" t="s">
        <v>1690</v>
      </c>
      <c r="R62" s="156"/>
    </row>
    <row r="63" spans="1:18" ht="20.25" customHeight="1">
      <c r="A63" s="157"/>
      <c r="B63" s="170" t="s">
        <v>1691</v>
      </c>
      <c r="C63" s="163" t="s">
        <v>1692</v>
      </c>
      <c r="D63" s="163"/>
      <c r="E63" s="163"/>
      <c r="F63" s="163"/>
      <c r="G63" s="163"/>
      <c r="H63" s="163"/>
      <c r="I63" s="163"/>
      <c r="J63" s="163"/>
      <c r="K63" s="163"/>
      <c r="L63" s="137"/>
      <c r="M63" s="141"/>
      <c r="N63" s="137"/>
      <c r="O63" s="141"/>
      <c r="P63" s="381" t="str">
        <f>VLOOKUP(_Output!D1208,_Guidance!$B$2228:$C$2234,2,FALSE)</f>
        <v xml:space="preserve"> </v>
      </c>
      <c r="Q63" s="305" t="s">
        <v>1693</v>
      </c>
      <c r="R63" s="156"/>
    </row>
    <row r="64" spans="1:18" ht="20.25" customHeight="1">
      <c r="A64" s="157"/>
      <c r="B64" s="170"/>
      <c r="C64" s="163"/>
      <c r="D64" s="163"/>
      <c r="E64" s="163"/>
      <c r="F64" s="163"/>
      <c r="G64" s="163"/>
      <c r="H64" s="163"/>
      <c r="I64" s="163"/>
      <c r="J64" s="163"/>
      <c r="K64" s="163"/>
      <c r="L64" s="137"/>
      <c r="M64" s="141"/>
      <c r="N64" s="137"/>
      <c r="O64" s="141"/>
      <c r="P64" s="381"/>
      <c r="Q64" s="305"/>
      <c r="R64" s="156"/>
    </row>
    <row r="65" spans="1:18" ht="20.25" customHeight="1">
      <c r="A65" s="157"/>
      <c r="B65" s="169" t="s">
        <v>1574</v>
      </c>
      <c r="C65" s="169"/>
      <c r="D65" s="163"/>
      <c r="E65" s="163"/>
      <c r="F65" s="163"/>
      <c r="G65" s="163"/>
      <c r="H65" s="163"/>
      <c r="I65" s="163"/>
      <c r="J65" s="163"/>
      <c r="K65" s="163"/>
      <c r="L65" s="137"/>
      <c r="M65" s="141"/>
      <c r="N65" s="137"/>
      <c r="O65" s="141"/>
      <c r="P65" s="381"/>
      <c r="Q65" s="305"/>
      <c r="R65" s="156"/>
    </row>
    <row r="66" spans="1:18" ht="20.25" customHeight="1">
      <c r="A66" s="157"/>
      <c r="B66" s="170" t="s">
        <v>1694</v>
      </c>
      <c r="C66" s="163" t="s">
        <v>1579</v>
      </c>
      <c r="D66" s="163"/>
      <c r="E66" s="163"/>
      <c r="F66" s="163"/>
      <c r="G66" s="163"/>
      <c r="H66" s="163"/>
      <c r="I66" s="163"/>
      <c r="J66" s="163"/>
      <c r="K66" s="163"/>
      <c r="L66" s="137"/>
      <c r="M66" s="141"/>
      <c r="N66" s="137"/>
      <c r="O66" s="141"/>
      <c r="P66" s="381" t="str">
        <f>VLOOKUP(_Output!D1210,_Guidance!$B$2228:$C$2234,2,FALSE)</f>
        <v xml:space="preserve"> </v>
      </c>
      <c r="Q66" s="305" t="s">
        <v>1580</v>
      </c>
      <c r="R66" s="156"/>
    </row>
    <row r="67" spans="1:18" ht="20.25" customHeight="1">
      <c r="A67" s="157"/>
      <c r="B67" s="170" t="s">
        <v>1695</v>
      </c>
      <c r="C67" s="163" t="s">
        <v>1582</v>
      </c>
      <c r="D67" s="163"/>
      <c r="E67" s="163"/>
      <c r="F67" s="163"/>
      <c r="G67" s="163"/>
      <c r="H67" s="163"/>
      <c r="I67" s="163"/>
      <c r="J67" s="163"/>
      <c r="K67" s="163"/>
      <c r="L67" s="137"/>
      <c r="M67" s="141"/>
      <c r="N67" s="137"/>
      <c r="O67" s="141"/>
      <c r="P67" s="381" t="str">
        <f>VLOOKUP(_Output!D1211,_Guidance!$B$2228:$C$2234,2,FALSE)</f>
        <v xml:space="preserve"> </v>
      </c>
      <c r="Q67" s="305" t="s">
        <v>1583</v>
      </c>
      <c r="R67" s="156"/>
    </row>
    <row r="68" spans="1:18" ht="20.25" customHeight="1">
      <c r="A68" s="157"/>
      <c r="B68" s="170" t="s">
        <v>1696</v>
      </c>
      <c r="C68" s="163" t="s">
        <v>1591</v>
      </c>
      <c r="D68" s="163"/>
      <c r="E68" s="163"/>
      <c r="F68" s="163"/>
      <c r="G68" s="163"/>
      <c r="H68" s="163"/>
      <c r="I68" s="163"/>
      <c r="J68" s="163"/>
      <c r="K68" s="163"/>
      <c r="L68" s="137"/>
      <c r="M68" s="141"/>
      <c r="N68" s="137"/>
      <c r="O68" s="141"/>
      <c r="P68" s="381" t="str">
        <f>VLOOKUP(_Output!D1212,_Guidance!$B$2228:$C$2234,2,FALSE)</f>
        <v xml:space="preserve"> </v>
      </c>
      <c r="Q68" s="305" t="s">
        <v>1697</v>
      </c>
      <c r="R68" s="156"/>
    </row>
    <row r="69" spans="1:18" ht="20.25" customHeight="1">
      <c r="A69" s="157"/>
      <c r="B69" s="170" t="s">
        <v>1698</v>
      </c>
      <c r="C69" s="163" t="s">
        <v>1594</v>
      </c>
      <c r="D69" s="163"/>
      <c r="E69" s="163"/>
      <c r="F69" s="163"/>
      <c r="G69" s="163"/>
      <c r="H69" s="163"/>
      <c r="I69" s="163"/>
      <c r="J69" s="163"/>
      <c r="K69" s="163"/>
      <c r="L69" s="137"/>
      <c r="M69" s="141"/>
      <c r="N69" s="137"/>
      <c r="O69" s="141"/>
      <c r="P69" s="381" t="str">
        <f>VLOOKUP(_Output!D1213,_Guidance!$B$2228:$C$2234,2,FALSE)</f>
        <v xml:space="preserve"> </v>
      </c>
      <c r="Q69" s="305" t="s">
        <v>1595</v>
      </c>
      <c r="R69" s="156"/>
    </row>
    <row r="70" spans="1:18" ht="20.25" customHeight="1">
      <c r="A70" s="157"/>
      <c r="B70" s="170" t="s">
        <v>1699</v>
      </c>
      <c r="C70" s="163" t="s">
        <v>1597</v>
      </c>
      <c r="D70" s="163"/>
      <c r="E70" s="163"/>
      <c r="F70" s="163"/>
      <c r="G70" s="163"/>
      <c r="H70" s="163"/>
      <c r="I70" s="163"/>
      <c r="J70" s="163"/>
      <c r="K70" s="163"/>
      <c r="L70" s="137"/>
      <c r="M70" s="141"/>
      <c r="N70" s="137"/>
      <c r="O70" s="141"/>
      <c r="P70" s="381" t="str">
        <f>VLOOKUP(_Output!D1214,_Guidance!$B$2228:$C$2234,2,FALSE)</f>
        <v xml:space="preserve"> </v>
      </c>
      <c r="Q70" s="305" t="s">
        <v>1598</v>
      </c>
      <c r="R70" s="156"/>
    </row>
    <row r="71" spans="1:18" ht="20.25" customHeight="1">
      <c r="A71" s="157"/>
      <c r="B71" s="170" t="s">
        <v>1700</v>
      </c>
      <c r="C71" s="163" t="s">
        <v>1701</v>
      </c>
      <c r="D71" s="163"/>
      <c r="E71" s="163"/>
      <c r="F71" s="163"/>
      <c r="G71" s="163"/>
      <c r="H71" s="163"/>
      <c r="I71" s="163"/>
      <c r="J71" s="163"/>
      <c r="K71" s="163"/>
      <c r="L71" s="137"/>
      <c r="M71" s="141"/>
      <c r="N71" s="137"/>
      <c r="O71" s="141"/>
      <c r="P71" s="381" t="str">
        <f>VLOOKUP(_Output!D1215,_Guidance!$B$2228:$C$2234,2,FALSE)</f>
        <v xml:space="preserve"> </v>
      </c>
      <c r="Q71" s="305" t="s">
        <v>1702</v>
      </c>
      <c r="R71" s="156"/>
    </row>
    <row r="72" spans="1:18" ht="20.25" customHeight="1">
      <c r="A72" s="157"/>
      <c r="B72" s="170" t="s">
        <v>1703</v>
      </c>
      <c r="C72" s="163" t="s">
        <v>1704</v>
      </c>
      <c r="D72" s="163"/>
      <c r="E72" s="169"/>
      <c r="F72" s="169"/>
      <c r="G72" s="169"/>
      <c r="H72" s="169"/>
      <c r="I72" s="169"/>
      <c r="J72" s="169"/>
      <c r="K72" s="169"/>
      <c r="L72" s="137"/>
      <c r="M72" s="141"/>
      <c r="N72" s="137"/>
      <c r="O72" s="141"/>
      <c r="P72" s="381" t="str">
        <f>VLOOKUP(_Output!D1216,_Guidance!$B$2228:$C$2234,2,FALSE)</f>
        <v xml:space="preserve"> </v>
      </c>
      <c r="Q72" s="305" t="s">
        <v>1705</v>
      </c>
      <c r="R72" s="156"/>
    </row>
    <row r="73" spans="1:18" ht="20.25" customHeight="1">
      <c r="A73" s="157"/>
      <c r="B73" s="170"/>
      <c r="C73" s="163"/>
      <c r="D73" s="163"/>
      <c r="E73" s="163"/>
      <c r="F73" s="163"/>
      <c r="G73" s="163"/>
      <c r="H73" s="163"/>
      <c r="I73" s="163"/>
      <c r="J73" s="163"/>
      <c r="K73" s="163"/>
      <c r="L73" s="137"/>
      <c r="M73" s="141"/>
      <c r="N73" s="137"/>
      <c r="O73" s="141"/>
      <c r="P73" s="381"/>
      <c r="Q73" s="305"/>
      <c r="R73" s="156"/>
    </row>
    <row r="74" spans="1:18" ht="20.25" customHeight="1">
      <c r="A74" s="157"/>
      <c r="B74" s="169" t="s">
        <v>1602</v>
      </c>
      <c r="C74" s="169"/>
      <c r="D74" s="163"/>
      <c r="E74" s="163"/>
      <c r="F74" s="163"/>
      <c r="G74" s="163"/>
      <c r="H74" s="163"/>
      <c r="I74" s="163"/>
      <c r="J74" s="163"/>
      <c r="K74" s="163"/>
      <c r="L74" s="137"/>
      <c r="M74" s="141"/>
      <c r="N74" s="137"/>
      <c r="O74" s="141"/>
      <c r="P74" s="381"/>
      <c r="Q74" s="305"/>
      <c r="R74" s="156"/>
    </row>
    <row r="75" spans="1:18" ht="20.25" customHeight="1">
      <c r="A75" s="157"/>
      <c r="B75" s="170" t="s">
        <v>1706</v>
      </c>
      <c r="C75" s="163" t="s">
        <v>1604</v>
      </c>
      <c r="D75" s="163"/>
      <c r="E75" s="163"/>
      <c r="F75" s="163"/>
      <c r="G75" s="163"/>
      <c r="H75" s="163"/>
      <c r="I75" s="163"/>
      <c r="J75" s="163"/>
      <c r="K75" s="163"/>
      <c r="L75" s="137"/>
      <c r="M75" s="141"/>
      <c r="N75" s="137"/>
      <c r="O75" s="141"/>
      <c r="P75" s="381" t="str">
        <f>VLOOKUP(_Output!D1217,_Guidance!$B$2228:$C$2234,2,FALSE)</f>
        <v xml:space="preserve"> </v>
      </c>
      <c r="Q75" s="305" t="s">
        <v>1605</v>
      </c>
      <c r="R75" s="156"/>
    </row>
    <row r="76" spans="1:18" ht="20.25" customHeight="1">
      <c r="A76" s="157"/>
      <c r="B76" s="170" t="s">
        <v>1707</v>
      </c>
      <c r="C76" s="163" t="s">
        <v>1607</v>
      </c>
      <c r="D76" s="163"/>
      <c r="E76" s="163"/>
      <c r="F76" s="163"/>
      <c r="G76" s="163"/>
      <c r="H76" s="163"/>
      <c r="I76" s="163"/>
      <c r="J76" s="163"/>
      <c r="K76" s="163"/>
      <c r="L76" s="137"/>
      <c r="M76" s="141"/>
      <c r="N76" s="137"/>
      <c r="O76" s="141"/>
      <c r="P76" s="381" t="str">
        <f>VLOOKUP(_Output!D1218,_Guidance!$B$2228:$C$2234,2,FALSE)</f>
        <v xml:space="preserve"> </v>
      </c>
      <c r="Q76" s="305" t="s">
        <v>1608</v>
      </c>
      <c r="R76" s="156"/>
    </row>
    <row r="77" spans="1:18" ht="20.25" customHeight="1">
      <c r="A77" s="157"/>
      <c r="B77" s="170"/>
      <c r="C77" s="163"/>
      <c r="D77" s="163"/>
      <c r="E77" s="163"/>
      <c r="F77" s="163"/>
      <c r="G77" s="163"/>
      <c r="H77" s="163"/>
      <c r="I77" s="163"/>
      <c r="J77" s="163"/>
      <c r="K77" s="163"/>
      <c r="L77" s="137"/>
      <c r="M77" s="141"/>
      <c r="N77" s="137"/>
      <c r="O77" s="141"/>
      <c r="P77" s="381"/>
      <c r="Q77" s="305"/>
      <c r="R77" s="156"/>
    </row>
    <row r="78" spans="1:18" ht="20.25" customHeight="1">
      <c r="A78" s="157"/>
      <c r="B78" s="169" t="s">
        <v>1609</v>
      </c>
      <c r="C78" s="169"/>
      <c r="D78" s="163"/>
      <c r="E78" s="163"/>
      <c r="F78" s="163"/>
      <c r="G78" s="163"/>
      <c r="H78" s="163"/>
      <c r="I78" s="163"/>
      <c r="J78" s="163"/>
      <c r="K78" s="163"/>
      <c r="L78" s="137"/>
      <c r="M78" s="141"/>
      <c r="N78" s="137"/>
      <c r="O78" s="141"/>
      <c r="P78" s="381"/>
      <c r="Q78" s="305"/>
      <c r="R78" s="156"/>
    </row>
    <row r="79" spans="1:18" ht="20.25" customHeight="1">
      <c r="A79" s="157"/>
      <c r="B79" s="170" t="s">
        <v>1708</v>
      </c>
      <c r="C79" s="163" t="s">
        <v>1709</v>
      </c>
      <c r="D79" s="163"/>
      <c r="E79" s="163"/>
      <c r="F79" s="163"/>
      <c r="G79" s="163"/>
      <c r="H79" s="163"/>
      <c r="I79" s="163"/>
      <c r="J79" s="163"/>
      <c r="K79" s="163"/>
      <c r="L79" s="137"/>
      <c r="M79" s="141"/>
      <c r="N79" s="137"/>
      <c r="O79" s="141"/>
      <c r="P79" s="381" t="str">
        <f>VLOOKUP(_Output!D1219,_Guidance!$B$2228:$C$2234,2,FALSE)</f>
        <v xml:space="preserve"> </v>
      </c>
      <c r="Q79" s="305" t="s">
        <v>1710</v>
      </c>
      <c r="R79" s="156"/>
    </row>
    <row r="80" spans="1:18" ht="20.25" customHeight="1">
      <c r="A80" s="157"/>
      <c r="B80" s="170" t="s">
        <v>1711</v>
      </c>
      <c r="C80" s="163" t="s">
        <v>1712</v>
      </c>
      <c r="D80" s="163"/>
      <c r="E80" s="163"/>
      <c r="F80" s="163"/>
      <c r="G80" s="163"/>
      <c r="H80" s="163"/>
      <c r="I80" s="163"/>
      <c r="J80" s="163"/>
      <c r="K80" s="163"/>
      <c r="L80" s="137"/>
      <c r="M80" s="141"/>
      <c r="N80" s="137"/>
      <c r="O80" s="141"/>
      <c r="P80" s="381" t="str">
        <f>VLOOKUP(_Output!D1220,_Guidance!$B$2228:$C$2234,2,FALSE)</f>
        <v xml:space="preserve"> </v>
      </c>
      <c r="Q80" s="305" t="s">
        <v>1713</v>
      </c>
      <c r="R80" s="156"/>
    </row>
    <row r="81" spans="1:18" ht="20.25" customHeight="1">
      <c r="A81" s="157"/>
      <c r="B81" s="170"/>
      <c r="C81" s="169"/>
      <c r="D81" s="163"/>
      <c r="E81" s="163"/>
      <c r="F81" s="163"/>
      <c r="G81" s="163"/>
      <c r="H81" s="163"/>
      <c r="I81" s="163"/>
      <c r="J81" s="163"/>
      <c r="K81" s="163"/>
      <c r="L81" s="137"/>
      <c r="M81" s="141"/>
      <c r="N81" s="137"/>
      <c r="O81" s="141"/>
      <c r="P81" s="381"/>
      <c r="Q81" s="305"/>
      <c r="R81" s="156"/>
    </row>
    <row r="82" spans="1:18" ht="20.25" customHeight="1">
      <c r="A82" s="157"/>
      <c r="B82" s="169" t="s">
        <v>1622</v>
      </c>
      <c r="C82" s="169"/>
      <c r="D82" s="163"/>
      <c r="E82" s="163"/>
      <c r="F82" s="163"/>
      <c r="G82" s="163"/>
      <c r="H82" s="163"/>
      <c r="I82" s="163"/>
      <c r="J82" s="163"/>
      <c r="K82" s="163"/>
      <c r="L82" s="137"/>
      <c r="M82" s="141"/>
      <c r="N82" s="137"/>
      <c r="O82" s="141"/>
      <c r="P82" s="381"/>
      <c r="Q82" s="305"/>
      <c r="R82" s="156"/>
    </row>
    <row r="83" spans="1:18" ht="20.25" customHeight="1">
      <c r="A83" s="157"/>
      <c r="B83" s="170" t="s">
        <v>1714</v>
      </c>
      <c r="C83" s="163" t="s">
        <v>1624</v>
      </c>
      <c r="D83" s="163"/>
      <c r="E83" s="163"/>
      <c r="F83" s="163"/>
      <c r="G83" s="163"/>
      <c r="H83" s="163"/>
      <c r="I83" s="163"/>
      <c r="J83" s="163"/>
      <c r="K83" s="163"/>
      <c r="L83" s="137"/>
      <c r="M83" s="141"/>
      <c r="N83" s="137"/>
      <c r="O83" s="141"/>
      <c r="P83" s="381" t="str">
        <f>VLOOKUP(_Output!D1221,_Guidance!$B$2228:$C$2234,2,FALSE)</f>
        <v xml:space="preserve"> </v>
      </c>
      <c r="Q83" s="305" t="s">
        <v>1625</v>
      </c>
      <c r="R83" s="156"/>
    </row>
    <row r="84" spans="1:18" ht="20.25" customHeight="1">
      <c r="A84" s="157"/>
      <c r="B84" s="170" t="s">
        <v>1715</v>
      </c>
      <c r="C84" s="163" t="s">
        <v>1627</v>
      </c>
      <c r="D84" s="163"/>
      <c r="E84" s="163"/>
      <c r="F84" s="163"/>
      <c r="G84" s="163"/>
      <c r="H84" s="163"/>
      <c r="I84" s="163"/>
      <c r="J84" s="163"/>
      <c r="K84" s="163"/>
      <c r="L84" s="137"/>
      <c r="M84" s="141"/>
      <c r="N84" s="137"/>
      <c r="O84" s="141"/>
      <c r="P84" s="381" t="str">
        <f>VLOOKUP(_Output!D1222,_Guidance!$B$2228:$C$2234,2,FALSE)</f>
        <v xml:space="preserve"> </v>
      </c>
      <c r="Q84" s="305" t="s">
        <v>1628</v>
      </c>
      <c r="R84" s="156"/>
    </row>
    <row r="85" spans="1:18" ht="20.25" customHeight="1">
      <c r="A85" s="157"/>
      <c r="B85" s="170" t="s">
        <v>1716</v>
      </c>
      <c r="C85" s="163" t="s">
        <v>1630</v>
      </c>
      <c r="D85" s="141"/>
      <c r="E85" s="141"/>
      <c r="F85" s="141"/>
      <c r="G85" s="141"/>
      <c r="H85" s="141"/>
      <c r="I85" s="141"/>
      <c r="J85" s="141"/>
      <c r="K85" s="141"/>
      <c r="L85" s="137"/>
      <c r="M85" s="141"/>
      <c r="N85" s="137"/>
      <c r="O85" s="141"/>
      <c r="P85" s="381" t="str">
        <f>VLOOKUP(_Output!D1223,_Guidance!$B$2228:$C$2234,2,FALSE)</f>
        <v xml:space="preserve"> </v>
      </c>
      <c r="Q85" s="305" t="s">
        <v>1631</v>
      </c>
      <c r="R85" s="156"/>
    </row>
    <row r="86" spans="1:18" ht="20.25" customHeight="1">
      <c r="A86" s="157"/>
      <c r="B86" s="170" t="s">
        <v>1717</v>
      </c>
      <c r="C86" s="163" t="s">
        <v>1633</v>
      </c>
      <c r="D86" s="163"/>
      <c r="E86" s="169"/>
      <c r="F86" s="169"/>
      <c r="G86" s="169"/>
      <c r="H86" s="169"/>
      <c r="I86" s="169"/>
      <c r="J86" s="169"/>
      <c r="K86" s="169"/>
      <c r="L86" s="137"/>
      <c r="M86" s="141"/>
      <c r="N86" s="137"/>
      <c r="O86" s="141"/>
      <c r="P86" s="381" t="str">
        <f>VLOOKUP(_Output!D1224,_Guidance!$B$2228:$C$2234,2,FALSE)</f>
        <v xml:space="preserve"> </v>
      </c>
      <c r="Q86" s="305" t="s">
        <v>1634</v>
      </c>
      <c r="R86" s="156"/>
    </row>
    <row r="87" spans="1:18" ht="20.25" customHeight="1">
      <c r="A87" s="157"/>
      <c r="B87" s="170" t="s">
        <v>1718</v>
      </c>
      <c r="C87" s="163" t="s">
        <v>1636</v>
      </c>
      <c r="D87" s="163"/>
      <c r="E87" s="163"/>
      <c r="F87" s="163"/>
      <c r="G87" s="163"/>
      <c r="H87" s="163"/>
      <c r="I87" s="163"/>
      <c r="J87" s="163"/>
      <c r="K87" s="163"/>
      <c r="L87" s="137"/>
      <c r="M87" s="141"/>
      <c r="N87" s="137"/>
      <c r="O87" s="141"/>
      <c r="P87" s="381" t="str">
        <f>VLOOKUP(_Output!D1225,_Guidance!$B$2228:$C$2234,2,FALSE)</f>
        <v xml:space="preserve"> </v>
      </c>
      <c r="Q87" s="305" t="s">
        <v>1637</v>
      </c>
      <c r="R87" s="156"/>
    </row>
    <row r="88" spans="1:18" ht="20.25" customHeight="1">
      <c r="A88" s="157"/>
      <c r="B88" s="170" t="s">
        <v>1719</v>
      </c>
      <c r="C88" s="171" t="s">
        <v>1639</v>
      </c>
      <c r="D88" s="144"/>
      <c r="E88" s="144"/>
      <c r="F88" s="144"/>
      <c r="G88" s="171"/>
      <c r="H88" s="171"/>
      <c r="I88" s="171"/>
      <c r="J88" s="171"/>
      <c r="K88" s="171"/>
      <c r="L88" s="140"/>
      <c r="M88" s="144"/>
      <c r="N88" s="140"/>
      <c r="O88" s="144"/>
      <c r="P88" s="309" t="str">
        <f>VLOOKUP(_Output!D1226,_Guidance!$B$2228:$C$2234,2,FALSE)</f>
        <v xml:space="preserve"> </v>
      </c>
      <c r="Q88" s="309" t="s">
        <v>1720</v>
      </c>
      <c r="R88" s="156"/>
    </row>
    <row r="89" spans="1:18" ht="20.25" customHeight="1">
      <c r="A89" s="157"/>
      <c r="B89" s="141"/>
      <c r="C89" s="172" t="s">
        <v>1641</v>
      </c>
      <c r="D89" s="172"/>
      <c r="E89" s="172"/>
      <c r="F89" s="172"/>
      <c r="G89" s="172"/>
      <c r="H89" s="172"/>
      <c r="I89" s="172"/>
      <c r="J89" s="172"/>
      <c r="K89" s="172"/>
      <c r="L89" s="311">
        <f>IFERROR(ROUND(_Output!K419,0),0)</f>
        <v>0</v>
      </c>
      <c r="M89" s="141"/>
      <c r="N89" s="137"/>
      <c r="O89" s="141"/>
      <c r="P89" s="180"/>
      <c r="Q89" s="305"/>
      <c r="R89" s="156"/>
    </row>
    <row r="90" spans="1:18" ht="20.25" customHeight="1">
      <c r="A90" s="157"/>
      <c r="B90" s="141"/>
      <c r="C90" s="172"/>
      <c r="D90" s="172"/>
      <c r="E90" s="172"/>
      <c r="F90" s="172"/>
      <c r="G90" s="172"/>
      <c r="H90" s="172"/>
      <c r="I90" s="172"/>
      <c r="J90" s="172"/>
      <c r="K90" s="172"/>
      <c r="L90" s="380"/>
      <c r="M90" s="141"/>
      <c r="N90" s="137"/>
      <c r="O90" s="141"/>
      <c r="P90" s="180"/>
      <c r="Q90" s="305"/>
      <c r="R90" s="156"/>
    </row>
    <row r="91" spans="1:18" ht="20.25" customHeight="1">
      <c r="A91" s="176"/>
      <c r="B91" s="174" t="s">
        <v>351</v>
      </c>
      <c r="C91" s="174"/>
      <c r="D91" s="174"/>
      <c r="E91" s="174"/>
      <c r="F91" s="174"/>
      <c r="G91" s="174"/>
      <c r="H91" s="174"/>
      <c r="I91" s="174"/>
      <c r="J91" s="174"/>
      <c r="K91" s="174"/>
      <c r="L91" s="140"/>
      <c r="M91" s="141"/>
      <c r="N91" s="140"/>
      <c r="O91" s="141"/>
      <c r="P91" s="140"/>
      <c r="Q91" s="140"/>
      <c r="R91" s="156"/>
    </row>
    <row r="92" spans="1:18" ht="20.25" customHeight="1">
      <c r="A92" s="9"/>
      <c r="B92" s="3" t="s">
        <v>399</v>
      </c>
      <c r="C92" s="3" t="s">
        <v>353</v>
      </c>
      <c r="D92" s="5"/>
      <c r="E92" s="5"/>
      <c r="F92" s="5"/>
      <c r="G92" s="5"/>
      <c r="H92" s="5"/>
      <c r="I92" s="5"/>
      <c r="J92" s="5"/>
      <c r="K92" s="102" t="s">
        <v>1461</v>
      </c>
      <c r="L92" s="619" t="s">
        <v>956</v>
      </c>
      <c r="M92" s="620"/>
      <c r="N92" s="964"/>
      <c r="O92" s="964"/>
      <c r="P92" s="964"/>
      <c r="Q92" s="965"/>
      <c r="R92" s="14"/>
    </row>
    <row r="93" spans="1:18" ht="20.25" customHeight="1">
      <c r="A93" s="9"/>
      <c r="B93" s="5"/>
      <c r="C93" s="5"/>
      <c r="D93" s="5"/>
      <c r="E93" s="5"/>
      <c r="F93" s="5"/>
      <c r="G93" s="5"/>
      <c r="H93" s="5"/>
      <c r="I93" s="5"/>
      <c r="J93" s="5"/>
      <c r="K93" s="5"/>
      <c r="L93" s="621" t="s">
        <v>959</v>
      </c>
      <c r="M93" s="622"/>
      <c r="N93" s="962"/>
      <c r="O93" s="962"/>
      <c r="P93" s="962"/>
      <c r="Q93" s="963"/>
      <c r="R93" s="14"/>
    </row>
    <row r="94" spans="1:18" ht="20.25" customHeight="1">
      <c r="A94" s="9"/>
      <c r="B94" s="5"/>
      <c r="C94" s="5"/>
      <c r="D94" s="5"/>
      <c r="E94" s="5"/>
      <c r="F94" s="5"/>
      <c r="G94" s="5"/>
      <c r="H94" s="5"/>
      <c r="I94" s="5"/>
      <c r="J94" s="5"/>
      <c r="K94" s="5"/>
      <c r="L94" s="621" t="s">
        <v>361</v>
      </c>
      <c r="M94" s="622"/>
      <c r="N94" s="966"/>
      <c r="O94" s="966"/>
      <c r="P94" s="966"/>
      <c r="Q94" s="967"/>
      <c r="R94" s="14"/>
    </row>
    <row r="95" spans="1:18" ht="20.25" customHeight="1">
      <c r="A95" s="9"/>
      <c r="B95" s="5"/>
      <c r="C95" s="5"/>
      <c r="D95" s="5"/>
      <c r="E95" s="5"/>
      <c r="F95" s="5"/>
      <c r="G95" s="5"/>
      <c r="H95" s="5"/>
      <c r="I95" s="5"/>
      <c r="J95" s="5"/>
      <c r="K95" s="5"/>
      <c r="L95" s="621" t="s">
        <v>364</v>
      </c>
      <c r="M95" s="622"/>
      <c r="N95" s="962"/>
      <c r="O95" s="962"/>
      <c r="P95" s="962"/>
      <c r="Q95" s="963"/>
      <c r="R95" s="14"/>
    </row>
    <row r="96" spans="1:18" ht="20.25" customHeight="1">
      <c r="A96" s="9"/>
      <c r="B96" s="5"/>
      <c r="C96" s="5"/>
      <c r="D96" s="5"/>
      <c r="E96" s="5"/>
      <c r="F96" s="5"/>
      <c r="G96" s="5"/>
      <c r="H96" s="5"/>
      <c r="I96" s="5"/>
      <c r="J96" s="5"/>
      <c r="K96" s="5"/>
      <c r="L96" s="621" t="s">
        <v>1001</v>
      </c>
      <c r="M96" s="622"/>
      <c r="N96" s="966"/>
      <c r="O96" s="966"/>
      <c r="P96" s="966"/>
      <c r="Q96" s="967"/>
      <c r="R96" s="14"/>
    </row>
    <row r="97" spans="1:18" ht="20.25" customHeight="1">
      <c r="A97" s="9"/>
      <c r="B97" s="5"/>
      <c r="C97" s="5"/>
      <c r="D97" s="5"/>
      <c r="E97" s="5"/>
      <c r="F97" s="5"/>
      <c r="G97" s="5"/>
      <c r="H97" s="5"/>
      <c r="I97" s="5"/>
      <c r="J97" s="5"/>
      <c r="K97" s="5"/>
      <c r="L97" s="621" t="s">
        <v>1004</v>
      </c>
      <c r="M97" s="622"/>
      <c r="N97" s="972"/>
      <c r="O97" s="972"/>
      <c r="P97" s="972"/>
      <c r="Q97" s="973"/>
      <c r="R97" s="14"/>
    </row>
    <row r="98" spans="1:18" ht="20.25" customHeight="1">
      <c r="A98" s="9"/>
      <c r="B98" s="5"/>
      <c r="C98" s="5"/>
      <c r="D98" s="5"/>
      <c r="E98" s="5"/>
      <c r="F98" s="5"/>
      <c r="G98" s="5"/>
      <c r="H98" s="5"/>
      <c r="I98" s="5"/>
      <c r="J98" s="5"/>
      <c r="K98" s="5"/>
      <c r="L98" s="621" t="s">
        <v>1022</v>
      </c>
      <c r="M98" s="622"/>
      <c r="N98" s="972"/>
      <c r="O98" s="972"/>
      <c r="P98" s="972"/>
      <c r="Q98" s="973"/>
      <c r="R98" s="14"/>
    </row>
    <row r="99" spans="1:18" ht="20.25" customHeight="1">
      <c r="A99" s="9"/>
      <c r="B99" s="5"/>
      <c r="C99" s="5"/>
      <c r="D99" s="5"/>
      <c r="E99" s="5"/>
      <c r="F99" s="5"/>
      <c r="G99" s="5"/>
      <c r="H99" s="5"/>
      <c r="I99" s="5"/>
      <c r="J99" s="5"/>
      <c r="K99" s="5"/>
      <c r="L99" s="621" t="s">
        <v>1643</v>
      </c>
      <c r="M99" s="622"/>
      <c r="N99" s="972"/>
      <c r="O99" s="972"/>
      <c r="P99" s="972"/>
      <c r="Q99" s="973"/>
      <c r="R99" s="14"/>
    </row>
    <row r="100" spans="1:18" ht="20.25" customHeight="1">
      <c r="A100" s="9"/>
      <c r="B100" s="5"/>
      <c r="C100" s="5"/>
      <c r="D100" s="5"/>
      <c r="E100" s="5"/>
      <c r="F100" s="5"/>
      <c r="G100" s="5"/>
      <c r="H100" s="5"/>
      <c r="I100" s="5"/>
      <c r="J100" s="5"/>
      <c r="K100" s="5"/>
      <c r="L100" s="621" t="s">
        <v>1026</v>
      </c>
      <c r="M100" s="622"/>
      <c r="N100" s="972"/>
      <c r="O100" s="972"/>
      <c r="P100" s="972"/>
      <c r="Q100" s="973"/>
      <c r="R100" s="14"/>
    </row>
    <row r="101" spans="1:18" ht="20.25" customHeight="1">
      <c r="A101" s="9"/>
      <c r="B101" s="5"/>
      <c r="C101" s="5"/>
      <c r="D101" s="5"/>
      <c r="E101" s="5"/>
      <c r="F101" s="5"/>
      <c r="G101" s="5"/>
      <c r="H101" s="5"/>
      <c r="I101" s="5"/>
      <c r="J101" s="5"/>
      <c r="K101" s="5"/>
      <c r="L101" s="621" t="s">
        <v>1029</v>
      </c>
      <c r="M101" s="622"/>
      <c r="N101" s="972"/>
      <c r="O101" s="972"/>
      <c r="P101" s="972"/>
      <c r="Q101" s="973"/>
      <c r="R101" s="14"/>
    </row>
    <row r="102" spans="1:18" ht="20.25" customHeight="1">
      <c r="A102" s="9"/>
      <c r="B102" s="5"/>
      <c r="C102" s="5"/>
      <c r="D102" s="5"/>
      <c r="E102" s="5"/>
      <c r="F102" s="5"/>
      <c r="G102" s="5"/>
      <c r="H102" s="5"/>
      <c r="I102" s="5"/>
      <c r="J102" s="5"/>
      <c r="K102" s="5"/>
      <c r="L102" s="621" t="s">
        <v>1053</v>
      </c>
      <c r="M102" s="622"/>
      <c r="N102" s="962"/>
      <c r="O102" s="962"/>
      <c r="P102" s="962"/>
      <c r="Q102" s="963"/>
      <c r="R102" s="14"/>
    </row>
    <row r="103" spans="1:18" ht="20.25" customHeight="1">
      <c r="A103" s="9"/>
      <c r="B103" s="5"/>
      <c r="C103" s="5"/>
      <c r="D103" s="5"/>
      <c r="E103" s="5"/>
      <c r="F103" s="5"/>
      <c r="G103" s="5"/>
      <c r="H103" s="5"/>
      <c r="I103" s="5"/>
      <c r="J103" s="5"/>
      <c r="K103" s="5"/>
      <c r="L103" s="621" t="s">
        <v>1644</v>
      </c>
      <c r="M103" s="622"/>
      <c r="N103" s="962"/>
      <c r="O103" s="962"/>
      <c r="P103" s="962"/>
      <c r="Q103" s="963"/>
      <c r="R103" s="14"/>
    </row>
    <row r="104" spans="1:18" ht="20.25" customHeight="1">
      <c r="A104" s="9"/>
      <c r="B104" s="5"/>
      <c r="C104" s="5"/>
      <c r="D104" s="5"/>
      <c r="E104" s="5"/>
      <c r="F104" s="5"/>
      <c r="G104" s="5"/>
      <c r="H104" s="5"/>
      <c r="I104" s="5"/>
      <c r="J104" s="5"/>
      <c r="K104" s="5"/>
      <c r="L104" s="621" t="s">
        <v>1645</v>
      </c>
      <c r="M104" s="622"/>
      <c r="N104" s="966"/>
      <c r="O104" s="966"/>
      <c r="P104" s="966"/>
      <c r="Q104" s="967"/>
      <c r="R104" s="14"/>
    </row>
    <row r="105" spans="1:18" ht="20.25" customHeight="1">
      <c r="A105" s="9"/>
      <c r="B105" s="5"/>
      <c r="C105" s="5"/>
      <c r="D105" s="5"/>
      <c r="E105" s="5"/>
      <c r="F105" s="5"/>
      <c r="G105" s="5"/>
      <c r="H105" s="5"/>
      <c r="I105" s="5"/>
      <c r="J105" s="5"/>
      <c r="K105" s="5"/>
      <c r="L105" s="621" t="s">
        <v>1057</v>
      </c>
      <c r="M105" s="622"/>
      <c r="N105" s="962"/>
      <c r="O105" s="962"/>
      <c r="P105" s="962"/>
      <c r="Q105" s="963"/>
      <c r="R105" s="14"/>
    </row>
    <row r="106" spans="1:18" ht="20.25" customHeight="1">
      <c r="A106" s="9"/>
      <c r="B106" s="5"/>
      <c r="C106" s="5"/>
      <c r="D106" s="5"/>
      <c r="E106" s="5"/>
      <c r="F106" s="5"/>
      <c r="G106" s="5"/>
      <c r="H106" s="5"/>
      <c r="I106" s="5"/>
      <c r="J106" s="5"/>
      <c r="K106" s="5"/>
      <c r="L106" s="621" t="s">
        <v>1060</v>
      </c>
      <c r="M106" s="622"/>
      <c r="N106" s="962"/>
      <c r="O106" s="962"/>
      <c r="P106" s="962"/>
      <c r="Q106" s="963"/>
      <c r="R106" s="14"/>
    </row>
    <row r="107" spans="1:18" ht="20.25" customHeight="1">
      <c r="A107" s="9"/>
      <c r="B107" s="5"/>
      <c r="C107" s="5"/>
      <c r="D107" s="5"/>
      <c r="E107" s="5"/>
      <c r="F107" s="5"/>
      <c r="G107" s="5"/>
      <c r="H107" s="5"/>
      <c r="I107" s="5"/>
      <c r="J107" s="5"/>
      <c r="K107" s="5"/>
      <c r="L107" s="621" t="s">
        <v>1080</v>
      </c>
      <c r="M107" s="622"/>
      <c r="N107" s="966"/>
      <c r="O107" s="966"/>
      <c r="P107" s="966"/>
      <c r="Q107" s="967"/>
      <c r="R107" s="14"/>
    </row>
    <row r="108" spans="1:18" ht="20.25" customHeight="1">
      <c r="A108" s="9"/>
      <c r="B108" s="5"/>
      <c r="C108" s="5"/>
      <c r="D108" s="5"/>
      <c r="E108" s="5"/>
      <c r="F108" s="5"/>
      <c r="G108" s="5"/>
      <c r="H108" s="5"/>
      <c r="I108" s="5"/>
      <c r="J108" s="5"/>
      <c r="K108" s="5"/>
      <c r="L108" s="621" t="s">
        <v>1083</v>
      </c>
      <c r="M108" s="622"/>
      <c r="N108" s="972"/>
      <c r="O108" s="972"/>
      <c r="P108" s="972"/>
      <c r="Q108" s="973"/>
      <c r="R108" s="14"/>
    </row>
    <row r="109" spans="1:18" ht="20.25" customHeight="1">
      <c r="A109" s="9"/>
      <c r="B109" s="5"/>
      <c r="C109" s="5"/>
      <c r="D109" s="5"/>
      <c r="E109" s="5"/>
      <c r="F109" s="5"/>
      <c r="G109" s="5"/>
      <c r="H109" s="5"/>
      <c r="I109" s="5"/>
      <c r="J109" s="5"/>
      <c r="K109" s="5"/>
      <c r="L109" s="621" t="s">
        <v>1647</v>
      </c>
      <c r="M109" s="622"/>
      <c r="N109" s="972"/>
      <c r="O109" s="972"/>
      <c r="P109" s="972"/>
      <c r="Q109" s="973"/>
      <c r="R109" s="14"/>
    </row>
    <row r="110" spans="1:18" ht="20.25" customHeight="1">
      <c r="A110" s="9"/>
      <c r="B110" s="5"/>
      <c r="C110" s="5"/>
      <c r="D110" s="5"/>
      <c r="E110" s="5"/>
      <c r="F110" s="5"/>
      <c r="G110" s="5"/>
      <c r="H110" s="5"/>
      <c r="I110" s="5"/>
      <c r="J110" s="5"/>
      <c r="K110" s="5"/>
      <c r="L110" s="621" t="s">
        <v>1648</v>
      </c>
      <c r="M110" s="622"/>
      <c r="N110" s="972"/>
      <c r="O110" s="972"/>
      <c r="P110" s="972"/>
      <c r="Q110" s="973"/>
      <c r="R110" s="14"/>
    </row>
    <row r="111" spans="1:18" ht="20.25" customHeight="1">
      <c r="A111" s="9"/>
      <c r="B111" s="5"/>
      <c r="C111" s="5"/>
      <c r="D111" s="5"/>
      <c r="E111" s="5"/>
      <c r="F111" s="5"/>
      <c r="G111" s="5"/>
      <c r="H111" s="5"/>
      <c r="I111" s="5"/>
      <c r="J111" s="5"/>
      <c r="K111" s="5"/>
      <c r="L111" s="621" t="s">
        <v>1087</v>
      </c>
      <c r="M111" s="622"/>
      <c r="N111" s="962"/>
      <c r="O111" s="962"/>
      <c r="P111" s="962"/>
      <c r="Q111" s="963"/>
      <c r="R111" s="14"/>
    </row>
    <row r="112" spans="1:18" ht="20.25" customHeight="1">
      <c r="A112" s="9"/>
      <c r="B112" s="5"/>
      <c r="C112" s="5"/>
      <c r="D112" s="5"/>
      <c r="E112" s="5"/>
      <c r="F112" s="5"/>
      <c r="G112" s="5"/>
      <c r="H112" s="5"/>
      <c r="I112" s="5"/>
      <c r="J112" s="5"/>
      <c r="K112" s="5"/>
      <c r="L112" s="621" t="s">
        <v>1090</v>
      </c>
      <c r="M112" s="622"/>
      <c r="N112" s="962"/>
      <c r="O112" s="962"/>
      <c r="P112" s="962"/>
      <c r="Q112" s="963"/>
      <c r="R112" s="14"/>
    </row>
    <row r="113" spans="1:18" ht="20.25" customHeight="1">
      <c r="A113" s="9"/>
      <c r="B113" s="5"/>
      <c r="C113" s="5"/>
      <c r="D113" s="5"/>
      <c r="E113" s="5"/>
      <c r="F113" s="5"/>
      <c r="G113" s="5"/>
      <c r="H113" s="5"/>
      <c r="I113" s="5"/>
      <c r="J113" s="5"/>
      <c r="K113" s="5"/>
      <c r="L113" s="623" t="s">
        <v>1651</v>
      </c>
      <c r="M113" s="624"/>
      <c r="N113" s="974"/>
      <c r="O113" s="974"/>
      <c r="P113" s="974"/>
      <c r="Q113" s="975"/>
      <c r="R113" s="14"/>
    </row>
    <row r="114" spans="1:18" ht="20.25" customHeight="1">
      <c r="A114" s="9"/>
      <c r="B114" s="5"/>
      <c r="C114" s="5"/>
      <c r="D114" s="5"/>
      <c r="E114" s="5"/>
      <c r="F114" s="5"/>
      <c r="G114" s="5"/>
      <c r="H114" s="5"/>
      <c r="I114" s="5"/>
      <c r="J114" s="5"/>
      <c r="K114" s="5"/>
      <c r="L114" s="5"/>
      <c r="M114" s="5"/>
      <c r="N114" s="5"/>
      <c r="O114" s="5"/>
      <c r="P114" s="5"/>
      <c r="Q114" s="5"/>
      <c r="R114" s="14"/>
    </row>
    <row r="115" spans="1:18" ht="20.25" customHeight="1">
      <c r="A115" s="9"/>
      <c r="B115" s="5"/>
      <c r="C115" s="5"/>
      <c r="D115" s="5"/>
      <c r="E115" s="5"/>
      <c r="F115" s="5"/>
      <c r="G115" s="5"/>
      <c r="H115" s="5"/>
      <c r="I115" s="5"/>
      <c r="J115" s="5"/>
      <c r="K115" s="102" t="s">
        <v>1528</v>
      </c>
      <c r="L115" s="619" t="s">
        <v>685</v>
      </c>
      <c r="M115" s="620"/>
      <c r="N115" s="964"/>
      <c r="O115" s="964"/>
      <c r="P115" s="964"/>
      <c r="Q115" s="965"/>
      <c r="R115" s="14"/>
    </row>
    <row r="116" spans="1:18" ht="20.25" customHeight="1">
      <c r="A116" s="9"/>
      <c r="B116" s="5"/>
      <c r="C116" s="5"/>
      <c r="D116" s="5"/>
      <c r="E116" s="5"/>
      <c r="F116" s="5"/>
      <c r="G116" s="5"/>
      <c r="H116" s="5"/>
      <c r="I116" s="5"/>
      <c r="J116" s="5"/>
      <c r="K116" s="5"/>
      <c r="L116" s="621" t="s">
        <v>688</v>
      </c>
      <c r="M116" s="622"/>
      <c r="N116" s="962"/>
      <c r="O116" s="962"/>
      <c r="P116" s="962"/>
      <c r="Q116" s="963"/>
      <c r="R116" s="14"/>
    </row>
    <row r="117" spans="1:18" ht="20.25" customHeight="1">
      <c r="A117" s="9"/>
      <c r="B117" s="5"/>
      <c r="C117" s="5"/>
      <c r="D117" s="5"/>
      <c r="E117" s="5"/>
      <c r="F117" s="5"/>
      <c r="G117" s="5"/>
      <c r="H117" s="5"/>
      <c r="I117" s="5"/>
      <c r="J117" s="5"/>
      <c r="K117" s="5"/>
      <c r="L117" s="621" t="s">
        <v>691</v>
      </c>
      <c r="M117" s="622"/>
      <c r="N117" s="966"/>
      <c r="O117" s="966"/>
      <c r="P117" s="966"/>
      <c r="Q117" s="967"/>
      <c r="R117" s="14"/>
    </row>
    <row r="118" spans="1:18" ht="20.25" customHeight="1">
      <c r="A118" s="9"/>
      <c r="B118" s="5"/>
      <c r="C118" s="5"/>
      <c r="D118" s="5"/>
      <c r="E118" s="5"/>
      <c r="F118" s="5"/>
      <c r="G118" s="5"/>
      <c r="H118" s="5"/>
      <c r="I118" s="5"/>
      <c r="J118" s="5"/>
      <c r="K118" s="5"/>
      <c r="L118" s="621" t="s">
        <v>694</v>
      </c>
      <c r="M118" s="622"/>
      <c r="N118" s="962"/>
      <c r="O118" s="962"/>
      <c r="P118" s="962"/>
      <c r="Q118" s="963"/>
      <c r="R118" s="14"/>
    </row>
    <row r="119" spans="1:18" ht="20.25" customHeight="1">
      <c r="A119" s="9"/>
      <c r="B119" s="5"/>
      <c r="C119" s="5"/>
      <c r="D119" s="5"/>
      <c r="E119" s="5"/>
      <c r="F119" s="5"/>
      <c r="G119" s="5"/>
      <c r="H119" s="5"/>
      <c r="I119" s="5"/>
      <c r="J119" s="5"/>
      <c r="K119" s="5"/>
      <c r="L119" s="621" t="s">
        <v>697</v>
      </c>
      <c r="M119" s="622"/>
      <c r="N119" s="962"/>
      <c r="O119" s="962"/>
      <c r="P119" s="962"/>
      <c r="Q119" s="963"/>
      <c r="R119" s="14"/>
    </row>
    <row r="120" spans="1:18" ht="20.25" customHeight="1">
      <c r="A120" s="9"/>
      <c r="B120" s="5"/>
      <c r="C120" s="5"/>
      <c r="D120" s="5"/>
      <c r="E120" s="5"/>
      <c r="F120" s="5"/>
      <c r="G120" s="5"/>
      <c r="H120" s="5"/>
      <c r="I120" s="5"/>
      <c r="J120" s="5"/>
      <c r="K120" s="5"/>
      <c r="L120" s="621" t="s">
        <v>700</v>
      </c>
      <c r="M120" s="622"/>
      <c r="N120" s="962"/>
      <c r="O120" s="962"/>
      <c r="P120" s="962"/>
      <c r="Q120" s="963"/>
      <c r="R120" s="14"/>
    </row>
    <row r="121" spans="1:18" ht="20.25" customHeight="1">
      <c r="A121" s="9"/>
      <c r="B121" s="5"/>
      <c r="C121" s="5"/>
      <c r="D121" s="5"/>
      <c r="E121" s="5"/>
      <c r="F121" s="5"/>
      <c r="G121" s="5"/>
      <c r="H121" s="5"/>
      <c r="I121" s="5"/>
      <c r="J121" s="5"/>
      <c r="K121" s="5"/>
      <c r="L121" s="621" t="s">
        <v>703</v>
      </c>
      <c r="M121" s="622"/>
      <c r="N121" s="962"/>
      <c r="O121" s="962"/>
      <c r="P121" s="962"/>
      <c r="Q121" s="963"/>
      <c r="R121" s="14"/>
    </row>
    <row r="122" spans="1:18" ht="20.25" customHeight="1">
      <c r="A122" s="9"/>
      <c r="B122" s="5"/>
      <c r="C122" s="5"/>
      <c r="D122" s="5"/>
      <c r="E122" s="5"/>
      <c r="F122" s="5"/>
      <c r="G122" s="5"/>
      <c r="H122" s="5"/>
      <c r="I122" s="5"/>
      <c r="J122" s="5"/>
      <c r="K122" s="5"/>
      <c r="L122" s="621" t="s">
        <v>706</v>
      </c>
      <c r="M122" s="622"/>
      <c r="N122" s="962"/>
      <c r="O122" s="962"/>
      <c r="P122" s="962"/>
      <c r="Q122" s="963"/>
      <c r="R122" s="14"/>
    </row>
    <row r="123" spans="1:18" ht="20.25" customHeight="1">
      <c r="A123" s="9"/>
      <c r="B123" s="5"/>
      <c r="C123" s="5"/>
      <c r="D123" s="5"/>
      <c r="E123" s="5"/>
      <c r="F123" s="5"/>
      <c r="G123" s="5"/>
      <c r="H123" s="5"/>
      <c r="I123" s="5"/>
      <c r="J123" s="5"/>
      <c r="K123" s="5"/>
      <c r="L123" s="621" t="s">
        <v>1667</v>
      </c>
      <c r="M123" s="622"/>
      <c r="N123" s="962"/>
      <c r="O123" s="962"/>
      <c r="P123" s="962"/>
      <c r="Q123" s="963"/>
      <c r="R123" s="14"/>
    </row>
    <row r="124" spans="1:18" ht="20.25" customHeight="1">
      <c r="A124" s="9"/>
      <c r="B124" s="5"/>
      <c r="C124" s="5"/>
      <c r="D124" s="5"/>
      <c r="E124" s="5"/>
      <c r="F124" s="5"/>
      <c r="G124" s="5"/>
      <c r="H124" s="5"/>
      <c r="I124" s="5"/>
      <c r="J124" s="5"/>
      <c r="K124" s="5"/>
      <c r="L124" s="621" t="s">
        <v>1669</v>
      </c>
      <c r="M124" s="622"/>
      <c r="N124" s="962"/>
      <c r="O124" s="962"/>
      <c r="P124" s="962"/>
      <c r="Q124" s="963"/>
      <c r="R124" s="14"/>
    </row>
    <row r="125" spans="1:18" ht="20.25" customHeight="1">
      <c r="A125" s="9"/>
      <c r="B125" s="5"/>
      <c r="C125" s="5"/>
      <c r="D125" s="5"/>
      <c r="E125" s="5"/>
      <c r="F125" s="5"/>
      <c r="G125" s="5"/>
      <c r="H125" s="5"/>
      <c r="I125" s="5"/>
      <c r="J125" s="5"/>
      <c r="K125" s="5"/>
      <c r="L125" s="621" t="s">
        <v>1672</v>
      </c>
      <c r="M125" s="622"/>
      <c r="N125" s="962"/>
      <c r="O125" s="962"/>
      <c r="P125" s="962"/>
      <c r="Q125" s="963"/>
      <c r="R125" s="14"/>
    </row>
    <row r="126" spans="1:18" ht="20.25" customHeight="1">
      <c r="A126" s="9"/>
      <c r="B126" s="5"/>
      <c r="C126" s="5"/>
      <c r="D126" s="5"/>
      <c r="E126" s="5"/>
      <c r="F126" s="5"/>
      <c r="G126" s="5"/>
      <c r="H126" s="5"/>
      <c r="I126" s="5"/>
      <c r="J126" s="5"/>
      <c r="K126" s="5"/>
      <c r="L126" s="621" t="s">
        <v>1676</v>
      </c>
      <c r="M126" s="622"/>
      <c r="N126" s="962"/>
      <c r="O126" s="962"/>
      <c r="P126" s="962"/>
      <c r="Q126" s="963"/>
      <c r="R126" s="14"/>
    </row>
    <row r="127" spans="1:18" ht="20.25" customHeight="1">
      <c r="A127" s="9"/>
      <c r="B127" s="5"/>
      <c r="C127" s="5"/>
      <c r="D127" s="5"/>
      <c r="E127" s="5"/>
      <c r="F127" s="5"/>
      <c r="G127" s="5"/>
      <c r="H127" s="5"/>
      <c r="I127" s="5"/>
      <c r="J127" s="5"/>
      <c r="K127" s="5"/>
      <c r="L127" s="621" t="s">
        <v>1679</v>
      </c>
      <c r="M127" s="622"/>
      <c r="N127" s="962"/>
      <c r="O127" s="962"/>
      <c r="P127" s="962"/>
      <c r="Q127" s="963"/>
      <c r="R127" s="14"/>
    </row>
    <row r="128" spans="1:18" ht="20.25" customHeight="1">
      <c r="A128" s="9"/>
      <c r="B128" s="5"/>
      <c r="C128" s="5"/>
      <c r="D128" s="5"/>
      <c r="E128" s="5"/>
      <c r="F128" s="5"/>
      <c r="G128" s="5"/>
      <c r="H128" s="5"/>
      <c r="I128" s="5"/>
      <c r="J128" s="5"/>
      <c r="K128" s="5"/>
      <c r="L128" s="621" t="s">
        <v>1682</v>
      </c>
      <c r="M128" s="622"/>
      <c r="N128" s="962"/>
      <c r="O128" s="962"/>
      <c r="P128" s="962"/>
      <c r="Q128" s="963"/>
      <c r="R128" s="14"/>
    </row>
    <row r="129" spans="1:18" ht="20.25" customHeight="1">
      <c r="A129" s="9"/>
      <c r="B129" s="5"/>
      <c r="C129" s="5"/>
      <c r="D129" s="5"/>
      <c r="E129" s="5"/>
      <c r="F129" s="5"/>
      <c r="G129" s="5"/>
      <c r="H129" s="5"/>
      <c r="I129" s="5"/>
      <c r="J129" s="5"/>
      <c r="K129" s="5"/>
      <c r="L129" s="621" t="s">
        <v>1685</v>
      </c>
      <c r="M129" s="622"/>
      <c r="N129" s="962"/>
      <c r="O129" s="962"/>
      <c r="P129" s="962"/>
      <c r="Q129" s="963"/>
      <c r="R129" s="14"/>
    </row>
    <row r="130" spans="1:18" ht="20.25" customHeight="1">
      <c r="A130" s="9"/>
      <c r="B130" s="5"/>
      <c r="C130" s="5"/>
      <c r="D130" s="5"/>
      <c r="E130" s="5"/>
      <c r="F130" s="5"/>
      <c r="G130" s="5"/>
      <c r="H130" s="5"/>
      <c r="I130" s="5"/>
      <c r="J130" s="5"/>
      <c r="K130" s="5"/>
      <c r="L130" s="621" t="s">
        <v>1688</v>
      </c>
      <c r="M130" s="622"/>
      <c r="N130" s="962"/>
      <c r="O130" s="962"/>
      <c r="P130" s="962"/>
      <c r="Q130" s="963"/>
      <c r="R130" s="14"/>
    </row>
    <row r="131" spans="1:18" ht="20.25" customHeight="1">
      <c r="A131" s="9"/>
      <c r="B131" s="5"/>
      <c r="C131" s="5"/>
      <c r="D131" s="5"/>
      <c r="E131" s="5"/>
      <c r="F131" s="5"/>
      <c r="G131" s="5"/>
      <c r="H131" s="5"/>
      <c r="I131" s="5"/>
      <c r="J131" s="5"/>
      <c r="K131" s="5"/>
      <c r="L131" s="621" t="s">
        <v>1691</v>
      </c>
      <c r="M131" s="622"/>
      <c r="N131" s="962"/>
      <c r="O131" s="962"/>
      <c r="P131" s="962"/>
      <c r="Q131" s="963"/>
      <c r="R131" s="14"/>
    </row>
    <row r="132" spans="1:18" ht="20.25" customHeight="1">
      <c r="A132" s="9"/>
      <c r="B132" s="5"/>
      <c r="C132" s="5"/>
      <c r="D132" s="5"/>
      <c r="E132" s="5"/>
      <c r="F132" s="5"/>
      <c r="G132" s="5"/>
      <c r="H132" s="5"/>
      <c r="I132" s="5"/>
      <c r="J132" s="5"/>
      <c r="K132" s="5"/>
      <c r="L132" s="621" t="s">
        <v>1694</v>
      </c>
      <c r="M132" s="622"/>
      <c r="N132" s="962"/>
      <c r="O132" s="962"/>
      <c r="P132" s="962"/>
      <c r="Q132" s="963"/>
      <c r="R132" s="14"/>
    </row>
    <row r="133" spans="1:18" ht="20.25" customHeight="1">
      <c r="A133" s="9"/>
      <c r="B133" s="5"/>
      <c r="C133" s="5"/>
      <c r="D133" s="5"/>
      <c r="E133" s="5"/>
      <c r="F133" s="5"/>
      <c r="G133" s="5"/>
      <c r="H133" s="5"/>
      <c r="I133" s="5"/>
      <c r="J133" s="5"/>
      <c r="K133" s="5"/>
      <c r="L133" s="621" t="s">
        <v>1695</v>
      </c>
      <c r="M133" s="622"/>
      <c r="N133" s="962"/>
      <c r="O133" s="962"/>
      <c r="P133" s="962"/>
      <c r="Q133" s="963"/>
      <c r="R133" s="14"/>
    </row>
    <row r="134" spans="1:18" ht="20.25" customHeight="1">
      <c r="A134" s="9"/>
      <c r="B134" s="5"/>
      <c r="C134" s="5"/>
      <c r="D134" s="5"/>
      <c r="E134" s="5"/>
      <c r="F134" s="5"/>
      <c r="G134" s="5"/>
      <c r="H134" s="5"/>
      <c r="I134" s="5"/>
      <c r="J134" s="5"/>
      <c r="K134" s="5"/>
      <c r="L134" s="621" t="s">
        <v>1696</v>
      </c>
      <c r="M134" s="622"/>
      <c r="N134" s="962"/>
      <c r="O134" s="962"/>
      <c r="P134" s="962"/>
      <c r="Q134" s="963"/>
      <c r="R134" s="14"/>
    </row>
    <row r="135" spans="1:18" ht="20.25" customHeight="1">
      <c r="A135" s="9"/>
      <c r="B135" s="5"/>
      <c r="C135" s="5"/>
      <c r="D135" s="5"/>
      <c r="E135" s="5"/>
      <c r="F135" s="5"/>
      <c r="G135" s="5"/>
      <c r="H135" s="5"/>
      <c r="I135" s="5"/>
      <c r="J135" s="5"/>
      <c r="K135" s="5"/>
      <c r="L135" s="621" t="s">
        <v>1698</v>
      </c>
      <c r="M135" s="622"/>
      <c r="N135" s="962"/>
      <c r="O135" s="962"/>
      <c r="P135" s="962"/>
      <c r="Q135" s="963"/>
      <c r="R135" s="14"/>
    </row>
    <row r="136" spans="1:18" ht="20.25" customHeight="1">
      <c r="A136" s="9"/>
      <c r="B136" s="5"/>
      <c r="C136" s="5"/>
      <c r="D136" s="5"/>
      <c r="E136" s="5"/>
      <c r="F136" s="5"/>
      <c r="G136" s="5"/>
      <c r="H136" s="5"/>
      <c r="I136" s="5"/>
      <c r="J136" s="5"/>
      <c r="K136" s="5"/>
      <c r="L136" s="621" t="s">
        <v>1699</v>
      </c>
      <c r="M136" s="622"/>
      <c r="N136" s="962"/>
      <c r="O136" s="962"/>
      <c r="P136" s="962"/>
      <c r="Q136" s="963"/>
      <c r="R136" s="14"/>
    </row>
    <row r="137" spans="1:18" ht="20.25" customHeight="1">
      <c r="A137" s="9"/>
      <c r="B137" s="5"/>
      <c r="C137" s="5"/>
      <c r="D137" s="5"/>
      <c r="E137" s="5"/>
      <c r="F137" s="5"/>
      <c r="G137" s="5"/>
      <c r="H137" s="5"/>
      <c r="I137" s="5"/>
      <c r="J137" s="5"/>
      <c r="K137" s="5"/>
      <c r="L137" s="621" t="s">
        <v>1700</v>
      </c>
      <c r="M137" s="622"/>
      <c r="N137" s="962"/>
      <c r="O137" s="962"/>
      <c r="P137" s="962"/>
      <c r="Q137" s="963"/>
      <c r="R137" s="14"/>
    </row>
    <row r="138" spans="1:18" ht="20.25" customHeight="1">
      <c r="A138" s="9"/>
      <c r="B138" s="5"/>
      <c r="C138" s="5"/>
      <c r="D138" s="5"/>
      <c r="E138" s="5"/>
      <c r="F138" s="5"/>
      <c r="G138" s="5"/>
      <c r="H138" s="5"/>
      <c r="I138" s="5"/>
      <c r="J138" s="5"/>
      <c r="K138" s="5"/>
      <c r="L138" s="621" t="s">
        <v>1703</v>
      </c>
      <c r="M138" s="622"/>
      <c r="N138" s="962"/>
      <c r="O138" s="962"/>
      <c r="P138" s="962"/>
      <c r="Q138" s="963"/>
      <c r="R138" s="14"/>
    </row>
    <row r="139" spans="1:18" ht="20.25" customHeight="1">
      <c r="A139" s="9"/>
      <c r="B139" s="5"/>
      <c r="C139" s="5"/>
      <c r="D139" s="5"/>
      <c r="E139" s="5"/>
      <c r="F139" s="5"/>
      <c r="G139" s="5"/>
      <c r="H139" s="5"/>
      <c r="I139" s="5"/>
      <c r="J139" s="5"/>
      <c r="K139" s="5"/>
      <c r="L139" s="621" t="s">
        <v>1706</v>
      </c>
      <c r="M139" s="622"/>
      <c r="N139" s="962"/>
      <c r="O139" s="962"/>
      <c r="P139" s="962"/>
      <c r="Q139" s="963"/>
      <c r="R139" s="14"/>
    </row>
    <row r="140" spans="1:18" ht="20.25" customHeight="1">
      <c r="A140" s="9"/>
      <c r="B140" s="5"/>
      <c r="C140" s="5"/>
      <c r="D140" s="5"/>
      <c r="E140" s="5"/>
      <c r="F140" s="5"/>
      <c r="G140" s="5"/>
      <c r="H140" s="5"/>
      <c r="I140" s="5"/>
      <c r="J140" s="5"/>
      <c r="K140" s="5"/>
      <c r="L140" s="621" t="s">
        <v>1707</v>
      </c>
      <c r="M140" s="622"/>
      <c r="N140" s="962"/>
      <c r="O140" s="962"/>
      <c r="P140" s="962"/>
      <c r="Q140" s="963"/>
      <c r="R140" s="14"/>
    </row>
    <row r="141" spans="1:18" ht="20.25" customHeight="1">
      <c r="A141" s="9"/>
      <c r="B141" s="5"/>
      <c r="C141" s="5"/>
      <c r="D141" s="5"/>
      <c r="E141" s="5"/>
      <c r="F141" s="5"/>
      <c r="G141" s="5"/>
      <c r="H141" s="5"/>
      <c r="I141" s="5"/>
      <c r="J141" s="5"/>
      <c r="K141" s="5"/>
      <c r="L141" s="621" t="s">
        <v>1708</v>
      </c>
      <c r="M141" s="622"/>
      <c r="N141" s="962"/>
      <c r="O141" s="962"/>
      <c r="P141" s="962"/>
      <c r="Q141" s="963"/>
      <c r="R141" s="14"/>
    </row>
    <row r="142" spans="1:18" ht="20.25" customHeight="1">
      <c r="A142" s="9"/>
      <c r="B142" s="5"/>
      <c r="C142" s="5"/>
      <c r="D142" s="5"/>
      <c r="E142" s="5"/>
      <c r="F142" s="5"/>
      <c r="G142" s="5"/>
      <c r="H142" s="5"/>
      <c r="I142" s="5"/>
      <c r="J142" s="5"/>
      <c r="K142" s="5"/>
      <c r="L142" s="621" t="s">
        <v>1711</v>
      </c>
      <c r="M142" s="622"/>
      <c r="N142" s="962"/>
      <c r="O142" s="962"/>
      <c r="P142" s="962"/>
      <c r="Q142" s="963"/>
      <c r="R142" s="14"/>
    </row>
    <row r="143" spans="1:18" ht="20.25" customHeight="1">
      <c r="A143" s="9"/>
      <c r="B143" s="5"/>
      <c r="C143" s="5"/>
      <c r="D143" s="5"/>
      <c r="E143" s="5"/>
      <c r="F143" s="5"/>
      <c r="G143" s="5"/>
      <c r="H143" s="5"/>
      <c r="I143" s="5"/>
      <c r="J143" s="5"/>
      <c r="K143" s="5"/>
      <c r="L143" s="621" t="s">
        <v>1714</v>
      </c>
      <c r="M143" s="622"/>
      <c r="N143" s="962"/>
      <c r="O143" s="962"/>
      <c r="P143" s="962"/>
      <c r="Q143" s="963"/>
      <c r="R143" s="14"/>
    </row>
    <row r="144" spans="1:18" ht="20.25" customHeight="1">
      <c r="A144" s="9"/>
      <c r="B144" s="5"/>
      <c r="C144" s="5"/>
      <c r="D144" s="5"/>
      <c r="E144" s="5"/>
      <c r="F144" s="5"/>
      <c r="G144" s="5"/>
      <c r="H144" s="5"/>
      <c r="I144" s="5"/>
      <c r="J144" s="5"/>
      <c r="K144" s="5"/>
      <c r="L144" s="621" t="s">
        <v>1715</v>
      </c>
      <c r="M144" s="622"/>
      <c r="N144" s="962"/>
      <c r="O144" s="962"/>
      <c r="P144" s="962"/>
      <c r="Q144" s="963"/>
      <c r="R144" s="14"/>
    </row>
    <row r="145" spans="1:18" ht="20.25" customHeight="1">
      <c r="A145" s="9"/>
      <c r="B145" s="5"/>
      <c r="C145" s="5"/>
      <c r="D145" s="5"/>
      <c r="E145" s="5"/>
      <c r="F145" s="5"/>
      <c r="G145" s="5"/>
      <c r="H145" s="5"/>
      <c r="I145" s="5"/>
      <c r="J145" s="5"/>
      <c r="K145" s="5"/>
      <c r="L145" s="621" t="s">
        <v>1716</v>
      </c>
      <c r="M145" s="622"/>
      <c r="N145" s="962"/>
      <c r="O145" s="962"/>
      <c r="P145" s="962"/>
      <c r="Q145" s="963"/>
      <c r="R145" s="14"/>
    </row>
    <row r="146" spans="1:18" ht="20.25" customHeight="1">
      <c r="A146" s="9"/>
      <c r="B146" s="5"/>
      <c r="C146" s="5"/>
      <c r="D146" s="5"/>
      <c r="E146" s="5"/>
      <c r="F146" s="5"/>
      <c r="G146" s="5"/>
      <c r="H146" s="5"/>
      <c r="I146" s="5"/>
      <c r="J146" s="5"/>
      <c r="K146" s="5"/>
      <c r="L146" s="621" t="s">
        <v>1717</v>
      </c>
      <c r="M146" s="622"/>
      <c r="N146" s="962"/>
      <c r="O146" s="962"/>
      <c r="P146" s="962"/>
      <c r="Q146" s="963"/>
      <c r="R146" s="14"/>
    </row>
    <row r="147" spans="1:18" ht="20.25" customHeight="1">
      <c r="A147" s="9"/>
      <c r="B147" s="5"/>
      <c r="C147" s="5"/>
      <c r="D147" s="5"/>
      <c r="E147" s="5"/>
      <c r="F147" s="5"/>
      <c r="G147" s="5"/>
      <c r="H147" s="5"/>
      <c r="I147" s="5"/>
      <c r="J147" s="5"/>
      <c r="K147" s="5"/>
      <c r="L147" s="621" t="s">
        <v>1718</v>
      </c>
      <c r="M147" s="622"/>
      <c r="N147" s="962"/>
      <c r="O147" s="962"/>
      <c r="P147" s="962"/>
      <c r="Q147" s="963"/>
      <c r="R147" s="14"/>
    </row>
    <row r="148" spans="1:18" ht="20.25" customHeight="1">
      <c r="A148" s="9"/>
      <c r="B148" s="5"/>
      <c r="C148" s="5"/>
      <c r="D148" s="5"/>
      <c r="E148" s="5"/>
      <c r="F148" s="5"/>
      <c r="G148" s="5"/>
      <c r="H148" s="5"/>
      <c r="I148" s="5"/>
      <c r="J148" s="5"/>
      <c r="K148" s="5"/>
      <c r="L148" s="623" t="s">
        <v>1719</v>
      </c>
      <c r="M148" s="624"/>
      <c r="N148" s="976"/>
      <c r="O148" s="976"/>
      <c r="P148" s="976"/>
      <c r="Q148" s="977"/>
      <c r="R148" s="14"/>
    </row>
    <row r="149" spans="1:18" ht="20.25" customHeight="1" thickBot="1">
      <c r="A149" s="10"/>
      <c r="B149" s="11"/>
      <c r="C149" s="11"/>
      <c r="D149" s="11"/>
      <c r="E149" s="11"/>
      <c r="F149" s="11"/>
      <c r="G149" s="11"/>
      <c r="H149" s="11"/>
      <c r="I149" s="11"/>
      <c r="J149" s="11"/>
      <c r="K149" s="11"/>
      <c r="L149" s="11"/>
      <c r="M149" s="11"/>
      <c r="N149" s="11"/>
      <c r="O149" s="11"/>
      <c r="P149" s="11"/>
      <c r="Q149" s="11"/>
      <c r="R149" s="15"/>
    </row>
  </sheetData>
  <mergeCells count="67">
    <mergeCell ref="N147:Q147"/>
    <mergeCell ref="N148:Q148"/>
    <mergeCell ref="N142:Q142"/>
    <mergeCell ref="N143:Q143"/>
    <mergeCell ref="N144:Q144"/>
    <mergeCell ref="N145:Q145"/>
    <mergeCell ref="N146:Q146"/>
    <mergeCell ref="N137:Q137"/>
    <mergeCell ref="N138:Q138"/>
    <mergeCell ref="N139:Q139"/>
    <mergeCell ref="N140:Q140"/>
    <mergeCell ref="N141:Q141"/>
    <mergeCell ref="N132:Q132"/>
    <mergeCell ref="N133:Q133"/>
    <mergeCell ref="N134:Q134"/>
    <mergeCell ref="N135:Q135"/>
    <mergeCell ref="N136:Q136"/>
    <mergeCell ref="N127:Q127"/>
    <mergeCell ref="N128:Q128"/>
    <mergeCell ref="N129:Q129"/>
    <mergeCell ref="N130:Q130"/>
    <mergeCell ref="N131:Q131"/>
    <mergeCell ref="N122:Q122"/>
    <mergeCell ref="N123:Q123"/>
    <mergeCell ref="N124:Q124"/>
    <mergeCell ref="N125:Q125"/>
    <mergeCell ref="N126:Q126"/>
    <mergeCell ref="N117:Q117"/>
    <mergeCell ref="N118:Q118"/>
    <mergeCell ref="N119:Q119"/>
    <mergeCell ref="N120:Q120"/>
    <mergeCell ref="N121:Q121"/>
    <mergeCell ref="N111:Q111"/>
    <mergeCell ref="N112:Q112"/>
    <mergeCell ref="N113:Q113"/>
    <mergeCell ref="N115:Q115"/>
    <mergeCell ref="N116:Q116"/>
    <mergeCell ref="N106:Q106"/>
    <mergeCell ref="N107:Q107"/>
    <mergeCell ref="N108:Q108"/>
    <mergeCell ref="N109:Q109"/>
    <mergeCell ref="N110:Q110"/>
    <mergeCell ref="N101:Q101"/>
    <mergeCell ref="N102:Q102"/>
    <mergeCell ref="N103:Q103"/>
    <mergeCell ref="N104:Q104"/>
    <mergeCell ref="N105:Q105"/>
    <mergeCell ref="N96:Q96"/>
    <mergeCell ref="N97:Q97"/>
    <mergeCell ref="N98:Q98"/>
    <mergeCell ref="N99:Q99"/>
    <mergeCell ref="N100:Q100"/>
    <mergeCell ref="B5:F5"/>
    <mergeCell ref="G5:K5"/>
    <mergeCell ref="B1:K2"/>
    <mergeCell ref="L1:L2"/>
    <mergeCell ref="N1:N2"/>
    <mergeCell ref="B3:F3"/>
    <mergeCell ref="G3:K3"/>
    <mergeCell ref="B4:F4"/>
    <mergeCell ref="G4:K4"/>
    <mergeCell ref="N95:Q95"/>
    <mergeCell ref="B6:F6"/>
    <mergeCell ref="G6:K6"/>
    <mergeCell ref="N92:Q92"/>
    <mergeCell ref="N93:Q93"/>
    <mergeCell ref="N94:Q94"/>
  </mergeCells>
  <phoneticPr fontId="24" type="noConversion"/>
  <conditionalFormatting sqref="L89:L90">
    <cfRule type="dataBar" priority="84">
      <dataBar>
        <cfvo type="num" val="0"/>
        <cfvo type="num" val="100"/>
        <color rgb="FF638EC6"/>
      </dataBar>
      <extLst>
        <ext xmlns:x14="http://schemas.microsoft.com/office/spreadsheetml/2009/9/main" uri="{B025F937-C7B1-47D3-B67F-A62EFF666E3E}">
          <x14:id>{062D2707-FF12-4536-83A9-882B5DB068BB}</x14:id>
        </ext>
      </extLst>
    </cfRule>
  </conditionalFormatting>
  <hyperlinks>
    <hyperlink ref="B3:F3" location="'Technology - LOG'!A1" tooltip="1. Log Monitoring" display="1. Log Monitoring" xr:uid="{B4608E00-5EE0-4522-9E5B-4E5C9FE1545D}"/>
    <hyperlink ref="B6:F6" location="'Technology - AUT'!A1" tooltip="4. SecOps Automation" display="4. SecOps Automation" xr:uid="{04D0395F-0173-44F1-AB57-BC52C3390529}"/>
    <hyperlink ref="B5:F5" location="'Technology - END'!A1" tooltip="3. Endpoint Monitoring" display="3. Endpoint Monitoring" xr:uid="{06585447-441D-47A5-8DE4-ED6A584CC117}"/>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9265" r:id="rId4" name="Drop Down 1">
              <controlPr defaultSize="0" autoLine="0" autoPict="0">
                <anchor moveWithCells="1">
                  <from>
                    <xdr:col>11</xdr:col>
                    <xdr:colOff>22860</xdr:colOff>
                    <xdr:row>11</xdr:row>
                    <xdr:rowOff>22860</xdr:rowOff>
                  </from>
                  <to>
                    <xdr:col>12</xdr:col>
                    <xdr:colOff>22860</xdr:colOff>
                    <xdr:row>11</xdr:row>
                    <xdr:rowOff>236220</xdr:rowOff>
                  </to>
                </anchor>
              </controlPr>
            </control>
          </mc:Choice>
        </mc:AlternateContent>
        <mc:AlternateContent xmlns:mc="http://schemas.openxmlformats.org/markup-compatibility/2006">
          <mc:Choice Requires="x14">
            <control shapeId="139267" r:id="rId5" name="Drop Down 3">
              <controlPr defaultSize="0" autoLine="0" autoPict="0">
                <anchor moveWithCells="1">
                  <from>
                    <xdr:col>11</xdr:col>
                    <xdr:colOff>22860</xdr:colOff>
                    <xdr:row>12</xdr:row>
                    <xdr:rowOff>22860</xdr:rowOff>
                  </from>
                  <to>
                    <xdr:col>12</xdr:col>
                    <xdr:colOff>22860</xdr:colOff>
                    <xdr:row>12</xdr:row>
                    <xdr:rowOff>236220</xdr:rowOff>
                  </to>
                </anchor>
              </controlPr>
            </control>
          </mc:Choice>
        </mc:AlternateContent>
        <mc:AlternateContent xmlns:mc="http://schemas.openxmlformats.org/markup-compatibility/2006">
          <mc:Choice Requires="x14">
            <control shapeId="139269" r:id="rId6" name="Drop Down 5">
              <controlPr defaultSize="0" autoLine="0" autoPict="0">
                <anchor moveWithCells="1">
                  <from>
                    <xdr:col>11</xdr:col>
                    <xdr:colOff>22860</xdr:colOff>
                    <xdr:row>14</xdr:row>
                    <xdr:rowOff>22860</xdr:rowOff>
                  </from>
                  <to>
                    <xdr:col>12</xdr:col>
                    <xdr:colOff>22860</xdr:colOff>
                    <xdr:row>14</xdr:row>
                    <xdr:rowOff>236220</xdr:rowOff>
                  </to>
                </anchor>
              </controlPr>
            </control>
          </mc:Choice>
        </mc:AlternateContent>
        <mc:AlternateContent xmlns:mc="http://schemas.openxmlformats.org/markup-compatibility/2006">
          <mc:Choice Requires="x14">
            <control shapeId="139270" r:id="rId7" name="Drop Down 6">
              <controlPr defaultSize="0" autoLine="0" autoPict="0">
                <anchor moveWithCells="1">
                  <from>
                    <xdr:col>11</xdr:col>
                    <xdr:colOff>22860</xdr:colOff>
                    <xdr:row>15</xdr:row>
                    <xdr:rowOff>22860</xdr:rowOff>
                  </from>
                  <to>
                    <xdr:col>12</xdr:col>
                    <xdr:colOff>22860</xdr:colOff>
                    <xdr:row>15</xdr:row>
                    <xdr:rowOff>236220</xdr:rowOff>
                  </to>
                </anchor>
              </controlPr>
            </control>
          </mc:Choice>
        </mc:AlternateContent>
        <mc:AlternateContent xmlns:mc="http://schemas.openxmlformats.org/markup-compatibility/2006">
          <mc:Choice Requires="x14">
            <control shapeId="139273" r:id="rId8" name="Drop Down 9">
              <controlPr defaultSize="0" autoLine="0" autoPict="0">
                <anchor moveWithCells="1">
                  <from>
                    <xdr:col>11</xdr:col>
                    <xdr:colOff>22860</xdr:colOff>
                    <xdr:row>17</xdr:row>
                    <xdr:rowOff>22860</xdr:rowOff>
                  </from>
                  <to>
                    <xdr:col>12</xdr:col>
                    <xdr:colOff>22860</xdr:colOff>
                    <xdr:row>17</xdr:row>
                    <xdr:rowOff>236220</xdr:rowOff>
                  </to>
                </anchor>
              </controlPr>
            </control>
          </mc:Choice>
        </mc:AlternateContent>
        <mc:AlternateContent xmlns:mc="http://schemas.openxmlformats.org/markup-compatibility/2006">
          <mc:Choice Requires="x14">
            <control shapeId="139274" r:id="rId9" name="Drop Down 10">
              <controlPr defaultSize="0" autoLine="0" autoPict="0">
                <anchor moveWithCells="1">
                  <from>
                    <xdr:col>11</xdr:col>
                    <xdr:colOff>22860</xdr:colOff>
                    <xdr:row>18</xdr:row>
                    <xdr:rowOff>22860</xdr:rowOff>
                  </from>
                  <to>
                    <xdr:col>12</xdr:col>
                    <xdr:colOff>22860</xdr:colOff>
                    <xdr:row>18</xdr:row>
                    <xdr:rowOff>236220</xdr:rowOff>
                  </to>
                </anchor>
              </controlPr>
            </control>
          </mc:Choice>
        </mc:AlternateContent>
        <mc:AlternateContent xmlns:mc="http://schemas.openxmlformats.org/markup-compatibility/2006">
          <mc:Choice Requires="x14">
            <control shapeId="139275" r:id="rId10" name="Drop Down 11">
              <controlPr defaultSize="0" autoLine="0" autoPict="0">
                <anchor moveWithCells="1">
                  <from>
                    <xdr:col>11</xdr:col>
                    <xdr:colOff>22860</xdr:colOff>
                    <xdr:row>19</xdr:row>
                    <xdr:rowOff>22860</xdr:rowOff>
                  </from>
                  <to>
                    <xdr:col>12</xdr:col>
                    <xdr:colOff>22860</xdr:colOff>
                    <xdr:row>19</xdr:row>
                    <xdr:rowOff>236220</xdr:rowOff>
                  </to>
                </anchor>
              </controlPr>
            </control>
          </mc:Choice>
        </mc:AlternateContent>
        <mc:AlternateContent xmlns:mc="http://schemas.openxmlformats.org/markup-compatibility/2006">
          <mc:Choice Requires="x14">
            <control shapeId="139276" r:id="rId11" name="Drop Down 12">
              <controlPr defaultSize="0" autoLine="0" autoPict="0">
                <anchor moveWithCells="1">
                  <from>
                    <xdr:col>11</xdr:col>
                    <xdr:colOff>22860</xdr:colOff>
                    <xdr:row>20</xdr:row>
                    <xdr:rowOff>22860</xdr:rowOff>
                  </from>
                  <to>
                    <xdr:col>12</xdr:col>
                    <xdr:colOff>22860</xdr:colOff>
                    <xdr:row>20</xdr:row>
                    <xdr:rowOff>236220</xdr:rowOff>
                  </to>
                </anchor>
              </controlPr>
            </control>
          </mc:Choice>
        </mc:AlternateContent>
        <mc:AlternateContent xmlns:mc="http://schemas.openxmlformats.org/markup-compatibility/2006">
          <mc:Choice Requires="x14">
            <control shapeId="139281" r:id="rId12" name="Drop Down 17">
              <controlPr defaultSize="0" autoLine="0" autoPict="0">
                <anchor moveWithCells="1">
                  <from>
                    <xdr:col>11</xdr:col>
                    <xdr:colOff>22860</xdr:colOff>
                    <xdr:row>28</xdr:row>
                    <xdr:rowOff>22860</xdr:rowOff>
                  </from>
                  <to>
                    <xdr:col>12</xdr:col>
                    <xdr:colOff>22860</xdr:colOff>
                    <xdr:row>28</xdr:row>
                    <xdr:rowOff>236220</xdr:rowOff>
                  </to>
                </anchor>
              </controlPr>
            </control>
          </mc:Choice>
        </mc:AlternateContent>
        <mc:AlternateContent xmlns:mc="http://schemas.openxmlformats.org/markup-compatibility/2006">
          <mc:Choice Requires="x14">
            <control shapeId="139282" r:id="rId13" name="Drop Down 18">
              <controlPr defaultSize="0" autoLine="0" autoPict="0">
                <anchor moveWithCells="1">
                  <from>
                    <xdr:col>11</xdr:col>
                    <xdr:colOff>22860</xdr:colOff>
                    <xdr:row>29</xdr:row>
                    <xdr:rowOff>22860</xdr:rowOff>
                  </from>
                  <to>
                    <xdr:col>12</xdr:col>
                    <xdr:colOff>22860</xdr:colOff>
                    <xdr:row>29</xdr:row>
                    <xdr:rowOff>236220</xdr:rowOff>
                  </to>
                </anchor>
              </controlPr>
            </control>
          </mc:Choice>
        </mc:AlternateContent>
        <mc:AlternateContent xmlns:mc="http://schemas.openxmlformats.org/markup-compatibility/2006">
          <mc:Choice Requires="x14">
            <control shapeId="139283" r:id="rId14" name="Drop Down 19">
              <controlPr defaultSize="0" autoLine="0" autoPict="0">
                <anchor moveWithCells="1">
                  <from>
                    <xdr:col>11</xdr:col>
                    <xdr:colOff>22860</xdr:colOff>
                    <xdr:row>30</xdr:row>
                    <xdr:rowOff>22860</xdr:rowOff>
                  </from>
                  <to>
                    <xdr:col>12</xdr:col>
                    <xdr:colOff>22860</xdr:colOff>
                    <xdr:row>30</xdr:row>
                    <xdr:rowOff>236220</xdr:rowOff>
                  </to>
                </anchor>
              </controlPr>
            </control>
          </mc:Choice>
        </mc:AlternateContent>
        <mc:AlternateContent xmlns:mc="http://schemas.openxmlformats.org/markup-compatibility/2006">
          <mc:Choice Requires="x14">
            <control shapeId="139284" r:id="rId15" name="Drop Down 20">
              <controlPr defaultSize="0" autoLine="0" autoPict="0">
                <anchor moveWithCells="1">
                  <from>
                    <xdr:col>11</xdr:col>
                    <xdr:colOff>22860</xdr:colOff>
                    <xdr:row>31</xdr:row>
                    <xdr:rowOff>22860</xdr:rowOff>
                  </from>
                  <to>
                    <xdr:col>12</xdr:col>
                    <xdr:colOff>22860</xdr:colOff>
                    <xdr:row>31</xdr:row>
                    <xdr:rowOff>236220</xdr:rowOff>
                  </to>
                </anchor>
              </controlPr>
            </control>
          </mc:Choice>
        </mc:AlternateContent>
        <mc:AlternateContent xmlns:mc="http://schemas.openxmlformats.org/markup-compatibility/2006">
          <mc:Choice Requires="x14">
            <control shapeId="139289" r:id="rId16" name="Drop Down 25">
              <controlPr defaultSize="0" autoLine="0" autoPict="0">
                <anchor moveWithCells="1">
                  <from>
                    <xdr:col>11</xdr:col>
                    <xdr:colOff>22860</xdr:colOff>
                    <xdr:row>35</xdr:row>
                    <xdr:rowOff>22860</xdr:rowOff>
                  </from>
                  <to>
                    <xdr:col>12</xdr:col>
                    <xdr:colOff>22860</xdr:colOff>
                    <xdr:row>35</xdr:row>
                    <xdr:rowOff>236220</xdr:rowOff>
                  </to>
                </anchor>
              </controlPr>
            </control>
          </mc:Choice>
        </mc:AlternateContent>
        <mc:AlternateContent xmlns:mc="http://schemas.openxmlformats.org/markup-compatibility/2006">
          <mc:Choice Requires="x14">
            <control shapeId="139290" r:id="rId17" name="Drop Down 26">
              <controlPr defaultSize="0" autoLine="0" autoPict="0">
                <anchor moveWithCells="1">
                  <from>
                    <xdr:col>11</xdr:col>
                    <xdr:colOff>22860</xdr:colOff>
                    <xdr:row>36</xdr:row>
                    <xdr:rowOff>22860</xdr:rowOff>
                  </from>
                  <to>
                    <xdr:col>12</xdr:col>
                    <xdr:colOff>22860</xdr:colOff>
                    <xdr:row>36</xdr:row>
                    <xdr:rowOff>236220</xdr:rowOff>
                  </to>
                </anchor>
              </controlPr>
            </control>
          </mc:Choice>
        </mc:AlternateContent>
        <mc:AlternateContent xmlns:mc="http://schemas.openxmlformats.org/markup-compatibility/2006">
          <mc:Choice Requires="x14">
            <control shapeId="139332" r:id="rId18" name="Drop Down 68">
              <controlPr defaultSize="0" autoLine="0" autoPict="0">
                <anchor moveWithCells="1">
                  <from>
                    <xdr:col>11</xdr:col>
                    <xdr:colOff>22860</xdr:colOff>
                    <xdr:row>33</xdr:row>
                    <xdr:rowOff>22860</xdr:rowOff>
                  </from>
                  <to>
                    <xdr:col>12</xdr:col>
                    <xdr:colOff>22860</xdr:colOff>
                    <xdr:row>33</xdr:row>
                    <xdr:rowOff>236220</xdr:rowOff>
                  </to>
                </anchor>
              </controlPr>
            </control>
          </mc:Choice>
        </mc:AlternateContent>
        <mc:AlternateContent xmlns:mc="http://schemas.openxmlformats.org/markup-compatibility/2006">
          <mc:Choice Requires="x14">
            <control shapeId="139334" r:id="rId19" name="Drop Down 70">
              <controlPr defaultSize="0" autoLine="0" autoPict="0">
                <anchor moveWithCells="1">
                  <from>
                    <xdr:col>11</xdr:col>
                    <xdr:colOff>22860</xdr:colOff>
                    <xdr:row>32</xdr:row>
                    <xdr:rowOff>22860</xdr:rowOff>
                  </from>
                  <to>
                    <xdr:col>12</xdr:col>
                    <xdr:colOff>22860</xdr:colOff>
                    <xdr:row>32</xdr:row>
                    <xdr:rowOff>236220</xdr:rowOff>
                  </to>
                </anchor>
              </controlPr>
            </control>
          </mc:Choice>
        </mc:AlternateContent>
        <mc:AlternateContent xmlns:mc="http://schemas.openxmlformats.org/markup-compatibility/2006">
          <mc:Choice Requires="x14">
            <control shapeId="139338" r:id="rId20" name="Drop Down 74">
              <controlPr defaultSize="0" autoLine="0" autoPict="0">
                <anchor moveWithCells="1">
                  <from>
                    <xdr:col>11</xdr:col>
                    <xdr:colOff>22860</xdr:colOff>
                    <xdr:row>22</xdr:row>
                    <xdr:rowOff>22860</xdr:rowOff>
                  </from>
                  <to>
                    <xdr:col>12</xdr:col>
                    <xdr:colOff>22860</xdr:colOff>
                    <xdr:row>22</xdr:row>
                    <xdr:rowOff>236220</xdr:rowOff>
                  </to>
                </anchor>
              </controlPr>
            </control>
          </mc:Choice>
        </mc:AlternateContent>
        <mc:AlternateContent xmlns:mc="http://schemas.openxmlformats.org/markup-compatibility/2006">
          <mc:Choice Requires="x14">
            <control shapeId="139339" r:id="rId21" name="Drop Down 75">
              <controlPr defaultSize="0" autoLine="0" autoPict="0">
                <anchor moveWithCells="1">
                  <from>
                    <xdr:col>11</xdr:col>
                    <xdr:colOff>22860</xdr:colOff>
                    <xdr:row>23</xdr:row>
                    <xdr:rowOff>22860</xdr:rowOff>
                  </from>
                  <to>
                    <xdr:col>12</xdr:col>
                    <xdr:colOff>22860</xdr:colOff>
                    <xdr:row>23</xdr:row>
                    <xdr:rowOff>236220</xdr:rowOff>
                  </to>
                </anchor>
              </controlPr>
            </control>
          </mc:Choice>
        </mc:AlternateContent>
        <mc:AlternateContent xmlns:mc="http://schemas.openxmlformats.org/markup-compatibility/2006">
          <mc:Choice Requires="x14">
            <control shapeId="139340" r:id="rId22" name="Drop Down 76">
              <controlPr defaultSize="0" autoLine="0" autoPict="0">
                <anchor moveWithCells="1">
                  <from>
                    <xdr:col>11</xdr:col>
                    <xdr:colOff>22860</xdr:colOff>
                    <xdr:row>24</xdr:row>
                    <xdr:rowOff>22860</xdr:rowOff>
                  </from>
                  <to>
                    <xdr:col>12</xdr:col>
                    <xdr:colOff>22860</xdr:colOff>
                    <xdr:row>24</xdr:row>
                    <xdr:rowOff>236220</xdr:rowOff>
                  </to>
                </anchor>
              </controlPr>
            </control>
          </mc:Choice>
        </mc:AlternateContent>
        <mc:AlternateContent xmlns:mc="http://schemas.openxmlformats.org/markup-compatibility/2006">
          <mc:Choice Requires="x14">
            <control shapeId="139341" r:id="rId23" name="Drop Down 77">
              <controlPr defaultSize="0" autoLine="0" autoPict="0">
                <anchor moveWithCells="1">
                  <from>
                    <xdr:col>11</xdr:col>
                    <xdr:colOff>22860</xdr:colOff>
                    <xdr:row>25</xdr:row>
                    <xdr:rowOff>22860</xdr:rowOff>
                  </from>
                  <to>
                    <xdr:col>12</xdr:col>
                    <xdr:colOff>22860</xdr:colOff>
                    <xdr:row>25</xdr:row>
                    <xdr:rowOff>236220</xdr:rowOff>
                  </to>
                </anchor>
              </controlPr>
            </control>
          </mc:Choice>
        </mc:AlternateContent>
        <mc:AlternateContent xmlns:mc="http://schemas.openxmlformats.org/markup-compatibility/2006">
          <mc:Choice Requires="x14">
            <control shapeId="139342" r:id="rId24" name="Drop Down 78">
              <controlPr defaultSize="0" autoLine="0" autoPict="0">
                <anchor moveWithCells="1">
                  <from>
                    <xdr:col>11</xdr:col>
                    <xdr:colOff>22860</xdr:colOff>
                    <xdr:row>26</xdr:row>
                    <xdr:rowOff>22860</xdr:rowOff>
                  </from>
                  <to>
                    <xdr:col>12</xdr:col>
                    <xdr:colOff>22860</xdr:colOff>
                    <xdr:row>26</xdr:row>
                    <xdr:rowOff>236220</xdr:rowOff>
                  </to>
                </anchor>
              </controlPr>
            </control>
          </mc:Choice>
        </mc:AlternateContent>
        <mc:AlternateContent xmlns:mc="http://schemas.openxmlformats.org/markup-compatibility/2006">
          <mc:Choice Requires="x14">
            <control shapeId="139348" r:id="rId25" name="Drop Down 84">
              <controlPr defaultSize="0" autoLine="0" autoPict="0">
                <anchor moveWithCells="1">
                  <from>
                    <xdr:col>11</xdr:col>
                    <xdr:colOff>22860</xdr:colOff>
                    <xdr:row>37</xdr:row>
                    <xdr:rowOff>22860</xdr:rowOff>
                  </from>
                  <to>
                    <xdr:col>12</xdr:col>
                    <xdr:colOff>22860</xdr:colOff>
                    <xdr:row>37</xdr:row>
                    <xdr:rowOff>236220</xdr:rowOff>
                  </to>
                </anchor>
              </controlPr>
            </control>
          </mc:Choice>
        </mc:AlternateContent>
        <mc:AlternateContent xmlns:mc="http://schemas.openxmlformats.org/markup-compatibility/2006">
          <mc:Choice Requires="x14">
            <control shapeId="139350" r:id="rId26" name="Drop Down 86">
              <controlPr defaultSize="0" autoLine="0" autoPict="0">
                <anchor moveWithCells="1">
                  <from>
                    <xdr:col>11</xdr:col>
                    <xdr:colOff>22860</xdr:colOff>
                    <xdr:row>42</xdr:row>
                    <xdr:rowOff>22860</xdr:rowOff>
                  </from>
                  <to>
                    <xdr:col>12</xdr:col>
                    <xdr:colOff>22860</xdr:colOff>
                    <xdr:row>42</xdr:row>
                    <xdr:rowOff>236220</xdr:rowOff>
                  </to>
                </anchor>
              </controlPr>
            </control>
          </mc:Choice>
        </mc:AlternateContent>
        <mc:AlternateContent xmlns:mc="http://schemas.openxmlformats.org/markup-compatibility/2006">
          <mc:Choice Requires="x14">
            <control shapeId="139351" r:id="rId27" name="Drop Down 87">
              <controlPr defaultSize="0" autoLine="0" autoPict="0">
                <anchor moveWithCells="1">
                  <from>
                    <xdr:col>11</xdr:col>
                    <xdr:colOff>22860</xdr:colOff>
                    <xdr:row>43</xdr:row>
                    <xdr:rowOff>22860</xdr:rowOff>
                  </from>
                  <to>
                    <xdr:col>12</xdr:col>
                    <xdr:colOff>22860</xdr:colOff>
                    <xdr:row>43</xdr:row>
                    <xdr:rowOff>236220</xdr:rowOff>
                  </to>
                </anchor>
              </controlPr>
            </control>
          </mc:Choice>
        </mc:AlternateContent>
        <mc:AlternateContent xmlns:mc="http://schemas.openxmlformats.org/markup-compatibility/2006">
          <mc:Choice Requires="x14">
            <control shapeId="139352" r:id="rId28" name="Drop Down 88">
              <controlPr defaultSize="0" autoLine="0" autoPict="0">
                <anchor moveWithCells="1">
                  <from>
                    <xdr:col>11</xdr:col>
                    <xdr:colOff>22860</xdr:colOff>
                    <xdr:row>44</xdr:row>
                    <xdr:rowOff>22860</xdr:rowOff>
                  </from>
                  <to>
                    <xdr:col>12</xdr:col>
                    <xdr:colOff>22860</xdr:colOff>
                    <xdr:row>44</xdr:row>
                    <xdr:rowOff>236220</xdr:rowOff>
                  </to>
                </anchor>
              </controlPr>
            </control>
          </mc:Choice>
        </mc:AlternateContent>
        <mc:AlternateContent xmlns:mc="http://schemas.openxmlformats.org/markup-compatibility/2006">
          <mc:Choice Requires="x14">
            <control shapeId="139353" r:id="rId29" name="Drop Down 89">
              <controlPr defaultSize="0" autoLine="0" autoPict="0">
                <anchor moveWithCells="1">
                  <from>
                    <xdr:col>11</xdr:col>
                    <xdr:colOff>22860</xdr:colOff>
                    <xdr:row>45</xdr:row>
                    <xdr:rowOff>22860</xdr:rowOff>
                  </from>
                  <to>
                    <xdr:col>12</xdr:col>
                    <xdr:colOff>22860</xdr:colOff>
                    <xdr:row>45</xdr:row>
                    <xdr:rowOff>236220</xdr:rowOff>
                  </to>
                </anchor>
              </controlPr>
            </control>
          </mc:Choice>
        </mc:AlternateContent>
        <mc:AlternateContent xmlns:mc="http://schemas.openxmlformats.org/markup-compatibility/2006">
          <mc:Choice Requires="x14">
            <control shapeId="139354" r:id="rId30" name="Drop Down 90">
              <controlPr defaultSize="0" autoLine="0" autoPict="0">
                <anchor moveWithCells="1">
                  <from>
                    <xdr:col>11</xdr:col>
                    <xdr:colOff>22860</xdr:colOff>
                    <xdr:row>47</xdr:row>
                    <xdr:rowOff>22860</xdr:rowOff>
                  </from>
                  <to>
                    <xdr:col>12</xdr:col>
                    <xdr:colOff>22860</xdr:colOff>
                    <xdr:row>47</xdr:row>
                    <xdr:rowOff>236220</xdr:rowOff>
                  </to>
                </anchor>
              </controlPr>
            </control>
          </mc:Choice>
        </mc:AlternateContent>
        <mc:AlternateContent xmlns:mc="http://schemas.openxmlformats.org/markup-compatibility/2006">
          <mc:Choice Requires="x14">
            <control shapeId="139355" r:id="rId31" name="Drop Down 91">
              <controlPr defaultSize="0" autoLine="0" autoPict="0">
                <anchor moveWithCells="1">
                  <from>
                    <xdr:col>11</xdr:col>
                    <xdr:colOff>22860</xdr:colOff>
                    <xdr:row>46</xdr:row>
                    <xdr:rowOff>22860</xdr:rowOff>
                  </from>
                  <to>
                    <xdr:col>12</xdr:col>
                    <xdr:colOff>22860</xdr:colOff>
                    <xdr:row>46</xdr:row>
                    <xdr:rowOff>236220</xdr:rowOff>
                  </to>
                </anchor>
              </controlPr>
            </control>
          </mc:Choice>
        </mc:AlternateContent>
        <mc:AlternateContent xmlns:mc="http://schemas.openxmlformats.org/markup-compatibility/2006">
          <mc:Choice Requires="x14">
            <control shapeId="139356" r:id="rId32" name="Drop Down 92">
              <controlPr defaultSize="0" autoLine="0" autoPict="0">
                <anchor moveWithCells="1">
                  <from>
                    <xdr:col>11</xdr:col>
                    <xdr:colOff>22860</xdr:colOff>
                    <xdr:row>48</xdr:row>
                    <xdr:rowOff>22860</xdr:rowOff>
                  </from>
                  <to>
                    <xdr:col>12</xdr:col>
                    <xdr:colOff>22860</xdr:colOff>
                    <xdr:row>48</xdr:row>
                    <xdr:rowOff>236220</xdr:rowOff>
                  </to>
                </anchor>
              </controlPr>
            </control>
          </mc:Choice>
        </mc:AlternateContent>
        <mc:AlternateContent xmlns:mc="http://schemas.openxmlformats.org/markup-compatibility/2006">
          <mc:Choice Requires="x14">
            <control shapeId="139357" r:id="rId33" name="Drop Down 93">
              <controlPr defaultSize="0" autoLine="0" autoPict="0">
                <anchor moveWithCells="1">
                  <from>
                    <xdr:col>11</xdr:col>
                    <xdr:colOff>22860</xdr:colOff>
                    <xdr:row>49</xdr:row>
                    <xdr:rowOff>22860</xdr:rowOff>
                  </from>
                  <to>
                    <xdr:col>12</xdr:col>
                    <xdr:colOff>22860</xdr:colOff>
                    <xdr:row>49</xdr:row>
                    <xdr:rowOff>236220</xdr:rowOff>
                  </to>
                </anchor>
              </controlPr>
            </control>
          </mc:Choice>
        </mc:AlternateContent>
        <mc:AlternateContent xmlns:mc="http://schemas.openxmlformats.org/markup-compatibility/2006">
          <mc:Choice Requires="x14">
            <control shapeId="139358" r:id="rId34" name="Drop Down 94">
              <controlPr defaultSize="0" autoLine="0" autoPict="0">
                <anchor moveWithCells="1">
                  <from>
                    <xdr:col>11</xdr:col>
                    <xdr:colOff>22860</xdr:colOff>
                    <xdr:row>50</xdr:row>
                    <xdr:rowOff>22860</xdr:rowOff>
                  </from>
                  <to>
                    <xdr:col>12</xdr:col>
                    <xdr:colOff>22860</xdr:colOff>
                    <xdr:row>50</xdr:row>
                    <xdr:rowOff>236220</xdr:rowOff>
                  </to>
                </anchor>
              </controlPr>
            </control>
          </mc:Choice>
        </mc:AlternateContent>
        <mc:AlternateContent xmlns:mc="http://schemas.openxmlformats.org/markup-compatibility/2006">
          <mc:Choice Requires="x14">
            <control shapeId="139359" r:id="rId35" name="Drop Down 95">
              <controlPr defaultSize="0" autoLine="0" autoPict="0">
                <anchor moveWithCells="1">
                  <from>
                    <xdr:col>11</xdr:col>
                    <xdr:colOff>22860</xdr:colOff>
                    <xdr:row>53</xdr:row>
                    <xdr:rowOff>22860</xdr:rowOff>
                  </from>
                  <to>
                    <xdr:col>12</xdr:col>
                    <xdr:colOff>22860</xdr:colOff>
                    <xdr:row>53</xdr:row>
                    <xdr:rowOff>236220</xdr:rowOff>
                  </to>
                </anchor>
              </controlPr>
            </control>
          </mc:Choice>
        </mc:AlternateContent>
        <mc:AlternateContent xmlns:mc="http://schemas.openxmlformats.org/markup-compatibility/2006">
          <mc:Choice Requires="x14">
            <control shapeId="139360" r:id="rId36" name="Drop Down 96">
              <controlPr defaultSize="0" autoLine="0" autoPict="0">
                <anchor moveWithCells="1">
                  <from>
                    <xdr:col>11</xdr:col>
                    <xdr:colOff>22860</xdr:colOff>
                    <xdr:row>54</xdr:row>
                    <xdr:rowOff>22860</xdr:rowOff>
                  </from>
                  <to>
                    <xdr:col>12</xdr:col>
                    <xdr:colOff>22860</xdr:colOff>
                    <xdr:row>54</xdr:row>
                    <xdr:rowOff>236220</xdr:rowOff>
                  </to>
                </anchor>
              </controlPr>
            </control>
          </mc:Choice>
        </mc:AlternateContent>
        <mc:AlternateContent xmlns:mc="http://schemas.openxmlformats.org/markup-compatibility/2006">
          <mc:Choice Requires="x14">
            <control shapeId="139361" r:id="rId37" name="Drop Down 97">
              <controlPr defaultSize="0" autoLine="0" autoPict="0">
                <anchor moveWithCells="1">
                  <from>
                    <xdr:col>11</xdr:col>
                    <xdr:colOff>22860</xdr:colOff>
                    <xdr:row>57</xdr:row>
                    <xdr:rowOff>22860</xdr:rowOff>
                  </from>
                  <to>
                    <xdr:col>12</xdr:col>
                    <xdr:colOff>22860</xdr:colOff>
                    <xdr:row>57</xdr:row>
                    <xdr:rowOff>236220</xdr:rowOff>
                  </to>
                </anchor>
              </controlPr>
            </control>
          </mc:Choice>
        </mc:AlternateContent>
        <mc:AlternateContent xmlns:mc="http://schemas.openxmlformats.org/markup-compatibility/2006">
          <mc:Choice Requires="x14">
            <control shapeId="139362" r:id="rId38" name="Drop Down 98">
              <controlPr defaultSize="0" autoLine="0" autoPict="0">
                <anchor moveWithCells="1">
                  <from>
                    <xdr:col>11</xdr:col>
                    <xdr:colOff>22860</xdr:colOff>
                    <xdr:row>58</xdr:row>
                    <xdr:rowOff>22860</xdr:rowOff>
                  </from>
                  <to>
                    <xdr:col>12</xdr:col>
                    <xdr:colOff>22860</xdr:colOff>
                    <xdr:row>58</xdr:row>
                    <xdr:rowOff>236220</xdr:rowOff>
                  </to>
                </anchor>
              </controlPr>
            </control>
          </mc:Choice>
        </mc:AlternateContent>
        <mc:AlternateContent xmlns:mc="http://schemas.openxmlformats.org/markup-compatibility/2006">
          <mc:Choice Requires="x14">
            <control shapeId="139363" r:id="rId39" name="Drop Down 99">
              <controlPr defaultSize="0" autoLine="0" autoPict="0">
                <anchor moveWithCells="1">
                  <from>
                    <xdr:col>11</xdr:col>
                    <xdr:colOff>22860</xdr:colOff>
                    <xdr:row>59</xdr:row>
                    <xdr:rowOff>22860</xdr:rowOff>
                  </from>
                  <to>
                    <xdr:col>12</xdr:col>
                    <xdr:colOff>22860</xdr:colOff>
                    <xdr:row>59</xdr:row>
                    <xdr:rowOff>236220</xdr:rowOff>
                  </to>
                </anchor>
              </controlPr>
            </control>
          </mc:Choice>
        </mc:AlternateContent>
        <mc:AlternateContent xmlns:mc="http://schemas.openxmlformats.org/markup-compatibility/2006">
          <mc:Choice Requires="x14">
            <control shapeId="139364" r:id="rId40" name="Drop Down 100">
              <controlPr defaultSize="0" autoLine="0" autoPict="0">
                <anchor moveWithCells="1">
                  <from>
                    <xdr:col>11</xdr:col>
                    <xdr:colOff>22860</xdr:colOff>
                    <xdr:row>60</xdr:row>
                    <xdr:rowOff>22860</xdr:rowOff>
                  </from>
                  <to>
                    <xdr:col>12</xdr:col>
                    <xdr:colOff>22860</xdr:colOff>
                    <xdr:row>60</xdr:row>
                    <xdr:rowOff>236220</xdr:rowOff>
                  </to>
                </anchor>
              </controlPr>
            </control>
          </mc:Choice>
        </mc:AlternateContent>
        <mc:AlternateContent xmlns:mc="http://schemas.openxmlformats.org/markup-compatibility/2006">
          <mc:Choice Requires="x14">
            <control shapeId="139365" r:id="rId41" name="Drop Down 101">
              <controlPr defaultSize="0" autoLine="0" autoPict="0">
                <anchor moveWithCells="1">
                  <from>
                    <xdr:col>11</xdr:col>
                    <xdr:colOff>22860</xdr:colOff>
                    <xdr:row>61</xdr:row>
                    <xdr:rowOff>22860</xdr:rowOff>
                  </from>
                  <to>
                    <xdr:col>12</xdr:col>
                    <xdr:colOff>22860</xdr:colOff>
                    <xdr:row>61</xdr:row>
                    <xdr:rowOff>236220</xdr:rowOff>
                  </to>
                </anchor>
              </controlPr>
            </control>
          </mc:Choice>
        </mc:AlternateContent>
        <mc:AlternateContent xmlns:mc="http://schemas.openxmlformats.org/markup-compatibility/2006">
          <mc:Choice Requires="x14">
            <control shapeId="139366" r:id="rId42" name="Drop Down 102">
              <controlPr defaultSize="0" autoLine="0" autoPict="0">
                <anchor moveWithCells="1">
                  <from>
                    <xdr:col>11</xdr:col>
                    <xdr:colOff>22860</xdr:colOff>
                    <xdr:row>62</xdr:row>
                    <xdr:rowOff>22860</xdr:rowOff>
                  </from>
                  <to>
                    <xdr:col>12</xdr:col>
                    <xdr:colOff>22860</xdr:colOff>
                    <xdr:row>62</xdr:row>
                    <xdr:rowOff>236220</xdr:rowOff>
                  </to>
                </anchor>
              </controlPr>
            </control>
          </mc:Choice>
        </mc:AlternateContent>
        <mc:AlternateContent xmlns:mc="http://schemas.openxmlformats.org/markup-compatibility/2006">
          <mc:Choice Requires="x14">
            <control shapeId="139367" r:id="rId43" name="Drop Down 103">
              <controlPr defaultSize="0" autoLine="0" autoPict="0">
                <anchor moveWithCells="1">
                  <from>
                    <xdr:col>11</xdr:col>
                    <xdr:colOff>22860</xdr:colOff>
                    <xdr:row>65</xdr:row>
                    <xdr:rowOff>22860</xdr:rowOff>
                  </from>
                  <to>
                    <xdr:col>12</xdr:col>
                    <xdr:colOff>22860</xdr:colOff>
                    <xdr:row>65</xdr:row>
                    <xdr:rowOff>236220</xdr:rowOff>
                  </to>
                </anchor>
              </controlPr>
            </control>
          </mc:Choice>
        </mc:AlternateContent>
        <mc:AlternateContent xmlns:mc="http://schemas.openxmlformats.org/markup-compatibility/2006">
          <mc:Choice Requires="x14">
            <control shapeId="139368" r:id="rId44" name="Drop Down 104">
              <controlPr defaultSize="0" autoLine="0" autoPict="0">
                <anchor moveWithCells="1">
                  <from>
                    <xdr:col>11</xdr:col>
                    <xdr:colOff>22860</xdr:colOff>
                    <xdr:row>66</xdr:row>
                    <xdr:rowOff>22860</xdr:rowOff>
                  </from>
                  <to>
                    <xdr:col>12</xdr:col>
                    <xdr:colOff>22860</xdr:colOff>
                    <xdr:row>66</xdr:row>
                    <xdr:rowOff>236220</xdr:rowOff>
                  </to>
                </anchor>
              </controlPr>
            </control>
          </mc:Choice>
        </mc:AlternateContent>
        <mc:AlternateContent xmlns:mc="http://schemas.openxmlformats.org/markup-compatibility/2006">
          <mc:Choice Requires="x14">
            <control shapeId="139369" r:id="rId45" name="Drop Down 105">
              <controlPr defaultSize="0" autoLine="0" autoPict="0">
                <anchor moveWithCells="1">
                  <from>
                    <xdr:col>11</xdr:col>
                    <xdr:colOff>22860</xdr:colOff>
                    <xdr:row>67</xdr:row>
                    <xdr:rowOff>22860</xdr:rowOff>
                  </from>
                  <to>
                    <xdr:col>12</xdr:col>
                    <xdr:colOff>22860</xdr:colOff>
                    <xdr:row>67</xdr:row>
                    <xdr:rowOff>236220</xdr:rowOff>
                  </to>
                </anchor>
              </controlPr>
            </control>
          </mc:Choice>
        </mc:AlternateContent>
        <mc:AlternateContent xmlns:mc="http://schemas.openxmlformats.org/markup-compatibility/2006">
          <mc:Choice Requires="x14">
            <control shapeId="139370" r:id="rId46" name="Drop Down 106">
              <controlPr defaultSize="0" autoLine="0" autoPict="0">
                <anchor moveWithCells="1">
                  <from>
                    <xdr:col>11</xdr:col>
                    <xdr:colOff>22860</xdr:colOff>
                    <xdr:row>68</xdr:row>
                    <xdr:rowOff>22860</xdr:rowOff>
                  </from>
                  <to>
                    <xdr:col>12</xdr:col>
                    <xdr:colOff>22860</xdr:colOff>
                    <xdr:row>68</xdr:row>
                    <xdr:rowOff>236220</xdr:rowOff>
                  </to>
                </anchor>
              </controlPr>
            </control>
          </mc:Choice>
        </mc:AlternateContent>
        <mc:AlternateContent xmlns:mc="http://schemas.openxmlformats.org/markup-compatibility/2006">
          <mc:Choice Requires="x14">
            <control shapeId="139371" r:id="rId47" name="Drop Down 107">
              <controlPr defaultSize="0" autoLine="0" autoPict="0">
                <anchor moveWithCells="1">
                  <from>
                    <xdr:col>11</xdr:col>
                    <xdr:colOff>22860</xdr:colOff>
                    <xdr:row>69</xdr:row>
                    <xdr:rowOff>22860</xdr:rowOff>
                  </from>
                  <to>
                    <xdr:col>12</xdr:col>
                    <xdr:colOff>22860</xdr:colOff>
                    <xdr:row>69</xdr:row>
                    <xdr:rowOff>236220</xdr:rowOff>
                  </to>
                </anchor>
              </controlPr>
            </control>
          </mc:Choice>
        </mc:AlternateContent>
        <mc:AlternateContent xmlns:mc="http://schemas.openxmlformats.org/markup-compatibility/2006">
          <mc:Choice Requires="x14">
            <control shapeId="139373" r:id="rId48" name="Drop Down 109">
              <controlPr defaultSize="0" autoLine="0" autoPict="0">
                <anchor moveWithCells="1">
                  <from>
                    <xdr:col>11</xdr:col>
                    <xdr:colOff>22860</xdr:colOff>
                    <xdr:row>70</xdr:row>
                    <xdr:rowOff>22860</xdr:rowOff>
                  </from>
                  <to>
                    <xdr:col>12</xdr:col>
                    <xdr:colOff>22860</xdr:colOff>
                    <xdr:row>70</xdr:row>
                    <xdr:rowOff>236220</xdr:rowOff>
                  </to>
                </anchor>
              </controlPr>
            </control>
          </mc:Choice>
        </mc:AlternateContent>
        <mc:AlternateContent xmlns:mc="http://schemas.openxmlformats.org/markup-compatibility/2006">
          <mc:Choice Requires="x14">
            <control shapeId="139374" r:id="rId49" name="Drop Down 110">
              <controlPr defaultSize="0" autoLine="0" autoPict="0">
                <anchor moveWithCells="1">
                  <from>
                    <xdr:col>11</xdr:col>
                    <xdr:colOff>22860</xdr:colOff>
                    <xdr:row>71</xdr:row>
                    <xdr:rowOff>22860</xdr:rowOff>
                  </from>
                  <to>
                    <xdr:col>12</xdr:col>
                    <xdr:colOff>22860</xdr:colOff>
                    <xdr:row>71</xdr:row>
                    <xdr:rowOff>236220</xdr:rowOff>
                  </to>
                </anchor>
              </controlPr>
            </control>
          </mc:Choice>
        </mc:AlternateContent>
        <mc:AlternateContent xmlns:mc="http://schemas.openxmlformats.org/markup-compatibility/2006">
          <mc:Choice Requires="x14">
            <control shapeId="139375" r:id="rId50" name="Drop Down 111">
              <controlPr defaultSize="0" autoLine="0" autoPict="0">
                <anchor moveWithCells="1">
                  <from>
                    <xdr:col>11</xdr:col>
                    <xdr:colOff>22860</xdr:colOff>
                    <xdr:row>74</xdr:row>
                    <xdr:rowOff>22860</xdr:rowOff>
                  </from>
                  <to>
                    <xdr:col>12</xdr:col>
                    <xdr:colOff>22860</xdr:colOff>
                    <xdr:row>74</xdr:row>
                    <xdr:rowOff>236220</xdr:rowOff>
                  </to>
                </anchor>
              </controlPr>
            </control>
          </mc:Choice>
        </mc:AlternateContent>
        <mc:AlternateContent xmlns:mc="http://schemas.openxmlformats.org/markup-compatibility/2006">
          <mc:Choice Requires="x14">
            <control shapeId="139376" r:id="rId51" name="Drop Down 112">
              <controlPr defaultSize="0" autoLine="0" autoPict="0">
                <anchor moveWithCells="1">
                  <from>
                    <xdr:col>11</xdr:col>
                    <xdr:colOff>22860</xdr:colOff>
                    <xdr:row>75</xdr:row>
                    <xdr:rowOff>22860</xdr:rowOff>
                  </from>
                  <to>
                    <xdr:col>12</xdr:col>
                    <xdr:colOff>22860</xdr:colOff>
                    <xdr:row>75</xdr:row>
                    <xdr:rowOff>236220</xdr:rowOff>
                  </to>
                </anchor>
              </controlPr>
            </control>
          </mc:Choice>
        </mc:AlternateContent>
        <mc:AlternateContent xmlns:mc="http://schemas.openxmlformats.org/markup-compatibility/2006">
          <mc:Choice Requires="x14">
            <control shapeId="139377" r:id="rId52" name="Drop Down 113">
              <controlPr defaultSize="0" autoLine="0" autoPict="0">
                <anchor moveWithCells="1">
                  <from>
                    <xdr:col>11</xdr:col>
                    <xdr:colOff>22860</xdr:colOff>
                    <xdr:row>78</xdr:row>
                    <xdr:rowOff>22860</xdr:rowOff>
                  </from>
                  <to>
                    <xdr:col>12</xdr:col>
                    <xdr:colOff>22860</xdr:colOff>
                    <xdr:row>78</xdr:row>
                    <xdr:rowOff>236220</xdr:rowOff>
                  </to>
                </anchor>
              </controlPr>
            </control>
          </mc:Choice>
        </mc:AlternateContent>
        <mc:AlternateContent xmlns:mc="http://schemas.openxmlformats.org/markup-compatibility/2006">
          <mc:Choice Requires="x14">
            <control shapeId="139378" r:id="rId53" name="Drop Down 114">
              <controlPr defaultSize="0" autoLine="0" autoPict="0">
                <anchor moveWithCells="1">
                  <from>
                    <xdr:col>11</xdr:col>
                    <xdr:colOff>22860</xdr:colOff>
                    <xdr:row>79</xdr:row>
                    <xdr:rowOff>22860</xdr:rowOff>
                  </from>
                  <to>
                    <xdr:col>12</xdr:col>
                    <xdr:colOff>22860</xdr:colOff>
                    <xdr:row>79</xdr:row>
                    <xdr:rowOff>236220</xdr:rowOff>
                  </to>
                </anchor>
              </controlPr>
            </control>
          </mc:Choice>
        </mc:AlternateContent>
        <mc:AlternateContent xmlns:mc="http://schemas.openxmlformats.org/markup-compatibility/2006">
          <mc:Choice Requires="x14">
            <control shapeId="139379" r:id="rId54" name="Drop Down 115">
              <controlPr defaultSize="0" autoLine="0" autoPict="0">
                <anchor moveWithCells="1">
                  <from>
                    <xdr:col>11</xdr:col>
                    <xdr:colOff>22860</xdr:colOff>
                    <xdr:row>82</xdr:row>
                    <xdr:rowOff>22860</xdr:rowOff>
                  </from>
                  <to>
                    <xdr:col>12</xdr:col>
                    <xdr:colOff>22860</xdr:colOff>
                    <xdr:row>82</xdr:row>
                    <xdr:rowOff>236220</xdr:rowOff>
                  </to>
                </anchor>
              </controlPr>
            </control>
          </mc:Choice>
        </mc:AlternateContent>
        <mc:AlternateContent xmlns:mc="http://schemas.openxmlformats.org/markup-compatibility/2006">
          <mc:Choice Requires="x14">
            <control shapeId="139380" r:id="rId55" name="Drop Down 116">
              <controlPr defaultSize="0" autoLine="0" autoPict="0">
                <anchor moveWithCells="1">
                  <from>
                    <xdr:col>11</xdr:col>
                    <xdr:colOff>22860</xdr:colOff>
                    <xdr:row>83</xdr:row>
                    <xdr:rowOff>22860</xdr:rowOff>
                  </from>
                  <to>
                    <xdr:col>12</xdr:col>
                    <xdr:colOff>22860</xdr:colOff>
                    <xdr:row>83</xdr:row>
                    <xdr:rowOff>236220</xdr:rowOff>
                  </to>
                </anchor>
              </controlPr>
            </control>
          </mc:Choice>
        </mc:AlternateContent>
        <mc:AlternateContent xmlns:mc="http://schemas.openxmlformats.org/markup-compatibility/2006">
          <mc:Choice Requires="x14">
            <control shapeId="139381" r:id="rId56" name="Drop Down 117">
              <controlPr defaultSize="0" autoLine="0" autoPict="0">
                <anchor moveWithCells="1">
                  <from>
                    <xdr:col>11</xdr:col>
                    <xdr:colOff>22860</xdr:colOff>
                    <xdr:row>84</xdr:row>
                    <xdr:rowOff>22860</xdr:rowOff>
                  </from>
                  <to>
                    <xdr:col>12</xdr:col>
                    <xdr:colOff>22860</xdr:colOff>
                    <xdr:row>84</xdr:row>
                    <xdr:rowOff>236220</xdr:rowOff>
                  </to>
                </anchor>
              </controlPr>
            </control>
          </mc:Choice>
        </mc:AlternateContent>
        <mc:AlternateContent xmlns:mc="http://schemas.openxmlformats.org/markup-compatibility/2006">
          <mc:Choice Requires="x14">
            <control shapeId="139382" r:id="rId57" name="Drop Down 118">
              <controlPr defaultSize="0" autoLine="0" autoPict="0">
                <anchor moveWithCells="1">
                  <from>
                    <xdr:col>11</xdr:col>
                    <xdr:colOff>22860</xdr:colOff>
                    <xdr:row>85</xdr:row>
                    <xdr:rowOff>22860</xdr:rowOff>
                  </from>
                  <to>
                    <xdr:col>12</xdr:col>
                    <xdr:colOff>22860</xdr:colOff>
                    <xdr:row>85</xdr:row>
                    <xdr:rowOff>236220</xdr:rowOff>
                  </to>
                </anchor>
              </controlPr>
            </control>
          </mc:Choice>
        </mc:AlternateContent>
        <mc:AlternateContent xmlns:mc="http://schemas.openxmlformats.org/markup-compatibility/2006">
          <mc:Choice Requires="x14">
            <control shapeId="139383" r:id="rId58" name="Drop Down 119">
              <controlPr defaultSize="0" autoLine="0" autoPict="0">
                <anchor moveWithCells="1">
                  <from>
                    <xdr:col>11</xdr:col>
                    <xdr:colOff>22860</xdr:colOff>
                    <xdr:row>86</xdr:row>
                    <xdr:rowOff>22860</xdr:rowOff>
                  </from>
                  <to>
                    <xdr:col>12</xdr:col>
                    <xdr:colOff>22860</xdr:colOff>
                    <xdr:row>86</xdr:row>
                    <xdr:rowOff>236220</xdr:rowOff>
                  </to>
                </anchor>
              </controlPr>
            </control>
          </mc:Choice>
        </mc:AlternateContent>
        <mc:AlternateContent xmlns:mc="http://schemas.openxmlformats.org/markup-compatibility/2006">
          <mc:Choice Requires="x14">
            <control shapeId="139384" r:id="rId59" name="Drop Down 120">
              <controlPr defaultSize="0" autoLine="0" autoPict="0">
                <anchor moveWithCells="1">
                  <from>
                    <xdr:col>11</xdr:col>
                    <xdr:colOff>22860</xdr:colOff>
                    <xdr:row>87</xdr:row>
                    <xdr:rowOff>22860</xdr:rowOff>
                  </from>
                  <to>
                    <xdr:col>12</xdr:col>
                    <xdr:colOff>22860</xdr:colOff>
                    <xdr:row>87</xdr:row>
                    <xdr:rowOff>236220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062D2707-FF12-4536-83A9-882B5DB068BB}">
            <x14:dataBar minLength="0" maxLength="100" border="1" gradient="0">
              <x14:cfvo type="num">
                <xm:f>0</xm:f>
              </x14:cfvo>
              <x14:cfvo type="num">
                <xm:f>100</xm:f>
              </x14:cfvo>
              <x14:borderColor theme="3"/>
              <x14:negativeFillColor rgb="FFFF0000"/>
              <x14:axisColor rgb="FF000000"/>
            </x14:dataBar>
          </x14:cfRule>
          <xm:sqref>L89:L90</xm:sqref>
        </x14:conditionalFormatting>
        <x14:conditionalFormatting xmlns:xm="http://schemas.microsoft.com/office/excel/2006/main">
          <x14:cfRule type="expression" priority="83" id="{B4E5EF34-13FA-4403-8E1A-04FD42224FB0}">
            <xm:f>_Output!$D$376=1</xm:f>
            <x14:dxf>
              <font>
                <strike/>
              </font>
              <fill>
                <patternFill>
                  <bgColor rgb="FFFFC000"/>
                </patternFill>
              </fill>
            </x14:dxf>
          </x14:cfRule>
          <xm:sqref>A9:Q14 A15:P16 A17:Q25 A26:B26 D26:Q26 A27:Q27 A28:B28 D28:Q28 A29:Q89</xm:sqref>
        </x14:conditionalFormatting>
        <x14:conditionalFormatting xmlns:xm="http://schemas.microsoft.com/office/excel/2006/main">
          <x14:cfRule type="expression" priority="3" id="{ECA36B63-252D-4CEF-B45C-FEC4A50FDFBE}">
            <xm:f>_Output!$D$320=1</xm:f>
            <x14:dxf>
              <font>
                <strike/>
              </font>
              <fill>
                <patternFill>
                  <bgColor rgb="FFFFC000"/>
                </patternFill>
              </fill>
            </x14:dxf>
          </x14:cfRule>
          <xm:sqref>C26</xm:sqref>
        </x14:conditionalFormatting>
        <x14:conditionalFormatting xmlns:xm="http://schemas.microsoft.com/office/excel/2006/main">
          <x14:cfRule type="expression" priority="1" id="{E6939240-6079-4FEC-BAEC-0BA61A1587B3}">
            <xm:f>_Output!$D$320=1</xm:f>
            <x14:dxf>
              <font>
                <strike/>
              </font>
              <fill>
                <patternFill>
                  <bgColor rgb="FFFFC000"/>
                </patternFill>
              </fill>
            </x14:dxf>
          </x14:cfRule>
          <xm:sqref>C28</xm:sqref>
        </x14:conditionalFormatting>
        <x14:conditionalFormatting xmlns:xm="http://schemas.microsoft.com/office/excel/2006/main">
          <x14:cfRule type="expression" priority="2" id="{77C949EB-6304-4437-A4CC-A66997983615}">
            <xm:f>_Output!$D$477=1</xm:f>
            <x14:dxf>
              <font>
                <strike/>
              </font>
              <fill>
                <patternFill>
                  <bgColor rgb="FFFFC000"/>
                </patternFill>
              </fill>
            </x14:dxf>
          </x14:cfRule>
          <xm:sqref>Q15:Q16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31">
    <tabColor rgb="FF0070C0"/>
  </sheetPr>
  <dimension ref="A1:Z183"/>
  <sheetViews>
    <sheetView showRowColHeaders="0" zoomScaleNormal="100" workbookViewId="0">
      <pane ySplit="7" topLeftCell="A8" activePane="bottomLeft" state="frozen"/>
      <selection pane="bottomLeft"/>
    </sheetView>
  </sheetViews>
  <sheetFormatPr defaultColWidth="0" defaultRowHeight="20.25" customHeight="1"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customWidth="1"/>
    <col min="17" max="17" width="113" customWidth="1"/>
    <col min="18" max="18" width="2.28515625" customWidth="1"/>
    <col min="19" max="26" width="0" hidden="1" customWidth="1"/>
    <col min="27" max="16384" width="9.28515625" hidden="1"/>
  </cols>
  <sheetData>
    <row r="1" spans="1:18" ht="20.25" customHeight="1">
      <c r="A1" s="322"/>
      <c r="B1" s="968" t="s">
        <v>33</v>
      </c>
      <c r="C1" s="969"/>
      <c r="D1" s="969"/>
      <c r="E1" s="969"/>
      <c r="F1" s="969"/>
      <c r="G1" s="969"/>
      <c r="H1" s="969"/>
      <c r="I1" s="969"/>
      <c r="J1" s="969"/>
      <c r="K1" s="969"/>
      <c r="L1" s="877"/>
      <c r="M1" s="324"/>
      <c r="N1" s="877"/>
      <c r="O1" s="324"/>
      <c r="P1" s="324"/>
      <c r="Q1" s="324"/>
      <c r="R1" s="315"/>
    </row>
    <row r="2" spans="1:18" ht="20.25" customHeight="1">
      <c r="A2" s="316"/>
      <c r="B2" s="848"/>
      <c r="C2" s="849"/>
      <c r="D2" s="849"/>
      <c r="E2" s="849"/>
      <c r="F2" s="849"/>
      <c r="G2" s="849"/>
      <c r="H2" s="849"/>
      <c r="I2" s="849"/>
      <c r="J2" s="849"/>
      <c r="K2" s="849"/>
      <c r="L2" s="840"/>
      <c r="M2" s="325"/>
      <c r="N2" s="840"/>
      <c r="O2" s="325"/>
      <c r="P2" s="325"/>
      <c r="Q2" s="325"/>
      <c r="R2" s="318"/>
    </row>
    <row r="3" spans="1:18" ht="20.25" customHeight="1">
      <c r="A3" s="316"/>
      <c r="B3" s="844" t="s">
        <v>34</v>
      </c>
      <c r="C3" s="845"/>
      <c r="D3" s="845"/>
      <c r="E3" s="845"/>
      <c r="F3" s="845"/>
      <c r="G3" s="970"/>
      <c r="H3" s="971"/>
      <c r="I3" s="971"/>
      <c r="J3" s="971"/>
      <c r="K3" s="971"/>
      <c r="L3" s="317"/>
      <c r="M3" s="317"/>
      <c r="N3" s="317"/>
      <c r="O3" s="317"/>
      <c r="P3" s="317"/>
      <c r="Q3" s="317"/>
      <c r="R3" s="318"/>
    </row>
    <row r="4" spans="1:18" ht="20.25" customHeight="1">
      <c r="A4" s="316"/>
      <c r="B4" s="339" t="s">
        <v>35</v>
      </c>
      <c r="C4" s="326"/>
      <c r="D4" s="326"/>
      <c r="E4" s="326"/>
      <c r="F4" s="326"/>
      <c r="G4" s="844"/>
      <c r="H4" s="845"/>
      <c r="I4" s="845"/>
      <c r="J4" s="845"/>
      <c r="K4" s="845"/>
      <c r="L4" s="317"/>
      <c r="M4" s="317"/>
      <c r="N4" s="317"/>
      <c r="O4" s="317"/>
      <c r="P4" s="317"/>
      <c r="Q4" s="317"/>
      <c r="R4" s="318"/>
    </row>
    <row r="5" spans="1:18" ht="20.25" customHeight="1">
      <c r="A5" s="316"/>
      <c r="B5" s="841" t="s">
        <v>36</v>
      </c>
      <c r="C5" s="842"/>
      <c r="D5" s="842"/>
      <c r="E5" s="842"/>
      <c r="F5" s="843"/>
      <c r="G5" s="844"/>
      <c r="H5" s="845"/>
      <c r="I5" s="845"/>
      <c r="J5" s="845"/>
      <c r="K5" s="845"/>
      <c r="L5" s="317"/>
      <c r="M5" s="317"/>
      <c r="N5" s="317"/>
      <c r="O5" s="317"/>
      <c r="P5" s="317"/>
      <c r="Q5" s="317"/>
      <c r="R5" s="318"/>
    </row>
    <row r="6" spans="1:18" ht="20.25" customHeight="1">
      <c r="A6" s="316"/>
      <c r="B6" s="339" t="s">
        <v>37</v>
      </c>
      <c r="C6" s="326"/>
      <c r="D6" s="326"/>
      <c r="E6" s="326"/>
      <c r="F6" s="326"/>
      <c r="G6" s="844"/>
      <c r="H6" s="845"/>
      <c r="I6" s="845"/>
      <c r="J6" s="845"/>
      <c r="K6" s="845"/>
      <c r="L6" s="317"/>
      <c r="M6" s="317"/>
      <c r="N6" s="317"/>
      <c r="O6" s="317"/>
      <c r="P6" s="317"/>
      <c r="Q6" s="317"/>
      <c r="R6" s="318"/>
    </row>
    <row r="7" spans="1:18" ht="20.25" customHeight="1" thickBot="1">
      <c r="A7" s="319"/>
      <c r="B7" s="320"/>
      <c r="C7" s="320"/>
      <c r="D7" s="320"/>
      <c r="E7" s="320"/>
      <c r="F7" s="320"/>
      <c r="G7" s="320"/>
      <c r="H7" s="320"/>
      <c r="I7" s="320"/>
      <c r="J7" s="320"/>
      <c r="K7" s="320"/>
      <c r="L7" s="320"/>
      <c r="M7" s="320"/>
      <c r="N7" s="320"/>
      <c r="O7" s="320"/>
      <c r="P7" s="320"/>
      <c r="Q7" s="320"/>
      <c r="R7" s="321"/>
    </row>
    <row r="8" spans="1:18" ht="20.25" customHeight="1">
      <c r="A8" s="153"/>
      <c r="B8" s="154"/>
      <c r="C8" s="154"/>
      <c r="D8" s="154"/>
      <c r="E8" s="154"/>
      <c r="F8" s="154"/>
      <c r="G8" s="154"/>
      <c r="H8" s="154"/>
      <c r="I8" s="154"/>
      <c r="J8" s="154"/>
      <c r="K8" s="154"/>
      <c r="L8" s="154"/>
      <c r="M8" s="154"/>
      <c r="N8" s="154"/>
      <c r="O8" s="154"/>
      <c r="P8" s="154"/>
      <c r="Q8" s="154"/>
      <c r="R8" s="155"/>
    </row>
    <row r="9" spans="1:18" ht="20.25" customHeight="1">
      <c r="A9" s="176">
        <v>3</v>
      </c>
      <c r="B9" s="174" t="s">
        <v>127</v>
      </c>
      <c r="C9" s="174"/>
      <c r="D9" s="174"/>
      <c r="E9" s="174"/>
      <c r="F9" s="174"/>
      <c r="G9" s="174"/>
      <c r="H9" s="174"/>
      <c r="I9" s="174"/>
      <c r="J9" s="174"/>
      <c r="K9" s="174"/>
      <c r="L9" s="177" t="s">
        <v>334</v>
      </c>
      <c r="M9" s="174"/>
      <c r="N9" s="177" t="s">
        <v>335</v>
      </c>
      <c r="O9" s="174"/>
      <c r="P9" s="178" t="s">
        <v>92</v>
      </c>
      <c r="Q9" s="177" t="s">
        <v>313</v>
      </c>
      <c r="R9" s="156"/>
    </row>
    <row r="10" spans="1:18" ht="20.25" customHeight="1">
      <c r="A10" s="553"/>
      <c r="B10" s="151" t="s">
        <v>1461</v>
      </c>
      <c r="C10" s="148"/>
      <c r="D10" s="148"/>
      <c r="E10" s="148"/>
      <c r="F10" s="148"/>
      <c r="G10" s="148"/>
      <c r="H10" s="148"/>
      <c r="I10" s="148"/>
      <c r="J10" s="148"/>
      <c r="K10" s="148"/>
      <c r="L10" s="149"/>
      <c r="M10" s="148"/>
      <c r="N10" s="149"/>
      <c r="O10" s="148"/>
      <c r="P10" s="179"/>
      <c r="Q10" s="149"/>
      <c r="R10" s="156"/>
    </row>
    <row r="11" spans="1:18" ht="20.25" customHeight="1">
      <c r="A11" s="157"/>
      <c r="B11" s="141" t="s">
        <v>401</v>
      </c>
      <c r="C11" s="383" t="s">
        <v>425</v>
      </c>
      <c r="D11" s="141"/>
      <c r="E11" s="141"/>
      <c r="F11" s="141"/>
      <c r="G11" s="141"/>
      <c r="H11" s="141"/>
      <c r="I11" s="141"/>
      <c r="J11" s="141"/>
      <c r="K11" s="141"/>
      <c r="L11" s="137"/>
      <c r="M11" s="141"/>
      <c r="N11" s="137"/>
      <c r="O11" s="141"/>
      <c r="P11" s="381"/>
      <c r="Q11" s="137"/>
      <c r="R11" s="156"/>
    </row>
    <row r="12" spans="1:18" ht="20.25" customHeight="1">
      <c r="A12" s="157"/>
      <c r="B12" s="170" t="s">
        <v>1101</v>
      </c>
      <c r="C12" s="163" t="s">
        <v>1463</v>
      </c>
      <c r="D12" s="163"/>
      <c r="E12" s="163"/>
      <c r="F12" s="163"/>
      <c r="G12" s="163"/>
      <c r="H12" s="163"/>
      <c r="I12" s="163"/>
      <c r="J12" s="163"/>
      <c r="K12" s="163"/>
      <c r="L12" s="137"/>
      <c r="M12" s="141"/>
      <c r="N12" s="137"/>
      <c r="O12" s="141"/>
      <c r="P12" s="381" t="str">
        <f>VLOOKUP(_Output!D425,_Guidance!B1367:C1372,2,FALSE)</f>
        <v xml:space="preserve"> </v>
      </c>
      <c r="Q12" s="305" t="s">
        <v>1464</v>
      </c>
      <c r="R12" s="156"/>
    </row>
    <row r="13" spans="1:18" ht="20.25" customHeight="1">
      <c r="A13" s="157"/>
      <c r="B13" s="170" t="s">
        <v>1104</v>
      </c>
      <c r="C13" s="163" t="s">
        <v>1466</v>
      </c>
      <c r="D13" s="169"/>
      <c r="E13" s="169"/>
      <c r="F13" s="169"/>
      <c r="G13" s="169"/>
      <c r="H13" s="169"/>
      <c r="I13" s="169"/>
      <c r="J13" s="169"/>
      <c r="K13" s="169"/>
      <c r="L13" s="137"/>
      <c r="M13" s="141"/>
      <c r="N13" s="137"/>
      <c r="O13" s="141"/>
      <c r="P13" s="381" t="str">
        <f>VLOOKUP(_Output!D426,_Guidance!B1373:C1378,2,FALSE)</f>
        <v xml:space="preserve"> </v>
      </c>
      <c r="Q13" s="305" t="s">
        <v>1467</v>
      </c>
      <c r="R13" s="156"/>
    </row>
    <row r="14" spans="1:18" ht="20.25" customHeight="1">
      <c r="A14" s="157"/>
      <c r="B14" s="175" t="s">
        <v>404</v>
      </c>
      <c r="C14" s="169" t="s">
        <v>1468</v>
      </c>
      <c r="D14" s="163"/>
      <c r="E14" s="163"/>
      <c r="F14" s="163"/>
      <c r="G14" s="163"/>
      <c r="H14" s="163"/>
      <c r="I14" s="163"/>
      <c r="J14" s="163"/>
      <c r="K14" s="163"/>
      <c r="L14" s="137"/>
      <c r="M14" s="141"/>
      <c r="N14" s="137"/>
      <c r="O14" s="141"/>
      <c r="P14" s="381"/>
      <c r="Q14" s="305"/>
      <c r="R14" s="156"/>
    </row>
    <row r="15" spans="1:18" ht="20.25" customHeight="1">
      <c r="A15" s="157"/>
      <c r="B15" s="170" t="s">
        <v>406</v>
      </c>
      <c r="C15" s="163" t="s">
        <v>1469</v>
      </c>
      <c r="D15" s="163"/>
      <c r="E15" s="163"/>
      <c r="F15" s="163"/>
      <c r="G15" s="163"/>
      <c r="H15" s="163"/>
      <c r="I15" s="163"/>
      <c r="J15" s="163"/>
      <c r="K15" s="163"/>
      <c r="L15" s="137"/>
      <c r="M15" s="141"/>
      <c r="N15" s="137"/>
      <c r="O15" s="141"/>
      <c r="P15" s="381" t="str">
        <f>VLOOKUP(_Output!D428,_Guidance!B1379:C1384,2,FALSE)</f>
        <v xml:space="preserve"> </v>
      </c>
      <c r="Q15" s="305" t="s">
        <v>1470</v>
      </c>
      <c r="R15" s="156"/>
    </row>
    <row r="16" spans="1:18" ht="20.25" customHeight="1">
      <c r="A16" s="157"/>
      <c r="B16" s="170" t="s">
        <v>409</v>
      </c>
      <c r="C16" s="163" t="s">
        <v>1472</v>
      </c>
      <c r="D16" s="163"/>
      <c r="E16" s="163"/>
      <c r="F16" s="163"/>
      <c r="G16" s="163"/>
      <c r="H16" s="163"/>
      <c r="I16" s="163"/>
      <c r="J16" s="163"/>
      <c r="K16" s="163"/>
      <c r="L16" s="137"/>
      <c r="M16" s="141"/>
      <c r="N16" s="137"/>
      <c r="O16" s="141"/>
      <c r="P16" s="381" t="str">
        <f>VLOOKUP(_Output!D429,_Guidance!B1385:C1390,2,FALSE)</f>
        <v xml:space="preserve"> </v>
      </c>
      <c r="Q16" s="305" t="s">
        <v>1473</v>
      </c>
      <c r="R16" s="156"/>
    </row>
    <row r="17" spans="1:18" ht="20.25" customHeight="1">
      <c r="A17" s="157"/>
      <c r="B17" s="175" t="s">
        <v>441</v>
      </c>
      <c r="C17" s="169" t="s">
        <v>1474</v>
      </c>
      <c r="D17" s="163"/>
      <c r="E17" s="163"/>
      <c r="F17" s="163"/>
      <c r="G17" s="163"/>
      <c r="H17" s="163"/>
      <c r="I17" s="163"/>
      <c r="J17" s="163"/>
      <c r="K17" s="163"/>
      <c r="L17" s="137"/>
      <c r="M17" s="141"/>
      <c r="N17" s="137"/>
      <c r="O17" s="141"/>
      <c r="P17" s="381"/>
      <c r="Q17" s="305"/>
      <c r="R17" s="156"/>
    </row>
    <row r="18" spans="1:18" ht="20.25" customHeight="1">
      <c r="A18" s="157"/>
      <c r="B18" s="170" t="s">
        <v>1173</v>
      </c>
      <c r="C18" s="163" t="s">
        <v>1475</v>
      </c>
      <c r="D18" s="163"/>
      <c r="E18" s="163"/>
      <c r="F18" s="163"/>
      <c r="G18" s="163"/>
      <c r="H18" s="163"/>
      <c r="I18" s="163"/>
      <c r="J18" s="163"/>
      <c r="K18" s="163"/>
      <c r="L18" s="137"/>
      <c r="M18" s="141"/>
      <c r="N18" s="137"/>
      <c r="O18" s="141"/>
      <c r="P18" s="381" t="str">
        <f>VLOOKUP(_Output!D431,_Guidance!B1391:C1396,2,FALSE)</f>
        <v xml:space="preserve"> </v>
      </c>
      <c r="Q18" s="305" t="s">
        <v>1476</v>
      </c>
      <c r="R18" s="156"/>
    </row>
    <row r="19" spans="1:18" ht="20.25" customHeight="1">
      <c r="A19" s="157"/>
      <c r="B19" s="170" t="s">
        <v>1176</v>
      </c>
      <c r="C19" s="163" t="s">
        <v>1477</v>
      </c>
      <c r="D19" s="163"/>
      <c r="E19" s="163"/>
      <c r="F19" s="163"/>
      <c r="G19" s="163"/>
      <c r="H19" s="163"/>
      <c r="I19" s="163"/>
      <c r="J19" s="163"/>
      <c r="K19" s="163"/>
      <c r="L19" s="137"/>
      <c r="M19" s="141"/>
      <c r="N19" s="137"/>
      <c r="O19" s="141"/>
      <c r="P19" s="381" t="str">
        <f>VLOOKUP(_Output!D432,_Guidance!B1397:C1402,2,FALSE)</f>
        <v xml:space="preserve"> </v>
      </c>
      <c r="Q19" s="305" t="s">
        <v>1478</v>
      </c>
      <c r="R19" s="156"/>
    </row>
    <row r="20" spans="1:18" ht="20.25" customHeight="1">
      <c r="A20" s="157"/>
      <c r="B20" s="170" t="s">
        <v>1179</v>
      </c>
      <c r="C20" s="163" t="s">
        <v>1479</v>
      </c>
      <c r="D20" s="163"/>
      <c r="E20" s="163"/>
      <c r="F20" s="163"/>
      <c r="G20" s="163"/>
      <c r="H20" s="163"/>
      <c r="I20" s="163"/>
      <c r="J20" s="163"/>
      <c r="K20" s="163"/>
      <c r="L20" s="137"/>
      <c r="M20" s="141"/>
      <c r="N20" s="137"/>
      <c r="O20" s="141"/>
      <c r="P20" s="381" t="str">
        <f>VLOOKUP(_Output!D433,_Guidance!B1403:C1408,2,FALSE)</f>
        <v xml:space="preserve"> </v>
      </c>
      <c r="Q20" s="305" t="s">
        <v>1480</v>
      </c>
      <c r="R20" s="156"/>
    </row>
    <row r="21" spans="1:18" ht="20.25" customHeight="1">
      <c r="A21" s="157"/>
      <c r="B21" s="170" t="s">
        <v>1721</v>
      </c>
      <c r="C21" s="163" t="s">
        <v>1481</v>
      </c>
      <c r="D21" s="163"/>
      <c r="E21" s="163"/>
      <c r="F21" s="163"/>
      <c r="G21" s="163"/>
      <c r="H21" s="163"/>
      <c r="I21" s="163"/>
      <c r="J21" s="163"/>
      <c r="K21" s="163"/>
      <c r="L21" s="137"/>
      <c r="M21" s="141"/>
      <c r="N21" s="137"/>
      <c r="O21" s="141"/>
      <c r="P21" s="381" t="str">
        <f>VLOOKUP(_Output!D434,_Guidance!B1409:C1414,2,FALSE)</f>
        <v xml:space="preserve"> </v>
      </c>
      <c r="Q21" s="305" t="s">
        <v>1482</v>
      </c>
      <c r="R21" s="156"/>
    </row>
    <row r="22" spans="1:18" ht="20.25" customHeight="1">
      <c r="A22" s="157"/>
      <c r="B22" s="175" t="s">
        <v>444</v>
      </c>
      <c r="C22" s="169" t="s">
        <v>1483</v>
      </c>
      <c r="D22" s="163"/>
      <c r="E22" s="163"/>
      <c r="F22" s="163"/>
      <c r="G22" s="163"/>
      <c r="H22" s="163"/>
      <c r="I22" s="163"/>
      <c r="J22" s="163"/>
      <c r="K22" s="163"/>
      <c r="L22" s="137"/>
      <c r="M22" s="141"/>
      <c r="N22" s="137"/>
      <c r="O22" s="141"/>
      <c r="P22" s="381"/>
      <c r="Q22" s="305"/>
      <c r="R22" s="156"/>
    </row>
    <row r="23" spans="1:18" ht="20.25" customHeight="1">
      <c r="A23" s="157"/>
      <c r="B23" s="170" t="s">
        <v>1183</v>
      </c>
      <c r="C23" s="163" t="s">
        <v>1485</v>
      </c>
      <c r="D23" s="163"/>
      <c r="E23" s="163"/>
      <c r="F23" s="163"/>
      <c r="G23" s="163"/>
      <c r="H23" s="163"/>
      <c r="I23" s="163"/>
      <c r="J23" s="163"/>
      <c r="K23" s="163"/>
      <c r="L23" s="137"/>
      <c r="M23" s="141"/>
      <c r="N23" s="137"/>
      <c r="O23" s="141"/>
      <c r="P23" s="381" t="str">
        <f>VLOOKUP(_Output!D1055,_Guidance!B1415:C1420,2,FALSE)</f>
        <v xml:space="preserve"> </v>
      </c>
      <c r="Q23" s="305" t="s">
        <v>1486</v>
      </c>
      <c r="R23" s="156"/>
    </row>
    <row r="24" spans="1:18" ht="20.25" customHeight="1">
      <c r="A24" s="157"/>
      <c r="B24" s="170" t="s">
        <v>1186</v>
      </c>
      <c r="C24" s="163" t="s">
        <v>1488</v>
      </c>
      <c r="D24" s="163"/>
      <c r="E24" s="163"/>
      <c r="F24" s="163"/>
      <c r="G24" s="163"/>
      <c r="H24" s="163"/>
      <c r="I24" s="163"/>
      <c r="J24" s="163"/>
      <c r="K24" s="163"/>
      <c r="L24" s="137"/>
      <c r="M24" s="141"/>
      <c r="N24" s="137"/>
      <c r="O24" s="141"/>
      <c r="P24" s="381" t="str">
        <f>VLOOKUP(_Output!D1056,_Guidance!B1421:C1426,2,FALSE)</f>
        <v xml:space="preserve"> </v>
      </c>
      <c r="Q24" s="305" t="s">
        <v>1489</v>
      </c>
      <c r="R24" s="156"/>
    </row>
    <row r="25" spans="1:18" ht="20.25" customHeight="1">
      <c r="A25" s="157"/>
      <c r="B25" s="170" t="s">
        <v>1722</v>
      </c>
      <c r="C25" s="163" t="s">
        <v>1491</v>
      </c>
      <c r="D25" s="163"/>
      <c r="E25" s="163"/>
      <c r="F25" s="163"/>
      <c r="G25" s="163"/>
      <c r="H25" s="163"/>
      <c r="I25" s="163"/>
      <c r="J25" s="163"/>
      <c r="K25" s="163"/>
      <c r="L25" s="137"/>
      <c r="M25" s="141"/>
      <c r="N25" s="137"/>
      <c r="O25" s="141"/>
      <c r="P25" s="381" t="str">
        <f>VLOOKUP(_Output!D1057,_Guidance!B1427:C1432,2,FALSE)</f>
        <v xml:space="preserve"> </v>
      </c>
      <c r="Q25" s="305" t="s">
        <v>1492</v>
      </c>
      <c r="R25" s="156"/>
    </row>
    <row r="26" spans="1:18" ht="20.25" customHeight="1">
      <c r="A26" s="157"/>
      <c r="B26" s="170" t="s">
        <v>1723</v>
      </c>
      <c r="C26" s="163" t="s">
        <v>1494</v>
      </c>
      <c r="D26" s="163"/>
      <c r="E26" s="163"/>
      <c r="F26" s="163"/>
      <c r="G26" s="163"/>
      <c r="H26" s="163"/>
      <c r="I26" s="163"/>
      <c r="J26" s="163"/>
      <c r="K26" s="163"/>
      <c r="L26" s="137"/>
      <c r="M26" s="141"/>
      <c r="N26" s="137"/>
      <c r="O26" s="141"/>
      <c r="P26" s="381" t="str">
        <f>VLOOKUP(_Output!D1058,_Guidance!B1433:C1438,2,FALSE)</f>
        <v xml:space="preserve"> </v>
      </c>
      <c r="Q26" s="305" t="s">
        <v>1495</v>
      </c>
      <c r="R26" s="156"/>
    </row>
    <row r="27" spans="1:18" ht="20.25" customHeight="1">
      <c r="A27" s="157"/>
      <c r="B27" s="170" t="s">
        <v>1724</v>
      </c>
      <c r="C27" s="163" t="s">
        <v>1497</v>
      </c>
      <c r="D27" s="163"/>
      <c r="E27" s="163"/>
      <c r="F27" s="163"/>
      <c r="G27" s="163"/>
      <c r="H27" s="163"/>
      <c r="I27" s="163"/>
      <c r="J27" s="163"/>
      <c r="K27" s="163"/>
      <c r="L27" s="137"/>
      <c r="M27" s="141"/>
      <c r="N27" s="137"/>
      <c r="O27" s="141"/>
      <c r="P27" s="381" t="str">
        <f>VLOOKUP(_Output!D1059,_Guidance!B1439:C1444,2,FALSE)</f>
        <v xml:space="preserve"> </v>
      </c>
      <c r="Q27" s="305" t="s">
        <v>1498</v>
      </c>
      <c r="R27" s="156"/>
    </row>
    <row r="28" spans="1:18" ht="20.25" customHeight="1">
      <c r="A28" s="157"/>
      <c r="B28" s="175" t="s">
        <v>447</v>
      </c>
      <c r="C28" s="169" t="s">
        <v>1499</v>
      </c>
      <c r="D28" s="163"/>
      <c r="E28" s="163"/>
      <c r="F28" s="163"/>
      <c r="G28" s="163"/>
      <c r="H28" s="163"/>
      <c r="I28" s="163"/>
      <c r="J28" s="163"/>
      <c r="K28" s="163"/>
      <c r="L28" s="137"/>
      <c r="M28" s="141"/>
      <c r="N28" s="137"/>
      <c r="O28" s="141"/>
      <c r="P28" s="381"/>
      <c r="Q28" s="305"/>
      <c r="R28" s="156"/>
    </row>
    <row r="29" spans="1:18" ht="20.25" customHeight="1">
      <c r="A29" s="157"/>
      <c r="B29" s="170" t="s">
        <v>1190</v>
      </c>
      <c r="C29" s="163" t="s">
        <v>1501</v>
      </c>
      <c r="D29" s="163"/>
      <c r="E29" s="163"/>
      <c r="F29" s="163"/>
      <c r="G29" s="163"/>
      <c r="H29" s="163"/>
      <c r="I29" s="163"/>
      <c r="J29" s="163"/>
      <c r="K29" s="163"/>
      <c r="L29" s="137"/>
      <c r="M29" s="141"/>
      <c r="N29" s="137"/>
      <c r="O29" s="141"/>
      <c r="P29" s="381" t="str">
        <f>VLOOKUP(_Output!D436,_Guidance!B1445:C1450,2,FALSE)</f>
        <v xml:space="preserve"> </v>
      </c>
      <c r="Q29" s="305" t="s">
        <v>1725</v>
      </c>
      <c r="R29" s="156"/>
    </row>
    <row r="30" spans="1:18" ht="20.25" customHeight="1">
      <c r="A30" s="157"/>
      <c r="B30" s="170" t="s">
        <v>1193</v>
      </c>
      <c r="C30" s="163" t="s">
        <v>1504</v>
      </c>
      <c r="D30" s="163"/>
      <c r="E30" s="163"/>
      <c r="F30" s="163"/>
      <c r="G30" s="163"/>
      <c r="H30" s="163"/>
      <c r="I30" s="163"/>
      <c r="J30" s="163"/>
      <c r="K30" s="163"/>
      <c r="L30" s="137"/>
      <c r="M30" s="141"/>
      <c r="N30" s="137"/>
      <c r="O30" s="141"/>
      <c r="P30" s="381" t="str">
        <f>VLOOKUP(_Output!D437,_Guidance!B1451:C1456,2,FALSE)</f>
        <v xml:space="preserve"> </v>
      </c>
      <c r="Q30" s="305" t="s">
        <v>1505</v>
      </c>
      <c r="R30" s="156"/>
    </row>
    <row r="31" spans="1:18" ht="20.25" customHeight="1">
      <c r="A31" s="157"/>
      <c r="B31" s="170" t="s">
        <v>1196</v>
      </c>
      <c r="C31" s="163" t="s">
        <v>1507</v>
      </c>
      <c r="D31" s="172"/>
      <c r="E31" s="172"/>
      <c r="F31" s="172"/>
      <c r="G31" s="172"/>
      <c r="H31" s="172"/>
      <c r="I31" s="172"/>
      <c r="J31" s="172"/>
      <c r="K31" s="172"/>
      <c r="L31" s="305"/>
      <c r="M31" s="379"/>
      <c r="N31" s="146"/>
      <c r="O31" s="379"/>
      <c r="P31" s="381" t="str">
        <f>VLOOKUP(_Output!D438,_Guidance!B1457:C1462,2,FALSE)</f>
        <v xml:space="preserve"> </v>
      </c>
      <c r="Q31" s="305" t="s">
        <v>1508</v>
      </c>
      <c r="R31" s="156"/>
    </row>
    <row r="32" spans="1:18" ht="20.25" customHeight="1">
      <c r="A32" s="157"/>
      <c r="B32" s="170" t="s">
        <v>1199</v>
      </c>
      <c r="C32" s="163" t="s">
        <v>1510</v>
      </c>
      <c r="D32" s="163"/>
      <c r="E32" s="163"/>
      <c r="F32" s="163"/>
      <c r="G32" s="163"/>
      <c r="H32" s="163"/>
      <c r="I32" s="163"/>
      <c r="J32" s="163"/>
      <c r="K32" s="163"/>
      <c r="L32" s="137"/>
      <c r="M32" s="141"/>
      <c r="N32" s="137"/>
      <c r="O32" s="141"/>
      <c r="P32" s="381" t="str">
        <f>VLOOKUP(_Output!D439,_Guidance!B1463:C1468,2,FALSE)</f>
        <v xml:space="preserve"> </v>
      </c>
      <c r="Q32" s="305" t="s">
        <v>1511</v>
      </c>
      <c r="R32" s="156"/>
    </row>
    <row r="33" spans="1:18" ht="20.25" customHeight="1">
      <c r="A33" s="157"/>
      <c r="B33" s="170" t="s">
        <v>1726</v>
      </c>
      <c r="C33" s="163" t="s">
        <v>1513</v>
      </c>
      <c r="D33" s="163"/>
      <c r="E33" s="163"/>
      <c r="F33" s="163"/>
      <c r="G33" s="163"/>
      <c r="H33" s="163"/>
      <c r="I33" s="163"/>
      <c r="J33" s="163"/>
      <c r="K33" s="163"/>
      <c r="L33" s="137"/>
      <c r="M33" s="141"/>
      <c r="N33" s="137"/>
      <c r="O33" s="141"/>
      <c r="P33" s="381" t="str">
        <f>VLOOKUP(_Output!D440,_Guidance!B1469:C1474,2,FALSE)</f>
        <v xml:space="preserve"> </v>
      </c>
      <c r="Q33" s="305" t="s">
        <v>1514</v>
      </c>
      <c r="R33" s="156"/>
    </row>
    <row r="34" spans="1:18" ht="20.25" customHeight="1">
      <c r="A34" s="157"/>
      <c r="B34" s="170" t="s">
        <v>1727</v>
      </c>
      <c r="C34" s="163" t="s">
        <v>1516</v>
      </c>
      <c r="D34" s="163"/>
      <c r="E34" s="163"/>
      <c r="F34" s="163"/>
      <c r="G34" s="163"/>
      <c r="H34" s="163"/>
      <c r="I34" s="163"/>
      <c r="J34" s="163"/>
      <c r="K34" s="163"/>
      <c r="L34" s="137"/>
      <c r="M34" s="141"/>
      <c r="N34" s="137"/>
      <c r="O34" s="141"/>
      <c r="P34" s="381" t="str">
        <f>VLOOKUP(_Output!D441,_Guidance!B1475:C1480,2,FALSE)</f>
        <v xml:space="preserve"> </v>
      </c>
      <c r="Q34" s="305" t="s">
        <v>1517</v>
      </c>
      <c r="R34" s="156"/>
    </row>
    <row r="35" spans="1:18" ht="20.25" customHeight="1">
      <c r="A35" s="157"/>
      <c r="B35" s="163" t="s">
        <v>450</v>
      </c>
      <c r="C35" s="169" t="s">
        <v>1518</v>
      </c>
      <c r="D35" s="163"/>
      <c r="E35" s="163"/>
      <c r="F35" s="163"/>
      <c r="G35" s="163"/>
      <c r="H35" s="163"/>
      <c r="I35" s="163"/>
      <c r="J35" s="163"/>
      <c r="K35" s="163"/>
      <c r="L35" s="137"/>
      <c r="M35" s="141"/>
      <c r="N35" s="137"/>
      <c r="O35" s="141"/>
      <c r="P35" s="381"/>
      <c r="Q35" s="305"/>
      <c r="R35" s="156"/>
    </row>
    <row r="36" spans="1:18" ht="20.25" customHeight="1">
      <c r="A36" s="157"/>
      <c r="B36" s="170" t="s">
        <v>1728</v>
      </c>
      <c r="C36" s="163" t="s">
        <v>1520</v>
      </c>
      <c r="D36" s="163"/>
      <c r="E36" s="163"/>
      <c r="F36" s="163"/>
      <c r="G36" s="163"/>
      <c r="H36" s="163"/>
      <c r="I36" s="163"/>
      <c r="J36" s="163"/>
      <c r="K36" s="163"/>
      <c r="L36" s="137"/>
      <c r="M36" s="141"/>
      <c r="N36" s="137"/>
      <c r="O36" s="141"/>
      <c r="P36" s="381" t="str">
        <f>VLOOKUP(_Output!D443,_Guidance!B1481:C1486,2,FALSE)</f>
        <v xml:space="preserve"> </v>
      </c>
      <c r="Q36" s="305" t="s">
        <v>1521</v>
      </c>
      <c r="R36" s="156"/>
    </row>
    <row r="37" spans="1:18" ht="20.25" customHeight="1">
      <c r="A37" s="157"/>
      <c r="B37" s="170" t="s">
        <v>1729</v>
      </c>
      <c r="C37" s="163" t="s">
        <v>1523</v>
      </c>
      <c r="D37" s="163"/>
      <c r="E37" s="163"/>
      <c r="F37" s="163"/>
      <c r="G37" s="163"/>
      <c r="H37" s="163"/>
      <c r="I37" s="163"/>
      <c r="J37" s="163"/>
      <c r="K37" s="163"/>
      <c r="L37" s="137"/>
      <c r="M37" s="141"/>
      <c r="N37" s="137"/>
      <c r="O37" s="141"/>
      <c r="P37" s="381" t="str">
        <f>VLOOKUP(_Output!D445,_Guidance!B1487:C1492,2,FALSE)</f>
        <v xml:space="preserve"> </v>
      </c>
      <c r="Q37" s="305" t="s">
        <v>1524</v>
      </c>
      <c r="R37" s="156"/>
    </row>
    <row r="38" spans="1:18" ht="20.25" customHeight="1">
      <c r="A38" s="157"/>
      <c r="B38" s="170" t="s">
        <v>1730</v>
      </c>
      <c r="C38" s="163" t="s">
        <v>1526</v>
      </c>
      <c r="D38" s="163"/>
      <c r="E38" s="163"/>
      <c r="F38" s="163"/>
      <c r="G38" s="163"/>
      <c r="H38" s="163"/>
      <c r="I38" s="163"/>
      <c r="J38" s="163"/>
      <c r="K38" s="163"/>
      <c r="L38" s="137"/>
      <c r="M38" s="141"/>
      <c r="N38" s="137"/>
      <c r="O38" s="141"/>
      <c r="P38" s="381" t="str">
        <f>VLOOKUP(_Output!D1141,_Guidance!B1493:C1498,2,FALSE)</f>
        <v xml:space="preserve"> </v>
      </c>
      <c r="Q38" s="305" t="s">
        <v>1527</v>
      </c>
      <c r="R38" s="156"/>
    </row>
    <row r="39" spans="1:18" ht="20.25" customHeight="1">
      <c r="A39" s="157"/>
      <c r="B39" s="163"/>
      <c r="C39" s="169"/>
      <c r="D39" s="163"/>
      <c r="E39" s="163"/>
      <c r="F39" s="163"/>
      <c r="G39" s="163"/>
      <c r="H39" s="163"/>
      <c r="I39" s="163"/>
      <c r="J39" s="163"/>
      <c r="K39" s="163"/>
      <c r="L39" s="137"/>
      <c r="M39" s="141"/>
      <c r="N39" s="137"/>
      <c r="O39" s="141"/>
      <c r="P39" s="180"/>
      <c r="Q39" s="305"/>
      <c r="R39" s="156"/>
    </row>
    <row r="40" spans="1:18" ht="20.25" customHeight="1">
      <c r="A40" s="553"/>
      <c r="B40" s="152" t="s">
        <v>1528</v>
      </c>
      <c r="C40" s="144"/>
      <c r="D40" s="144"/>
      <c r="E40" s="144"/>
      <c r="F40" s="144"/>
      <c r="G40" s="144"/>
      <c r="H40" s="144"/>
      <c r="I40" s="144"/>
      <c r="J40" s="144"/>
      <c r="K40" s="144"/>
      <c r="L40" s="140"/>
      <c r="M40" s="144"/>
      <c r="N40" s="140"/>
      <c r="O40" s="144"/>
      <c r="P40" s="561"/>
      <c r="Q40" s="140"/>
      <c r="R40" s="156"/>
    </row>
    <row r="41" spans="1:18" ht="20.25" customHeight="1">
      <c r="A41" s="553"/>
      <c r="B41" s="163" t="s">
        <v>734</v>
      </c>
      <c r="C41" s="169" t="s">
        <v>1529</v>
      </c>
      <c r="D41" s="163"/>
      <c r="E41" s="141"/>
      <c r="F41" s="141"/>
      <c r="G41" s="141"/>
      <c r="H41" s="141"/>
      <c r="I41" s="141"/>
      <c r="J41" s="141"/>
      <c r="K41" s="141"/>
      <c r="L41" s="137"/>
      <c r="M41" s="141"/>
      <c r="N41" s="137"/>
      <c r="O41" s="141"/>
      <c r="P41" s="180"/>
      <c r="Q41" s="137"/>
      <c r="R41" s="156"/>
    </row>
    <row r="42" spans="1:18" ht="20.25" customHeight="1">
      <c r="A42" s="157"/>
      <c r="B42" s="169" t="s">
        <v>1530</v>
      </c>
      <c r="C42" s="163"/>
      <c r="D42" s="163"/>
      <c r="E42" s="163"/>
      <c r="F42" s="163"/>
      <c r="G42" s="163"/>
      <c r="H42" s="163"/>
      <c r="I42" s="163"/>
      <c r="J42" s="163"/>
      <c r="K42" s="163"/>
      <c r="L42" s="137"/>
      <c r="M42" s="141"/>
      <c r="N42" s="137"/>
      <c r="O42" s="141"/>
      <c r="P42" s="381" t="str">
        <f>VLOOKUP(_Output!D448,_Guidance!$B$2228:$C$2234,2,FALSE)</f>
        <v xml:space="preserve"> </v>
      </c>
      <c r="Q42" s="305"/>
      <c r="R42" s="156"/>
    </row>
    <row r="43" spans="1:18" ht="20.25" customHeight="1">
      <c r="A43" s="157"/>
      <c r="B43" s="170" t="s">
        <v>1731</v>
      </c>
      <c r="C43" s="163" t="s">
        <v>1732</v>
      </c>
      <c r="D43" s="163"/>
      <c r="E43" s="163"/>
      <c r="F43" s="163"/>
      <c r="G43" s="163"/>
      <c r="H43" s="163"/>
      <c r="I43" s="163"/>
      <c r="J43" s="163"/>
      <c r="K43" s="163"/>
      <c r="L43" s="137"/>
      <c r="M43" s="141"/>
      <c r="N43" s="137"/>
      <c r="O43" s="141"/>
      <c r="P43" s="381" t="str">
        <f>VLOOKUP(_Output!D1227,_Guidance!$B$2228:$C$2234,2,FALSE)</f>
        <v xml:space="preserve"> </v>
      </c>
      <c r="Q43" s="305" t="s">
        <v>1733</v>
      </c>
      <c r="R43" s="156"/>
    </row>
    <row r="44" spans="1:18" ht="20.25" customHeight="1">
      <c r="A44" s="157"/>
      <c r="B44" s="170" t="s">
        <v>1734</v>
      </c>
      <c r="C44" s="163" t="s">
        <v>1735</v>
      </c>
      <c r="D44" s="163"/>
      <c r="E44" s="163"/>
      <c r="F44" s="163"/>
      <c r="G44" s="163"/>
      <c r="H44" s="163"/>
      <c r="I44" s="163"/>
      <c r="J44" s="163"/>
      <c r="K44" s="163"/>
      <c r="L44" s="137"/>
      <c r="M44" s="141"/>
      <c r="N44" s="137"/>
      <c r="O44" s="141"/>
      <c r="P44" s="381" t="str">
        <f>VLOOKUP(_Output!D1228,_Guidance!$B$2228:$C$2234,2,FALSE)</f>
        <v xml:space="preserve"> </v>
      </c>
      <c r="Q44" s="305" t="s">
        <v>1736</v>
      </c>
      <c r="R44" s="156"/>
    </row>
    <row r="45" spans="1:18" ht="20.25" customHeight="1">
      <c r="A45" s="157"/>
      <c r="B45" s="170" t="s">
        <v>1737</v>
      </c>
      <c r="C45" s="163" t="s">
        <v>1738</v>
      </c>
      <c r="D45" s="163"/>
      <c r="E45" s="163"/>
      <c r="F45" s="163"/>
      <c r="G45" s="163"/>
      <c r="H45" s="163"/>
      <c r="I45" s="163"/>
      <c r="J45" s="163"/>
      <c r="K45" s="163"/>
      <c r="L45" s="137"/>
      <c r="M45" s="141"/>
      <c r="N45" s="137"/>
      <c r="O45" s="141"/>
      <c r="P45" s="381" t="str">
        <f>VLOOKUP(_Output!D1229,_Guidance!$B$2228:$C$2234,2,FALSE)</f>
        <v xml:space="preserve"> </v>
      </c>
      <c r="Q45" s="305" t="s">
        <v>1739</v>
      </c>
      <c r="R45" s="156"/>
    </row>
    <row r="46" spans="1:18" ht="20.25" customHeight="1">
      <c r="A46" s="157"/>
      <c r="B46" s="170" t="s">
        <v>1740</v>
      </c>
      <c r="C46" s="163" t="s">
        <v>1741</v>
      </c>
      <c r="D46" s="163"/>
      <c r="E46" s="163"/>
      <c r="F46" s="163"/>
      <c r="G46" s="163"/>
      <c r="H46" s="163"/>
      <c r="I46" s="163"/>
      <c r="J46" s="163"/>
      <c r="K46" s="163"/>
      <c r="L46" s="137"/>
      <c r="M46" s="141"/>
      <c r="N46" s="137"/>
      <c r="O46" s="141"/>
      <c r="P46" s="381" t="str">
        <f>VLOOKUP(_Output!D1230,_Guidance!$B$2228:$C$2234,2,FALSE)</f>
        <v xml:space="preserve"> </v>
      </c>
      <c r="Q46" s="305" t="s">
        <v>1742</v>
      </c>
      <c r="R46" s="156"/>
    </row>
    <row r="47" spans="1:18" ht="20.25" customHeight="1">
      <c r="A47" s="157"/>
      <c r="B47" s="170" t="s">
        <v>1743</v>
      </c>
      <c r="C47" s="163" t="s">
        <v>1744</v>
      </c>
      <c r="D47" s="163"/>
      <c r="E47" s="163"/>
      <c r="F47" s="163"/>
      <c r="G47" s="163"/>
      <c r="H47" s="163"/>
      <c r="I47" s="163"/>
      <c r="J47" s="163"/>
      <c r="K47" s="163"/>
      <c r="L47" s="137"/>
      <c r="M47" s="141"/>
      <c r="N47" s="137"/>
      <c r="O47" s="141"/>
      <c r="P47" s="381" t="str">
        <f>VLOOKUP(_Output!D1231,_Guidance!$B$2228:$C$2234,2,FALSE)</f>
        <v xml:space="preserve"> </v>
      </c>
      <c r="Q47" s="305" t="s">
        <v>1745</v>
      </c>
      <c r="R47" s="156"/>
    </row>
    <row r="48" spans="1:18" ht="20.25" customHeight="1">
      <c r="A48" s="157"/>
      <c r="B48" s="170" t="s">
        <v>1746</v>
      </c>
      <c r="C48" s="163" t="s">
        <v>1747</v>
      </c>
      <c r="D48" s="163"/>
      <c r="E48" s="163"/>
      <c r="F48" s="163"/>
      <c r="G48" s="163"/>
      <c r="H48" s="163"/>
      <c r="I48" s="163"/>
      <c r="J48" s="163"/>
      <c r="K48" s="163"/>
      <c r="L48" s="137"/>
      <c r="M48" s="141"/>
      <c r="N48" s="137"/>
      <c r="O48" s="141"/>
      <c r="P48" s="381" t="str">
        <f>VLOOKUP(_Output!D1233,_Guidance!$B$2228:$C$2234,2,FALSE)</f>
        <v xml:space="preserve"> </v>
      </c>
      <c r="Q48" s="305" t="s">
        <v>1748</v>
      </c>
      <c r="R48" s="156"/>
    </row>
    <row r="49" spans="1:18" ht="20.25" customHeight="1">
      <c r="A49" s="157"/>
      <c r="B49" s="170" t="s">
        <v>1749</v>
      </c>
      <c r="C49" s="163" t="s">
        <v>1547</v>
      </c>
      <c r="D49" s="163"/>
      <c r="E49" s="163"/>
      <c r="F49" s="163"/>
      <c r="G49" s="163"/>
      <c r="H49" s="163"/>
      <c r="I49" s="163"/>
      <c r="J49" s="163"/>
      <c r="K49" s="163"/>
      <c r="L49" s="137"/>
      <c r="M49" s="141"/>
      <c r="N49" s="137"/>
      <c r="O49" s="141"/>
      <c r="P49" s="381" t="str">
        <f>VLOOKUP(_Output!D1234,_Guidance!$B$2228:$C$2234,2,FALSE)</f>
        <v xml:space="preserve"> </v>
      </c>
      <c r="Q49" s="305" t="s">
        <v>1664</v>
      </c>
      <c r="R49" s="156"/>
    </row>
    <row r="50" spans="1:18" ht="20.25" customHeight="1">
      <c r="A50" s="157"/>
      <c r="B50" s="170" t="s">
        <v>1750</v>
      </c>
      <c r="C50" s="163" t="s">
        <v>1751</v>
      </c>
      <c r="D50" s="163"/>
      <c r="E50" s="163"/>
      <c r="F50" s="163"/>
      <c r="G50" s="163"/>
      <c r="H50" s="163"/>
      <c r="I50" s="163"/>
      <c r="J50" s="163"/>
      <c r="K50" s="163"/>
      <c r="L50" s="137"/>
      <c r="M50" s="141"/>
      <c r="N50" s="137"/>
      <c r="O50" s="141"/>
      <c r="P50" s="381" t="str">
        <f>VLOOKUP(_Output!D1235,_Guidance!$B$2228:$C$2234,2,FALSE)</f>
        <v xml:space="preserve"> </v>
      </c>
      <c r="Q50" s="305" t="s">
        <v>1752</v>
      </c>
      <c r="R50" s="156"/>
    </row>
    <row r="51" spans="1:18" ht="20.25" customHeight="1">
      <c r="A51" s="157"/>
      <c r="B51" s="170" t="s">
        <v>1753</v>
      </c>
      <c r="C51" s="163" t="s">
        <v>1557</v>
      </c>
      <c r="D51" s="163"/>
      <c r="E51" s="163"/>
      <c r="F51" s="163"/>
      <c r="G51" s="163"/>
      <c r="H51" s="163"/>
      <c r="I51" s="163"/>
      <c r="J51" s="163"/>
      <c r="K51" s="163"/>
      <c r="L51" s="137"/>
      <c r="M51" s="141"/>
      <c r="N51" s="137"/>
      <c r="O51" s="141"/>
      <c r="P51" s="381" t="str">
        <f>VLOOKUP(_Output!D1236,_Guidance!$B$2228:$C$2234,2,FALSE)</f>
        <v xml:space="preserve"> </v>
      </c>
      <c r="Q51" s="305" t="s">
        <v>1754</v>
      </c>
      <c r="R51" s="156"/>
    </row>
    <row r="52" spans="1:18" ht="20.25" customHeight="1">
      <c r="A52" s="157"/>
      <c r="B52" s="170"/>
      <c r="C52" s="163"/>
      <c r="D52" s="163"/>
      <c r="E52" s="163"/>
      <c r="F52" s="163"/>
      <c r="G52" s="163"/>
      <c r="H52" s="163"/>
      <c r="I52" s="163"/>
      <c r="J52" s="163"/>
      <c r="K52" s="163"/>
      <c r="L52" s="137"/>
      <c r="M52" s="141"/>
      <c r="N52" s="137"/>
      <c r="O52" s="141"/>
      <c r="P52" s="381" t="str">
        <f>VLOOKUP(_Output!D452,_Guidance!$B$2228:$C$2234,2,FALSE)</f>
        <v xml:space="preserve"> </v>
      </c>
      <c r="Q52" s="305"/>
      <c r="R52" s="156"/>
    </row>
    <row r="53" spans="1:18" ht="20.25" customHeight="1">
      <c r="A53" s="157"/>
      <c r="B53" s="486" t="s">
        <v>1755</v>
      </c>
      <c r="C53" s="163"/>
      <c r="D53" s="163"/>
      <c r="E53" s="163"/>
      <c r="F53" s="163"/>
      <c r="G53" s="163"/>
      <c r="H53" s="163"/>
      <c r="I53" s="163"/>
      <c r="J53" s="163"/>
      <c r="K53" s="163"/>
      <c r="L53" s="137"/>
      <c r="M53" s="141"/>
      <c r="N53" s="137"/>
      <c r="O53" s="141"/>
      <c r="P53" s="381"/>
      <c r="Q53" s="305"/>
      <c r="R53" s="156"/>
    </row>
    <row r="54" spans="1:18" ht="20.25" customHeight="1">
      <c r="A54" s="157"/>
      <c r="B54" s="170" t="s">
        <v>1756</v>
      </c>
      <c r="C54" s="163" t="s">
        <v>1757</v>
      </c>
      <c r="D54" s="163"/>
      <c r="E54" s="163"/>
      <c r="F54" s="163"/>
      <c r="G54" s="163"/>
      <c r="H54" s="163"/>
      <c r="I54" s="163"/>
      <c r="J54" s="163"/>
      <c r="K54" s="163"/>
      <c r="L54" s="137"/>
      <c r="M54" s="141"/>
      <c r="N54" s="137"/>
      <c r="O54" s="141"/>
      <c r="P54" s="381" t="str">
        <f>VLOOKUP(_Output!D1237,_Guidance!$B$2228:$C$2234,2,FALSE)</f>
        <v xml:space="preserve"> </v>
      </c>
      <c r="Q54" s="305" t="s">
        <v>1758</v>
      </c>
      <c r="R54" s="156"/>
    </row>
    <row r="55" spans="1:18" ht="20.25" customHeight="1">
      <c r="A55" s="157"/>
      <c r="B55" s="170" t="s">
        <v>1759</v>
      </c>
      <c r="C55" s="163" t="s">
        <v>1760</v>
      </c>
      <c r="D55" s="163"/>
      <c r="E55" s="163"/>
      <c r="F55" s="163"/>
      <c r="G55" s="163"/>
      <c r="H55" s="163"/>
      <c r="I55" s="163"/>
      <c r="J55" s="163"/>
      <c r="K55" s="163"/>
      <c r="L55" s="137"/>
      <c r="M55" s="141"/>
      <c r="N55" s="137"/>
      <c r="O55" s="141"/>
      <c r="P55" s="381" t="str">
        <f>VLOOKUP(_Output!D1238,_Guidance!$B$2228:$C$2234,2,FALSE)</f>
        <v xml:space="preserve"> </v>
      </c>
      <c r="Q55" s="305" t="s">
        <v>1761</v>
      </c>
      <c r="R55" s="156"/>
    </row>
    <row r="56" spans="1:18" ht="20.25" customHeight="1">
      <c r="A56" s="157"/>
      <c r="B56" s="170" t="s">
        <v>1762</v>
      </c>
      <c r="C56" s="163" t="s">
        <v>1763</v>
      </c>
      <c r="D56" s="163"/>
      <c r="E56" s="163"/>
      <c r="F56" s="163"/>
      <c r="G56" s="163"/>
      <c r="H56" s="163"/>
      <c r="I56" s="163"/>
      <c r="J56" s="163"/>
      <c r="K56" s="163"/>
      <c r="L56" s="137"/>
      <c r="M56" s="141"/>
      <c r="N56" s="137"/>
      <c r="O56" s="141"/>
      <c r="P56" s="381" t="str">
        <f>VLOOKUP(_Output!D1240,_Guidance!$B$2228:$C$2234,2,FALSE)</f>
        <v xml:space="preserve"> </v>
      </c>
      <c r="Q56" s="305" t="s">
        <v>1764</v>
      </c>
      <c r="R56" s="156"/>
    </row>
    <row r="57" spans="1:18" ht="20.25" customHeight="1">
      <c r="A57" s="157"/>
      <c r="B57" s="170" t="s">
        <v>1765</v>
      </c>
      <c r="C57" s="163" t="s">
        <v>1766</v>
      </c>
      <c r="D57" s="163"/>
      <c r="E57" s="163"/>
      <c r="F57" s="163"/>
      <c r="G57" s="163"/>
      <c r="H57" s="163"/>
      <c r="I57" s="163"/>
      <c r="J57" s="163"/>
      <c r="K57" s="163"/>
      <c r="L57" s="137"/>
      <c r="M57" s="141"/>
      <c r="N57" s="137"/>
      <c r="O57" s="141"/>
      <c r="P57" s="381" t="str">
        <f>VLOOKUP(_Output!D1241,_Guidance!$B$2228:$C$2234,2,FALSE)</f>
        <v xml:space="preserve"> </v>
      </c>
      <c r="Q57" s="305" t="s">
        <v>1767</v>
      </c>
      <c r="R57" s="156"/>
    </row>
    <row r="58" spans="1:18" ht="20.25" customHeight="1">
      <c r="A58" s="157"/>
      <c r="B58" s="170" t="s">
        <v>1768</v>
      </c>
      <c r="C58" s="163" t="s">
        <v>1769</v>
      </c>
      <c r="D58" s="163"/>
      <c r="E58" s="163"/>
      <c r="F58" s="163"/>
      <c r="G58" s="163"/>
      <c r="H58" s="163"/>
      <c r="I58" s="163"/>
      <c r="J58" s="163"/>
      <c r="K58" s="163"/>
      <c r="L58" s="137"/>
      <c r="M58" s="141"/>
      <c r="N58" s="137"/>
      <c r="O58" s="141"/>
      <c r="P58" s="381" t="str">
        <f>VLOOKUP(_Output!D1242,_Guidance!$B$2228:$C$2234,2,FALSE)</f>
        <v xml:space="preserve"> </v>
      </c>
      <c r="Q58" s="305" t="s">
        <v>1770</v>
      </c>
      <c r="R58" s="156"/>
    </row>
    <row r="59" spans="1:18" ht="20.25" customHeight="1">
      <c r="A59" s="157"/>
      <c r="B59" s="170"/>
      <c r="C59" s="163"/>
      <c r="D59" s="163"/>
      <c r="E59" s="163"/>
      <c r="F59" s="163"/>
      <c r="G59" s="163"/>
      <c r="H59" s="163"/>
      <c r="I59" s="163"/>
      <c r="J59" s="163"/>
      <c r="K59" s="163"/>
      <c r="L59" s="137"/>
      <c r="M59" s="141"/>
      <c r="N59" s="137"/>
      <c r="O59" s="141"/>
      <c r="P59" s="381"/>
      <c r="Q59" s="305"/>
      <c r="R59" s="156"/>
    </row>
    <row r="60" spans="1:18" ht="20.25" customHeight="1">
      <c r="A60" s="157"/>
      <c r="B60" s="486" t="s">
        <v>1771</v>
      </c>
      <c r="C60" s="163"/>
      <c r="D60" s="163"/>
      <c r="E60" s="163"/>
      <c r="F60" s="163"/>
      <c r="G60" s="163"/>
      <c r="H60" s="163"/>
      <c r="I60" s="163"/>
      <c r="J60" s="163"/>
      <c r="K60" s="163"/>
      <c r="L60" s="137"/>
      <c r="M60" s="141"/>
      <c r="N60" s="137"/>
      <c r="O60" s="141"/>
      <c r="P60" s="381" t="str">
        <f>VLOOKUP(_Output!D453,_Guidance!$B$2228:$C$2234,2,FALSE)</f>
        <v xml:space="preserve"> </v>
      </c>
      <c r="Q60" s="305"/>
      <c r="R60" s="156"/>
    </row>
    <row r="61" spans="1:18" ht="20.25" customHeight="1">
      <c r="A61" s="157"/>
      <c r="B61" s="170" t="s">
        <v>1772</v>
      </c>
      <c r="C61" s="163" t="s">
        <v>1773</v>
      </c>
      <c r="D61" s="163"/>
      <c r="E61" s="163"/>
      <c r="F61" s="163"/>
      <c r="G61" s="163"/>
      <c r="H61" s="163"/>
      <c r="I61" s="163"/>
      <c r="J61" s="163"/>
      <c r="K61" s="163"/>
      <c r="L61" s="137"/>
      <c r="M61" s="141"/>
      <c r="N61" s="137"/>
      <c r="O61" s="141"/>
      <c r="P61" s="381" t="str">
        <f>VLOOKUP(_Output!D1243,_Guidance!$B$2228:$C$2234,2,FALSE)</f>
        <v xml:space="preserve"> </v>
      </c>
      <c r="Q61" s="305" t="s">
        <v>1774</v>
      </c>
      <c r="R61" s="156"/>
    </row>
    <row r="62" spans="1:18" ht="20.25" customHeight="1">
      <c r="A62" s="157"/>
      <c r="B62" s="170" t="s">
        <v>1775</v>
      </c>
      <c r="C62" s="163" t="s">
        <v>1776</v>
      </c>
      <c r="D62" s="163"/>
      <c r="E62" s="163"/>
      <c r="F62" s="163"/>
      <c r="G62" s="163"/>
      <c r="H62" s="163"/>
      <c r="I62" s="163"/>
      <c r="J62" s="163"/>
      <c r="K62" s="163"/>
      <c r="L62" s="137"/>
      <c r="M62" s="141"/>
      <c r="N62" s="137"/>
      <c r="O62" s="141"/>
      <c r="P62" s="381" t="str">
        <f>VLOOKUP(_Output!D1245,_Guidance!$B$2228:$C$2234,2,FALSE)</f>
        <v xml:space="preserve"> </v>
      </c>
      <c r="Q62" s="305" t="s">
        <v>1777</v>
      </c>
      <c r="R62" s="156"/>
    </row>
    <row r="63" spans="1:18" ht="20.25" customHeight="1">
      <c r="A63" s="157"/>
      <c r="B63" s="170" t="s">
        <v>1778</v>
      </c>
      <c r="C63" s="163" t="s">
        <v>1779</v>
      </c>
      <c r="D63" s="163"/>
      <c r="E63" s="163"/>
      <c r="F63" s="163"/>
      <c r="G63" s="163"/>
      <c r="H63" s="163"/>
      <c r="I63" s="163"/>
      <c r="J63" s="163"/>
      <c r="K63" s="163"/>
      <c r="L63" s="137"/>
      <c r="M63" s="141"/>
      <c r="N63" s="137"/>
      <c r="O63" s="141"/>
      <c r="P63" s="381" t="str">
        <f>VLOOKUP(_Output!D1247,_Guidance!$B$2228:$C$2234,2,FALSE)</f>
        <v xml:space="preserve"> </v>
      </c>
      <c r="Q63" s="305" t="s">
        <v>1780</v>
      </c>
      <c r="R63" s="156"/>
    </row>
    <row r="64" spans="1:18" ht="20.25" customHeight="1">
      <c r="A64" s="157"/>
      <c r="B64" s="170" t="s">
        <v>1781</v>
      </c>
      <c r="C64" s="163" t="s">
        <v>1782</v>
      </c>
      <c r="D64" s="163"/>
      <c r="E64" s="163"/>
      <c r="F64" s="163"/>
      <c r="G64" s="163"/>
      <c r="H64" s="163"/>
      <c r="I64" s="163"/>
      <c r="J64" s="163"/>
      <c r="K64" s="163"/>
      <c r="L64" s="137"/>
      <c r="M64" s="141"/>
      <c r="N64" s="137"/>
      <c r="O64" s="141"/>
      <c r="P64" s="381" t="str">
        <f>VLOOKUP(_Output!D1249,_Guidance!$B$2228:$C$2234,2,FALSE)</f>
        <v xml:space="preserve"> </v>
      </c>
      <c r="Q64" s="305" t="s">
        <v>1783</v>
      </c>
      <c r="R64" s="156"/>
    </row>
    <row r="65" spans="1:18" ht="20.25" customHeight="1">
      <c r="A65" s="157"/>
      <c r="B65" s="170" t="s">
        <v>1784</v>
      </c>
      <c r="C65" s="163" t="s">
        <v>1785</v>
      </c>
      <c r="D65" s="163"/>
      <c r="E65" s="163"/>
      <c r="F65" s="163"/>
      <c r="G65" s="163"/>
      <c r="H65" s="163"/>
      <c r="I65" s="163"/>
      <c r="J65" s="163"/>
      <c r="K65" s="163"/>
      <c r="L65" s="137"/>
      <c r="M65" s="141"/>
      <c r="N65" s="137"/>
      <c r="O65" s="141"/>
      <c r="P65" s="381" t="str">
        <f>VLOOKUP(_Output!D1251,_Guidance!$B$2228:$C$2234,2,FALSE)</f>
        <v xml:space="preserve"> </v>
      </c>
      <c r="Q65" s="305" t="s">
        <v>1786</v>
      </c>
      <c r="R65" s="156"/>
    </row>
    <row r="66" spans="1:18" ht="20.25" customHeight="1">
      <c r="A66" s="157"/>
      <c r="B66" s="170" t="s">
        <v>1787</v>
      </c>
      <c r="C66" s="163" t="s">
        <v>1788</v>
      </c>
      <c r="D66" s="163"/>
      <c r="E66" s="163"/>
      <c r="F66" s="163"/>
      <c r="G66" s="163"/>
      <c r="H66" s="163"/>
      <c r="I66" s="163"/>
      <c r="J66" s="163"/>
      <c r="K66" s="163"/>
      <c r="L66" s="137"/>
      <c r="M66" s="141"/>
      <c r="N66" s="137"/>
      <c r="O66" s="141"/>
      <c r="P66" s="381" t="str">
        <f>VLOOKUP(_Output!D1253,_Guidance!$B$2228:$C$2234,2,FALSE)</f>
        <v xml:space="preserve"> </v>
      </c>
      <c r="Q66" s="305" t="s">
        <v>1789</v>
      </c>
      <c r="R66" s="156"/>
    </row>
    <row r="67" spans="1:18" ht="20.25" customHeight="1">
      <c r="A67" s="157"/>
      <c r="B67" s="170" t="s">
        <v>1790</v>
      </c>
      <c r="C67" s="163" t="s">
        <v>1791</v>
      </c>
      <c r="D67" s="163"/>
      <c r="E67" s="163"/>
      <c r="F67" s="163"/>
      <c r="G67" s="163"/>
      <c r="H67" s="163"/>
      <c r="I67" s="163"/>
      <c r="J67" s="163"/>
      <c r="K67" s="163"/>
      <c r="L67" s="137"/>
      <c r="M67" s="141"/>
      <c r="N67" s="137"/>
      <c r="O67" s="141"/>
      <c r="P67" s="381" t="str">
        <f>VLOOKUP(_Output!D1255,_Guidance!$B$2228:$C$2234,2,FALSE)</f>
        <v xml:space="preserve"> </v>
      </c>
      <c r="Q67" s="305" t="s">
        <v>1792</v>
      </c>
      <c r="R67" s="156"/>
    </row>
    <row r="68" spans="1:18" ht="20.25" customHeight="1">
      <c r="A68" s="157"/>
      <c r="B68" s="170" t="s">
        <v>1793</v>
      </c>
      <c r="C68" s="163" t="s">
        <v>1794</v>
      </c>
      <c r="D68" s="163"/>
      <c r="E68" s="163"/>
      <c r="F68" s="163"/>
      <c r="G68" s="163"/>
      <c r="H68" s="163"/>
      <c r="I68" s="163"/>
      <c r="J68" s="163"/>
      <c r="K68" s="163"/>
      <c r="L68" s="137"/>
      <c r="M68" s="141"/>
      <c r="N68" s="137"/>
      <c r="O68" s="141"/>
      <c r="P68" s="381" t="str">
        <f>VLOOKUP(_Output!D1257,_Guidance!$B$2228:$C$2234,2,FALSE)</f>
        <v xml:space="preserve"> </v>
      </c>
      <c r="Q68" s="305" t="s">
        <v>1795</v>
      </c>
      <c r="R68" s="156"/>
    </row>
    <row r="69" spans="1:18" ht="20.25" customHeight="1">
      <c r="A69" s="157"/>
      <c r="B69" s="170" t="s">
        <v>1796</v>
      </c>
      <c r="C69" s="163" t="s">
        <v>1797</v>
      </c>
      <c r="D69" s="163"/>
      <c r="E69" s="163"/>
      <c r="F69" s="163"/>
      <c r="G69" s="163"/>
      <c r="H69" s="163"/>
      <c r="I69" s="163"/>
      <c r="J69" s="163"/>
      <c r="K69" s="163"/>
      <c r="L69" s="137"/>
      <c r="M69" s="141"/>
      <c r="N69" s="137"/>
      <c r="O69" s="141"/>
      <c r="P69" s="381" t="str">
        <f>VLOOKUP(_Output!D1259,_Guidance!$B$2228:$C$2234,2,FALSE)</f>
        <v xml:space="preserve"> </v>
      </c>
      <c r="Q69" s="305" t="s">
        <v>1798</v>
      </c>
      <c r="R69" s="156"/>
    </row>
    <row r="70" spans="1:18" ht="20.25" customHeight="1">
      <c r="A70" s="157"/>
      <c r="B70" s="170" t="s">
        <v>1799</v>
      </c>
      <c r="C70" s="163" t="s">
        <v>1800</v>
      </c>
      <c r="D70" s="163"/>
      <c r="E70" s="163"/>
      <c r="F70" s="163"/>
      <c r="G70" s="163"/>
      <c r="H70" s="163"/>
      <c r="I70" s="163"/>
      <c r="J70" s="163"/>
      <c r="K70" s="163"/>
      <c r="L70" s="137"/>
      <c r="M70" s="141"/>
      <c r="N70" s="137"/>
      <c r="O70" s="141"/>
      <c r="P70" s="381" t="str">
        <f>VLOOKUP(_Output!D1261,_Guidance!$B$2228:$C$2234,2,FALSE)</f>
        <v xml:space="preserve"> </v>
      </c>
      <c r="Q70" s="305" t="s">
        <v>1801</v>
      </c>
      <c r="R70" s="156"/>
    </row>
    <row r="71" spans="1:18" ht="20.25" customHeight="1">
      <c r="A71" s="157"/>
      <c r="B71" s="170" t="s">
        <v>1802</v>
      </c>
      <c r="C71" s="163" t="s">
        <v>1803</v>
      </c>
      <c r="D71" s="163"/>
      <c r="E71" s="163"/>
      <c r="F71" s="163"/>
      <c r="G71" s="163"/>
      <c r="H71" s="163"/>
      <c r="I71" s="163"/>
      <c r="J71" s="163"/>
      <c r="K71" s="163"/>
      <c r="L71" s="137"/>
      <c r="M71" s="141"/>
      <c r="N71" s="137"/>
      <c r="O71" s="141"/>
      <c r="P71" s="381" t="str">
        <f>VLOOKUP(_Output!D1263,_Guidance!$B$2228:$C$2234,2,FALSE)</f>
        <v xml:space="preserve"> </v>
      </c>
      <c r="Q71" s="305" t="s">
        <v>1804</v>
      </c>
      <c r="R71" s="156"/>
    </row>
    <row r="72" spans="1:18" ht="20.25" customHeight="1">
      <c r="A72" s="157"/>
      <c r="B72" s="170"/>
      <c r="C72" s="163"/>
      <c r="D72" s="141"/>
      <c r="E72" s="141"/>
      <c r="F72" s="141"/>
      <c r="G72" s="141"/>
      <c r="H72" s="141"/>
      <c r="I72" s="141"/>
      <c r="J72" s="141"/>
      <c r="K72" s="141"/>
      <c r="L72" s="137"/>
      <c r="M72" s="141"/>
      <c r="N72" s="137"/>
      <c r="O72" s="141"/>
      <c r="P72" s="381"/>
      <c r="Q72" s="305"/>
      <c r="R72" s="156"/>
    </row>
    <row r="73" spans="1:18" ht="20.25" customHeight="1">
      <c r="A73" s="157"/>
      <c r="B73" s="486" t="s">
        <v>1805</v>
      </c>
      <c r="C73" s="163"/>
      <c r="D73" s="141"/>
      <c r="E73" s="141"/>
      <c r="F73" s="141"/>
      <c r="G73" s="141"/>
      <c r="H73" s="141"/>
      <c r="I73" s="141"/>
      <c r="J73" s="141"/>
      <c r="K73" s="141"/>
      <c r="L73" s="137"/>
      <c r="M73" s="141"/>
      <c r="N73" s="137"/>
      <c r="O73" s="141"/>
      <c r="P73" s="381"/>
      <c r="Q73" s="305"/>
      <c r="R73" s="156"/>
    </row>
    <row r="74" spans="1:18" ht="20.25" customHeight="1">
      <c r="A74" s="157"/>
      <c r="B74" s="170" t="s">
        <v>1806</v>
      </c>
      <c r="C74" s="163" t="s">
        <v>1807</v>
      </c>
      <c r="D74" s="141"/>
      <c r="E74" s="141"/>
      <c r="F74" s="141"/>
      <c r="G74" s="141"/>
      <c r="H74" s="141"/>
      <c r="I74" s="141"/>
      <c r="J74" s="141"/>
      <c r="K74" s="141"/>
      <c r="L74" s="137"/>
      <c r="M74" s="141"/>
      <c r="N74" s="137"/>
      <c r="O74" s="141"/>
      <c r="P74" s="381" t="str">
        <f>VLOOKUP(_Output!D1265,_Guidance!$B$2228:$C$2234,2,FALSE)</f>
        <v xml:space="preserve"> </v>
      </c>
      <c r="Q74" s="305" t="s">
        <v>1808</v>
      </c>
      <c r="R74" s="156"/>
    </row>
    <row r="75" spans="1:18" ht="20.25" customHeight="1">
      <c r="A75" s="157"/>
      <c r="B75" s="170" t="s">
        <v>1809</v>
      </c>
      <c r="C75" s="163" t="s">
        <v>1810</v>
      </c>
      <c r="D75" s="141"/>
      <c r="E75" s="141"/>
      <c r="F75" s="141"/>
      <c r="G75" s="141"/>
      <c r="H75" s="141"/>
      <c r="I75" s="141"/>
      <c r="J75" s="141"/>
      <c r="K75" s="141"/>
      <c r="L75" s="137"/>
      <c r="M75" s="141"/>
      <c r="N75" s="137"/>
      <c r="O75" s="141"/>
      <c r="P75" s="381" t="str">
        <f>VLOOKUP(_Output!D1266,_Guidance!$B$2228:$C$2234,2,FALSE)</f>
        <v xml:space="preserve"> </v>
      </c>
      <c r="Q75" s="305" t="s">
        <v>1811</v>
      </c>
      <c r="R75" s="156"/>
    </row>
    <row r="76" spans="1:18" ht="20.25" customHeight="1">
      <c r="A76" s="157"/>
      <c r="B76" s="170" t="s">
        <v>1812</v>
      </c>
      <c r="C76" s="163" t="s">
        <v>1813</v>
      </c>
      <c r="D76" s="141"/>
      <c r="E76" s="141"/>
      <c r="F76" s="141"/>
      <c r="G76" s="141"/>
      <c r="H76" s="141"/>
      <c r="I76" s="141"/>
      <c r="J76" s="141"/>
      <c r="K76" s="141"/>
      <c r="L76" s="137"/>
      <c r="M76" s="141"/>
      <c r="N76" s="137"/>
      <c r="O76" s="141"/>
      <c r="P76" s="381" t="str">
        <f>VLOOKUP(_Output!D1267,_Guidance!$B$2228:$C$2234,2,FALSE)</f>
        <v xml:space="preserve"> </v>
      </c>
      <c r="Q76" s="305" t="s">
        <v>1814</v>
      </c>
      <c r="R76" s="156"/>
    </row>
    <row r="77" spans="1:18" ht="20.25" customHeight="1">
      <c r="A77" s="157"/>
      <c r="B77" s="170" t="s">
        <v>1815</v>
      </c>
      <c r="C77" s="163" t="s">
        <v>1816</v>
      </c>
      <c r="D77" s="141"/>
      <c r="E77" s="141"/>
      <c r="F77" s="141"/>
      <c r="G77" s="141"/>
      <c r="H77" s="141"/>
      <c r="I77" s="141"/>
      <c r="J77" s="141"/>
      <c r="K77" s="141"/>
      <c r="L77" s="137"/>
      <c r="M77" s="141"/>
      <c r="N77" s="137"/>
      <c r="O77" s="141"/>
      <c r="P77" s="381" t="str">
        <f>VLOOKUP(_Output!D1268,_Guidance!$B$2228:$C$2234,2,FALSE)</f>
        <v xml:space="preserve"> </v>
      </c>
      <c r="Q77" s="305" t="s">
        <v>1817</v>
      </c>
      <c r="R77" s="156"/>
    </row>
    <row r="78" spans="1:18" ht="20.25" customHeight="1">
      <c r="A78" s="157"/>
      <c r="B78" s="170" t="s">
        <v>1818</v>
      </c>
      <c r="C78" s="163" t="s">
        <v>1819</v>
      </c>
      <c r="D78" s="141"/>
      <c r="E78" s="141"/>
      <c r="F78" s="141"/>
      <c r="G78" s="141"/>
      <c r="H78" s="141"/>
      <c r="I78" s="141"/>
      <c r="J78" s="141"/>
      <c r="K78" s="141"/>
      <c r="L78" s="137"/>
      <c r="M78" s="141"/>
      <c r="N78" s="137"/>
      <c r="O78" s="141"/>
      <c r="P78" s="381" t="str">
        <f>VLOOKUP(_Output!D1269,_Guidance!$B$2228:$C$2234,2,FALSE)</f>
        <v xml:space="preserve"> </v>
      </c>
      <c r="Q78" s="305" t="s">
        <v>1820</v>
      </c>
      <c r="R78" s="156"/>
    </row>
    <row r="79" spans="1:18" ht="20.25" customHeight="1">
      <c r="A79" s="157"/>
      <c r="B79" s="170" t="s">
        <v>1821</v>
      </c>
      <c r="C79" s="163" t="s">
        <v>1822</v>
      </c>
      <c r="D79" s="141"/>
      <c r="E79" s="141"/>
      <c r="F79" s="141"/>
      <c r="G79" s="141"/>
      <c r="H79" s="141"/>
      <c r="I79" s="141"/>
      <c r="J79" s="141"/>
      <c r="K79" s="141"/>
      <c r="L79" s="137"/>
      <c r="M79" s="141"/>
      <c r="N79" s="137"/>
      <c r="O79" s="141"/>
      <c r="P79" s="381" t="str">
        <f>VLOOKUP(_Output!D1270,_Guidance!$B$2228:$C$2234,2,FALSE)</f>
        <v xml:space="preserve"> </v>
      </c>
      <c r="Q79" s="305" t="s">
        <v>1823</v>
      </c>
      <c r="R79" s="156"/>
    </row>
    <row r="80" spans="1:18" ht="20.25" customHeight="1">
      <c r="A80" s="157"/>
      <c r="B80" s="170"/>
      <c r="C80" s="163"/>
      <c r="D80" s="163"/>
      <c r="E80" s="169"/>
      <c r="F80" s="169"/>
      <c r="G80" s="169"/>
      <c r="H80" s="169"/>
      <c r="I80" s="169"/>
      <c r="J80" s="169"/>
      <c r="K80" s="169"/>
      <c r="L80" s="137"/>
      <c r="M80" s="141"/>
      <c r="N80" s="137"/>
      <c r="O80" s="141"/>
      <c r="P80" s="381"/>
      <c r="Q80" s="305"/>
      <c r="R80" s="156"/>
    </row>
    <row r="81" spans="1:18" ht="20.25" customHeight="1">
      <c r="A81" s="157"/>
      <c r="B81" s="486" t="s">
        <v>1824</v>
      </c>
      <c r="C81" s="163"/>
      <c r="D81" s="163"/>
      <c r="E81" s="163"/>
      <c r="F81" s="163"/>
      <c r="G81" s="163"/>
      <c r="H81" s="163"/>
      <c r="I81" s="163"/>
      <c r="J81" s="163"/>
      <c r="K81" s="163"/>
      <c r="L81" s="137"/>
      <c r="M81" s="141"/>
      <c r="N81" s="137"/>
      <c r="O81" s="141"/>
      <c r="P81" s="381"/>
      <c r="Q81" s="305"/>
      <c r="R81" s="156"/>
    </row>
    <row r="82" spans="1:18" ht="20.25" customHeight="1">
      <c r="A82" s="157"/>
      <c r="B82" s="170" t="s">
        <v>1825</v>
      </c>
      <c r="C82" s="163" t="s">
        <v>1591</v>
      </c>
      <c r="D82" s="163"/>
      <c r="E82" s="163"/>
      <c r="F82" s="163"/>
      <c r="G82" s="163"/>
      <c r="H82" s="163"/>
      <c r="I82" s="163"/>
      <c r="J82" s="163"/>
      <c r="K82" s="163"/>
      <c r="L82" s="137"/>
      <c r="M82" s="141"/>
      <c r="N82" s="137"/>
      <c r="O82" s="141"/>
      <c r="P82" s="381" t="str">
        <f>VLOOKUP(_Output!D1271,_Guidance!$B$2228:$C$2234,2,FALSE)</f>
        <v xml:space="preserve"> </v>
      </c>
      <c r="Q82" s="305" t="s">
        <v>1697</v>
      </c>
      <c r="R82" s="156"/>
    </row>
    <row r="83" spans="1:18" ht="20.25" customHeight="1">
      <c r="A83" s="157"/>
      <c r="B83" s="170" t="s">
        <v>1826</v>
      </c>
      <c r="C83" s="163" t="s">
        <v>1827</v>
      </c>
      <c r="D83" s="163"/>
      <c r="E83" s="163"/>
      <c r="F83" s="163"/>
      <c r="G83" s="163"/>
      <c r="H83" s="163"/>
      <c r="I83" s="163"/>
      <c r="J83" s="163"/>
      <c r="K83" s="163"/>
      <c r="L83" s="137"/>
      <c r="M83" s="141"/>
      <c r="N83" s="137"/>
      <c r="O83" s="141"/>
      <c r="P83" s="381" t="str">
        <f>VLOOKUP(_Output!D1272,_Guidance!$B$2228:$C$2234,2,FALSE)</f>
        <v xml:space="preserve"> </v>
      </c>
      <c r="Q83" s="305" t="s">
        <v>1828</v>
      </c>
      <c r="R83" s="156"/>
    </row>
    <row r="84" spans="1:18" ht="20.25" customHeight="1">
      <c r="A84" s="157"/>
      <c r="B84" s="170" t="s">
        <v>1829</v>
      </c>
      <c r="C84" s="163" t="s">
        <v>1830</v>
      </c>
      <c r="D84" s="163"/>
      <c r="E84" s="163"/>
      <c r="F84" s="163"/>
      <c r="G84" s="163"/>
      <c r="H84" s="163"/>
      <c r="I84" s="163"/>
      <c r="J84" s="163"/>
      <c r="K84" s="163"/>
      <c r="L84" s="137"/>
      <c r="M84" s="141"/>
      <c r="N84" s="137"/>
      <c r="O84" s="141"/>
      <c r="P84" s="381" t="str">
        <f>VLOOKUP(_Output!D1273,_Guidance!$B$2228:$C$2234,2,FALSE)</f>
        <v xml:space="preserve"> </v>
      </c>
      <c r="Q84" s="305" t="s">
        <v>1831</v>
      </c>
      <c r="R84" s="156"/>
    </row>
    <row r="85" spans="1:18" ht="20.25" customHeight="1">
      <c r="A85" s="157"/>
      <c r="B85" s="170" t="s">
        <v>1832</v>
      </c>
      <c r="C85" s="163" t="s">
        <v>1833</v>
      </c>
      <c r="D85" s="163"/>
      <c r="E85" s="163"/>
      <c r="F85" s="163"/>
      <c r="G85" s="163"/>
      <c r="H85" s="163"/>
      <c r="I85" s="163"/>
      <c r="J85" s="163"/>
      <c r="K85" s="163"/>
      <c r="L85" s="137"/>
      <c r="M85" s="141"/>
      <c r="N85" s="137"/>
      <c r="O85" s="141"/>
      <c r="P85" s="381" t="str">
        <f>VLOOKUP(_Output!D1274,_Guidance!$B$2228:$C$2234,2,FALSE)</f>
        <v xml:space="preserve"> </v>
      </c>
      <c r="Q85" s="305" t="s">
        <v>1834</v>
      </c>
      <c r="R85" s="156"/>
    </row>
    <row r="86" spans="1:18" ht="20.25" customHeight="1">
      <c r="A86" s="157"/>
      <c r="B86" s="170" t="s">
        <v>1835</v>
      </c>
      <c r="C86" s="163" t="s">
        <v>1836</v>
      </c>
      <c r="D86" s="163"/>
      <c r="E86" s="163"/>
      <c r="F86" s="163"/>
      <c r="G86" s="163"/>
      <c r="H86" s="163"/>
      <c r="I86" s="163"/>
      <c r="J86" s="163"/>
      <c r="K86" s="163"/>
      <c r="L86" s="137"/>
      <c r="M86" s="141"/>
      <c r="N86" s="137"/>
      <c r="O86" s="141"/>
      <c r="P86" s="381" t="str">
        <f>VLOOKUP(_Output!D1275,_Guidance!$B$2228:$C$2234,2,FALSE)</f>
        <v xml:space="preserve"> </v>
      </c>
      <c r="Q86" s="305" t="s">
        <v>1837</v>
      </c>
      <c r="R86" s="156"/>
    </row>
    <row r="87" spans="1:18" ht="20.25" customHeight="1">
      <c r="A87" s="157"/>
      <c r="B87" s="170" t="s">
        <v>1838</v>
      </c>
      <c r="C87" s="163" t="s">
        <v>1597</v>
      </c>
      <c r="D87" s="163"/>
      <c r="E87" s="163"/>
      <c r="F87" s="163"/>
      <c r="G87" s="163"/>
      <c r="H87" s="163"/>
      <c r="I87" s="163"/>
      <c r="J87" s="163"/>
      <c r="K87" s="163"/>
      <c r="L87" s="137"/>
      <c r="M87" s="141"/>
      <c r="N87" s="137"/>
      <c r="O87" s="141"/>
      <c r="P87" s="381" t="str">
        <f>VLOOKUP(_Output!D1276,_Guidance!$B$2228:$C$2234,2,FALSE)</f>
        <v xml:space="preserve"> </v>
      </c>
      <c r="Q87" s="305" t="s">
        <v>1598</v>
      </c>
      <c r="R87" s="156"/>
    </row>
    <row r="88" spans="1:18" ht="20.25" customHeight="1">
      <c r="A88" s="157"/>
      <c r="B88" s="170" t="s">
        <v>1839</v>
      </c>
      <c r="C88" s="163" t="s">
        <v>1701</v>
      </c>
      <c r="D88" s="163"/>
      <c r="E88" s="163"/>
      <c r="F88" s="163"/>
      <c r="G88" s="163"/>
      <c r="H88" s="163"/>
      <c r="I88" s="163"/>
      <c r="J88" s="163"/>
      <c r="K88" s="163"/>
      <c r="L88" s="137"/>
      <c r="M88" s="141"/>
      <c r="N88" s="137"/>
      <c r="O88" s="141"/>
      <c r="P88" s="381" t="str">
        <f>VLOOKUP(_Output!D1277,_Guidance!$B$2228:$C$2234,2,FALSE)</f>
        <v xml:space="preserve"> </v>
      </c>
      <c r="Q88" s="305" t="s">
        <v>1702</v>
      </c>
      <c r="R88" s="156"/>
    </row>
    <row r="89" spans="1:18" ht="20.25" customHeight="1">
      <c r="A89" s="157"/>
      <c r="B89" s="170" t="s">
        <v>1840</v>
      </c>
      <c r="C89" s="163" t="s">
        <v>1704</v>
      </c>
      <c r="D89" s="163"/>
      <c r="E89" s="163"/>
      <c r="F89" s="163"/>
      <c r="G89" s="163"/>
      <c r="H89" s="163"/>
      <c r="I89" s="163"/>
      <c r="J89" s="163"/>
      <c r="K89" s="163"/>
      <c r="L89" s="137"/>
      <c r="M89" s="141"/>
      <c r="N89" s="137"/>
      <c r="O89" s="141"/>
      <c r="P89" s="381" t="str">
        <f>VLOOKUP(_Output!D1278,_Guidance!$B$2228:$C$2234,2,FALSE)</f>
        <v xml:space="preserve"> </v>
      </c>
      <c r="Q89" s="305" t="s">
        <v>1705</v>
      </c>
      <c r="R89" s="156"/>
    </row>
    <row r="90" spans="1:18" ht="20.25" customHeight="1">
      <c r="A90" s="157"/>
      <c r="B90" s="170"/>
      <c r="C90" s="163"/>
      <c r="D90" s="163"/>
      <c r="E90" s="163"/>
      <c r="F90" s="163"/>
      <c r="G90" s="163"/>
      <c r="H90" s="163"/>
      <c r="I90" s="163"/>
      <c r="J90" s="163"/>
      <c r="K90" s="163"/>
      <c r="L90" s="137"/>
      <c r="M90" s="141"/>
      <c r="N90" s="137"/>
      <c r="O90" s="141"/>
      <c r="P90" s="381"/>
      <c r="Q90" s="305"/>
      <c r="R90" s="156"/>
    </row>
    <row r="91" spans="1:18" ht="20.25" customHeight="1">
      <c r="A91" s="157"/>
      <c r="B91" s="486" t="s">
        <v>1602</v>
      </c>
      <c r="C91" s="163"/>
      <c r="D91" s="163"/>
      <c r="E91" s="163"/>
      <c r="F91" s="163"/>
      <c r="G91" s="163"/>
      <c r="H91" s="163"/>
      <c r="I91" s="163"/>
      <c r="J91" s="163"/>
      <c r="K91" s="163"/>
      <c r="L91" s="137"/>
      <c r="M91" s="141"/>
      <c r="N91" s="137"/>
      <c r="O91" s="141"/>
      <c r="P91" s="381"/>
      <c r="Q91" s="305"/>
      <c r="R91" s="156"/>
    </row>
    <row r="92" spans="1:18" ht="20.25" customHeight="1">
      <c r="A92" s="157"/>
      <c r="B92" s="170" t="s">
        <v>1841</v>
      </c>
      <c r="C92" s="163" t="s">
        <v>1842</v>
      </c>
      <c r="D92" s="163"/>
      <c r="E92" s="163"/>
      <c r="F92" s="163"/>
      <c r="G92" s="163"/>
      <c r="H92" s="163"/>
      <c r="I92" s="163"/>
      <c r="J92" s="163"/>
      <c r="K92" s="163"/>
      <c r="L92" s="137"/>
      <c r="M92" s="141"/>
      <c r="N92" s="137"/>
      <c r="O92" s="141"/>
      <c r="P92" s="381" t="str">
        <f>VLOOKUP(_Output!D1279,_Guidance!$B$2228:$C$2234,2,FALSE)</f>
        <v xml:space="preserve"> </v>
      </c>
      <c r="Q92" s="305" t="s">
        <v>1843</v>
      </c>
      <c r="R92" s="156"/>
    </row>
    <row r="93" spans="1:18" ht="20.25" customHeight="1">
      <c r="A93" s="157"/>
      <c r="B93" s="170" t="s">
        <v>1844</v>
      </c>
      <c r="C93" s="163" t="s">
        <v>1845</v>
      </c>
      <c r="D93" s="163"/>
      <c r="E93" s="163"/>
      <c r="F93" s="163"/>
      <c r="G93" s="163"/>
      <c r="H93" s="163"/>
      <c r="I93" s="163"/>
      <c r="J93" s="163"/>
      <c r="K93" s="163"/>
      <c r="L93" s="137"/>
      <c r="M93" s="141"/>
      <c r="N93" s="137"/>
      <c r="O93" s="141"/>
      <c r="P93" s="381" t="str">
        <f>VLOOKUP(_Output!D1280,_Guidance!$B$2228:$C$2234,2,FALSE)</f>
        <v xml:space="preserve"> </v>
      </c>
      <c r="Q93" s="305" t="s">
        <v>1846</v>
      </c>
      <c r="R93" s="156"/>
    </row>
    <row r="94" spans="1:18" ht="20.25" customHeight="1">
      <c r="A94" s="157"/>
      <c r="B94" s="170" t="s">
        <v>1847</v>
      </c>
      <c r="C94" s="163" t="s">
        <v>1848</v>
      </c>
      <c r="D94" s="163"/>
      <c r="E94" s="163"/>
      <c r="F94" s="163"/>
      <c r="G94" s="163"/>
      <c r="H94" s="163"/>
      <c r="I94" s="163"/>
      <c r="J94" s="163"/>
      <c r="K94" s="163"/>
      <c r="L94" s="137"/>
      <c r="M94" s="141"/>
      <c r="N94" s="137"/>
      <c r="O94" s="141"/>
      <c r="P94" s="381" t="str">
        <f>VLOOKUP(_Output!D1281,_Guidance!$B$2228:$C$2234,2,FALSE)</f>
        <v xml:space="preserve"> </v>
      </c>
      <c r="Q94" s="305" t="s">
        <v>1849</v>
      </c>
      <c r="R94" s="156"/>
    </row>
    <row r="95" spans="1:18" ht="20.25" customHeight="1">
      <c r="A95" s="157"/>
      <c r="B95" s="170"/>
      <c r="C95" s="163"/>
      <c r="D95" s="163"/>
      <c r="E95" s="163"/>
      <c r="F95" s="163"/>
      <c r="G95" s="163"/>
      <c r="H95" s="163"/>
      <c r="I95" s="163"/>
      <c r="J95" s="163"/>
      <c r="K95" s="163"/>
      <c r="L95" s="137"/>
      <c r="M95" s="141"/>
      <c r="N95" s="137"/>
      <c r="O95" s="141"/>
      <c r="P95" s="381"/>
      <c r="Q95" s="305"/>
      <c r="R95" s="156"/>
    </row>
    <row r="96" spans="1:18" ht="20.25" customHeight="1">
      <c r="A96" s="157"/>
      <c r="B96" s="486" t="s">
        <v>1609</v>
      </c>
      <c r="C96" s="163"/>
      <c r="D96" s="163"/>
      <c r="E96" s="163"/>
      <c r="F96" s="163"/>
      <c r="G96" s="163"/>
      <c r="H96" s="163"/>
      <c r="I96" s="163"/>
      <c r="J96" s="163"/>
      <c r="K96" s="163"/>
      <c r="L96" s="137"/>
      <c r="M96" s="141"/>
      <c r="N96" s="137"/>
      <c r="O96" s="141"/>
      <c r="P96" s="381"/>
      <c r="Q96" s="305"/>
      <c r="R96" s="156"/>
    </row>
    <row r="97" spans="1:18" ht="20.25" customHeight="1">
      <c r="A97" s="157"/>
      <c r="B97" s="170" t="s">
        <v>1850</v>
      </c>
      <c r="C97" s="163" t="s">
        <v>1851</v>
      </c>
      <c r="D97" s="163"/>
      <c r="E97" s="163"/>
      <c r="F97" s="163"/>
      <c r="G97" s="163"/>
      <c r="H97" s="163"/>
      <c r="I97" s="163"/>
      <c r="J97" s="163"/>
      <c r="K97" s="163"/>
      <c r="L97" s="137"/>
      <c r="M97" s="141"/>
      <c r="N97" s="137"/>
      <c r="O97" s="141"/>
      <c r="P97" s="381" t="str">
        <f>VLOOKUP(_Output!D1282,_Guidance!$B$2228:$C$2234,2,FALSE)</f>
        <v xml:space="preserve"> </v>
      </c>
      <c r="Q97" s="305" t="s">
        <v>1852</v>
      </c>
      <c r="R97" s="156"/>
    </row>
    <row r="98" spans="1:18" ht="20.25" customHeight="1">
      <c r="A98" s="157"/>
      <c r="B98" s="170"/>
      <c r="C98" s="163"/>
      <c r="D98" s="163"/>
      <c r="E98" s="163"/>
      <c r="F98" s="163"/>
      <c r="G98" s="163"/>
      <c r="H98" s="163"/>
      <c r="I98" s="163"/>
      <c r="J98" s="163"/>
      <c r="K98" s="163"/>
      <c r="L98" s="137"/>
      <c r="M98" s="141"/>
      <c r="N98" s="137"/>
      <c r="O98" s="141"/>
      <c r="P98" s="381"/>
      <c r="Q98" s="305"/>
      <c r="R98" s="156"/>
    </row>
    <row r="99" spans="1:18" ht="20.25" customHeight="1">
      <c r="A99" s="157"/>
      <c r="B99" s="486" t="s">
        <v>1853</v>
      </c>
      <c r="C99" s="163"/>
      <c r="D99" s="163"/>
      <c r="E99" s="163"/>
      <c r="F99" s="163"/>
      <c r="G99" s="163"/>
      <c r="H99" s="163"/>
      <c r="I99" s="163"/>
      <c r="J99" s="163"/>
      <c r="K99" s="163"/>
      <c r="L99" s="137"/>
      <c r="M99" s="141"/>
      <c r="N99" s="137"/>
      <c r="O99" s="141"/>
      <c r="P99" s="381"/>
      <c r="Q99" s="305"/>
      <c r="R99" s="156"/>
    </row>
    <row r="100" spans="1:18" ht="20.25" customHeight="1">
      <c r="A100" s="157"/>
      <c r="B100" s="170" t="s">
        <v>1854</v>
      </c>
      <c r="C100" s="163" t="s">
        <v>1624</v>
      </c>
      <c r="D100" s="163"/>
      <c r="E100" s="163"/>
      <c r="F100" s="163"/>
      <c r="G100" s="163"/>
      <c r="H100" s="163"/>
      <c r="I100" s="163"/>
      <c r="J100" s="163"/>
      <c r="K100" s="163"/>
      <c r="L100" s="137"/>
      <c r="M100" s="141"/>
      <c r="N100" s="137"/>
      <c r="O100" s="141"/>
      <c r="P100" s="381" t="str">
        <f>VLOOKUP(_Output!D1283,_Guidance!$B$2228:$C$2234,2,FALSE)</f>
        <v xml:space="preserve"> </v>
      </c>
      <c r="Q100" s="305" t="s">
        <v>1625</v>
      </c>
      <c r="R100" s="156"/>
    </row>
    <row r="101" spans="1:18" ht="20.25" customHeight="1">
      <c r="A101" s="157"/>
      <c r="B101" s="170" t="s">
        <v>1855</v>
      </c>
      <c r="C101" s="163" t="s">
        <v>1627</v>
      </c>
      <c r="D101" s="163"/>
      <c r="E101" s="163"/>
      <c r="F101" s="163"/>
      <c r="G101" s="163"/>
      <c r="H101" s="163"/>
      <c r="I101" s="163"/>
      <c r="J101" s="163"/>
      <c r="K101" s="163"/>
      <c r="L101" s="137"/>
      <c r="M101" s="141"/>
      <c r="N101" s="137"/>
      <c r="O101" s="141"/>
      <c r="P101" s="381" t="str">
        <f>VLOOKUP(_Output!D1284,_Guidance!$B$2228:$C$2234,2,FALSE)</f>
        <v xml:space="preserve"> </v>
      </c>
      <c r="Q101" s="305" t="s">
        <v>1628</v>
      </c>
      <c r="R101" s="156"/>
    </row>
    <row r="102" spans="1:18" ht="20.25" customHeight="1">
      <c r="A102" s="157"/>
      <c r="B102" s="170" t="s">
        <v>1856</v>
      </c>
      <c r="C102" s="163" t="s">
        <v>1630</v>
      </c>
      <c r="D102" s="141"/>
      <c r="E102" s="141"/>
      <c r="F102" s="163"/>
      <c r="G102" s="163"/>
      <c r="H102" s="163"/>
      <c r="I102" s="163"/>
      <c r="J102" s="163"/>
      <c r="K102" s="163"/>
      <c r="L102" s="137"/>
      <c r="M102" s="141"/>
      <c r="N102" s="137"/>
      <c r="O102" s="141"/>
      <c r="P102" s="381" t="str">
        <f>VLOOKUP(_Output!D1285,_Guidance!$B$2228:$C$2234,2,FALSE)</f>
        <v xml:space="preserve"> </v>
      </c>
      <c r="Q102" s="305" t="s">
        <v>1631</v>
      </c>
      <c r="R102" s="156"/>
    </row>
    <row r="103" spans="1:18" ht="20.25" customHeight="1">
      <c r="A103" s="157"/>
      <c r="B103" s="170" t="s">
        <v>1857</v>
      </c>
      <c r="C103" s="163" t="s">
        <v>1633</v>
      </c>
      <c r="D103" s="163"/>
      <c r="E103" s="169"/>
      <c r="F103" s="163"/>
      <c r="G103" s="163"/>
      <c r="H103" s="163"/>
      <c r="I103" s="163"/>
      <c r="J103" s="163"/>
      <c r="K103" s="163"/>
      <c r="L103" s="137"/>
      <c r="M103" s="141"/>
      <c r="N103" s="137"/>
      <c r="O103" s="141"/>
      <c r="P103" s="381" t="str">
        <f>VLOOKUP(_Output!D1286,_Guidance!$B$2228:$C$2234,2,FALSE)</f>
        <v xml:space="preserve"> </v>
      </c>
      <c r="Q103" s="305" t="s">
        <v>1634</v>
      </c>
      <c r="R103" s="156"/>
    </row>
    <row r="104" spans="1:18" ht="20.25" customHeight="1">
      <c r="A104" s="157"/>
      <c r="B104" s="170" t="s">
        <v>1858</v>
      </c>
      <c r="C104" s="163" t="s">
        <v>1636</v>
      </c>
      <c r="D104" s="163"/>
      <c r="E104" s="163"/>
      <c r="F104" s="163"/>
      <c r="G104" s="163"/>
      <c r="H104" s="163"/>
      <c r="I104" s="163"/>
      <c r="J104" s="163"/>
      <c r="K104" s="163"/>
      <c r="L104" s="137"/>
      <c r="M104" s="141"/>
      <c r="N104" s="137"/>
      <c r="O104" s="141"/>
      <c r="P104" s="381" t="str">
        <f>VLOOKUP(_Output!D1287,_Guidance!$B$2228:$C$2234,2,FALSE)</f>
        <v xml:space="preserve"> </v>
      </c>
      <c r="Q104" s="305" t="s">
        <v>1637</v>
      </c>
      <c r="R104" s="156"/>
    </row>
    <row r="105" spans="1:18" ht="20.25" customHeight="1">
      <c r="A105" s="157"/>
      <c r="B105" s="170" t="s">
        <v>1859</v>
      </c>
      <c r="C105" s="171" t="s">
        <v>1639</v>
      </c>
      <c r="D105" s="144"/>
      <c r="E105" s="144"/>
      <c r="F105" s="171"/>
      <c r="G105" s="171"/>
      <c r="H105" s="171"/>
      <c r="I105" s="171"/>
      <c r="J105" s="171"/>
      <c r="K105" s="171"/>
      <c r="L105" s="140"/>
      <c r="M105" s="144"/>
      <c r="N105" s="140"/>
      <c r="O105" s="144"/>
      <c r="P105" s="559" t="str">
        <f>VLOOKUP(_Output!D1288,_Guidance!$B$2228:$C$2234,2,FALSE)</f>
        <v xml:space="preserve"> </v>
      </c>
      <c r="Q105" s="309" t="s">
        <v>1860</v>
      </c>
      <c r="R105" s="156"/>
    </row>
    <row r="106" spans="1:18" ht="20.25" customHeight="1">
      <c r="A106" s="157"/>
      <c r="B106" s="141"/>
      <c r="C106" s="172" t="s">
        <v>1641</v>
      </c>
      <c r="D106" s="172"/>
      <c r="E106" s="172"/>
      <c r="F106" s="172"/>
      <c r="G106" s="172"/>
      <c r="H106" s="172"/>
      <c r="I106" s="172"/>
      <c r="J106" s="172"/>
      <c r="K106" s="172"/>
      <c r="L106" s="311">
        <f>IFERROR(ROUND(_Output!K473,0),0)</f>
        <v>0</v>
      </c>
      <c r="M106" s="141"/>
      <c r="N106" s="137"/>
      <c r="O106" s="141"/>
      <c r="P106" s="180"/>
      <c r="Q106" s="305"/>
      <c r="R106" s="156"/>
    </row>
    <row r="107" spans="1:18" ht="20.25" customHeight="1">
      <c r="A107" s="157"/>
      <c r="B107" s="141"/>
      <c r="C107" s="172"/>
      <c r="D107" s="172"/>
      <c r="E107" s="172"/>
      <c r="F107" s="172"/>
      <c r="G107" s="172"/>
      <c r="H107" s="172"/>
      <c r="I107" s="172"/>
      <c r="J107" s="172"/>
      <c r="K107" s="172"/>
      <c r="L107" s="380"/>
      <c r="M107" s="141"/>
      <c r="N107" s="137"/>
      <c r="O107" s="141"/>
      <c r="P107" s="180"/>
      <c r="Q107" s="305"/>
      <c r="R107" s="156"/>
    </row>
    <row r="108" spans="1:18" ht="20.25" customHeight="1">
      <c r="A108" s="176"/>
      <c r="B108" s="174" t="s">
        <v>351</v>
      </c>
      <c r="C108" s="174"/>
      <c r="D108" s="174"/>
      <c r="E108" s="174"/>
      <c r="F108" s="174"/>
      <c r="G108" s="174"/>
      <c r="H108" s="174"/>
      <c r="I108" s="174"/>
      <c r="J108" s="174"/>
      <c r="K108" s="174"/>
      <c r="L108" s="140"/>
      <c r="M108" s="141"/>
      <c r="N108" s="140"/>
      <c r="O108" s="141"/>
      <c r="P108" s="140"/>
      <c r="Q108" s="140"/>
      <c r="R108" s="156"/>
    </row>
    <row r="109" spans="1:18" ht="20.25" customHeight="1">
      <c r="A109" s="9"/>
      <c r="B109" s="3" t="s">
        <v>737</v>
      </c>
      <c r="C109" s="3" t="s">
        <v>353</v>
      </c>
      <c r="D109" s="3"/>
      <c r="E109" s="5"/>
      <c r="F109" s="5"/>
      <c r="G109" s="5"/>
      <c r="H109" s="5"/>
      <c r="I109" s="5"/>
      <c r="J109" s="5"/>
      <c r="K109" s="102" t="s">
        <v>1461</v>
      </c>
      <c r="L109" s="619" t="s">
        <v>1101</v>
      </c>
      <c r="M109" s="620"/>
      <c r="N109" s="964"/>
      <c r="O109" s="964"/>
      <c r="P109" s="964"/>
      <c r="Q109" s="965"/>
      <c r="R109" s="14"/>
    </row>
    <row r="110" spans="1:18" ht="20.25" customHeight="1">
      <c r="A110" s="9"/>
      <c r="B110" s="5"/>
      <c r="C110" s="5"/>
      <c r="D110" s="5"/>
      <c r="E110" s="5"/>
      <c r="F110" s="5"/>
      <c r="G110" s="5"/>
      <c r="H110" s="5"/>
      <c r="I110" s="5"/>
      <c r="J110" s="5"/>
      <c r="K110" s="5"/>
      <c r="L110" s="621" t="s">
        <v>1104</v>
      </c>
      <c r="M110" s="622"/>
      <c r="N110" s="962"/>
      <c r="O110" s="962"/>
      <c r="P110" s="962"/>
      <c r="Q110" s="963"/>
      <c r="R110" s="14"/>
    </row>
    <row r="111" spans="1:18" ht="20.25" customHeight="1">
      <c r="A111" s="9"/>
      <c r="B111" s="605" t="s">
        <v>1861</v>
      </c>
      <c r="C111" s="5"/>
      <c r="D111" s="5"/>
      <c r="E111" s="5"/>
      <c r="F111" s="5"/>
      <c r="G111" s="5"/>
      <c r="H111" s="5"/>
      <c r="I111" s="5"/>
      <c r="J111" s="5"/>
      <c r="K111" s="5"/>
      <c r="L111" s="621" t="s">
        <v>406</v>
      </c>
      <c r="M111" s="622"/>
      <c r="N111" s="966"/>
      <c r="O111" s="966"/>
      <c r="P111" s="966"/>
      <c r="Q111" s="967"/>
      <c r="R111" s="14"/>
    </row>
    <row r="112" spans="1:18" ht="20.25" customHeight="1">
      <c r="A112" s="9"/>
      <c r="B112" s="630" t="s">
        <v>1862</v>
      </c>
      <c r="C112" s="5"/>
      <c r="D112" s="5"/>
      <c r="E112" s="5"/>
      <c r="F112" s="5"/>
      <c r="G112" s="5"/>
      <c r="H112" s="5"/>
      <c r="I112" s="5"/>
      <c r="J112" s="5"/>
      <c r="K112" s="5"/>
      <c r="L112" s="621" t="s">
        <v>409</v>
      </c>
      <c r="M112" s="622"/>
      <c r="N112" s="962"/>
      <c r="O112" s="962"/>
      <c r="P112" s="962"/>
      <c r="Q112" s="963"/>
      <c r="R112" s="14"/>
    </row>
    <row r="113" spans="1:18" ht="20.25" customHeight="1">
      <c r="A113" s="9"/>
      <c r="B113" s="5"/>
      <c r="C113" s="5"/>
      <c r="D113" s="5"/>
      <c r="E113" s="5"/>
      <c r="F113" s="5"/>
      <c r="G113" s="5"/>
      <c r="H113" s="5"/>
      <c r="I113" s="5"/>
      <c r="J113" s="5"/>
      <c r="K113" s="5"/>
      <c r="L113" s="621" t="s">
        <v>1173</v>
      </c>
      <c r="M113" s="622"/>
      <c r="N113" s="966"/>
      <c r="O113" s="966"/>
      <c r="P113" s="966"/>
      <c r="Q113" s="967"/>
      <c r="R113" s="14"/>
    </row>
    <row r="114" spans="1:18" ht="20.25" customHeight="1">
      <c r="A114" s="9"/>
      <c r="B114" s="5"/>
      <c r="C114" s="5"/>
      <c r="D114" s="5"/>
      <c r="E114" s="5"/>
      <c r="F114" s="5"/>
      <c r="G114" s="5"/>
      <c r="H114" s="5"/>
      <c r="I114" s="5"/>
      <c r="J114" s="5"/>
      <c r="K114" s="5"/>
      <c r="L114" s="621" t="s">
        <v>1176</v>
      </c>
      <c r="M114" s="622"/>
      <c r="N114" s="972"/>
      <c r="O114" s="972"/>
      <c r="P114" s="972"/>
      <c r="Q114" s="973"/>
      <c r="R114" s="14"/>
    </row>
    <row r="115" spans="1:18" ht="20.25" customHeight="1">
      <c r="A115" s="9"/>
      <c r="B115" s="5"/>
      <c r="C115" s="5"/>
      <c r="D115" s="5"/>
      <c r="E115" s="5"/>
      <c r="F115" s="5"/>
      <c r="G115" s="5"/>
      <c r="H115" s="5"/>
      <c r="I115" s="5"/>
      <c r="J115" s="5"/>
      <c r="K115" s="5"/>
      <c r="L115" s="621" t="s">
        <v>1179</v>
      </c>
      <c r="M115" s="622"/>
      <c r="N115" s="972"/>
      <c r="O115" s="972"/>
      <c r="P115" s="972"/>
      <c r="Q115" s="973"/>
      <c r="R115" s="14"/>
    </row>
    <row r="116" spans="1:18" ht="20.25" customHeight="1">
      <c r="A116" s="9"/>
      <c r="B116" s="5"/>
      <c r="C116" s="5"/>
      <c r="D116" s="5"/>
      <c r="E116" s="5"/>
      <c r="F116" s="5"/>
      <c r="G116" s="5"/>
      <c r="H116" s="5"/>
      <c r="I116" s="5"/>
      <c r="J116" s="5"/>
      <c r="K116" s="5"/>
      <c r="L116" s="621" t="s">
        <v>1721</v>
      </c>
      <c r="M116" s="622"/>
      <c r="N116" s="972"/>
      <c r="O116" s="972"/>
      <c r="P116" s="972"/>
      <c r="Q116" s="973"/>
      <c r="R116" s="14"/>
    </row>
    <row r="117" spans="1:18" ht="20.25" customHeight="1">
      <c r="A117" s="9"/>
      <c r="B117" s="5"/>
      <c r="C117" s="5"/>
      <c r="D117" s="5"/>
      <c r="E117" s="5"/>
      <c r="F117" s="5"/>
      <c r="G117" s="5"/>
      <c r="H117" s="5"/>
      <c r="I117" s="5"/>
      <c r="J117" s="5"/>
      <c r="K117" s="5"/>
      <c r="L117" s="621" t="s">
        <v>1183</v>
      </c>
      <c r="M117" s="622"/>
      <c r="N117" s="972"/>
      <c r="O117" s="972"/>
      <c r="P117" s="972"/>
      <c r="Q117" s="973"/>
      <c r="R117" s="14"/>
    </row>
    <row r="118" spans="1:18" ht="20.25" customHeight="1">
      <c r="A118" s="9"/>
      <c r="B118" s="5"/>
      <c r="C118" s="5"/>
      <c r="D118" s="5"/>
      <c r="E118" s="5"/>
      <c r="F118" s="5"/>
      <c r="G118" s="5"/>
      <c r="H118" s="5"/>
      <c r="I118" s="5"/>
      <c r="J118" s="5"/>
      <c r="K118" s="5"/>
      <c r="L118" s="621" t="s">
        <v>1186</v>
      </c>
      <c r="M118" s="622"/>
      <c r="N118" s="972"/>
      <c r="O118" s="972"/>
      <c r="P118" s="972"/>
      <c r="Q118" s="973"/>
      <c r="R118" s="14"/>
    </row>
    <row r="119" spans="1:18" ht="20.25" customHeight="1">
      <c r="A119" s="9"/>
      <c r="B119" s="5"/>
      <c r="C119" s="5"/>
      <c r="D119" s="5"/>
      <c r="E119" s="5"/>
      <c r="F119" s="5"/>
      <c r="G119" s="5"/>
      <c r="H119" s="5"/>
      <c r="I119" s="5"/>
      <c r="J119" s="5"/>
      <c r="K119" s="5"/>
      <c r="L119" s="621" t="s">
        <v>1722</v>
      </c>
      <c r="M119" s="622"/>
      <c r="N119" s="962"/>
      <c r="O119" s="962"/>
      <c r="P119" s="962"/>
      <c r="Q119" s="963"/>
      <c r="R119" s="14"/>
    </row>
    <row r="120" spans="1:18" ht="20.25" customHeight="1">
      <c r="A120" s="9"/>
      <c r="B120" s="5"/>
      <c r="C120" s="5"/>
      <c r="D120" s="5"/>
      <c r="E120" s="5"/>
      <c r="F120" s="5"/>
      <c r="G120" s="5"/>
      <c r="H120" s="5"/>
      <c r="I120" s="5"/>
      <c r="J120" s="5"/>
      <c r="K120" s="5"/>
      <c r="L120" s="621" t="s">
        <v>1723</v>
      </c>
      <c r="M120" s="622"/>
      <c r="N120" s="962"/>
      <c r="O120" s="962"/>
      <c r="P120" s="962"/>
      <c r="Q120" s="963"/>
      <c r="R120" s="14"/>
    </row>
    <row r="121" spans="1:18" ht="20.25" customHeight="1">
      <c r="A121" s="9"/>
      <c r="B121" s="5"/>
      <c r="C121" s="5"/>
      <c r="D121" s="5"/>
      <c r="E121" s="5"/>
      <c r="F121" s="5"/>
      <c r="G121" s="5"/>
      <c r="H121" s="5"/>
      <c r="I121" s="5"/>
      <c r="J121" s="5"/>
      <c r="K121" s="5"/>
      <c r="L121" s="621" t="s">
        <v>1724</v>
      </c>
      <c r="M121" s="622"/>
      <c r="N121" s="966"/>
      <c r="O121" s="966"/>
      <c r="P121" s="966"/>
      <c r="Q121" s="967"/>
      <c r="R121" s="14"/>
    </row>
    <row r="122" spans="1:18" ht="20.25" customHeight="1">
      <c r="A122" s="9"/>
      <c r="B122" s="5"/>
      <c r="C122" s="5"/>
      <c r="D122" s="5"/>
      <c r="E122" s="5"/>
      <c r="F122" s="5"/>
      <c r="G122" s="5"/>
      <c r="H122" s="5"/>
      <c r="I122" s="5"/>
      <c r="J122" s="5"/>
      <c r="K122" s="5"/>
      <c r="L122" s="621" t="s">
        <v>1190</v>
      </c>
      <c r="M122" s="622"/>
      <c r="N122" s="962"/>
      <c r="O122" s="962"/>
      <c r="P122" s="962"/>
      <c r="Q122" s="963"/>
      <c r="R122" s="14"/>
    </row>
    <row r="123" spans="1:18" ht="20.25" customHeight="1">
      <c r="A123" s="9"/>
      <c r="B123" s="5"/>
      <c r="C123" s="5"/>
      <c r="D123" s="5"/>
      <c r="E123" s="5"/>
      <c r="F123" s="5"/>
      <c r="G123" s="5"/>
      <c r="H123" s="5"/>
      <c r="I123" s="5"/>
      <c r="J123" s="5"/>
      <c r="K123" s="5"/>
      <c r="L123" s="621" t="s">
        <v>1193</v>
      </c>
      <c r="M123" s="622"/>
      <c r="N123" s="962"/>
      <c r="O123" s="962"/>
      <c r="P123" s="962"/>
      <c r="Q123" s="963"/>
      <c r="R123" s="14"/>
    </row>
    <row r="124" spans="1:18" ht="20.25" customHeight="1">
      <c r="A124" s="9"/>
      <c r="B124" s="5"/>
      <c r="C124" s="5"/>
      <c r="D124" s="5"/>
      <c r="E124" s="5"/>
      <c r="F124" s="5"/>
      <c r="G124" s="5"/>
      <c r="H124" s="5"/>
      <c r="I124" s="5"/>
      <c r="J124" s="5"/>
      <c r="K124" s="5"/>
      <c r="L124" s="621" t="s">
        <v>1196</v>
      </c>
      <c r="M124" s="622"/>
      <c r="N124" s="966"/>
      <c r="O124" s="966"/>
      <c r="P124" s="966"/>
      <c r="Q124" s="967"/>
      <c r="R124" s="14"/>
    </row>
    <row r="125" spans="1:18" ht="20.25" customHeight="1">
      <c r="A125" s="9"/>
      <c r="B125" s="5"/>
      <c r="C125" s="5"/>
      <c r="D125" s="5"/>
      <c r="E125" s="5"/>
      <c r="F125" s="5"/>
      <c r="G125" s="5"/>
      <c r="H125" s="5"/>
      <c r="I125" s="5"/>
      <c r="J125" s="5"/>
      <c r="K125" s="5"/>
      <c r="L125" s="621" t="s">
        <v>1199</v>
      </c>
      <c r="M125" s="622"/>
      <c r="N125" s="972"/>
      <c r="O125" s="972"/>
      <c r="P125" s="972"/>
      <c r="Q125" s="973"/>
      <c r="R125" s="14"/>
    </row>
    <row r="126" spans="1:18" ht="20.25" customHeight="1">
      <c r="A126" s="9"/>
      <c r="B126" s="5"/>
      <c r="C126" s="5"/>
      <c r="D126" s="5"/>
      <c r="E126" s="5"/>
      <c r="F126" s="5"/>
      <c r="G126" s="5"/>
      <c r="H126" s="5"/>
      <c r="I126" s="5"/>
      <c r="J126" s="5"/>
      <c r="K126" s="5"/>
      <c r="L126" s="621" t="s">
        <v>1726</v>
      </c>
      <c r="M126" s="622"/>
      <c r="N126" s="972"/>
      <c r="O126" s="972"/>
      <c r="P126" s="972"/>
      <c r="Q126" s="973"/>
      <c r="R126" s="14"/>
    </row>
    <row r="127" spans="1:18" ht="20.25" customHeight="1">
      <c r="A127" s="9"/>
      <c r="B127" s="5"/>
      <c r="C127" s="5"/>
      <c r="D127" s="5"/>
      <c r="E127" s="5"/>
      <c r="F127" s="5"/>
      <c r="G127" s="5"/>
      <c r="H127" s="5"/>
      <c r="I127" s="5"/>
      <c r="J127" s="5"/>
      <c r="K127" s="5"/>
      <c r="L127" s="621" t="s">
        <v>1727</v>
      </c>
      <c r="M127" s="622"/>
      <c r="N127" s="972"/>
      <c r="O127" s="972"/>
      <c r="P127" s="972"/>
      <c r="Q127" s="973"/>
      <c r="R127" s="14"/>
    </row>
    <row r="128" spans="1:18" ht="20.25" customHeight="1">
      <c r="A128" s="9"/>
      <c r="B128" s="5"/>
      <c r="C128" s="5"/>
      <c r="D128" s="5"/>
      <c r="E128" s="5"/>
      <c r="F128" s="5"/>
      <c r="G128" s="5"/>
      <c r="H128" s="5"/>
      <c r="I128" s="5"/>
      <c r="J128" s="5"/>
      <c r="K128" s="5"/>
      <c r="L128" s="621" t="s">
        <v>1728</v>
      </c>
      <c r="M128" s="622"/>
      <c r="N128" s="962"/>
      <c r="O128" s="962"/>
      <c r="P128" s="962"/>
      <c r="Q128" s="963"/>
      <c r="R128" s="14"/>
    </row>
    <row r="129" spans="1:18" ht="20.25" customHeight="1">
      <c r="A129" s="9"/>
      <c r="B129" s="459"/>
      <c r="C129" s="5"/>
      <c r="D129" s="5"/>
      <c r="E129" s="5"/>
      <c r="F129" s="5"/>
      <c r="G129" s="5"/>
      <c r="H129" s="5"/>
      <c r="I129" s="5"/>
      <c r="J129" s="5"/>
      <c r="K129" s="5"/>
      <c r="L129" s="621" t="s">
        <v>1729</v>
      </c>
      <c r="M129" s="622"/>
      <c r="N129" s="962"/>
      <c r="O129" s="962"/>
      <c r="P129" s="962"/>
      <c r="Q129" s="963"/>
      <c r="R129" s="14"/>
    </row>
    <row r="130" spans="1:18" ht="20.25" customHeight="1">
      <c r="A130" s="9"/>
      <c r="B130" s="568"/>
      <c r="C130" s="5"/>
      <c r="D130" s="5"/>
      <c r="E130" s="5"/>
      <c r="F130" s="5"/>
      <c r="G130" s="5"/>
      <c r="H130" s="5"/>
      <c r="I130" s="5"/>
      <c r="J130" s="5"/>
      <c r="K130" s="5"/>
      <c r="L130" s="623" t="s">
        <v>1730</v>
      </c>
      <c r="M130" s="624"/>
      <c r="N130" s="974"/>
      <c r="O130" s="974"/>
      <c r="P130" s="974"/>
      <c r="Q130" s="975"/>
      <c r="R130" s="14"/>
    </row>
    <row r="131" spans="1:18" ht="20.25" customHeight="1">
      <c r="A131" s="9"/>
      <c r="B131" s="568"/>
      <c r="C131" s="5"/>
      <c r="D131" s="5"/>
      <c r="E131" s="5"/>
      <c r="F131" s="5"/>
      <c r="G131" s="5"/>
      <c r="H131" s="5"/>
      <c r="I131" s="5"/>
      <c r="J131" s="5"/>
      <c r="K131" s="5"/>
      <c r="L131" s="5"/>
      <c r="M131" s="5"/>
      <c r="N131" s="5"/>
      <c r="O131" s="5"/>
      <c r="P131" s="5"/>
      <c r="Q131" s="5"/>
      <c r="R131" s="14"/>
    </row>
    <row r="132" spans="1:18" ht="20.25" customHeight="1">
      <c r="A132" s="9"/>
      <c r="B132" s="568"/>
      <c r="C132" s="5"/>
      <c r="D132" s="5"/>
      <c r="E132" s="5"/>
      <c r="F132" s="5"/>
      <c r="G132" s="5"/>
      <c r="H132" s="5"/>
      <c r="I132" s="5"/>
      <c r="J132" s="5"/>
      <c r="K132" s="102" t="s">
        <v>1528</v>
      </c>
      <c r="L132" s="619" t="s">
        <v>1731</v>
      </c>
      <c r="M132" s="620"/>
      <c r="N132" s="964"/>
      <c r="O132" s="964"/>
      <c r="P132" s="964"/>
      <c r="Q132" s="965"/>
      <c r="R132" s="14"/>
    </row>
    <row r="133" spans="1:18" ht="20.25" customHeight="1">
      <c r="A133" s="9"/>
      <c r="B133" s="568"/>
      <c r="C133" s="5"/>
      <c r="D133" s="5"/>
      <c r="E133" s="5"/>
      <c r="F133" s="5"/>
      <c r="G133" s="5"/>
      <c r="H133" s="5"/>
      <c r="I133" s="5"/>
      <c r="J133" s="5"/>
      <c r="K133" s="5"/>
      <c r="L133" s="621" t="s">
        <v>1734</v>
      </c>
      <c r="M133" s="622"/>
      <c r="N133" s="962"/>
      <c r="O133" s="962"/>
      <c r="P133" s="962"/>
      <c r="Q133" s="963"/>
      <c r="R133" s="14"/>
    </row>
    <row r="134" spans="1:18" ht="20.25" customHeight="1">
      <c r="A134" s="9"/>
      <c r="B134" s="568"/>
      <c r="C134" s="5"/>
      <c r="D134" s="5"/>
      <c r="E134" s="5"/>
      <c r="F134" s="5"/>
      <c r="G134" s="5"/>
      <c r="H134" s="5"/>
      <c r="I134" s="5"/>
      <c r="J134" s="5"/>
      <c r="K134" s="5"/>
      <c r="L134" s="621" t="s">
        <v>1737</v>
      </c>
      <c r="M134" s="622"/>
      <c r="N134" s="966"/>
      <c r="O134" s="966"/>
      <c r="P134" s="966"/>
      <c r="Q134" s="967"/>
      <c r="R134" s="14"/>
    </row>
    <row r="135" spans="1:18" ht="20.25" customHeight="1">
      <c r="A135" s="9"/>
      <c r="B135" s="568"/>
      <c r="C135" s="5"/>
      <c r="D135" s="5"/>
      <c r="E135" s="5"/>
      <c r="F135" s="5"/>
      <c r="G135" s="5"/>
      <c r="H135" s="5"/>
      <c r="I135" s="5"/>
      <c r="J135" s="5"/>
      <c r="K135" s="5"/>
      <c r="L135" s="621" t="s">
        <v>1740</v>
      </c>
      <c r="M135" s="622"/>
      <c r="N135" s="962"/>
      <c r="O135" s="962"/>
      <c r="P135" s="962"/>
      <c r="Q135" s="963"/>
      <c r="R135" s="14"/>
    </row>
    <row r="136" spans="1:18" ht="20.25" customHeight="1">
      <c r="A136" s="9"/>
      <c r="B136" s="568"/>
      <c r="C136" s="5"/>
      <c r="D136" s="5"/>
      <c r="E136" s="5"/>
      <c r="F136" s="5"/>
      <c r="G136" s="5"/>
      <c r="H136" s="5"/>
      <c r="I136" s="5"/>
      <c r="J136" s="5"/>
      <c r="K136" s="5"/>
      <c r="L136" s="621" t="s">
        <v>1743</v>
      </c>
      <c r="M136" s="622"/>
      <c r="N136" s="962"/>
      <c r="O136" s="962"/>
      <c r="P136" s="962"/>
      <c r="Q136" s="963"/>
      <c r="R136" s="14"/>
    </row>
    <row r="137" spans="1:18" ht="20.25" customHeight="1">
      <c r="A137" s="9"/>
      <c r="B137" s="568"/>
      <c r="C137" s="5"/>
      <c r="D137" s="5"/>
      <c r="E137" s="5"/>
      <c r="F137" s="5"/>
      <c r="G137" s="5"/>
      <c r="H137" s="5"/>
      <c r="I137" s="5"/>
      <c r="J137" s="5"/>
      <c r="K137" s="5"/>
      <c r="L137" s="621" t="s">
        <v>1746</v>
      </c>
      <c r="M137" s="622"/>
      <c r="N137" s="962"/>
      <c r="O137" s="962"/>
      <c r="P137" s="962"/>
      <c r="Q137" s="963"/>
      <c r="R137" s="14"/>
    </row>
    <row r="138" spans="1:18" ht="20.25" customHeight="1">
      <c r="A138" s="9"/>
      <c r="B138" s="568"/>
      <c r="C138" s="5"/>
      <c r="D138" s="5"/>
      <c r="E138" s="5"/>
      <c r="F138" s="5"/>
      <c r="G138" s="5"/>
      <c r="H138" s="5"/>
      <c r="I138" s="5"/>
      <c r="J138" s="5"/>
      <c r="K138" s="5"/>
      <c r="L138" s="621" t="s">
        <v>1749</v>
      </c>
      <c r="M138" s="622"/>
      <c r="N138" s="962"/>
      <c r="O138" s="962"/>
      <c r="P138" s="962"/>
      <c r="Q138" s="963"/>
      <c r="R138" s="14"/>
    </row>
    <row r="139" spans="1:18" ht="20.25" customHeight="1">
      <c r="A139" s="9"/>
      <c r="B139" s="568"/>
      <c r="C139" s="5"/>
      <c r="D139" s="5"/>
      <c r="E139" s="5"/>
      <c r="F139" s="5"/>
      <c r="G139" s="5"/>
      <c r="H139" s="5"/>
      <c r="I139" s="5"/>
      <c r="J139" s="5"/>
      <c r="K139" s="5"/>
      <c r="L139" s="621" t="s">
        <v>1750</v>
      </c>
      <c r="M139" s="622"/>
      <c r="N139" s="962"/>
      <c r="O139" s="962"/>
      <c r="P139" s="962"/>
      <c r="Q139" s="963"/>
      <c r="R139" s="14"/>
    </row>
    <row r="140" spans="1:18" ht="20.25" customHeight="1">
      <c r="A140" s="9"/>
      <c r="B140" s="568"/>
      <c r="C140" s="5"/>
      <c r="D140" s="5"/>
      <c r="E140" s="5"/>
      <c r="F140" s="5"/>
      <c r="G140" s="5"/>
      <c r="H140" s="5"/>
      <c r="I140" s="5"/>
      <c r="J140" s="5"/>
      <c r="K140" s="5"/>
      <c r="L140" s="621" t="s">
        <v>1753</v>
      </c>
      <c r="M140" s="622"/>
      <c r="N140" s="962"/>
      <c r="O140" s="962"/>
      <c r="P140" s="962"/>
      <c r="Q140" s="963"/>
      <c r="R140" s="14"/>
    </row>
    <row r="141" spans="1:18" ht="20.25" customHeight="1">
      <c r="A141" s="9"/>
      <c r="B141" s="568"/>
      <c r="C141" s="5"/>
      <c r="D141" s="5"/>
      <c r="E141" s="5"/>
      <c r="F141" s="5"/>
      <c r="G141" s="5"/>
      <c r="H141" s="5"/>
      <c r="I141" s="5"/>
      <c r="J141" s="5"/>
      <c r="K141" s="5"/>
      <c r="L141" s="621" t="s">
        <v>1756</v>
      </c>
      <c r="M141" s="622"/>
      <c r="N141" s="962"/>
      <c r="O141" s="962"/>
      <c r="P141" s="962"/>
      <c r="Q141" s="963"/>
      <c r="R141" s="14"/>
    </row>
    <row r="142" spans="1:18" ht="20.25" customHeight="1">
      <c r="A142" s="9"/>
      <c r="B142" s="568"/>
      <c r="C142" s="5"/>
      <c r="D142" s="5"/>
      <c r="E142" s="5"/>
      <c r="F142" s="5"/>
      <c r="G142" s="5"/>
      <c r="H142" s="5"/>
      <c r="I142" s="5"/>
      <c r="J142" s="5"/>
      <c r="K142" s="5"/>
      <c r="L142" s="621" t="s">
        <v>1759</v>
      </c>
      <c r="M142" s="622"/>
      <c r="N142" s="962"/>
      <c r="O142" s="962"/>
      <c r="P142" s="962"/>
      <c r="Q142" s="963"/>
      <c r="R142" s="14"/>
    </row>
    <row r="143" spans="1:18" ht="20.25" customHeight="1">
      <c r="A143" s="9"/>
      <c r="B143" s="568"/>
      <c r="C143" s="5"/>
      <c r="D143" s="5"/>
      <c r="E143" s="5"/>
      <c r="F143" s="5"/>
      <c r="G143" s="5"/>
      <c r="H143" s="5"/>
      <c r="I143" s="5"/>
      <c r="J143" s="5"/>
      <c r="K143" s="5"/>
      <c r="L143" s="621" t="s">
        <v>1762</v>
      </c>
      <c r="M143" s="622"/>
      <c r="N143" s="962"/>
      <c r="O143" s="962"/>
      <c r="P143" s="962"/>
      <c r="Q143" s="963"/>
      <c r="R143" s="14"/>
    </row>
    <row r="144" spans="1:18" ht="20.25" customHeight="1">
      <c r="A144" s="9"/>
      <c r="B144" s="568"/>
      <c r="C144" s="5"/>
      <c r="D144" s="5"/>
      <c r="E144" s="5"/>
      <c r="F144" s="5"/>
      <c r="G144" s="5"/>
      <c r="H144" s="5"/>
      <c r="I144" s="5"/>
      <c r="J144" s="5"/>
      <c r="K144" s="5"/>
      <c r="L144" s="621" t="s">
        <v>1765</v>
      </c>
      <c r="M144" s="622"/>
      <c r="N144" s="962"/>
      <c r="O144" s="962"/>
      <c r="P144" s="962"/>
      <c r="Q144" s="963"/>
      <c r="R144" s="14"/>
    </row>
    <row r="145" spans="1:18" ht="20.25" customHeight="1">
      <c r="A145" s="9"/>
      <c r="B145" s="568"/>
      <c r="C145" s="5"/>
      <c r="D145" s="5"/>
      <c r="E145" s="5"/>
      <c r="F145" s="5"/>
      <c r="G145" s="5"/>
      <c r="H145" s="5"/>
      <c r="I145" s="5"/>
      <c r="J145" s="5"/>
      <c r="K145" s="5"/>
      <c r="L145" s="621" t="s">
        <v>1768</v>
      </c>
      <c r="M145" s="622"/>
      <c r="N145" s="962"/>
      <c r="O145" s="962"/>
      <c r="P145" s="962"/>
      <c r="Q145" s="963"/>
      <c r="R145" s="14"/>
    </row>
    <row r="146" spans="1:18" ht="20.25" customHeight="1">
      <c r="A146" s="9"/>
      <c r="B146" s="568"/>
      <c r="C146" s="5"/>
      <c r="D146" s="5"/>
      <c r="E146" s="5"/>
      <c r="F146" s="5"/>
      <c r="G146" s="5"/>
      <c r="H146" s="5"/>
      <c r="I146" s="5"/>
      <c r="J146" s="5"/>
      <c r="K146" s="5"/>
      <c r="L146" s="621" t="s">
        <v>1772</v>
      </c>
      <c r="M146" s="622"/>
      <c r="N146" s="962"/>
      <c r="O146" s="962"/>
      <c r="P146" s="962"/>
      <c r="Q146" s="963"/>
      <c r="R146" s="14"/>
    </row>
    <row r="147" spans="1:18" ht="20.25" customHeight="1">
      <c r="A147" s="9"/>
      <c r="B147" s="568"/>
      <c r="C147" s="5"/>
      <c r="D147" s="5"/>
      <c r="E147" s="5"/>
      <c r="F147" s="5"/>
      <c r="G147" s="5"/>
      <c r="H147" s="5"/>
      <c r="I147" s="5"/>
      <c r="J147" s="5"/>
      <c r="K147" s="5"/>
      <c r="L147" s="621" t="s">
        <v>1775</v>
      </c>
      <c r="M147" s="622"/>
      <c r="N147" s="962"/>
      <c r="O147" s="962"/>
      <c r="P147" s="962"/>
      <c r="Q147" s="963"/>
      <c r="R147" s="14"/>
    </row>
    <row r="148" spans="1:18" ht="20.25" customHeight="1">
      <c r="A148" s="9"/>
      <c r="B148" s="568"/>
      <c r="C148" s="5"/>
      <c r="D148" s="5"/>
      <c r="E148" s="5"/>
      <c r="F148" s="5"/>
      <c r="G148" s="5"/>
      <c r="H148" s="5"/>
      <c r="I148" s="5"/>
      <c r="J148" s="5"/>
      <c r="K148" s="5"/>
      <c r="L148" s="621" t="s">
        <v>1778</v>
      </c>
      <c r="M148" s="622"/>
      <c r="N148" s="962"/>
      <c r="O148" s="962"/>
      <c r="P148" s="962"/>
      <c r="Q148" s="963"/>
      <c r="R148" s="14"/>
    </row>
    <row r="149" spans="1:18" ht="20.25" customHeight="1">
      <c r="A149" s="9"/>
      <c r="B149" s="568"/>
      <c r="C149" s="5"/>
      <c r="D149" s="5"/>
      <c r="E149" s="5"/>
      <c r="F149" s="5"/>
      <c r="G149" s="5"/>
      <c r="H149" s="5"/>
      <c r="I149" s="5"/>
      <c r="J149" s="5"/>
      <c r="K149" s="5"/>
      <c r="L149" s="621" t="s">
        <v>1781</v>
      </c>
      <c r="M149" s="622"/>
      <c r="N149" s="962"/>
      <c r="O149" s="962"/>
      <c r="P149" s="962"/>
      <c r="Q149" s="963"/>
      <c r="R149" s="14"/>
    </row>
    <row r="150" spans="1:18" ht="20.25" customHeight="1">
      <c r="A150" s="9"/>
      <c r="B150" s="568"/>
      <c r="C150" s="5"/>
      <c r="D150" s="5"/>
      <c r="E150" s="5"/>
      <c r="F150" s="5"/>
      <c r="G150" s="5"/>
      <c r="H150" s="5"/>
      <c r="I150" s="5"/>
      <c r="J150" s="5"/>
      <c r="K150" s="5"/>
      <c r="L150" s="621" t="s">
        <v>1784</v>
      </c>
      <c r="M150" s="622"/>
      <c r="N150" s="962"/>
      <c r="O150" s="962"/>
      <c r="P150" s="962"/>
      <c r="Q150" s="963"/>
      <c r="R150" s="14"/>
    </row>
    <row r="151" spans="1:18" ht="20.25" customHeight="1">
      <c r="A151" s="9"/>
      <c r="B151" s="568"/>
      <c r="C151" s="5"/>
      <c r="D151" s="5"/>
      <c r="E151" s="5"/>
      <c r="F151" s="5"/>
      <c r="G151" s="5"/>
      <c r="H151" s="5"/>
      <c r="I151" s="5"/>
      <c r="J151" s="5"/>
      <c r="K151" s="5"/>
      <c r="L151" s="621" t="s">
        <v>1787</v>
      </c>
      <c r="M151" s="622"/>
      <c r="N151" s="962"/>
      <c r="O151" s="962"/>
      <c r="P151" s="962"/>
      <c r="Q151" s="963"/>
      <c r="R151" s="14"/>
    </row>
    <row r="152" spans="1:18" ht="20.25" customHeight="1">
      <c r="A152" s="9"/>
      <c r="B152" s="568"/>
      <c r="C152" s="5"/>
      <c r="D152" s="5"/>
      <c r="E152" s="5"/>
      <c r="F152" s="5"/>
      <c r="G152" s="5"/>
      <c r="H152" s="5"/>
      <c r="I152" s="5"/>
      <c r="J152" s="5"/>
      <c r="K152" s="5"/>
      <c r="L152" s="621" t="s">
        <v>1790</v>
      </c>
      <c r="M152" s="622"/>
      <c r="N152" s="962"/>
      <c r="O152" s="962"/>
      <c r="P152" s="962"/>
      <c r="Q152" s="963"/>
      <c r="R152" s="14"/>
    </row>
    <row r="153" spans="1:18" ht="20.25" customHeight="1">
      <c r="A153" s="9"/>
      <c r="B153" s="568"/>
      <c r="C153" s="5"/>
      <c r="D153" s="5"/>
      <c r="E153" s="5"/>
      <c r="F153" s="5"/>
      <c r="G153" s="5"/>
      <c r="H153" s="5"/>
      <c r="I153" s="5"/>
      <c r="J153" s="5"/>
      <c r="K153" s="5"/>
      <c r="L153" s="621" t="s">
        <v>1793</v>
      </c>
      <c r="M153" s="622"/>
      <c r="N153" s="962"/>
      <c r="O153" s="962"/>
      <c r="P153" s="962"/>
      <c r="Q153" s="963"/>
      <c r="R153" s="14"/>
    </row>
    <row r="154" spans="1:18" ht="20.25" customHeight="1">
      <c r="A154" s="9"/>
      <c r="B154" s="568"/>
      <c r="C154" s="5"/>
      <c r="D154" s="5"/>
      <c r="E154" s="5"/>
      <c r="F154" s="5"/>
      <c r="G154" s="5"/>
      <c r="H154" s="5"/>
      <c r="I154" s="5"/>
      <c r="J154" s="5"/>
      <c r="K154" s="5"/>
      <c r="L154" s="621" t="s">
        <v>1796</v>
      </c>
      <c r="M154" s="622"/>
      <c r="N154" s="962"/>
      <c r="O154" s="962"/>
      <c r="P154" s="962"/>
      <c r="Q154" s="963"/>
      <c r="R154" s="14"/>
    </row>
    <row r="155" spans="1:18" ht="20.25" customHeight="1">
      <c r="A155" s="9"/>
      <c r="B155" s="568"/>
      <c r="C155" s="5"/>
      <c r="D155" s="5"/>
      <c r="E155" s="5"/>
      <c r="F155" s="5"/>
      <c r="G155" s="5"/>
      <c r="H155" s="5"/>
      <c r="I155" s="5"/>
      <c r="J155" s="5"/>
      <c r="K155" s="5"/>
      <c r="L155" s="621" t="s">
        <v>1799</v>
      </c>
      <c r="M155" s="622"/>
      <c r="N155" s="962"/>
      <c r="O155" s="962"/>
      <c r="P155" s="962"/>
      <c r="Q155" s="963"/>
      <c r="R155" s="14"/>
    </row>
    <row r="156" spans="1:18" ht="20.25" customHeight="1">
      <c r="A156" s="9"/>
      <c r="B156" s="568"/>
      <c r="C156" s="5"/>
      <c r="D156" s="5"/>
      <c r="E156" s="5"/>
      <c r="F156" s="5"/>
      <c r="G156" s="5"/>
      <c r="H156" s="5"/>
      <c r="I156" s="5"/>
      <c r="J156" s="5"/>
      <c r="K156" s="5"/>
      <c r="L156" s="621" t="s">
        <v>1802</v>
      </c>
      <c r="M156" s="622"/>
      <c r="N156" s="962"/>
      <c r="O156" s="962"/>
      <c r="P156" s="962"/>
      <c r="Q156" s="963"/>
      <c r="R156" s="14"/>
    </row>
    <row r="157" spans="1:18" ht="20.25" customHeight="1">
      <c r="A157" s="9"/>
      <c r="B157" s="568"/>
      <c r="C157" s="5"/>
      <c r="D157" s="5"/>
      <c r="E157" s="5"/>
      <c r="F157" s="5"/>
      <c r="G157" s="5"/>
      <c r="H157" s="5"/>
      <c r="I157" s="5"/>
      <c r="J157" s="5"/>
      <c r="K157" s="5"/>
      <c r="L157" s="621" t="s">
        <v>1806</v>
      </c>
      <c r="M157" s="622"/>
      <c r="N157" s="962"/>
      <c r="O157" s="962"/>
      <c r="P157" s="962"/>
      <c r="Q157" s="963"/>
      <c r="R157" s="14"/>
    </row>
    <row r="158" spans="1:18" ht="20.25" customHeight="1">
      <c r="A158" s="9"/>
      <c r="B158" s="568"/>
      <c r="C158" s="5"/>
      <c r="D158" s="5"/>
      <c r="E158" s="5"/>
      <c r="F158" s="5"/>
      <c r="G158" s="5"/>
      <c r="H158" s="5"/>
      <c r="I158" s="5"/>
      <c r="J158" s="5"/>
      <c r="K158" s="5"/>
      <c r="L158" s="621" t="s">
        <v>1809</v>
      </c>
      <c r="M158" s="622"/>
      <c r="N158" s="962"/>
      <c r="O158" s="962"/>
      <c r="P158" s="962"/>
      <c r="Q158" s="963"/>
      <c r="R158" s="14"/>
    </row>
    <row r="159" spans="1:18" ht="20.25" customHeight="1">
      <c r="A159" s="9"/>
      <c r="B159" s="568"/>
      <c r="C159" s="5"/>
      <c r="D159" s="5"/>
      <c r="E159" s="5"/>
      <c r="F159" s="5"/>
      <c r="G159" s="5"/>
      <c r="H159" s="5"/>
      <c r="I159" s="5"/>
      <c r="J159" s="5"/>
      <c r="K159" s="5"/>
      <c r="L159" s="621" t="s">
        <v>1812</v>
      </c>
      <c r="M159" s="622"/>
      <c r="N159" s="962"/>
      <c r="O159" s="962"/>
      <c r="P159" s="962"/>
      <c r="Q159" s="963"/>
      <c r="R159" s="14"/>
    </row>
    <row r="160" spans="1:18" ht="20.25" customHeight="1">
      <c r="A160" s="9"/>
      <c r="B160" s="568"/>
      <c r="C160" s="5"/>
      <c r="D160" s="5"/>
      <c r="E160" s="5"/>
      <c r="F160" s="5"/>
      <c r="G160" s="5"/>
      <c r="H160" s="5"/>
      <c r="I160" s="5"/>
      <c r="J160" s="5"/>
      <c r="K160" s="5"/>
      <c r="L160" s="621" t="s">
        <v>1815</v>
      </c>
      <c r="M160" s="622"/>
      <c r="N160" s="962"/>
      <c r="O160" s="962"/>
      <c r="P160" s="962"/>
      <c r="Q160" s="963"/>
      <c r="R160" s="14"/>
    </row>
    <row r="161" spans="1:18" ht="20.25" customHeight="1">
      <c r="A161" s="9"/>
      <c r="B161" s="568"/>
      <c r="C161" s="5"/>
      <c r="D161" s="5"/>
      <c r="E161" s="5"/>
      <c r="F161" s="5"/>
      <c r="G161" s="5"/>
      <c r="H161" s="5"/>
      <c r="I161" s="5"/>
      <c r="J161" s="5"/>
      <c r="K161" s="5"/>
      <c r="L161" s="621" t="s">
        <v>1818</v>
      </c>
      <c r="M161" s="622"/>
      <c r="N161" s="962"/>
      <c r="O161" s="962"/>
      <c r="P161" s="962"/>
      <c r="Q161" s="963"/>
      <c r="R161" s="14"/>
    </row>
    <row r="162" spans="1:18" ht="20.25" customHeight="1">
      <c r="A162" s="9"/>
      <c r="B162" s="568"/>
      <c r="C162" s="5"/>
      <c r="D162" s="5"/>
      <c r="E162" s="5"/>
      <c r="F162" s="5"/>
      <c r="G162" s="5"/>
      <c r="H162" s="5"/>
      <c r="I162" s="5"/>
      <c r="J162" s="5"/>
      <c r="K162" s="5"/>
      <c r="L162" s="621" t="s">
        <v>1821</v>
      </c>
      <c r="M162" s="622"/>
      <c r="N162" s="962"/>
      <c r="O162" s="962"/>
      <c r="P162" s="962"/>
      <c r="Q162" s="963"/>
      <c r="R162" s="14"/>
    </row>
    <row r="163" spans="1:18" ht="20.25" customHeight="1">
      <c r="A163" s="9"/>
      <c r="B163" s="568"/>
      <c r="C163" s="5"/>
      <c r="D163" s="5"/>
      <c r="E163" s="5"/>
      <c r="F163" s="5"/>
      <c r="G163" s="5"/>
      <c r="H163" s="5"/>
      <c r="I163" s="5"/>
      <c r="J163" s="5"/>
      <c r="K163" s="5"/>
      <c r="L163" s="621" t="s">
        <v>1825</v>
      </c>
      <c r="M163" s="622"/>
      <c r="N163" s="962"/>
      <c r="O163" s="962"/>
      <c r="P163" s="962"/>
      <c r="Q163" s="963"/>
      <c r="R163" s="14"/>
    </row>
    <row r="164" spans="1:18" ht="20.25" customHeight="1">
      <c r="A164" s="9"/>
      <c r="B164" s="568"/>
      <c r="C164" s="5"/>
      <c r="D164" s="5"/>
      <c r="E164" s="5"/>
      <c r="F164" s="5"/>
      <c r="G164" s="5"/>
      <c r="H164" s="5"/>
      <c r="I164" s="5"/>
      <c r="J164" s="5"/>
      <c r="K164" s="5"/>
      <c r="L164" s="621" t="s">
        <v>1826</v>
      </c>
      <c r="M164" s="622"/>
      <c r="N164" s="962"/>
      <c r="O164" s="962"/>
      <c r="P164" s="962"/>
      <c r="Q164" s="963"/>
      <c r="R164" s="14"/>
    </row>
    <row r="165" spans="1:18" ht="20.25" customHeight="1">
      <c r="A165" s="9"/>
      <c r="B165" s="568"/>
      <c r="C165" s="5"/>
      <c r="D165" s="5"/>
      <c r="E165" s="5"/>
      <c r="F165" s="5"/>
      <c r="G165" s="5"/>
      <c r="H165" s="5"/>
      <c r="I165" s="5"/>
      <c r="J165" s="5"/>
      <c r="K165" s="5"/>
      <c r="L165" s="621" t="s">
        <v>1829</v>
      </c>
      <c r="M165" s="622"/>
      <c r="N165" s="962"/>
      <c r="O165" s="962"/>
      <c r="P165" s="962"/>
      <c r="Q165" s="963"/>
      <c r="R165" s="14"/>
    </row>
    <row r="166" spans="1:18" ht="20.25" customHeight="1">
      <c r="A166" s="9"/>
      <c r="B166" s="568"/>
      <c r="C166" s="5"/>
      <c r="D166" s="5"/>
      <c r="E166" s="5"/>
      <c r="F166" s="5"/>
      <c r="G166" s="5"/>
      <c r="H166" s="5"/>
      <c r="I166" s="5"/>
      <c r="J166" s="5"/>
      <c r="K166" s="5"/>
      <c r="L166" s="621" t="s">
        <v>1832</v>
      </c>
      <c r="M166" s="622"/>
      <c r="N166" s="962"/>
      <c r="O166" s="962"/>
      <c r="P166" s="962"/>
      <c r="Q166" s="963"/>
      <c r="R166" s="14"/>
    </row>
    <row r="167" spans="1:18" ht="20.25" customHeight="1">
      <c r="A167" s="9"/>
      <c r="B167" s="568"/>
      <c r="C167" s="5"/>
      <c r="D167" s="5"/>
      <c r="E167" s="5"/>
      <c r="F167" s="5"/>
      <c r="G167" s="5"/>
      <c r="H167" s="5"/>
      <c r="I167" s="5"/>
      <c r="J167" s="5"/>
      <c r="K167" s="5"/>
      <c r="L167" s="621" t="s">
        <v>1835</v>
      </c>
      <c r="M167" s="622"/>
      <c r="N167" s="962"/>
      <c r="O167" s="962"/>
      <c r="P167" s="962"/>
      <c r="Q167" s="963"/>
      <c r="R167" s="14"/>
    </row>
    <row r="168" spans="1:18" ht="20.25" customHeight="1">
      <c r="A168" s="9"/>
      <c r="B168" s="568"/>
      <c r="C168" s="5"/>
      <c r="D168" s="5"/>
      <c r="E168" s="5"/>
      <c r="F168" s="5"/>
      <c r="G168" s="5"/>
      <c r="H168" s="5"/>
      <c r="I168" s="5"/>
      <c r="J168" s="5"/>
      <c r="K168" s="5"/>
      <c r="L168" s="621" t="s">
        <v>1838</v>
      </c>
      <c r="M168" s="622"/>
      <c r="N168" s="962"/>
      <c r="O168" s="962"/>
      <c r="P168" s="962"/>
      <c r="Q168" s="963"/>
      <c r="R168" s="14"/>
    </row>
    <row r="169" spans="1:18" ht="20.25" customHeight="1">
      <c r="A169" s="9"/>
      <c r="B169" s="568"/>
      <c r="C169" s="5"/>
      <c r="D169" s="5"/>
      <c r="E169" s="5"/>
      <c r="F169" s="5"/>
      <c r="G169" s="5"/>
      <c r="H169" s="5"/>
      <c r="I169" s="5"/>
      <c r="J169" s="5"/>
      <c r="K169" s="5"/>
      <c r="L169" s="621" t="s">
        <v>1839</v>
      </c>
      <c r="M169" s="622"/>
      <c r="N169" s="962"/>
      <c r="O169" s="962"/>
      <c r="P169" s="962"/>
      <c r="Q169" s="963"/>
      <c r="R169" s="14"/>
    </row>
    <row r="170" spans="1:18" ht="20.25" customHeight="1">
      <c r="A170" s="9"/>
      <c r="B170" s="568"/>
      <c r="C170" s="5"/>
      <c r="D170" s="5"/>
      <c r="E170" s="5"/>
      <c r="F170" s="5"/>
      <c r="G170" s="5"/>
      <c r="H170" s="5"/>
      <c r="I170" s="5"/>
      <c r="J170" s="5"/>
      <c r="K170" s="5"/>
      <c r="L170" s="621" t="s">
        <v>1840</v>
      </c>
      <c r="M170" s="622"/>
      <c r="N170" s="962"/>
      <c r="O170" s="962"/>
      <c r="P170" s="962"/>
      <c r="Q170" s="963"/>
      <c r="R170" s="14"/>
    </row>
    <row r="171" spans="1:18" ht="20.25" customHeight="1">
      <c r="A171" s="9"/>
      <c r="B171" s="568"/>
      <c r="C171" s="5"/>
      <c r="D171" s="5"/>
      <c r="E171" s="5"/>
      <c r="F171" s="5"/>
      <c r="G171" s="5"/>
      <c r="H171" s="5"/>
      <c r="I171" s="5"/>
      <c r="J171" s="5"/>
      <c r="K171" s="5"/>
      <c r="L171" s="621" t="s">
        <v>1841</v>
      </c>
      <c r="M171" s="622"/>
      <c r="N171" s="962"/>
      <c r="O171" s="962"/>
      <c r="P171" s="962"/>
      <c r="Q171" s="963"/>
      <c r="R171" s="14"/>
    </row>
    <row r="172" spans="1:18" ht="20.25" customHeight="1">
      <c r="A172" s="9"/>
      <c r="B172" s="568"/>
      <c r="C172" s="5"/>
      <c r="D172" s="5"/>
      <c r="E172" s="5"/>
      <c r="F172" s="5"/>
      <c r="G172" s="5"/>
      <c r="H172" s="5"/>
      <c r="I172" s="5"/>
      <c r="J172" s="5"/>
      <c r="K172" s="5"/>
      <c r="L172" s="621" t="s">
        <v>1844</v>
      </c>
      <c r="M172" s="622"/>
      <c r="N172" s="962"/>
      <c r="O172" s="962"/>
      <c r="P172" s="962"/>
      <c r="Q172" s="963"/>
      <c r="R172" s="14"/>
    </row>
    <row r="173" spans="1:18" ht="20.25" customHeight="1">
      <c r="A173" s="9"/>
      <c r="B173" s="568"/>
      <c r="C173" s="5"/>
      <c r="D173" s="5"/>
      <c r="E173" s="5"/>
      <c r="F173" s="5"/>
      <c r="G173" s="5"/>
      <c r="H173" s="5"/>
      <c r="I173" s="5"/>
      <c r="J173" s="5"/>
      <c r="K173" s="5"/>
      <c r="L173" s="621" t="s">
        <v>1847</v>
      </c>
      <c r="M173" s="622"/>
      <c r="N173" s="962"/>
      <c r="O173" s="962"/>
      <c r="P173" s="962"/>
      <c r="Q173" s="963"/>
      <c r="R173" s="14"/>
    </row>
    <row r="174" spans="1:18" ht="20.25" customHeight="1">
      <c r="A174" s="9"/>
      <c r="B174" s="568"/>
      <c r="C174" s="5"/>
      <c r="D174" s="5"/>
      <c r="E174" s="5"/>
      <c r="F174" s="5"/>
      <c r="G174" s="5"/>
      <c r="H174" s="5"/>
      <c r="I174" s="5"/>
      <c r="J174" s="5"/>
      <c r="K174" s="5"/>
      <c r="L174" s="621" t="s">
        <v>1850</v>
      </c>
      <c r="M174" s="622"/>
      <c r="N174" s="962"/>
      <c r="O174" s="962"/>
      <c r="P174" s="962"/>
      <c r="Q174" s="963"/>
      <c r="R174" s="14"/>
    </row>
    <row r="175" spans="1:18" ht="20.25" customHeight="1">
      <c r="A175" s="9"/>
      <c r="B175" s="568"/>
      <c r="C175" s="5"/>
      <c r="D175" s="5"/>
      <c r="E175" s="5"/>
      <c r="F175" s="5"/>
      <c r="G175" s="5"/>
      <c r="H175" s="5"/>
      <c r="I175" s="5"/>
      <c r="J175" s="5"/>
      <c r="K175" s="5"/>
      <c r="L175" s="621" t="s">
        <v>1854</v>
      </c>
      <c r="M175" s="622"/>
      <c r="N175" s="962"/>
      <c r="O175" s="962"/>
      <c r="P175" s="962"/>
      <c r="Q175" s="963"/>
      <c r="R175" s="14"/>
    </row>
    <row r="176" spans="1:18" ht="20.25" customHeight="1">
      <c r="A176" s="9"/>
      <c r="B176" s="568"/>
      <c r="C176" s="5"/>
      <c r="D176" s="5"/>
      <c r="E176" s="5"/>
      <c r="F176" s="5"/>
      <c r="G176" s="5"/>
      <c r="H176" s="5"/>
      <c r="I176" s="5"/>
      <c r="J176" s="5"/>
      <c r="K176" s="5"/>
      <c r="L176" s="621" t="s">
        <v>1855</v>
      </c>
      <c r="M176" s="622"/>
      <c r="N176" s="962"/>
      <c r="O176" s="962"/>
      <c r="P176" s="962"/>
      <c r="Q176" s="963"/>
      <c r="R176" s="14"/>
    </row>
    <row r="177" spans="1:18" ht="20.25" customHeight="1">
      <c r="A177" s="9"/>
      <c r="B177" s="568"/>
      <c r="C177" s="5"/>
      <c r="D177" s="5"/>
      <c r="E177" s="5"/>
      <c r="F177" s="5"/>
      <c r="G177" s="5"/>
      <c r="H177" s="5"/>
      <c r="I177" s="5"/>
      <c r="J177" s="5"/>
      <c r="K177" s="5"/>
      <c r="L177" s="621" t="s">
        <v>1856</v>
      </c>
      <c r="M177" s="622"/>
      <c r="N177" s="962"/>
      <c r="O177" s="962"/>
      <c r="P177" s="962"/>
      <c r="Q177" s="963"/>
      <c r="R177" s="14"/>
    </row>
    <row r="178" spans="1:18" ht="20.25" customHeight="1">
      <c r="A178" s="9"/>
      <c r="B178" s="568"/>
      <c r="C178" s="5"/>
      <c r="D178" s="5"/>
      <c r="E178" s="5"/>
      <c r="F178" s="5"/>
      <c r="G178" s="5"/>
      <c r="H178" s="5"/>
      <c r="I178" s="5"/>
      <c r="J178" s="5"/>
      <c r="K178" s="5"/>
      <c r="L178" s="621" t="s">
        <v>1857</v>
      </c>
      <c r="M178" s="622"/>
      <c r="N178" s="962"/>
      <c r="O178" s="962"/>
      <c r="P178" s="962"/>
      <c r="Q178" s="963"/>
      <c r="R178" s="14"/>
    </row>
    <row r="179" spans="1:18" ht="20.25" customHeight="1">
      <c r="A179" s="9"/>
      <c r="B179" s="568"/>
      <c r="C179" s="5"/>
      <c r="D179" s="5"/>
      <c r="E179" s="5"/>
      <c r="F179" s="5"/>
      <c r="G179" s="5"/>
      <c r="H179" s="5"/>
      <c r="I179" s="5"/>
      <c r="J179" s="5"/>
      <c r="K179" s="5"/>
      <c r="L179" s="621" t="s">
        <v>1858</v>
      </c>
      <c r="M179" s="622"/>
      <c r="N179" s="962"/>
      <c r="O179" s="962"/>
      <c r="P179" s="962"/>
      <c r="Q179" s="963"/>
      <c r="R179" s="14"/>
    </row>
    <row r="180" spans="1:18" ht="20.25" customHeight="1">
      <c r="A180" s="9"/>
      <c r="B180" s="568"/>
      <c r="C180" s="5"/>
      <c r="D180" s="5"/>
      <c r="E180" s="5"/>
      <c r="F180" s="5"/>
      <c r="G180" s="5"/>
      <c r="H180" s="5"/>
      <c r="I180" s="5"/>
      <c r="J180" s="5"/>
      <c r="K180" s="5"/>
      <c r="L180" s="621" t="s">
        <v>1859</v>
      </c>
      <c r="M180" s="622"/>
      <c r="N180" s="962"/>
      <c r="O180" s="962"/>
      <c r="P180" s="962"/>
      <c r="Q180" s="963"/>
      <c r="R180" s="14"/>
    </row>
    <row r="181" spans="1:18" ht="20.25" customHeight="1">
      <c r="A181" s="9"/>
      <c r="B181" s="568"/>
      <c r="C181" s="5"/>
      <c r="D181" s="5"/>
      <c r="E181" s="5"/>
      <c r="F181" s="5"/>
      <c r="G181" s="5"/>
      <c r="H181" s="5"/>
      <c r="I181" s="5"/>
      <c r="J181" s="5"/>
      <c r="K181" s="5"/>
      <c r="L181" s="623" t="s">
        <v>1863</v>
      </c>
      <c r="M181" s="624"/>
      <c r="N181" s="976"/>
      <c r="O181" s="976"/>
      <c r="P181" s="976"/>
      <c r="Q181" s="977"/>
      <c r="R181" s="14"/>
    </row>
    <row r="182" spans="1:18" ht="20.25" customHeight="1" thickBot="1">
      <c r="A182" s="10"/>
      <c r="B182" s="11"/>
      <c r="C182" s="11"/>
      <c r="D182" s="11"/>
      <c r="E182" s="11"/>
      <c r="F182" s="11"/>
      <c r="G182" s="11"/>
      <c r="H182" s="11"/>
      <c r="I182" s="11"/>
      <c r="J182" s="11"/>
      <c r="K182" s="11"/>
      <c r="L182" s="11"/>
      <c r="M182" s="11"/>
      <c r="N182" s="11"/>
      <c r="O182" s="11"/>
      <c r="P182" s="11"/>
      <c r="Q182" s="11"/>
      <c r="R182" s="15"/>
    </row>
    <row r="183" spans="1:18" ht="20.25" customHeight="1"/>
  </sheetData>
  <mergeCells count="81">
    <mergeCell ref="N181:Q181"/>
    <mergeCell ref="N175:Q175"/>
    <mergeCell ref="N176:Q176"/>
    <mergeCell ref="N177:Q177"/>
    <mergeCell ref="N178:Q178"/>
    <mergeCell ref="N179:Q179"/>
    <mergeCell ref="N171:Q171"/>
    <mergeCell ref="N172:Q172"/>
    <mergeCell ref="N173:Q173"/>
    <mergeCell ref="N174:Q174"/>
    <mergeCell ref="N180:Q180"/>
    <mergeCell ref="N166:Q166"/>
    <mergeCell ref="N167:Q167"/>
    <mergeCell ref="N168:Q168"/>
    <mergeCell ref="N169:Q169"/>
    <mergeCell ref="N170:Q170"/>
    <mergeCell ref="N161:Q161"/>
    <mergeCell ref="N162:Q162"/>
    <mergeCell ref="N163:Q163"/>
    <mergeCell ref="N164:Q164"/>
    <mergeCell ref="N165:Q165"/>
    <mergeCell ref="N156:Q156"/>
    <mergeCell ref="N157:Q157"/>
    <mergeCell ref="N158:Q158"/>
    <mergeCell ref="N159:Q159"/>
    <mergeCell ref="N160:Q160"/>
    <mergeCell ref="N151:Q151"/>
    <mergeCell ref="N152:Q152"/>
    <mergeCell ref="N153:Q153"/>
    <mergeCell ref="N154:Q154"/>
    <mergeCell ref="N155:Q155"/>
    <mergeCell ref="N146:Q146"/>
    <mergeCell ref="N147:Q147"/>
    <mergeCell ref="N148:Q148"/>
    <mergeCell ref="N149:Q149"/>
    <mergeCell ref="N150:Q150"/>
    <mergeCell ref="N141:Q141"/>
    <mergeCell ref="N142:Q142"/>
    <mergeCell ref="N143:Q143"/>
    <mergeCell ref="N144:Q144"/>
    <mergeCell ref="N145:Q145"/>
    <mergeCell ref="N136:Q136"/>
    <mergeCell ref="N137:Q137"/>
    <mergeCell ref="N138:Q138"/>
    <mergeCell ref="N139:Q139"/>
    <mergeCell ref="N140:Q140"/>
    <mergeCell ref="N130:Q130"/>
    <mergeCell ref="N132:Q132"/>
    <mergeCell ref="N133:Q133"/>
    <mergeCell ref="N134:Q134"/>
    <mergeCell ref="N135:Q135"/>
    <mergeCell ref="N125:Q125"/>
    <mergeCell ref="N126:Q126"/>
    <mergeCell ref="N127:Q127"/>
    <mergeCell ref="N128:Q128"/>
    <mergeCell ref="N129:Q129"/>
    <mergeCell ref="N120:Q120"/>
    <mergeCell ref="N121:Q121"/>
    <mergeCell ref="N122:Q122"/>
    <mergeCell ref="N123:Q123"/>
    <mergeCell ref="N124:Q124"/>
    <mergeCell ref="N115:Q115"/>
    <mergeCell ref="N116:Q116"/>
    <mergeCell ref="N117:Q117"/>
    <mergeCell ref="N118:Q118"/>
    <mergeCell ref="N119:Q119"/>
    <mergeCell ref="N110:Q110"/>
    <mergeCell ref="N111:Q111"/>
    <mergeCell ref="N112:Q112"/>
    <mergeCell ref="N113:Q113"/>
    <mergeCell ref="N114:Q114"/>
    <mergeCell ref="N1:N2"/>
    <mergeCell ref="B3:F3"/>
    <mergeCell ref="G3:K3"/>
    <mergeCell ref="G4:K4"/>
    <mergeCell ref="N109:Q109"/>
    <mergeCell ref="G6:K6"/>
    <mergeCell ref="B5:F5"/>
    <mergeCell ref="G5:K5"/>
    <mergeCell ref="B1:K2"/>
    <mergeCell ref="L1:L2"/>
  </mergeCells>
  <phoneticPr fontId="24" type="noConversion"/>
  <conditionalFormatting sqref="L106:L107">
    <cfRule type="dataBar" priority="71">
      <dataBar>
        <cfvo type="num" val="0"/>
        <cfvo type="num" val="100"/>
        <color rgb="FF638EC6"/>
      </dataBar>
      <extLst>
        <ext xmlns:x14="http://schemas.microsoft.com/office/spreadsheetml/2009/9/main" uri="{B025F937-C7B1-47D3-B67F-A62EFF666E3E}">
          <x14:id>{4DD4FA7C-E1E5-4F73-B295-CB42E0CD6B9C}</x14:id>
        </ext>
      </extLst>
    </cfRule>
  </conditionalFormatting>
  <hyperlinks>
    <hyperlink ref="B112" r:id="rId1" xr:uid="{3DDF0D3B-5C21-470B-88CC-851530E18498}"/>
    <hyperlink ref="B6:F6" location="'Technology - AUT'!A1" tooltip="4. SecOps Automation" display="4. SecOps Automation" xr:uid="{F0AB115B-F872-4A9A-BFA5-379D203B392B}"/>
    <hyperlink ref="B3:F3" location="'Technology - LOG'!A1" tooltip="1. Log Monitoring" display="1. Log Monitoring" xr:uid="{8735BAE0-AC41-4748-BA82-C7B1212B79CA}"/>
    <hyperlink ref="B4:F4" location="'Technology - NET'!A1" tooltip="2. Network Monitoring" display="2. Network Monitoring" xr:uid="{8443D249-44D7-4335-A882-785481371B43}"/>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1313" r:id="rId5" name="Drop Down 1">
              <controlPr defaultSize="0" autoLine="0" autoPict="0">
                <anchor moveWithCells="1">
                  <from>
                    <xdr:col>11</xdr:col>
                    <xdr:colOff>22860</xdr:colOff>
                    <xdr:row>11</xdr:row>
                    <xdr:rowOff>22860</xdr:rowOff>
                  </from>
                  <to>
                    <xdr:col>12</xdr:col>
                    <xdr:colOff>22860</xdr:colOff>
                    <xdr:row>11</xdr:row>
                    <xdr:rowOff>236220</xdr:rowOff>
                  </to>
                </anchor>
              </controlPr>
            </control>
          </mc:Choice>
        </mc:AlternateContent>
        <mc:AlternateContent xmlns:mc="http://schemas.openxmlformats.org/markup-compatibility/2006">
          <mc:Choice Requires="x14">
            <control shapeId="141315" r:id="rId6" name="Drop Down 3">
              <controlPr defaultSize="0" autoLine="0" autoPict="0">
                <anchor moveWithCells="1">
                  <from>
                    <xdr:col>11</xdr:col>
                    <xdr:colOff>22860</xdr:colOff>
                    <xdr:row>12</xdr:row>
                    <xdr:rowOff>22860</xdr:rowOff>
                  </from>
                  <to>
                    <xdr:col>12</xdr:col>
                    <xdr:colOff>22860</xdr:colOff>
                    <xdr:row>12</xdr:row>
                    <xdr:rowOff>236220</xdr:rowOff>
                  </to>
                </anchor>
              </controlPr>
            </control>
          </mc:Choice>
        </mc:AlternateContent>
        <mc:AlternateContent xmlns:mc="http://schemas.openxmlformats.org/markup-compatibility/2006">
          <mc:Choice Requires="x14">
            <control shapeId="141317" r:id="rId7" name="Drop Down 5">
              <controlPr defaultSize="0" autoLine="0" autoPict="0">
                <anchor moveWithCells="1">
                  <from>
                    <xdr:col>11</xdr:col>
                    <xdr:colOff>22860</xdr:colOff>
                    <xdr:row>14</xdr:row>
                    <xdr:rowOff>22860</xdr:rowOff>
                  </from>
                  <to>
                    <xdr:col>12</xdr:col>
                    <xdr:colOff>22860</xdr:colOff>
                    <xdr:row>14</xdr:row>
                    <xdr:rowOff>236220</xdr:rowOff>
                  </to>
                </anchor>
              </controlPr>
            </control>
          </mc:Choice>
        </mc:AlternateContent>
        <mc:AlternateContent xmlns:mc="http://schemas.openxmlformats.org/markup-compatibility/2006">
          <mc:Choice Requires="x14">
            <control shapeId="141318" r:id="rId8" name="Drop Down 6">
              <controlPr defaultSize="0" autoLine="0" autoPict="0">
                <anchor moveWithCells="1">
                  <from>
                    <xdr:col>11</xdr:col>
                    <xdr:colOff>22860</xdr:colOff>
                    <xdr:row>15</xdr:row>
                    <xdr:rowOff>22860</xdr:rowOff>
                  </from>
                  <to>
                    <xdr:col>12</xdr:col>
                    <xdr:colOff>22860</xdr:colOff>
                    <xdr:row>15</xdr:row>
                    <xdr:rowOff>236220</xdr:rowOff>
                  </to>
                </anchor>
              </controlPr>
            </control>
          </mc:Choice>
        </mc:AlternateContent>
        <mc:AlternateContent xmlns:mc="http://schemas.openxmlformats.org/markup-compatibility/2006">
          <mc:Choice Requires="x14">
            <control shapeId="141321" r:id="rId9" name="Drop Down 9">
              <controlPr defaultSize="0" autoLine="0" autoPict="0">
                <anchor moveWithCells="1">
                  <from>
                    <xdr:col>11</xdr:col>
                    <xdr:colOff>22860</xdr:colOff>
                    <xdr:row>17</xdr:row>
                    <xdr:rowOff>22860</xdr:rowOff>
                  </from>
                  <to>
                    <xdr:col>12</xdr:col>
                    <xdr:colOff>22860</xdr:colOff>
                    <xdr:row>17</xdr:row>
                    <xdr:rowOff>236220</xdr:rowOff>
                  </to>
                </anchor>
              </controlPr>
            </control>
          </mc:Choice>
        </mc:AlternateContent>
        <mc:AlternateContent xmlns:mc="http://schemas.openxmlformats.org/markup-compatibility/2006">
          <mc:Choice Requires="x14">
            <control shapeId="141322" r:id="rId10" name="Drop Down 10">
              <controlPr defaultSize="0" autoLine="0" autoPict="0">
                <anchor moveWithCells="1">
                  <from>
                    <xdr:col>11</xdr:col>
                    <xdr:colOff>22860</xdr:colOff>
                    <xdr:row>18</xdr:row>
                    <xdr:rowOff>22860</xdr:rowOff>
                  </from>
                  <to>
                    <xdr:col>12</xdr:col>
                    <xdr:colOff>22860</xdr:colOff>
                    <xdr:row>18</xdr:row>
                    <xdr:rowOff>236220</xdr:rowOff>
                  </to>
                </anchor>
              </controlPr>
            </control>
          </mc:Choice>
        </mc:AlternateContent>
        <mc:AlternateContent xmlns:mc="http://schemas.openxmlformats.org/markup-compatibility/2006">
          <mc:Choice Requires="x14">
            <control shapeId="141323" r:id="rId11" name="Drop Down 11">
              <controlPr defaultSize="0" autoLine="0" autoPict="0">
                <anchor moveWithCells="1">
                  <from>
                    <xdr:col>11</xdr:col>
                    <xdr:colOff>22860</xdr:colOff>
                    <xdr:row>19</xdr:row>
                    <xdr:rowOff>22860</xdr:rowOff>
                  </from>
                  <to>
                    <xdr:col>12</xdr:col>
                    <xdr:colOff>22860</xdr:colOff>
                    <xdr:row>19</xdr:row>
                    <xdr:rowOff>236220</xdr:rowOff>
                  </to>
                </anchor>
              </controlPr>
            </control>
          </mc:Choice>
        </mc:AlternateContent>
        <mc:AlternateContent xmlns:mc="http://schemas.openxmlformats.org/markup-compatibility/2006">
          <mc:Choice Requires="x14">
            <control shapeId="141324" r:id="rId12" name="Drop Down 12">
              <controlPr defaultSize="0" autoLine="0" autoPict="0">
                <anchor moveWithCells="1">
                  <from>
                    <xdr:col>11</xdr:col>
                    <xdr:colOff>22860</xdr:colOff>
                    <xdr:row>20</xdr:row>
                    <xdr:rowOff>22860</xdr:rowOff>
                  </from>
                  <to>
                    <xdr:col>12</xdr:col>
                    <xdr:colOff>22860</xdr:colOff>
                    <xdr:row>20</xdr:row>
                    <xdr:rowOff>236220</xdr:rowOff>
                  </to>
                </anchor>
              </controlPr>
            </control>
          </mc:Choice>
        </mc:AlternateContent>
        <mc:AlternateContent xmlns:mc="http://schemas.openxmlformats.org/markup-compatibility/2006">
          <mc:Choice Requires="x14">
            <control shapeId="141329" r:id="rId13" name="Drop Down 17">
              <controlPr defaultSize="0" autoLine="0" autoPict="0">
                <anchor moveWithCells="1">
                  <from>
                    <xdr:col>11</xdr:col>
                    <xdr:colOff>22860</xdr:colOff>
                    <xdr:row>28</xdr:row>
                    <xdr:rowOff>22860</xdr:rowOff>
                  </from>
                  <to>
                    <xdr:col>12</xdr:col>
                    <xdr:colOff>22860</xdr:colOff>
                    <xdr:row>28</xdr:row>
                    <xdr:rowOff>236220</xdr:rowOff>
                  </to>
                </anchor>
              </controlPr>
            </control>
          </mc:Choice>
        </mc:AlternateContent>
        <mc:AlternateContent xmlns:mc="http://schemas.openxmlformats.org/markup-compatibility/2006">
          <mc:Choice Requires="x14">
            <control shapeId="141330" r:id="rId14" name="Drop Down 18">
              <controlPr defaultSize="0" autoLine="0" autoPict="0">
                <anchor moveWithCells="1">
                  <from>
                    <xdr:col>11</xdr:col>
                    <xdr:colOff>22860</xdr:colOff>
                    <xdr:row>29</xdr:row>
                    <xdr:rowOff>22860</xdr:rowOff>
                  </from>
                  <to>
                    <xdr:col>12</xdr:col>
                    <xdr:colOff>22860</xdr:colOff>
                    <xdr:row>29</xdr:row>
                    <xdr:rowOff>236220</xdr:rowOff>
                  </to>
                </anchor>
              </controlPr>
            </control>
          </mc:Choice>
        </mc:AlternateContent>
        <mc:AlternateContent xmlns:mc="http://schemas.openxmlformats.org/markup-compatibility/2006">
          <mc:Choice Requires="x14">
            <control shapeId="141331" r:id="rId15" name="Drop Down 19">
              <controlPr defaultSize="0" autoLine="0" autoPict="0">
                <anchor moveWithCells="1">
                  <from>
                    <xdr:col>11</xdr:col>
                    <xdr:colOff>22860</xdr:colOff>
                    <xdr:row>30</xdr:row>
                    <xdr:rowOff>22860</xdr:rowOff>
                  </from>
                  <to>
                    <xdr:col>12</xdr:col>
                    <xdr:colOff>22860</xdr:colOff>
                    <xdr:row>30</xdr:row>
                    <xdr:rowOff>236220</xdr:rowOff>
                  </to>
                </anchor>
              </controlPr>
            </control>
          </mc:Choice>
        </mc:AlternateContent>
        <mc:AlternateContent xmlns:mc="http://schemas.openxmlformats.org/markup-compatibility/2006">
          <mc:Choice Requires="x14">
            <control shapeId="141332" r:id="rId16" name="Drop Down 20">
              <controlPr defaultSize="0" autoLine="0" autoPict="0">
                <anchor moveWithCells="1">
                  <from>
                    <xdr:col>11</xdr:col>
                    <xdr:colOff>22860</xdr:colOff>
                    <xdr:row>31</xdr:row>
                    <xdr:rowOff>22860</xdr:rowOff>
                  </from>
                  <to>
                    <xdr:col>12</xdr:col>
                    <xdr:colOff>22860</xdr:colOff>
                    <xdr:row>31</xdr:row>
                    <xdr:rowOff>236220</xdr:rowOff>
                  </to>
                </anchor>
              </controlPr>
            </control>
          </mc:Choice>
        </mc:AlternateContent>
        <mc:AlternateContent xmlns:mc="http://schemas.openxmlformats.org/markup-compatibility/2006">
          <mc:Choice Requires="x14">
            <control shapeId="141337" r:id="rId17" name="Drop Down 25">
              <controlPr defaultSize="0" autoLine="0" autoPict="0">
                <anchor moveWithCells="1">
                  <from>
                    <xdr:col>11</xdr:col>
                    <xdr:colOff>22860</xdr:colOff>
                    <xdr:row>35</xdr:row>
                    <xdr:rowOff>22860</xdr:rowOff>
                  </from>
                  <to>
                    <xdr:col>12</xdr:col>
                    <xdr:colOff>22860</xdr:colOff>
                    <xdr:row>35</xdr:row>
                    <xdr:rowOff>236220</xdr:rowOff>
                  </to>
                </anchor>
              </controlPr>
            </control>
          </mc:Choice>
        </mc:AlternateContent>
        <mc:AlternateContent xmlns:mc="http://schemas.openxmlformats.org/markup-compatibility/2006">
          <mc:Choice Requires="x14">
            <control shapeId="141338" r:id="rId18" name="Drop Down 26">
              <controlPr defaultSize="0" autoLine="0" autoPict="0">
                <anchor moveWithCells="1">
                  <from>
                    <xdr:col>11</xdr:col>
                    <xdr:colOff>22860</xdr:colOff>
                    <xdr:row>36</xdr:row>
                    <xdr:rowOff>22860</xdr:rowOff>
                  </from>
                  <to>
                    <xdr:col>12</xdr:col>
                    <xdr:colOff>22860</xdr:colOff>
                    <xdr:row>36</xdr:row>
                    <xdr:rowOff>236220</xdr:rowOff>
                  </to>
                </anchor>
              </controlPr>
            </control>
          </mc:Choice>
        </mc:AlternateContent>
        <mc:AlternateContent xmlns:mc="http://schemas.openxmlformats.org/markup-compatibility/2006">
          <mc:Choice Requires="x14">
            <control shapeId="141367" r:id="rId19" name="Drop Down 55">
              <controlPr defaultSize="0" autoLine="0" autoPict="0">
                <anchor moveWithCells="1">
                  <from>
                    <xdr:col>11</xdr:col>
                    <xdr:colOff>22860</xdr:colOff>
                    <xdr:row>33</xdr:row>
                    <xdr:rowOff>22860</xdr:rowOff>
                  </from>
                  <to>
                    <xdr:col>12</xdr:col>
                    <xdr:colOff>22860</xdr:colOff>
                    <xdr:row>33</xdr:row>
                    <xdr:rowOff>236220</xdr:rowOff>
                  </to>
                </anchor>
              </controlPr>
            </control>
          </mc:Choice>
        </mc:AlternateContent>
        <mc:AlternateContent xmlns:mc="http://schemas.openxmlformats.org/markup-compatibility/2006">
          <mc:Choice Requires="x14">
            <control shapeId="141369" r:id="rId20" name="Drop Down 57">
              <controlPr defaultSize="0" autoLine="0" autoPict="0">
                <anchor moveWithCells="1">
                  <from>
                    <xdr:col>11</xdr:col>
                    <xdr:colOff>22860</xdr:colOff>
                    <xdr:row>32</xdr:row>
                    <xdr:rowOff>22860</xdr:rowOff>
                  </from>
                  <to>
                    <xdr:col>12</xdr:col>
                    <xdr:colOff>22860</xdr:colOff>
                    <xdr:row>32</xdr:row>
                    <xdr:rowOff>236220</xdr:rowOff>
                  </to>
                </anchor>
              </controlPr>
            </control>
          </mc:Choice>
        </mc:AlternateContent>
        <mc:AlternateContent xmlns:mc="http://schemas.openxmlformats.org/markup-compatibility/2006">
          <mc:Choice Requires="x14">
            <control shapeId="141371" r:id="rId21" name="Drop Down 59">
              <controlPr defaultSize="0" autoLine="0" autoPict="0">
                <anchor moveWithCells="1">
                  <from>
                    <xdr:col>11</xdr:col>
                    <xdr:colOff>22860</xdr:colOff>
                    <xdr:row>22</xdr:row>
                    <xdr:rowOff>22860</xdr:rowOff>
                  </from>
                  <to>
                    <xdr:col>12</xdr:col>
                    <xdr:colOff>22860</xdr:colOff>
                    <xdr:row>22</xdr:row>
                    <xdr:rowOff>236220</xdr:rowOff>
                  </to>
                </anchor>
              </controlPr>
            </control>
          </mc:Choice>
        </mc:AlternateContent>
        <mc:AlternateContent xmlns:mc="http://schemas.openxmlformats.org/markup-compatibility/2006">
          <mc:Choice Requires="x14">
            <control shapeId="141372" r:id="rId22" name="Drop Down 60">
              <controlPr defaultSize="0" autoLine="0" autoPict="0">
                <anchor moveWithCells="1">
                  <from>
                    <xdr:col>11</xdr:col>
                    <xdr:colOff>22860</xdr:colOff>
                    <xdr:row>23</xdr:row>
                    <xdr:rowOff>22860</xdr:rowOff>
                  </from>
                  <to>
                    <xdr:col>12</xdr:col>
                    <xdr:colOff>22860</xdr:colOff>
                    <xdr:row>23</xdr:row>
                    <xdr:rowOff>236220</xdr:rowOff>
                  </to>
                </anchor>
              </controlPr>
            </control>
          </mc:Choice>
        </mc:AlternateContent>
        <mc:AlternateContent xmlns:mc="http://schemas.openxmlformats.org/markup-compatibility/2006">
          <mc:Choice Requires="x14">
            <control shapeId="141373" r:id="rId23" name="Drop Down 61">
              <controlPr defaultSize="0" autoLine="0" autoPict="0">
                <anchor moveWithCells="1">
                  <from>
                    <xdr:col>11</xdr:col>
                    <xdr:colOff>22860</xdr:colOff>
                    <xdr:row>24</xdr:row>
                    <xdr:rowOff>22860</xdr:rowOff>
                  </from>
                  <to>
                    <xdr:col>12</xdr:col>
                    <xdr:colOff>22860</xdr:colOff>
                    <xdr:row>24</xdr:row>
                    <xdr:rowOff>236220</xdr:rowOff>
                  </to>
                </anchor>
              </controlPr>
            </control>
          </mc:Choice>
        </mc:AlternateContent>
        <mc:AlternateContent xmlns:mc="http://schemas.openxmlformats.org/markup-compatibility/2006">
          <mc:Choice Requires="x14">
            <control shapeId="141374" r:id="rId24" name="Drop Down 62">
              <controlPr defaultSize="0" autoLine="0" autoPict="0">
                <anchor moveWithCells="1">
                  <from>
                    <xdr:col>11</xdr:col>
                    <xdr:colOff>22860</xdr:colOff>
                    <xdr:row>25</xdr:row>
                    <xdr:rowOff>22860</xdr:rowOff>
                  </from>
                  <to>
                    <xdr:col>12</xdr:col>
                    <xdr:colOff>22860</xdr:colOff>
                    <xdr:row>25</xdr:row>
                    <xdr:rowOff>236220</xdr:rowOff>
                  </to>
                </anchor>
              </controlPr>
            </control>
          </mc:Choice>
        </mc:AlternateContent>
        <mc:AlternateContent xmlns:mc="http://schemas.openxmlformats.org/markup-compatibility/2006">
          <mc:Choice Requires="x14">
            <control shapeId="141375" r:id="rId25" name="Drop Down 63">
              <controlPr defaultSize="0" autoLine="0" autoPict="0">
                <anchor moveWithCells="1">
                  <from>
                    <xdr:col>11</xdr:col>
                    <xdr:colOff>22860</xdr:colOff>
                    <xdr:row>26</xdr:row>
                    <xdr:rowOff>22860</xdr:rowOff>
                  </from>
                  <to>
                    <xdr:col>12</xdr:col>
                    <xdr:colOff>22860</xdr:colOff>
                    <xdr:row>26</xdr:row>
                    <xdr:rowOff>236220</xdr:rowOff>
                  </to>
                </anchor>
              </controlPr>
            </control>
          </mc:Choice>
        </mc:AlternateContent>
        <mc:AlternateContent xmlns:mc="http://schemas.openxmlformats.org/markup-compatibility/2006">
          <mc:Choice Requires="x14">
            <control shapeId="141381" r:id="rId26" name="Drop Down 69">
              <controlPr defaultSize="0" autoLine="0" autoPict="0">
                <anchor moveWithCells="1">
                  <from>
                    <xdr:col>11</xdr:col>
                    <xdr:colOff>22860</xdr:colOff>
                    <xdr:row>37</xdr:row>
                    <xdr:rowOff>22860</xdr:rowOff>
                  </from>
                  <to>
                    <xdr:col>12</xdr:col>
                    <xdr:colOff>22860</xdr:colOff>
                    <xdr:row>37</xdr:row>
                    <xdr:rowOff>236220</xdr:rowOff>
                  </to>
                </anchor>
              </controlPr>
            </control>
          </mc:Choice>
        </mc:AlternateContent>
        <mc:AlternateContent xmlns:mc="http://schemas.openxmlformats.org/markup-compatibility/2006">
          <mc:Choice Requires="x14">
            <control shapeId="141383" r:id="rId27" name="Drop Down 71">
              <controlPr defaultSize="0" autoLine="0" autoPict="0">
                <anchor moveWithCells="1">
                  <from>
                    <xdr:col>11</xdr:col>
                    <xdr:colOff>22860</xdr:colOff>
                    <xdr:row>42</xdr:row>
                    <xdr:rowOff>22860</xdr:rowOff>
                  </from>
                  <to>
                    <xdr:col>12</xdr:col>
                    <xdr:colOff>22860</xdr:colOff>
                    <xdr:row>42</xdr:row>
                    <xdr:rowOff>236220</xdr:rowOff>
                  </to>
                </anchor>
              </controlPr>
            </control>
          </mc:Choice>
        </mc:AlternateContent>
        <mc:AlternateContent xmlns:mc="http://schemas.openxmlformats.org/markup-compatibility/2006">
          <mc:Choice Requires="x14">
            <control shapeId="141384" r:id="rId28" name="Drop Down 72">
              <controlPr defaultSize="0" autoLine="0" autoPict="0">
                <anchor moveWithCells="1">
                  <from>
                    <xdr:col>11</xdr:col>
                    <xdr:colOff>22860</xdr:colOff>
                    <xdr:row>43</xdr:row>
                    <xdr:rowOff>22860</xdr:rowOff>
                  </from>
                  <to>
                    <xdr:col>12</xdr:col>
                    <xdr:colOff>22860</xdr:colOff>
                    <xdr:row>43</xdr:row>
                    <xdr:rowOff>236220</xdr:rowOff>
                  </to>
                </anchor>
              </controlPr>
            </control>
          </mc:Choice>
        </mc:AlternateContent>
        <mc:AlternateContent xmlns:mc="http://schemas.openxmlformats.org/markup-compatibility/2006">
          <mc:Choice Requires="x14">
            <control shapeId="141385" r:id="rId29" name="Drop Down 73">
              <controlPr defaultSize="0" autoLine="0" autoPict="0">
                <anchor moveWithCells="1">
                  <from>
                    <xdr:col>11</xdr:col>
                    <xdr:colOff>22860</xdr:colOff>
                    <xdr:row>44</xdr:row>
                    <xdr:rowOff>22860</xdr:rowOff>
                  </from>
                  <to>
                    <xdr:col>12</xdr:col>
                    <xdr:colOff>22860</xdr:colOff>
                    <xdr:row>44</xdr:row>
                    <xdr:rowOff>236220</xdr:rowOff>
                  </to>
                </anchor>
              </controlPr>
            </control>
          </mc:Choice>
        </mc:AlternateContent>
        <mc:AlternateContent xmlns:mc="http://schemas.openxmlformats.org/markup-compatibility/2006">
          <mc:Choice Requires="x14">
            <control shapeId="141386" r:id="rId30" name="Drop Down 74">
              <controlPr defaultSize="0" autoLine="0" autoPict="0">
                <anchor moveWithCells="1">
                  <from>
                    <xdr:col>11</xdr:col>
                    <xdr:colOff>22860</xdr:colOff>
                    <xdr:row>45</xdr:row>
                    <xdr:rowOff>22860</xdr:rowOff>
                  </from>
                  <to>
                    <xdr:col>12</xdr:col>
                    <xdr:colOff>22860</xdr:colOff>
                    <xdr:row>45</xdr:row>
                    <xdr:rowOff>236220</xdr:rowOff>
                  </to>
                </anchor>
              </controlPr>
            </control>
          </mc:Choice>
        </mc:AlternateContent>
        <mc:AlternateContent xmlns:mc="http://schemas.openxmlformats.org/markup-compatibility/2006">
          <mc:Choice Requires="x14">
            <control shapeId="141387" r:id="rId31" name="Drop Down 75">
              <controlPr defaultSize="0" autoLine="0" autoPict="0">
                <anchor moveWithCells="1">
                  <from>
                    <xdr:col>11</xdr:col>
                    <xdr:colOff>22860</xdr:colOff>
                    <xdr:row>46</xdr:row>
                    <xdr:rowOff>22860</xdr:rowOff>
                  </from>
                  <to>
                    <xdr:col>12</xdr:col>
                    <xdr:colOff>22860</xdr:colOff>
                    <xdr:row>46</xdr:row>
                    <xdr:rowOff>236220</xdr:rowOff>
                  </to>
                </anchor>
              </controlPr>
            </control>
          </mc:Choice>
        </mc:AlternateContent>
        <mc:AlternateContent xmlns:mc="http://schemas.openxmlformats.org/markup-compatibility/2006">
          <mc:Choice Requires="x14">
            <control shapeId="141389" r:id="rId32" name="Drop Down 77">
              <controlPr defaultSize="0" autoLine="0" autoPict="0">
                <anchor moveWithCells="1">
                  <from>
                    <xdr:col>11</xdr:col>
                    <xdr:colOff>22860</xdr:colOff>
                    <xdr:row>47</xdr:row>
                    <xdr:rowOff>22860</xdr:rowOff>
                  </from>
                  <to>
                    <xdr:col>12</xdr:col>
                    <xdr:colOff>22860</xdr:colOff>
                    <xdr:row>47</xdr:row>
                    <xdr:rowOff>236220</xdr:rowOff>
                  </to>
                </anchor>
              </controlPr>
            </control>
          </mc:Choice>
        </mc:AlternateContent>
        <mc:AlternateContent xmlns:mc="http://schemas.openxmlformats.org/markup-compatibility/2006">
          <mc:Choice Requires="x14">
            <control shapeId="141390" r:id="rId33" name="Drop Down 78">
              <controlPr defaultSize="0" autoLine="0" autoPict="0">
                <anchor moveWithCells="1">
                  <from>
                    <xdr:col>11</xdr:col>
                    <xdr:colOff>22860</xdr:colOff>
                    <xdr:row>48</xdr:row>
                    <xdr:rowOff>22860</xdr:rowOff>
                  </from>
                  <to>
                    <xdr:col>12</xdr:col>
                    <xdr:colOff>22860</xdr:colOff>
                    <xdr:row>48</xdr:row>
                    <xdr:rowOff>236220</xdr:rowOff>
                  </to>
                </anchor>
              </controlPr>
            </control>
          </mc:Choice>
        </mc:AlternateContent>
        <mc:AlternateContent xmlns:mc="http://schemas.openxmlformats.org/markup-compatibility/2006">
          <mc:Choice Requires="x14">
            <control shapeId="141391" r:id="rId34" name="Drop Down 79">
              <controlPr defaultSize="0" autoLine="0" autoPict="0">
                <anchor moveWithCells="1">
                  <from>
                    <xdr:col>11</xdr:col>
                    <xdr:colOff>22860</xdr:colOff>
                    <xdr:row>49</xdr:row>
                    <xdr:rowOff>22860</xdr:rowOff>
                  </from>
                  <to>
                    <xdr:col>12</xdr:col>
                    <xdr:colOff>22860</xdr:colOff>
                    <xdr:row>49</xdr:row>
                    <xdr:rowOff>236220</xdr:rowOff>
                  </to>
                </anchor>
              </controlPr>
            </control>
          </mc:Choice>
        </mc:AlternateContent>
        <mc:AlternateContent xmlns:mc="http://schemas.openxmlformats.org/markup-compatibility/2006">
          <mc:Choice Requires="x14">
            <control shapeId="141392" r:id="rId35" name="Drop Down 80">
              <controlPr defaultSize="0" autoLine="0" autoPict="0">
                <anchor moveWithCells="1">
                  <from>
                    <xdr:col>11</xdr:col>
                    <xdr:colOff>22860</xdr:colOff>
                    <xdr:row>50</xdr:row>
                    <xdr:rowOff>22860</xdr:rowOff>
                  </from>
                  <to>
                    <xdr:col>12</xdr:col>
                    <xdr:colOff>22860</xdr:colOff>
                    <xdr:row>50</xdr:row>
                    <xdr:rowOff>236220</xdr:rowOff>
                  </to>
                </anchor>
              </controlPr>
            </control>
          </mc:Choice>
        </mc:AlternateContent>
        <mc:AlternateContent xmlns:mc="http://schemas.openxmlformats.org/markup-compatibility/2006">
          <mc:Choice Requires="x14">
            <control shapeId="141393" r:id="rId36" name="Drop Down 81">
              <controlPr defaultSize="0" autoLine="0" autoPict="0">
                <anchor moveWithCells="1">
                  <from>
                    <xdr:col>11</xdr:col>
                    <xdr:colOff>22860</xdr:colOff>
                    <xdr:row>53</xdr:row>
                    <xdr:rowOff>22860</xdr:rowOff>
                  </from>
                  <to>
                    <xdr:col>12</xdr:col>
                    <xdr:colOff>22860</xdr:colOff>
                    <xdr:row>53</xdr:row>
                    <xdr:rowOff>236220</xdr:rowOff>
                  </to>
                </anchor>
              </controlPr>
            </control>
          </mc:Choice>
        </mc:AlternateContent>
        <mc:AlternateContent xmlns:mc="http://schemas.openxmlformats.org/markup-compatibility/2006">
          <mc:Choice Requires="x14">
            <control shapeId="141394" r:id="rId37" name="Drop Down 82">
              <controlPr defaultSize="0" autoLine="0" autoPict="0">
                <anchor moveWithCells="1">
                  <from>
                    <xdr:col>11</xdr:col>
                    <xdr:colOff>22860</xdr:colOff>
                    <xdr:row>54</xdr:row>
                    <xdr:rowOff>22860</xdr:rowOff>
                  </from>
                  <to>
                    <xdr:col>12</xdr:col>
                    <xdr:colOff>22860</xdr:colOff>
                    <xdr:row>54</xdr:row>
                    <xdr:rowOff>236220</xdr:rowOff>
                  </to>
                </anchor>
              </controlPr>
            </control>
          </mc:Choice>
        </mc:AlternateContent>
        <mc:AlternateContent xmlns:mc="http://schemas.openxmlformats.org/markup-compatibility/2006">
          <mc:Choice Requires="x14">
            <control shapeId="141395" r:id="rId38" name="Drop Down 83">
              <controlPr defaultSize="0" autoLine="0" autoPict="0">
                <anchor moveWithCells="1">
                  <from>
                    <xdr:col>11</xdr:col>
                    <xdr:colOff>22860</xdr:colOff>
                    <xdr:row>55</xdr:row>
                    <xdr:rowOff>22860</xdr:rowOff>
                  </from>
                  <to>
                    <xdr:col>12</xdr:col>
                    <xdr:colOff>22860</xdr:colOff>
                    <xdr:row>55</xdr:row>
                    <xdr:rowOff>236220</xdr:rowOff>
                  </to>
                </anchor>
              </controlPr>
            </control>
          </mc:Choice>
        </mc:AlternateContent>
        <mc:AlternateContent xmlns:mc="http://schemas.openxmlformats.org/markup-compatibility/2006">
          <mc:Choice Requires="x14">
            <control shapeId="141396" r:id="rId39" name="Drop Down 84">
              <controlPr defaultSize="0" autoLine="0" autoPict="0">
                <anchor moveWithCells="1">
                  <from>
                    <xdr:col>11</xdr:col>
                    <xdr:colOff>22860</xdr:colOff>
                    <xdr:row>56</xdr:row>
                    <xdr:rowOff>22860</xdr:rowOff>
                  </from>
                  <to>
                    <xdr:col>12</xdr:col>
                    <xdr:colOff>22860</xdr:colOff>
                    <xdr:row>56</xdr:row>
                    <xdr:rowOff>236220</xdr:rowOff>
                  </to>
                </anchor>
              </controlPr>
            </control>
          </mc:Choice>
        </mc:AlternateContent>
        <mc:AlternateContent xmlns:mc="http://schemas.openxmlformats.org/markup-compatibility/2006">
          <mc:Choice Requires="x14">
            <control shapeId="141397" r:id="rId40" name="Drop Down 85">
              <controlPr defaultSize="0" autoLine="0" autoPict="0">
                <anchor moveWithCells="1">
                  <from>
                    <xdr:col>11</xdr:col>
                    <xdr:colOff>22860</xdr:colOff>
                    <xdr:row>57</xdr:row>
                    <xdr:rowOff>22860</xdr:rowOff>
                  </from>
                  <to>
                    <xdr:col>12</xdr:col>
                    <xdr:colOff>22860</xdr:colOff>
                    <xdr:row>57</xdr:row>
                    <xdr:rowOff>236220</xdr:rowOff>
                  </to>
                </anchor>
              </controlPr>
            </control>
          </mc:Choice>
        </mc:AlternateContent>
        <mc:AlternateContent xmlns:mc="http://schemas.openxmlformats.org/markup-compatibility/2006">
          <mc:Choice Requires="x14">
            <control shapeId="141398" r:id="rId41" name="Drop Down 86">
              <controlPr defaultSize="0" autoLine="0" autoPict="0">
                <anchor moveWithCells="1">
                  <from>
                    <xdr:col>11</xdr:col>
                    <xdr:colOff>22860</xdr:colOff>
                    <xdr:row>60</xdr:row>
                    <xdr:rowOff>22860</xdr:rowOff>
                  </from>
                  <to>
                    <xdr:col>12</xdr:col>
                    <xdr:colOff>22860</xdr:colOff>
                    <xdr:row>60</xdr:row>
                    <xdr:rowOff>236220</xdr:rowOff>
                  </to>
                </anchor>
              </controlPr>
            </control>
          </mc:Choice>
        </mc:AlternateContent>
        <mc:AlternateContent xmlns:mc="http://schemas.openxmlformats.org/markup-compatibility/2006">
          <mc:Choice Requires="x14">
            <control shapeId="141399" r:id="rId42" name="Drop Down 87">
              <controlPr defaultSize="0" autoLine="0" autoPict="0">
                <anchor moveWithCells="1">
                  <from>
                    <xdr:col>11</xdr:col>
                    <xdr:colOff>22860</xdr:colOff>
                    <xdr:row>67</xdr:row>
                    <xdr:rowOff>22860</xdr:rowOff>
                  </from>
                  <to>
                    <xdr:col>12</xdr:col>
                    <xdr:colOff>22860</xdr:colOff>
                    <xdr:row>67</xdr:row>
                    <xdr:rowOff>236220</xdr:rowOff>
                  </to>
                </anchor>
              </controlPr>
            </control>
          </mc:Choice>
        </mc:AlternateContent>
        <mc:AlternateContent xmlns:mc="http://schemas.openxmlformats.org/markup-compatibility/2006">
          <mc:Choice Requires="x14">
            <control shapeId="141401" r:id="rId43" name="Drop Down 89">
              <controlPr defaultSize="0" autoLine="0" autoPict="0">
                <anchor moveWithCells="1">
                  <from>
                    <xdr:col>11</xdr:col>
                    <xdr:colOff>22860</xdr:colOff>
                    <xdr:row>68</xdr:row>
                    <xdr:rowOff>22860</xdr:rowOff>
                  </from>
                  <to>
                    <xdr:col>12</xdr:col>
                    <xdr:colOff>22860</xdr:colOff>
                    <xdr:row>68</xdr:row>
                    <xdr:rowOff>236220</xdr:rowOff>
                  </to>
                </anchor>
              </controlPr>
            </control>
          </mc:Choice>
        </mc:AlternateContent>
        <mc:AlternateContent xmlns:mc="http://schemas.openxmlformats.org/markup-compatibility/2006">
          <mc:Choice Requires="x14">
            <control shapeId="141403" r:id="rId44" name="Drop Down 91">
              <controlPr defaultSize="0" autoLine="0" autoPict="0">
                <anchor moveWithCells="1">
                  <from>
                    <xdr:col>11</xdr:col>
                    <xdr:colOff>22860</xdr:colOff>
                    <xdr:row>69</xdr:row>
                    <xdr:rowOff>22860</xdr:rowOff>
                  </from>
                  <to>
                    <xdr:col>12</xdr:col>
                    <xdr:colOff>22860</xdr:colOff>
                    <xdr:row>69</xdr:row>
                    <xdr:rowOff>236220</xdr:rowOff>
                  </to>
                </anchor>
              </controlPr>
            </control>
          </mc:Choice>
        </mc:AlternateContent>
        <mc:AlternateContent xmlns:mc="http://schemas.openxmlformats.org/markup-compatibility/2006">
          <mc:Choice Requires="x14">
            <control shapeId="141404" r:id="rId45" name="Drop Down 92">
              <controlPr defaultSize="0" autoLine="0" autoPict="0">
                <anchor moveWithCells="1">
                  <from>
                    <xdr:col>11</xdr:col>
                    <xdr:colOff>22860</xdr:colOff>
                    <xdr:row>70</xdr:row>
                    <xdr:rowOff>22860</xdr:rowOff>
                  </from>
                  <to>
                    <xdr:col>12</xdr:col>
                    <xdr:colOff>22860</xdr:colOff>
                    <xdr:row>70</xdr:row>
                    <xdr:rowOff>236220</xdr:rowOff>
                  </to>
                </anchor>
              </controlPr>
            </control>
          </mc:Choice>
        </mc:AlternateContent>
        <mc:AlternateContent xmlns:mc="http://schemas.openxmlformats.org/markup-compatibility/2006">
          <mc:Choice Requires="x14">
            <control shapeId="141405" r:id="rId46" name="Drop Down 93">
              <controlPr defaultSize="0" autoLine="0" autoPict="0">
                <anchor moveWithCells="1">
                  <from>
                    <xdr:col>11</xdr:col>
                    <xdr:colOff>22860</xdr:colOff>
                    <xdr:row>73</xdr:row>
                    <xdr:rowOff>22860</xdr:rowOff>
                  </from>
                  <to>
                    <xdr:col>12</xdr:col>
                    <xdr:colOff>22860</xdr:colOff>
                    <xdr:row>73</xdr:row>
                    <xdr:rowOff>236220</xdr:rowOff>
                  </to>
                </anchor>
              </controlPr>
            </control>
          </mc:Choice>
        </mc:AlternateContent>
        <mc:AlternateContent xmlns:mc="http://schemas.openxmlformats.org/markup-compatibility/2006">
          <mc:Choice Requires="x14">
            <control shapeId="141406" r:id="rId47" name="Drop Down 94">
              <controlPr defaultSize="0" autoLine="0" autoPict="0">
                <anchor moveWithCells="1">
                  <from>
                    <xdr:col>11</xdr:col>
                    <xdr:colOff>22860</xdr:colOff>
                    <xdr:row>74</xdr:row>
                    <xdr:rowOff>22860</xdr:rowOff>
                  </from>
                  <to>
                    <xdr:col>12</xdr:col>
                    <xdr:colOff>22860</xdr:colOff>
                    <xdr:row>74</xdr:row>
                    <xdr:rowOff>236220</xdr:rowOff>
                  </to>
                </anchor>
              </controlPr>
            </control>
          </mc:Choice>
        </mc:AlternateContent>
        <mc:AlternateContent xmlns:mc="http://schemas.openxmlformats.org/markup-compatibility/2006">
          <mc:Choice Requires="x14">
            <control shapeId="141407" r:id="rId48" name="Drop Down 95">
              <controlPr defaultSize="0" autoLine="0" autoPict="0">
                <anchor moveWithCells="1">
                  <from>
                    <xdr:col>11</xdr:col>
                    <xdr:colOff>22860</xdr:colOff>
                    <xdr:row>75</xdr:row>
                    <xdr:rowOff>22860</xdr:rowOff>
                  </from>
                  <to>
                    <xdr:col>12</xdr:col>
                    <xdr:colOff>22860</xdr:colOff>
                    <xdr:row>75</xdr:row>
                    <xdr:rowOff>236220</xdr:rowOff>
                  </to>
                </anchor>
              </controlPr>
            </control>
          </mc:Choice>
        </mc:AlternateContent>
        <mc:AlternateContent xmlns:mc="http://schemas.openxmlformats.org/markup-compatibility/2006">
          <mc:Choice Requires="x14">
            <control shapeId="141408" r:id="rId49" name="Drop Down 96">
              <controlPr defaultSize="0" autoLine="0" autoPict="0">
                <anchor moveWithCells="1">
                  <from>
                    <xdr:col>11</xdr:col>
                    <xdr:colOff>22860</xdr:colOff>
                    <xdr:row>76</xdr:row>
                    <xdr:rowOff>22860</xdr:rowOff>
                  </from>
                  <to>
                    <xdr:col>12</xdr:col>
                    <xdr:colOff>22860</xdr:colOff>
                    <xdr:row>76</xdr:row>
                    <xdr:rowOff>236220</xdr:rowOff>
                  </to>
                </anchor>
              </controlPr>
            </control>
          </mc:Choice>
        </mc:AlternateContent>
        <mc:AlternateContent xmlns:mc="http://schemas.openxmlformats.org/markup-compatibility/2006">
          <mc:Choice Requires="x14">
            <control shapeId="141409" r:id="rId50" name="Drop Down 97">
              <controlPr defaultSize="0" autoLine="0" autoPict="0">
                <anchor moveWithCells="1">
                  <from>
                    <xdr:col>11</xdr:col>
                    <xdr:colOff>22860</xdr:colOff>
                    <xdr:row>77</xdr:row>
                    <xdr:rowOff>22860</xdr:rowOff>
                  </from>
                  <to>
                    <xdr:col>12</xdr:col>
                    <xdr:colOff>22860</xdr:colOff>
                    <xdr:row>77</xdr:row>
                    <xdr:rowOff>236220</xdr:rowOff>
                  </to>
                </anchor>
              </controlPr>
            </control>
          </mc:Choice>
        </mc:AlternateContent>
        <mc:AlternateContent xmlns:mc="http://schemas.openxmlformats.org/markup-compatibility/2006">
          <mc:Choice Requires="x14">
            <control shapeId="141410" r:id="rId51" name="Drop Down 98">
              <controlPr defaultSize="0" autoLine="0" autoPict="0">
                <anchor moveWithCells="1">
                  <from>
                    <xdr:col>11</xdr:col>
                    <xdr:colOff>22860</xdr:colOff>
                    <xdr:row>78</xdr:row>
                    <xdr:rowOff>22860</xdr:rowOff>
                  </from>
                  <to>
                    <xdr:col>12</xdr:col>
                    <xdr:colOff>22860</xdr:colOff>
                    <xdr:row>78</xdr:row>
                    <xdr:rowOff>236220</xdr:rowOff>
                  </to>
                </anchor>
              </controlPr>
            </control>
          </mc:Choice>
        </mc:AlternateContent>
        <mc:AlternateContent xmlns:mc="http://schemas.openxmlformats.org/markup-compatibility/2006">
          <mc:Choice Requires="x14">
            <control shapeId="141412" r:id="rId52" name="Drop Down 100">
              <controlPr defaultSize="0" autoLine="0" autoPict="0">
                <anchor moveWithCells="1">
                  <from>
                    <xdr:col>11</xdr:col>
                    <xdr:colOff>22860</xdr:colOff>
                    <xdr:row>81</xdr:row>
                    <xdr:rowOff>22860</xdr:rowOff>
                  </from>
                  <to>
                    <xdr:col>12</xdr:col>
                    <xdr:colOff>22860</xdr:colOff>
                    <xdr:row>81</xdr:row>
                    <xdr:rowOff>236220</xdr:rowOff>
                  </to>
                </anchor>
              </controlPr>
            </control>
          </mc:Choice>
        </mc:AlternateContent>
        <mc:AlternateContent xmlns:mc="http://schemas.openxmlformats.org/markup-compatibility/2006">
          <mc:Choice Requires="x14">
            <control shapeId="141413" r:id="rId53" name="Drop Down 101">
              <controlPr defaultSize="0" autoLine="0" autoPict="0">
                <anchor moveWithCells="1">
                  <from>
                    <xdr:col>11</xdr:col>
                    <xdr:colOff>22860</xdr:colOff>
                    <xdr:row>82</xdr:row>
                    <xdr:rowOff>22860</xdr:rowOff>
                  </from>
                  <to>
                    <xdr:col>12</xdr:col>
                    <xdr:colOff>22860</xdr:colOff>
                    <xdr:row>82</xdr:row>
                    <xdr:rowOff>236220</xdr:rowOff>
                  </to>
                </anchor>
              </controlPr>
            </control>
          </mc:Choice>
        </mc:AlternateContent>
        <mc:AlternateContent xmlns:mc="http://schemas.openxmlformats.org/markup-compatibility/2006">
          <mc:Choice Requires="x14">
            <control shapeId="141414" r:id="rId54" name="Drop Down 102">
              <controlPr defaultSize="0" autoLine="0" autoPict="0">
                <anchor moveWithCells="1">
                  <from>
                    <xdr:col>11</xdr:col>
                    <xdr:colOff>22860</xdr:colOff>
                    <xdr:row>83</xdr:row>
                    <xdr:rowOff>22860</xdr:rowOff>
                  </from>
                  <to>
                    <xdr:col>12</xdr:col>
                    <xdr:colOff>22860</xdr:colOff>
                    <xdr:row>83</xdr:row>
                    <xdr:rowOff>236220</xdr:rowOff>
                  </to>
                </anchor>
              </controlPr>
            </control>
          </mc:Choice>
        </mc:AlternateContent>
        <mc:AlternateContent xmlns:mc="http://schemas.openxmlformats.org/markup-compatibility/2006">
          <mc:Choice Requires="x14">
            <control shapeId="141415" r:id="rId55" name="Drop Down 103">
              <controlPr defaultSize="0" autoLine="0" autoPict="0">
                <anchor moveWithCells="1">
                  <from>
                    <xdr:col>11</xdr:col>
                    <xdr:colOff>22860</xdr:colOff>
                    <xdr:row>84</xdr:row>
                    <xdr:rowOff>22860</xdr:rowOff>
                  </from>
                  <to>
                    <xdr:col>12</xdr:col>
                    <xdr:colOff>22860</xdr:colOff>
                    <xdr:row>84</xdr:row>
                    <xdr:rowOff>236220</xdr:rowOff>
                  </to>
                </anchor>
              </controlPr>
            </control>
          </mc:Choice>
        </mc:AlternateContent>
        <mc:AlternateContent xmlns:mc="http://schemas.openxmlformats.org/markup-compatibility/2006">
          <mc:Choice Requires="x14">
            <control shapeId="141416" r:id="rId56" name="Drop Down 104">
              <controlPr defaultSize="0" autoLine="0" autoPict="0">
                <anchor moveWithCells="1">
                  <from>
                    <xdr:col>11</xdr:col>
                    <xdr:colOff>22860</xdr:colOff>
                    <xdr:row>85</xdr:row>
                    <xdr:rowOff>22860</xdr:rowOff>
                  </from>
                  <to>
                    <xdr:col>12</xdr:col>
                    <xdr:colOff>22860</xdr:colOff>
                    <xdr:row>85</xdr:row>
                    <xdr:rowOff>236220</xdr:rowOff>
                  </to>
                </anchor>
              </controlPr>
            </control>
          </mc:Choice>
        </mc:AlternateContent>
        <mc:AlternateContent xmlns:mc="http://schemas.openxmlformats.org/markup-compatibility/2006">
          <mc:Choice Requires="x14">
            <control shapeId="141417" r:id="rId57" name="Drop Down 105">
              <controlPr defaultSize="0" autoLine="0" autoPict="0">
                <anchor moveWithCells="1">
                  <from>
                    <xdr:col>11</xdr:col>
                    <xdr:colOff>22860</xdr:colOff>
                    <xdr:row>86</xdr:row>
                    <xdr:rowOff>22860</xdr:rowOff>
                  </from>
                  <to>
                    <xdr:col>12</xdr:col>
                    <xdr:colOff>22860</xdr:colOff>
                    <xdr:row>86</xdr:row>
                    <xdr:rowOff>236220</xdr:rowOff>
                  </to>
                </anchor>
              </controlPr>
            </control>
          </mc:Choice>
        </mc:AlternateContent>
        <mc:AlternateContent xmlns:mc="http://schemas.openxmlformats.org/markup-compatibility/2006">
          <mc:Choice Requires="x14">
            <control shapeId="141419" r:id="rId58" name="Drop Down 107">
              <controlPr defaultSize="0" autoLine="0" autoPict="0">
                <anchor moveWithCells="1">
                  <from>
                    <xdr:col>11</xdr:col>
                    <xdr:colOff>22860</xdr:colOff>
                    <xdr:row>87</xdr:row>
                    <xdr:rowOff>22860</xdr:rowOff>
                  </from>
                  <to>
                    <xdr:col>12</xdr:col>
                    <xdr:colOff>22860</xdr:colOff>
                    <xdr:row>87</xdr:row>
                    <xdr:rowOff>236220</xdr:rowOff>
                  </to>
                </anchor>
              </controlPr>
            </control>
          </mc:Choice>
        </mc:AlternateContent>
        <mc:AlternateContent xmlns:mc="http://schemas.openxmlformats.org/markup-compatibility/2006">
          <mc:Choice Requires="x14">
            <control shapeId="141420" r:id="rId59" name="Drop Down 108">
              <controlPr defaultSize="0" autoLine="0" autoPict="0">
                <anchor moveWithCells="1">
                  <from>
                    <xdr:col>11</xdr:col>
                    <xdr:colOff>22860</xdr:colOff>
                    <xdr:row>88</xdr:row>
                    <xdr:rowOff>22860</xdr:rowOff>
                  </from>
                  <to>
                    <xdr:col>12</xdr:col>
                    <xdr:colOff>22860</xdr:colOff>
                    <xdr:row>88</xdr:row>
                    <xdr:rowOff>236220</xdr:rowOff>
                  </to>
                </anchor>
              </controlPr>
            </control>
          </mc:Choice>
        </mc:AlternateContent>
        <mc:AlternateContent xmlns:mc="http://schemas.openxmlformats.org/markup-compatibility/2006">
          <mc:Choice Requires="x14">
            <control shapeId="141421" r:id="rId60" name="Drop Down 109">
              <controlPr defaultSize="0" autoLine="0" autoPict="0">
                <anchor moveWithCells="1">
                  <from>
                    <xdr:col>11</xdr:col>
                    <xdr:colOff>22860</xdr:colOff>
                    <xdr:row>91</xdr:row>
                    <xdr:rowOff>22860</xdr:rowOff>
                  </from>
                  <to>
                    <xdr:col>12</xdr:col>
                    <xdr:colOff>22860</xdr:colOff>
                    <xdr:row>91</xdr:row>
                    <xdr:rowOff>236220</xdr:rowOff>
                  </to>
                </anchor>
              </controlPr>
            </control>
          </mc:Choice>
        </mc:AlternateContent>
        <mc:AlternateContent xmlns:mc="http://schemas.openxmlformats.org/markup-compatibility/2006">
          <mc:Choice Requires="x14">
            <control shapeId="141422" r:id="rId61" name="Drop Down 110">
              <controlPr defaultSize="0" autoLine="0" autoPict="0">
                <anchor moveWithCells="1">
                  <from>
                    <xdr:col>11</xdr:col>
                    <xdr:colOff>22860</xdr:colOff>
                    <xdr:row>92</xdr:row>
                    <xdr:rowOff>22860</xdr:rowOff>
                  </from>
                  <to>
                    <xdr:col>12</xdr:col>
                    <xdr:colOff>22860</xdr:colOff>
                    <xdr:row>92</xdr:row>
                    <xdr:rowOff>236220</xdr:rowOff>
                  </to>
                </anchor>
              </controlPr>
            </control>
          </mc:Choice>
        </mc:AlternateContent>
        <mc:AlternateContent xmlns:mc="http://schemas.openxmlformats.org/markup-compatibility/2006">
          <mc:Choice Requires="x14">
            <control shapeId="141423" r:id="rId62" name="Drop Down 111">
              <controlPr defaultSize="0" autoLine="0" autoPict="0">
                <anchor moveWithCells="1">
                  <from>
                    <xdr:col>11</xdr:col>
                    <xdr:colOff>22860</xdr:colOff>
                    <xdr:row>93</xdr:row>
                    <xdr:rowOff>22860</xdr:rowOff>
                  </from>
                  <to>
                    <xdr:col>12</xdr:col>
                    <xdr:colOff>22860</xdr:colOff>
                    <xdr:row>93</xdr:row>
                    <xdr:rowOff>236220</xdr:rowOff>
                  </to>
                </anchor>
              </controlPr>
            </control>
          </mc:Choice>
        </mc:AlternateContent>
        <mc:AlternateContent xmlns:mc="http://schemas.openxmlformats.org/markup-compatibility/2006">
          <mc:Choice Requires="x14">
            <control shapeId="141424" r:id="rId63" name="Drop Down 112">
              <controlPr defaultSize="0" autoLine="0" autoPict="0">
                <anchor moveWithCells="1">
                  <from>
                    <xdr:col>11</xdr:col>
                    <xdr:colOff>22860</xdr:colOff>
                    <xdr:row>96</xdr:row>
                    <xdr:rowOff>22860</xdr:rowOff>
                  </from>
                  <to>
                    <xdr:col>12</xdr:col>
                    <xdr:colOff>22860</xdr:colOff>
                    <xdr:row>96</xdr:row>
                    <xdr:rowOff>236220</xdr:rowOff>
                  </to>
                </anchor>
              </controlPr>
            </control>
          </mc:Choice>
        </mc:AlternateContent>
        <mc:AlternateContent xmlns:mc="http://schemas.openxmlformats.org/markup-compatibility/2006">
          <mc:Choice Requires="x14">
            <control shapeId="141425" r:id="rId64" name="Drop Down 113">
              <controlPr defaultSize="0" autoLine="0" autoPict="0">
                <anchor moveWithCells="1">
                  <from>
                    <xdr:col>11</xdr:col>
                    <xdr:colOff>22860</xdr:colOff>
                    <xdr:row>99</xdr:row>
                    <xdr:rowOff>22860</xdr:rowOff>
                  </from>
                  <to>
                    <xdr:col>12</xdr:col>
                    <xdr:colOff>22860</xdr:colOff>
                    <xdr:row>99</xdr:row>
                    <xdr:rowOff>236220</xdr:rowOff>
                  </to>
                </anchor>
              </controlPr>
            </control>
          </mc:Choice>
        </mc:AlternateContent>
        <mc:AlternateContent xmlns:mc="http://schemas.openxmlformats.org/markup-compatibility/2006">
          <mc:Choice Requires="x14">
            <control shapeId="141426" r:id="rId65" name="Drop Down 114">
              <controlPr defaultSize="0" autoLine="0" autoPict="0">
                <anchor moveWithCells="1">
                  <from>
                    <xdr:col>11</xdr:col>
                    <xdr:colOff>22860</xdr:colOff>
                    <xdr:row>100</xdr:row>
                    <xdr:rowOff>22860</xdr:rowOff>
                  </from>
                  <to>
                    <xdr:col>12</xdr:col>
                    <xdr:colOff>22860</xdr:colOff>
                    <xdr:row>100</xdr:row>
                    <xdr:rowOff>236220</xdr:rowOff>
                  </to>
                </anchor>
              </controlPr>
            </control>
          </mc:Choice>
        </mc:AlternateContent>
        <mc:AlternateContent xmlns:mc="http://schemas.openxmlformats.org/markup-compatibility/2006">
          <mc:Choice Requires="x14">
            <control shapeId="141427" r:id="rId66" name="Drop Down 115">
              <controlPr defaultSize="0" autoLine="0" autoPict="0">
                <anchor moveWithCells="1">
                  <from>
                    <xdr:col>11</xdr:col>
                    <xdr:colOff>22860</xdr:colOff>
                    <xdr:row>101</xdr:row>
                    <xdr:rowOff>22860</xdr:rowOff>
                  </from>
                  <to>
                    <xdr:col>12</xdr:col>
                    <xdr:colOff>22860</xdr:colOff>
                    <xdr:row>101</xdr:row>
                    <xdr:rowOff>236220</xdr:rowOff>
                  </to>
                </anchor>
              </controlPr>
            </control>
          </mc:Choice>
        </mc:AlternateContent>
        <mc:AlternateContent xmlns:mc="http://schemas.openxmlformats.org/markup-compatibility/2006">
          <mc:Choice Requires="x14">
            <control shapeId="141428" r:id="rId67" name="Drop Down 116">
              <controlPr defaultSize="0" autoLine="0" autoPict="0">
                <anchor moveWithCells="1">
                  <from>
                    <xdr:col>11</xdr:col>
                    <xdr:colOff>22860</xdr:colOff>
                    <xdr:row>102</xdr:row>
                    <xdr:rowOff>22860</xdr:rowOff>
                  </from>
                  <to>
                    <xdr:col>12</xdr:col>
                    <xdr:colOff>22860</xdr:colOff>
                    <xdr:row>102</xdr:row>
                    <xdr:rowOff>236220</xdr:rowOff>
                  </to>
                </anchor>
              </controlPr>
            </control>
          </mc:Choice>
        </mc:AlternateContent>
        <mc:AlternateContent xmlns:mc="http://schemas.openxmlformats.org/markup-compatibility/2006">
          <mc:Choice Requires="x14">
            <control shapeId="141429" r:id="rId68" name="Drop Down 117">
              <controlPr defaultSize="0" autoLine="0" autoPict="0">
                <anchor moveWithCells="1">
                  <from>
                    <xdr:col>11</xdr:col>
                    <xdr:colOff>22860</xdr:colOff>
                    <xdr:row>103</xdr:row>
                    <xdr:rowOff>22860</xdr:rowOff>
                  </from>
                  <to>
                    <xdr:col>12</xdr:col>
                    <xdr:colOff>22860</xdr:colOff>
                    <xdr:row>103</xdr:row>
                    <xdr:rowOff>236220</xdr:rowOff>
                  </to>
                </anchor>
              </controlPr>
            </control>
          </mc:Choice>
        </mc:AlternateContent>
        <mc:AlternateContent xmlns:mc="http://schemas.openxmlformats.org/markup-compatibility/2006">
          <mc:Choice Requires="x14">
            <control shapeId="141430" r:id="rId69" name="Drop Down 118">
              <controlPr defaultSize="0" autoLine="0" autoPict="0">
                <anchor moveWithCells="1">
                  <from>
                    <xdr:col>11</xdr:col>
                    <xdr:colOff>22860</xdr:colOff>
                    <xdr:row>104</xdr:row>
                    <xdr:rowOff>22860</xdr:rowOff>
                  </from>
                  <to>
                    <xdr:col>12</xdr:col>
                    <xdr:colOff>22860</xdr:colOff>
                    <xdr:row>104</xdr:row>
                    <xdr:rowOff>236220</xdr:rowOff>
                  </to>
                </anchor>
              </controlPr>
            </control>
          </mc:Choice>
        </mc:AlternateContent>
        <mc:AlternateContent xmlns:mc="http://schemas.openxmlformats.org/markup-compatibility/2006">
          <mc:Choice Requires="x14">
            <control shapeId="141431" r:id="rId70" name="Drop Down 119">
              <controlPr defaultSize="0" autoLine="0" autoPict="0">
                <anchor moveWithCells="1">
                  <from>
                    <xdr:col>11</xdr:col>
                    <xdr:colOff>22860</xdr:colOff>
                    <xdr:row>61</xdr:row>
                    <xdr:rowOff>22860</xdr:rowOff>
                  </from>
                  <to>
                    <xdr:col>12</xdr:col>
                    <xdr:colOff>22860</xdr:colOff>
                    <xdr:row>61</xdr:row>
                    <xdr:rowOff>236220</xdr:rowOff>
                  </to>
                </anchor>
              </controlPr>
            </control>
          </mc:Choice>
        </mc:AlternateContent>
        <mc:AlternateContent xmlns:mc="http://schemas.openxmlformats.org/markup-compatibility/2006">
          <mc:Choice Requires="x14">
            <control shapeId="141432" r:id="rId71" name="Drop Down 120">
              <controlPr defaultSize="0" autoLine="0" autoPict="0">
                <anchor moveWithCells="1">
                  <from>
                    <xdr:col>11</xdr:col>
                    <xdr:colOff>22860</xdr:colOff>
                    <xdr:row>62</xdr:row>
                    <xdr:rowOff>22860</xdr:rowOff>
                  </from>
                  <to>
                    <xdr:col>12</xdr:col>
                    <xdr:colOff>22860</xdr:colOff>
                    <xdr:row>62</xdr:row>
                    <xdr:rowOff>236220</xdr:rowOff>
                  </to>
                </anchor>
              </controlPr>
            </control>
          </mc:Choice>
        </mc:AlternateContent>
        <mc:AlternateContent xmlns:mc="http://schemas.openxmlformats.org/markup-compatibility/2006">
          <mc:Choice Requires="x14">
            <control shapeId="141433" r:id="rId72" name="Drop Down 121">
              <controlPr defaultSize="0" autoLine="0" autoPict="0">
                <anchor moveWithCells="1">
                  <from>
                    <xdr:col>11</xdr:col>
                    <xdr:colOff>22860</xdr:colOff>
                    <xdr:row>63</xdr:row>
                    <xdr:rowOff>22860</xdr:rowOff>
                  </from>
                  <to>
                    <xdr:col>12</xdr:col>
                    <xdr:colOff>22860</xdr:colOff>
                    <xdr:row>63</xdr:row>
                    <xdr:rowOff>236220</xdr:rowOff>
                  </to>
                </anchor>
              </controlPr>
            </control>
          </mc:Choice>
        </mc:AlternateContent>
        <mc:AlternateContent xmlns:mc="http://schemas.openxmlformats.org/markup-compatibility/2006">
          <mc:Choice Requires="x14">
            <control shapeId="141434" r:id="rId73" name="Drop Down 122">
              <controlPr defaultSize="0" autoLine="0" autoPict="0">
                <anchor moveWithCells="1">
                  <from>
                    <xdr:col>11</xdr:col>
                    <xdr:colOff>22860</xdr:colOff>
                    <xdr:row>64</xdr:row>
                    <xdr:rowOff>22860</xdr:rowOff>
                  </from>
                  <to>
                    <xdr:col>12</xdr:col>
                    <xdr:colOff>22860</xdr:colOff>
                    <xdr:row>64</xdr:row>
                    <xdr:rowOff>236220</xdr:rowOff>
                  </to>
                </anchor>
              </controlPr>
            </control>
          </mc:Choice>
        </mc:AlternateContent>
        <mc:AlternateContent xmlns:mc="http://schemas.openxmlformats.org/markup-compatibility/2006">
          <mc:Choice Requires="x14">
            <control shapeId="141435" r:id="rId74" name="Drop Down 123">
              <controlPr defaultSize="0" autoLine="0" autoPict="0">
                <anchor moveWithCells="1">
                  <from>
                    <xdr:col>11</xdr:col>
                    <xdr:colOff>22860</xdr:colOff>
                    <xdr:row>65</xdr:row>
                    <xdr:rowOff>22860</xdr:rowOff>
                  </from>
                  <to>
                    <xdr:col>12</xdr:col>
                    <xdr:colOff>22860</xdr:colOff>
                    <xdr:row>65</xdr:row>
                    <xdr:rowOff>236220</xdr:rowOff>
                  </to>
                </anchor>
              </controlPr>
            </control>
          </mc:Choice>
        </mc:AlternateContent>
        <mc:AlternateContent xmlns:mc="http://schemas.openxmlformats.org/markup-compatibility/2006">
          <mc:Choice Requires="x14">
            <control shapeId="141436" r:id="rId75" name="Drop Down 124">
              <controlPr defaultSize="0" autoLine="0" autoPict="0">
                <anchor moveWithCells="1">
                  <from>
                    <xdr:col>11</xdr:col>
                    <xdr:colOff>22860</xdr:colOff>
                    <xdr:row>66</xdr:row>
                    <xdr:rowOff>22860</xdr:rowOff>
                  </from>
                  <to>
                    <xdr:col>12</xdr:col>
                    <xdr:colOff>22860</xdr:colOff>
                    <xdr:row>66</xdr:row>
                    <xdr:rowOff>236220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4DD4FA7C-E1E5-4F73-B295-CB42E0CD6B9C}">
            <x14:dataBar minLength="0" maxLength="100" border="1" gradient="0">
              <x14:cfvo type="num">
                <xm:f>0</xm:f>
              </x14:cfvo>
              <x14:cfvo type="num">
                <xm:f>100</xm:f>
              </x14:cfvo>
              <x14:borderColor theme="3"/>
              <x14:negativeFillColor rgb="FFFF0000"/>
              <x14:axisColor rgb="FF000000"/>
            </x14:dataBar>
          </x14:cfRule>
          <xm:sqref>L106:L107</xm:sqref>
        </x14:conditionalFormatting>
        <x14:conditionalFormatting xmlns:xm="http://schemas.microsoft.com/office/excel/2006/main">
          <x14:cfRule type="expression" priority="70" id="{38E0AF85-CF8B-4F16-8116-7A86037719AF}">
            <xm:f>_Output!$D$423=1</xm:f>
            <x14:dxf>
              <font>
                <strike/>
              </font>
              <fill>
                <patternFill>
                  <bgColor rgb="FFFFC000"/>
                </patternFill>
              </fill>
            </x14:dxf>
          </x14:cfRule>
          <xm:sqref>A9:Q14 A15:P16 A17:Q25 A26:B26 D26:Q26 A35:B35 D35:Q35 A36:Q106</xm:sqref>
        </x14:conditionalFormatting>
        <x14:conditionalFormatting xmlns:xm="http://schemas.microsoft.com/office/excel/2006/main">
          <x14:cfRule type="expression" priority="2" id="{88AD0E49-2D19-4BFC-A95E-BD81CE5D6F00}">
            <xm:f>_Output!$D$423=1</xm:f>
            <x14:dxf>
              <font>
                <strike/>
              </font>
              <fill>
                <patternFill>
                  <bgColor rgb="FFFFC000"/>
                </patternFill>
              </fill>
            </x14:dxf>
          </x14:cfRule>
          <xm:sqref>A27:Q27 A28:B28 D28:Q28 A29:Q34</xm:sqref>
        </x14:conditionalFormatting>
        <x14:conditionalFormatting xmlns:xm="http://schemas.microsoft.com/office/excel/2006/main">
          <x14:cfRule type="expression" priority="4" id="{D7A10682-9BFC-452E-805C-910BF6983DEF}">
            <xm:f>_Output!$D$320=1</xm:f>
            <x14:dxf>
              <font>
                <strike/>
              </font>
              <fill>
                <patternFill>
                  <bgColor rgb="FFFFC000"/>
                </patternFill>
              </fill>
            </x14:dxf>
          </x14:cfRule>
          <xm:sqref>C26</xm:sqref>
        </x14:conditionalFormatting>
        <x14:conditionalFormatting xmlns:xm="http://schemas.microsoft.com/office/excel/2006/main">
          <x14:cfRule type="expression" priority="1" id="{038171EF-84C7-4B6E-B095-FCCB80B58B32}">
            <xm:f>_Output!$D$320=1</xm:f>
            <x14:dxf>
              <font>
                <strike/>
              </font>
              <fill>
                <patternFill>
                  <bgColor rgb="FFFFC000"/>
                </patternFill>
              </fill>
            </x14:dxf>
          </x14:cfRule>
          <xm:sqref>C28</xm:sqref>
        </x14:conditionalFormatting>
        <x14:conditionalFormatting xmlns:xm="http://schemas.microsoft.com/office/excel/2006/main">
          <x14:cfRule type="expression" priority="5" id="{F99CAB76-83A8-4EA0-B51E-2C305F105ACF}">
            <xm:f>_Output!$D$320=1</xm:f>
            <x14:dxf>
              <font>
                <strike/>
              </font>
              <fill>
                <patternFill>
                  <bgColor rgb="FFFFC000"/>
                </patternFill>
              </fill>
            </x14:dxf>
          </x14:cfRule>
          <xm:sqref>C35</xm:sqref>
        </x14:conditionalFormatting>
        <x14:conditionalFormatting xmlns:xm="http://schemas.microsoft.com/office/excel/2006/main">
          <x14:cfRule type="expression" priority="3" id="{C0E6E427-D530-4CE1-B163-E1C7EA1AB4B6}">
            <xm:f>_Output!$D$477=1</xm:f>
            <x14:dxf>
              <font>
                <strike/>
              </font>
              <fill>
                <patternFill>
                  <bgColor rgb="FFFFC000"/>
                </patternFill>
              </fill>
            </x14:dxf>
          </x14:cfRule>
          <xm:sqref>Q15:Q16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32">
    <tabColor rgb="FF0070C0"/>
  </sheetPr>
  <dimension ref="A1:Z125"/>
  <sheetViews>
    <sheetView showRowColHeaders="0" zoomScaleNormal="100" workbookViewId="0">
      <pane ySplit="7" topLeftCell="A8" activePane="bottomLeft" state="frozen"/>
      <selection pane="bottomLeft"/>
    </sheetView>
  </sheetViews>
  <sheetFormatPr defaultColWidth="0" defaultRowHeight="20.25" customHeight="1"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customWidth="1"/>
    <col min="17" max="17" width="113" customWidth="1"/>
    <col min="18" max="18" width="2.28515625" customWidth="1"/>
    <col min="19" max="26" width="0" hidden="1" customWidth="1"/>
    <col min="27" max="16384" width="9.28515625" hidden="1"/>
  </cols>
  <sheetData>
    <row r="1" spans="1:18" ht="20.25" customHeight="1">
      <c r="A1" s="448"/>
      <c r="B1" s="968" t="s">
        <v>33</v>
      </c>
      <c r="C1" s="969"/>
      <c r="D1" s="969"/>
      <c r="E1" s="969"/>
      <c r="F1" s="969"/>
      <c r="G1" s="969"/>
      <c r="H1" s="969"/>
      <c r="I1" s="969"/>
      <c r="J1" s="969"/>
      <c r="K1" s="969"/>
      <c r="L1" s="877"/>
      <c r="M1" s="324"/>
      <c r="N1" s="877"/>
      <c r="O1" s="324"/>
      <c r="P1" s="324"/>
      <c r="Q1" s="324"/>
      <c r="R1" s="315"/>
    </row>
    <row r="2" spans="1:18" ht="20.25" customHeight="1">
      <c r="A2" s="316"/>
      <c r="B2" s="848"/>
      <c r="C2" s="849"/>
      <c r="D2" s="849"/>
      <c r="E2" s="849"/>
      <c r="F2" s="849"/>
      <c r="G2" s="849"/>
      <c r="H2" s="849"/>
      <c r="I2" s="849"/>
      <c r="J2" s="849"/>
      <c r="K2" s="849"/>
      <c r="L2" s="840"/>
      <c r="M2" s="325"/>
      <c r="N2" s="840"/>
      <c r="O2" s="325"/>
      <c r="P2" s="325"/>
      <c r="Q2" s="325"/>
      <c r="R2" s="318"/>
    </row>
    <row r="3" spans="1:18" ht="20.25" customHeight="1">
      <c r="A3" s="316"/>
      <c r="B3" s="844" t="s">
        <v>34</v>
      </c>
      <c r="C3" s="845"/>
      <c r="D3" s="845"/>
      <c r="E3" s="845"/>
      <c r="F3" s="845"/>
      <c r="G3" s="970"/>
      <c r="H3" s="971"/>
      <c r="I3" s="971"/>
      <c r="J3" s="971"/>
      <c r="K3" s="971"/>
      <c r="L3" s="317"/>
      <c r="M3" s="317"/>
      <c r="N3" s="317"/>
      <c r="O3" s="317"/>
      <c r="P3" s="317"/>
      <c r="Q3" s="317"/>
      <c r="R3" s="318"/>
    </row>
    <row r="4" spans="1:18" ht="20.25" customHeight="1">
      <c r="A4" s="316"/>
      <c r="B4" s="339" t="s">
        <v>35</v>
      </c>
      <c r="C4" s="326"/>
      <c r="D4" s="326"/>
      <c r="E4" s="326"/>
      <c r="F4" s="326"/>
      <c r="G4" s="844"/>
      <c r="H4" s="845"/>
      <c r="I4" s="845"/>
      <c r="J4" s="845"/>
      <c r="K4" s="845"/>
      <c r="L4" s="317"/>
      <c r="M4" s="317"/>
      <c r="N4" s="317"/>
      <c r="O4" s="317"/>
      <c r="P4" s="317"/>
      <c r="Q4" s="317"/>
      <c r="R4" s="318"/>
    </row>
    <row r="5" spans="1:18" ht="20.25" customHeight="1">
      <c r="A5" s="316"/>
      <c r="B5" s="844" t="s">
        <v>36</v>
      </c>
      <c r="C5" s="845"/>
      <c r="D5" s="845"/>
      <c r="E5" s="845"/>
      <c r="F5" s="845"/>
      <c r="G5" s="844"/>
      <c r="H5" s="845"/>
      <c r="I5" s="845"/>
      <c r="J5" s="845"/>
      <c r="K5" s="845"/>
      <c r="L5" s="317"/>
      <c r="M5" s="317"/>
      <c r="N5" s="317"/>
      <c r="O5" s="317"/>
      <c r="P5" s="317"/>
      <c r="Q5" s="317"/>
      <c r="R5" s="318"/>
    </row>
    <row r="6" spans="1:18" ht="20.25" customHeight="1">
      <c r="A6" s="316"/>
      <c r="B6" s="841" t="s">
        <v>37</v>
      </c>
      <c r="C6" s="842"/>
      <c r="D6" s="842"/>
      <c r="E6" s="842"/>
      <c r="F6" s="843"/>
      <c r="G6" s="844"/>
      <c r="H6" s="845"/>
      <c r="I6" s="845"/>
      <c r="J6" s="845"/>
      <c r="K6" s="845"/>
      <c r="L6" s="317"/>
      <c r="M6" s="317"/>
      <c r="N6" s="317"/>
      <c r="O6" s="317"/>
      <c r="P6" s="317"/>
      <c r="Q6" s="317"/>
      <c r="R6" s="318"/>
    </row>
    <row r="7" spans="1:18" ht="20.25" customHeight="1" thickBot="1">
      <c r="A7" s="319"/>
      <c r="B7" s="320"/>
      <c r="C7" s="320"/>
      <c r="D7" s="320"/>
      <c r="E7" s="320"/>
      <c r="F7" s="320"/>
      <c r="G7" s="320"/>
      <c r="H7" s="320"/>
      <c r="I7" s="320"/>
      <c r="J7" s="320"/>
      <c r="K7" s="320"/>
      <c r="L7" s="320"/>
      <c r="M7" s="320"/>
      <c r="N7" s="320"/>
      <c r="O7" s="320"/>
      <c r="P7" s="320"/>
      <c r="Q7" s="320"/>
      <c r="R7" s="321"/>
    </row>
    <row r="8" spans="1:18" ht="20.25" customHeight="1">
      <c r="A8" s="153"/>
      <c r="B8" s="154"/>
      <c r="C8" s="154"/>
      <c r="D8" s="154"/>
      <c r="E8" s="154"/>
      <c r="F8" s="154"/>
      <c r="G8" s="154"/>
      <c r="H8" s="154"/>
      <c r="I8" s="154"/>
      <c r="J8" s="154"/>
      <c r="K8" s="154"/>
      <c r="L8" s="154"/>
      <c r="M8" s="154"/>
      <c r="N8" s="154"/>
      <c r="O8" s="154"/>
      <c r="P8" s="154"/>
      <c r="Q8" s="154"/>
      <c r="R8" s="155"/>
    </row>
    <row r="9" spans="1:18" ht="20.25" customHeight="1">
      <c r="A9" s="176">
        <v>4</v>
      </c>
      <c r="B9" s="174" t="s">
        <v>1864</v>
      </c>
      <c r="C9" s="174"/>
      <c r="D9" s="174"/>
      <c r="E9" s="174"/>
      <c r="F9" s="174"/>
      <c r="G9" s="174"/>
      <c r="H9" s="174"/>
      <c r="I9" s="174"/>
      <c r="J9" s="174"/>
      <c r="K9" s="174"/>
      <c r="L9" s="177" t="s">
        <v>334</v>
      </c>
      <c r="M9" s="174"/>
      <c r="N9" s="177" t="s">
        <v>335</v>
      </c>
      <c r="O9" s="174"/>
      <c r="P9" s="178" t="s">
        <v>92</v>
      </c>
      <c r="Q9" s="177" t="s">
        <v>313</v>
      </c>
      <c r="R9" s="156"/>
    </row>
    <row r="10" spans="1:18" ht="20.25" customHeight="1">
      <c r="A10" s="553"/>
      <c r="B10" s="151" t="s">
        <v>1461</v>
      </c>
      <c r="C10" s="562"/>
      <c r="D10" s="562"/>
      <c r="E10" s="562"/>
      <c r="F10" s="562"/>
      <c r="G10" s="562"/>
      <c r="H10" s="562"/>
      <c r="I10" s="562"/>
      <c r="J10" s="562"/>
      <c r="K10" s="562"/>
      <c r="L10" s="563"/>
      <c r="M10" s="562"/>
      <c r="N10" s="563"/>
      <c r="O10" s="562"/>
      <c r="P10" s="564"/>
      <c r="Q10" s="563"/>
      <c r="R10" s="156"/>
    </row>
    <row r="11" spans="1:18" ht="20.25" customHeight="1">
      <c r="A11" s="157"/>
      <c r="B11" s="141" t="s">
        <v>451</v>
      </c>
      <c r="C11" s="383" t="s">
        <v>425</v>
      </c>
      <c r="D11" s="141"/>
      <c r="E11" s="141"/>
      <c r="F11" s="141"/>
      <c r="G11" s="141"/>
      <c r="H11" s="141"/>
      <c r="I11" s="141"/>
      <c r="J11" s="141"/>
      <c r="K11" s="141"/>
      <c r="L11" s="137"/>
      <c r="M11" s="141"/>
      <c r="N11" s="137"/>
      <c r="O11" s="141"/>
      <c r="P11" s="180"/>
      <c r="Q11" s="137"/>
      <c r="R11" s="156"/>
    </row>
    <row r="12" spans="1:18" ht="20.25" customHeight="1">
      <c r="A12" s="157"/>
      <c r="B12" s="170" t="s">
        <v>1206</v>
      </c>
      <c r="C12" s="163" t="s">
        <v>1463</v>
      </c>
      <c r="D12" s="163"/>
      <c r="E12" s="163"/>
      <c r="F12" s="163"/>
      <c r="G12" s="163"/>
      <c r="H12" s="163"/>
      <c r="I12" s="163"/>
      <c r="J12" s="163"/>
      <c r="K12" s="163"/>
      <c r="L12" s="137"/>
      <c r="M12" s="141"/>
      <c r="N12" s="137"/>
      <c r="O12" s="141"/>
      <c r="P12" s="381" t="str">
        <f>VLOOKUP(_Output!D479,_Guidance!B1501:C1506,2,FALSE)</f>
        <v xml:space="preserve"> </v>
      </c>
      <c r="Q12" s="305" t="s">
        <v>1464</v>
      </c>
      <c r="R12" s="156"/>
    </row>
    <row r="13" spans="1:18" ht="20.25" customHeight="1">
      <c r="A13" s="157"/>
      <c r="B13" s="170" t="s">
        <v>1209</v>
      </c>
      <c r="C13" s="163" t="s">
        <v>1466</v>
      </c>
      <c r="D13" s="169"/>
      <c r="E13" s="169"/>
      <c r="F13" s="169"/>
      <c r="G13" s="169"/>
      <c r="H13" s="169"/>
      <c r="I13" s="169"/>
      <c r="J13" s="169"/>
      <c r="K13" s="169"/>
      <c r="L13" s="137"/>
      <c r="M13" s="141"/>
      <c r="N13" s="137"/>
      <c r="O13" s="141"/>
      <c r="P13" s="381" t="str">
        <f>VLOOKUP(_Output!D480,_Guidance!B1507:C1512,2,FALSE)</f>
        <v xml:space="preserve"> </v>
      </c>
      <c r="Q13" s="305" t="s">
        <v>1467</v>
      </c>
      <c r="R13" s="156"/>
    </row>
    <row r="14" spans="1:18" ht="20.25" customHeight="1">
      <c r="A14" s="157"/>
      <c r="B14" s="175" t="s">
        <v>454</v>
      </c>
      <c r="C14" s="169" t="s">
        <v>1468</v>
      </c>
      <c r="D14" s="163"/>
      <c r="E14" s="163"/>
      <c r="F14" s="163"/>
      <c r="G14" s="163"/>
      <c r="H14" s="163"/>
      <c r="I14" s="163"/>
      <c r="J14" s="163"/>
      <c r="K14" s="163"/>
      <c r="L14" s="137"/>
      <c r="M14" s="141"/>
      <c r="N14" s="137"/>
      <c r="O14" s="141"/>
      <c r="P14" s="381"/>
      <c r="Q14" s="305"/>
      <c r="R14" s="156"/>
    </row>
    <row r="15" spans="1:18" ht="20.25" customHeight="1">
      <c r="A15" s="157"/>
      <c r="B15" s="170" t="s">
        <v>1240</v>
      </c>
      <c r="C15" s="163" t="s">
        <v>1469</v>
      </c>
      <c r="D15" s="163"/>
      <c r="E15" s="163"/>
      <c r="F15" s="163"/>
      <c r="G15" s="163"/>
      <c r="H15" s="163"/>
      <c r="I15" s="163"/>
      <c r="J15" s="163"/>
      <c r="K15" s="163"/>
      <c r="L15" s="137"/>
      <c r="M15" s="141"/>
      <c r="N15" s="137"/>
      <c r="O15" s="141"/>
      <c r="P15" s="381" t="str">
        <f>VLOOKUP(_Output!D482,_Guidance!B1513:C1518,2,FALSE)</f>
        <v xml:space="preserve"> </v>
      </c>
      <c r="Q15" s="305" t="s">
        <v>1470</v>
      </c>
      <c r="R15" s="156"/>
    </row>
    <row r="16" spans="1:18" ht="20.25" customHeight="1">
      <c r="A16" s="157"/>
      <c r="B16" s="170" t="s">
        <v>1243</v>
      </c>
      <c r="C16" s="163" t="s">
        <v>1472</v>
      </c>
      <c r="D16" s="163"/>
      <c r="E16" s="163"/>
      <c r="F16" s="163"/>
      <c r="G16" s="163"/>
      <c r="H16" s="163"/>
      <c r="I16" s="163"/>
      <c r="J16" s="163"/>
      <c r="K16" s="163"/>
      <c r="L16" s="137"/>
      <c r="M16" s="141"/>
      <c r="N16" s="137"/>
      <c r="O16" s="141"/>
      <c r="P16" s="381" t="str">
        <f>VLOOKUP(_Output!D483,_Guidance!B1519:C1524,2,FALSE)</f>
        <v xml:space="preserve"> </v>
      </c>
      <c r="Q16" s="305" t="s">
        <v>1473</v>
      </c>
      <c r="R16" s="156"/>
    </row>
    <row r="17" spans="1:18" ht="20.25" customHeight="1">
      <c r="A17" s="157"/>
      <c r="B17" s="175" t="s">
        <v>457</v>
      </c>
      <c r="C17" s="169" t="s">
        <v>1474</v>
      </c>
      <c r="D17" s="163"/>
      <c r="E17" s="163"/>
      <c r="F17" s="163"/>
      <c r="G17" s="163"/>
      <c r="H17" s="163"/>
      <c r="I17" s="163"/>
      <c r="J17" s="163"/>
      <c r="K17" s="163"/>
      <c r="L17" s="137"/>
      <c r="M17" s="141"/>
      <c r="N17" s="137"/>
      <c r="O17" s="141"/>
      <c r="P17" s="381"/>
      <c r="Q17" s="305"/>
      <c r="R17" s="156"/>
    </row>
    <row r="18" spans="1:18" ht="20.25" customHeight="1">
      <c r="A18" s="157"/>
      <c r="B18" s="170" t="s">
        <v>459</v>
      </c>
      <c r="C18" s="163" t="s">
        <v>1475</v>
      </c>
      <c r="D18" s="163"/>
      <c r="E18" s="163"/>
      <c r="F18" s="163"/>
      <c r="G18" s="163"/>
      <c r="H18" s="163"/>
      <c r="I18" s="163"/>
      <c r="J18" s="163"/>
      <c r="K18" s="163"/>
      <c r="L18" s="137"/>
      <c r="M18" s="141"/>
      <c r="N18" s="137"/>
      <c r="O18" s="141"/>
      <c r="P18" s="381" t="str">
        <f>VLOOKUP(_Output!D485,_Guidance!B1525:C1530,2,FALSE)</f>
        <v xml:space="preserve"> </v>
      </c>
      <c r="Q18" s="305" t="s">
        <v>1476</v>
      </c>
      <c r="R18" s="156"/>
    </row>
    <row r="19" spans="1:18" ht="20.25" customHeight="1">
      <c r="A19" s="157"/>
      <c r="B19" s="170" t="s">
        <v>462</v>
      </c>
      <c r="C19" s="163" t="s">
        <v>1477</v>
      </c>
      <c r="D19" s="163"/>
      <c r="E19" s="163"/>
      <c r="F19" s="163"/>
      <c r="G19" s="163"/>
      <c r="H19" s="163"/>
      <c r="I19" s="163"/>
      <c r="J19" s="163"/>
      <c r="K19" s="163"/>
      <c r="L19" s="137"/>
      <c r="M19" s="141"/>
      <c r="N19" s="137"/>
      <c r="O19" s="141"/>
      <c r="P19" s="381" t="str">
        <f>VLOOKUP(_Output!D486,_Guidance!B1531:C1536,2,FALSE)</f>
        <v xml:space="preserve"> </v>
      </c>
      <c r="Q19" s="305" t="s">
        <v>1478</v>
      </c>
      <c r="R19" s="156"/>
    </row>
    <row r="20" spans="1:18" ht="20.25" customHeight="1">
      <c r="A20" s="157"/>
      <c r="B20" s="170" t="s">
        <v>464</v>
      </c>
      <c r="C20" s="163" t="s">
        <v>1479</v>
      </c>
      <c r="D20" s="163"/>
      <c r="E20" s="163"/>
      <c r="F20" s="163"/>
      <c r="G20" s="163"/>
      <c r="H20" s="163"/>
      <c r="I20" s="163"/>
      <c r="J20" s="163"/>
      <c r="K20" s="163"/>
      <c r="L20" s="137"/>
      <c r="M20" s="141"/>
      <c r="N20" s="137"/>
      <c r="O20" s="141"/>
      <c r="P20" s="381" t="str">
        <f>VLOOKUP(_Output!D487,_Guidance!B1537:C1542,2,FALSE)</f>
        <v xml:space="preserve"> </v>
      </c>
      <c r="Q20" s="305" t="s">
        <v>1480</v>
      </c>
      <c r="R20" s="156"/>
    </row>
    <row r="21" spans="1:18" ht="20.25" customHeight="1">
      <c r="A21" s="157"/>
      <c r="B21" s="170" t="s">
        <v>467</v>
      </c>
      <c r="C21" s="163" t="s">
        <v>1481</v>
      </c>
      <c r="D21" s="163"/>
      <c r="E21" s="163"/>
      <c r="F21" s="163"/>
      <c r="G21" s="163"/>
      <c r="H21" s="163"/>
      <c r="I21" s="163"/>
      <c r="J21" s="163"/>
      <c r="K21" s="163"/>
      <c r="L21" s="137"/>
      <c r="M21" s="141"/>
      <c r="N21" s="137"/>
      <c r="O21" s="141"/>
      <c r="P21" s="381" t="str">
        <f>VLOOKUP(_Output!D488,_Guidance!B1543:C1548,2,FALSE)</f>
        <v xml:space="preserve"> </v>
      </c>
      <c r="Q21" s="305" t="s">
        <v>1482</v>
      </c>
      <c r="R21" s="156"/>
    </row>
    <row r="22" spans="1:18" ht="20.25" customHeight="1">
      <c r="A22" s="157"/>
      <c r="B22" s="175" t="s">
        <v>501</v>
      </c>
      <c r="C22" s="169" t="s">
        <v>1483</v>
      </c>
      <c r="D22" s="163"/>
      <c r="E22" s="163"/>
      <c r="F22" s="163"/>
      <c r="G22" s="163"/>
      <c r="H22" s="163"/>
      <c r="I22" s="163"/>
      <c r="J22" s="163"/>
      <c r="K22" s="163"/>
      <c r="L22" s="137"/>
      <c r="M22" s="141"/>
      <c r="N22" s="137"/>
      <c r="O22" s="141"/>
      <c r="P22" s="381"/>
      <c r="Q22" s="305"/>
      <c r="R22" s="156"/>
    </row>
    <row r="23" spans="1:18" ht="20.25" customHeight="1">
      <c r="A23" s="157"/>
      <c r="B23" s="170" t="s">
        <v>1865</v>
      </c>
      <c r="C23" s="163" t="s">
        <v>1485</v>
      </c>
      <c r="D23" s="163"/>
      <c r="E23" s="163"/>
      <c r="F23" s="163"/>
      <c r="G23" s="163"/>
      <c r="H23" s="163"/>
      <c r="I23" s="163"/>
      <c r="J23" s="163"/>
      <c r="K23" s="163"/>
      <c r="L23" s="137"/>
      <c r="M23" s="141"/>
      <c r="N23" s="137"/>
      <c r="O23" s="141"/>
      <c r="P23" s="381" t="str">
        <f>VLOOKUP(_Output!D1060,_Guidance!B1549:C1554,2,FALSE)</f>
        <v xml:space="preserve"> </v>
      </c>
      <c r="Q23" s="305" t="s">
        <v>1486</v>
      </c>
      <c r="R23" s="156"/>
    </row>
    <row r="24" spans="1:18" ht="20.25" customHeight="1">
      <c r="A24" s="157"/>
      <c r="B24" s="170" t="s">
        <v>1866</v>
      </c>
      <c r="C24" s="163" t="s">
        <v>1488</v>
      </c>
      <c r="D24" s="163"/>
      <c r="E24" s="163"/>
      <c r="F24" s="163"/>
      <c r="G24" s="163"/>
      <c r="H24" s="163"/>
      <c r="I24" s="163"/>
      <c r="J24" s="163"/>
      <c r="K24" s="163"/>
      <c r="L24" s="137"/>
      <c r="M24" s="141"/>
      <c r="N24" s="137"/>
      <c r="O24" s="141"/>
      <c r="P24" s="381" t="str">
        <f>VLOOKUP(_Output!D1061,_Guidance!B1555:C1560,2,FALSE)</f>
        <v xml:space="preserve"> </v>
      </c>
      <c r="Q24" s="305" t="s">
        <v>1489</v>
      </c>
      <c r="R24" s="156"/>
    </row>
    <row r="25" spans="1:18" ht="20.25" customHeight="1">
      <c r="A25" s="157"/>
      <c r="B25" s="170" t="s">
        <v>1867</v>
      </c>
      <c r="C25" s="163" t="s">
        <v>1491</v>
      </c>
      <c r="D25" s="163"/>
      <c r="E25" s="163"/>
      <c r="F25" s="163"/>
      <c r="G25" s="163"/>
      <c r="H25" s="163"/>
      <c r="I25" s="163"/>
      <c r="J25" s="163"/>
      <c r="K25" s="163"/>
      <c r="L25" s="137"/>
      <c r="M25" s="141"/>
      <c r="N25" s="137"/>
      <c r="O25" s="141"/>
      <c r="P25" s="381" t="str">
        <f>VLOOKUP(_Output!D1062,_Guidance!B1561:C1566,2,FALSE)</f>
        <v xml:space="preserve"> </v>
      </c>
      <c r="Q25" s="305" t="s">
        <v>1492</v>
      </c>
      <c r="R25" s="156"/>
    </row>
    <row r="26" spans="1:18" ht="20.25" customHeight="1">
      <c r="A26" s="157"/>
      <c r="B26" s="170" t="s">
        <v>1868</v>
      </c>
      <c r="C26" s="163" t="s">
        <v>1494</v>
      </c>
      <c r="D26" s="163"/>
      <c r="E26" s="163"/>
      <c r="F26" s="163"/>
      <c r="G26" s="163"/>
      <c r="H26" s="163"/>
      <c r="I26" s="163"/>
      <c r="J26" s="163"/>
      <c r="K26" s="163"/>
      <c r="L26" s="137"/>
      <c r="M26" s="141"/>
      <c r="N26" s="137"/>
      <c r="O26" s="141"/>
      <c r="P26" s="381" t="str">
        <f>VLOOKUP(_Output!D1063,_Guidance!B1567:C1572,2,FALSE)</f>
        <v xml:space="preserve"> </v>
      </c>
      <c r="Q26" s="305" t="s">
        <v>1495</v>
      </c>
      <c r="R26" s="156"/>
    </row>
    <row r="27" spans="1:18" ht="20.25" customHeight="1">
      <c r="A27" s="157"/>
      <c r="B27" s="170" t="s">
        <v>1869</v>
      </c>
      <c r="C27" s="163" t="s">
        <v>1497</v>
      </c>
      <c r="D27" s="163"/>
      <c r="E27" s="163"/>
      <c r="F27" s="163"/>
      <c r="G27" s="163"/>
      <c r="H27" s="163"/>
      <c r="I27" s="163"/>
      <c r="J27" s="163"/>
      <c r="K27" s="163"/>
      <c r="L27" s="137"/>
      <c r="M27" s="141"/>
      <c r="N27" s="137"/>
      <c r="O27" s="141"/>
      <c r="P27" s="381" t="str">
        <f>VLOOKUP(_Output!D1064,_Guidance!B1573:C1578,2,FALSE)</f>
        <v xml:space="preserve"> </v>
      </c>
      <c r="Q27" s="305" t="s">
        <v>1498</v>
      </c>
      <c r="R27" s="156"/>
    </row>
    <row r="28" spans="1:18" ht="20.25" customHeight="1">
      <c r="A28" s="157"/>
      <c r="B28" s="175" t="s">
        <v>504</v>
      </c>
      <c r="C28" s="169" t="s">
        <v>1499</v>
      </c>
      <c r="D28" s="163"/>
      <c r="E28" s="163"/>
      <c r="F28" s="163"/>
      <c r="G28" s="163"/>
      <c r="H28" s="163"/>
      <c r="I28" s="163"/>
      <c r="J28" s="163"/>
      <c r="K28" s="163"/>
      <c r="L28" s="137"/>
      <c r="M28" s="141"/>
      <c r="N28" s="137"/>
      <c r="O28" s="141"/>
      <c r="P28" s="381"/>
      <c r="Q28" s="305"/>
      <c r="R28" s="156"/>
    </row>
    <row r="29" spans="1:18" ht="20.25" customHeight="1">
      <c r="A29" s="157"/>
      <c r="B29" s="170" t="s">
        <v>506</v>
      </c>
      <c r="C29" s="163" t="s">
        <v>1501</v>
      </c>
      <c r="D29" s="163"/>
      <c r="E29" s="163"/>
      <c r="F29" s="163"/>
      <c r="G29" s="163"/>
      <c r="H29" s="163"/>
      <c r="I29" s="163"/>
      <c r="J29" s="163"/>
      <c r="K29" s="163"/>
      <c r="L29" s="137"/>
      <c r="M29" s="141"/>
      <c r="N29" s="137"/>
      <c r="O29" s="141"/>
      <c r="P29" s="381" t="str">
        <f>VLOOKUP(_Output!D490,_Guidance!B1579:C1584,2,FALSE)</f>
        <v xml:space="preserve"> </v>
      </c>
      <c r="Q29" s="305" t="s">
        <v>1502</v>
      </c>
      <c r="R29" s="156"/>
    </row>
    <row r="30" spans="1:18" ht="20.25" customHeight="1">
      <c r="A30" s="157"/>
      <c r="B30" s="170" t="s">
        <v>509</v>
      </c>
      <c r="C30" s="163" t="s">
        <v>1504</v>
      </c>
      <c r="D30" s="163"/>
      <c r="E30" s="163"/>
      <c r="F30" s="163"/>
      <c r="G30" s="163"/>
      <c r="H30" s="163"/>
      <c r="I30" s="163"/>
      <c r="J30" s="163"/>
      <c r="K30" s="163"/>
      <c r="L30" s="137"/>
      <c r="M30" s="141"/>
      <c r="N30" s="137"/>
      <c r="O30" s="141"/>
      <c r="P30" s="381" t="str">
        <f>VLOOKUP(_Output!D491,_Guidance!B1585:C1590,2,FALSE)</f>
        <v xml:space="preserve"> </v>
      </c>
      <c r="Q30" s="305" t="s">
        <v>1870</v>
      </c>
      <c r="R30" s="156"/>
    </row>
    <row r="31" spans="1:18" ht="20.25" customHeight="1">
      <c r="A31" s="157"/>
      <c r="B31" s="170" t="s">
        <v>512</v>
      </c>
      <c r="C31" s="163" t="s">
        <v>1507</v>
      </c>
      <c r="D31" s="172"/>
      <c r="E31" s="172"/>
      <c r="F31" s="172"/>
      <c r="G31" s="172"/>
      <c r="H31" s="172"/>
      <c r="I31" s="172"/>
      <c r="J31" s="172"/>
      <c r="K31" s="172"/>
      <c r="L31" s="305"/>
      <c r="M31" s="379"/>
      <c r="N31" s="146"/>
      <c r="O31" s="379"/>
      <c r="P31" s="381" t="str">
        <f>VLOOKUP(_Output!D492,_Guidance!B1591:C1596,2,FALSE)</f>
        <v xml:space="preserve"> </v>
      </c>
      <c r="Q31" s="305" t="s">
        <v>1508</v>
      </c>
      <c r="R31" s="156"/>
    </row>
    <row r="32" spans="1:18" ht="20.25" customHeight="1">
      <c r="A32" s="157"/>
      <c r="B32" s="170" t="s">
        <v>515</v>
      </c>
      <c r="C32" s="163" t="s">
        <v>1510</v>
      </c>
      <c r="D32" s="163"/>
      <c r="E32" s="163"/>
      <c r="F32" s="163"/>
      <c r="G32" s="163"/>
      <c r="H32" s="163"/>
      <c r="I32" s="163"/>
      <c r="J32" s="163"/>
      <c r="K32" s="163"/>
      <c r="L32" s="137"/>
      <c r="M32" s="141"/>
      <c r="N32" s="137"/>
      <c r="O32" s="141"/>
      <c r="P32" s="381" t="str">
        <f>VLOOKUP(_Output!D493,_Guidance!B1597:C1602,2,FALSE)</f>
        <v xml:space="preserve"> </v>
      </c>
      <c r="Q32" s="305" t="s">
        <v>1511</v>
      </c>
      <c r="R32" s="156"/>
    </row>
    <row r="33" spans="1:18" ht="20.25" customHeight="1">
      <c r="A33" s="157"/>
      <c r="B33" s="170" t="s">
        <v>518</v>
      </c>
      <c r="C33" s="163" t="s">
        <v>1513</v>
      </c>
      <c r="D33" s="163"/>
      <c r="E33" s="163"/>
      <c r="F33" s="163"/>
      <c r="G33" s="163"/>
      <c r="H33" s="163"/>
      <c r="I33" s="163"/>
      <c r="J33" s="163"/>
      <c r="K33" s="163"/>
      <c r="L33" s="137"/>
      <c r="M33" s="141"/>
      <c r="N33" s="137"/>
      <c r="O33" s="141"/>
      <c r="P33" s="381" t="str">
        <f>VLOOKUP(_Output!D494,_Guidance!B1603:C1608,2,FALSE)</f>
        <v xml:space="preserve"> </v>
      </c>
      <c r="Q33" s="305" t="s">
        <v>1514</v>
      </c>
      <c r="R33" s="156"/>
    </row>
    <row r="34" spans="1:18" ht="20.25" customHeight="1">
      <c r="A34" s="157"/>
      <c r="B34" s="170" t="s">
        <v>521</v>
      </c>
      <c r="C34" s="163" t="s">
        <v>1516</v>
      </c>
      <c r="D34" s="163"/>
      <c r="E34" s="163"/>
      <c r="F34" s="163"/>
      <c r="G34" s="163"/>
      <c r="H34" s="163"/>
      <c r="I34" s="163"/>
      <c r="J34" s="163"/>
      <c r="K34" s="163"/>
      <c r="L34" s="137"/>
      <c r="M34" s="141"/>
      <c r="N34" s="137"/>
      <c r="O34" s="141"/>
      <c r="P34" s="381" t="str">
        <f>VLOOKUP(_Output!D495,_Guidance!B1609:C1614,2,FALSE)</f>
        <v xml:space="preserve"> </v>
      </c>
      <c r="Q34" s="305" t="s">
        <v>1517</v>
      </c>
      <c r="R34" s="156"/>
    </row>
    <row r="35" spans="1:18" ht="20.25" customHeight="1">
      <c r="A35" s="157"/>
      <c r="B35" s="163" t="s">
        <v>531</v>
      </c>
      <c r="C35" s="169" t="s">
        <v>1518</v>
      </c>
      <c r="D35" s="163"/>
      <c r="E35" s="163"/>
      <c r="F35" s="163"/>
      <c r="G35" s="163"/>
      <c r="H35" s="163"/>
      <c r="I35" s="163"/>
      <c r="J35" s="163"/>
      <c r="K35" s="163"/>
      <c r="L35" s="137"/>
      <c r="M35" s="141"/>
      <c r="N35" s="137"/>
      <c r="O35" s="141"/>
      <c r="P35" s="381"/>
      <c r="Q35" s="305"/>
      <c r="R35" s="156"/>
    </row>
    <row r="36" spans="1:18" ht="20.25" customHeight="1">
      <c r="A36" s="157"/>
      <c r="B36" s="170" t="s">
        <v>777</v>
      </c>
      <c r="C36" s="163" t="s">
        <v>1520</v>
      </c>
      <c r="D36" s="163"/>
      <c r="E36" s="163"/>
      <c r="F36" s="163"/>
      <c r="G36" s="163"/>
      <c r="H36" s="163"/>
      <c r="I36" s="163"/>
      <c r="J36" s="163"/>
      <c r="K36" s="163"/>
      <c r="L36" s="137"/>
      <c r="M36" s="141"/>
      <c r="N36" s="137"/>
      <c r="O36" s="141"/>
      <c r="P36" s="381" t="str">
        <f>VLOOKUP(_Output!D497,_Guidance!B1615:C1620,2,FALSE)</f>
        <v xml:space="preserve"> </v>
      </c>
      <c r="Q36" s="305" t="s">
        <v>1871</v>
      </c>
      <c r="R36" s="156"/>
    </row>
    <row r="37" spans="1:18" ht="20.25" customHeight="1">
      <c r="A37" s="157"/>
      <c r="B37" s="170" t="s">
        <v>779</v>
      </c>
      <c r="C37" s="163" t="s">
        <v>1523</v>
      </c>
      <c r="D37" s="163"/>
      <c r="E37" s="163"/>
      <c r="F37" s="163"/>
      <c r="G37" s="163"/>
      <c r="H37" s="163"/>
      <c r="I37" s="163"/>
      <c r="J37" s="163"/>
      <c r="K37" s="163"/>
      <c r="L37" s="137"/>
      <c r="M37" s="141"/>
      <c r="N37" s="137"/>
      <c r="O37" s="141"/>
      <c r="P37" s="381" t="str">
        <f>VLOOKUP(_Output!D499,_Guidance!B1621:C1626,2,FALSE)</f>
        <v xml:space="preserve"> </v>
      </c>
      <c r="Q37" s="305" t="s">
        <v>1524</v>
      </c>
      <c r="R37" s="156"/>
    </row>
    <row r="38" spans="1:18" ht="20.25" customHeight="1">
      <c r="A38" s="157"/>
      <c r="B38" s="170" t="s">
        <v>782</v>
      </c>
      <c r="C38" s="163" t="s">
        <v>1526</v>
      </c>
      <c r="D38" s="163"/>
      <c r="E38" s="163"/>
      <c r="F38" s="163"/>
      <c r="G38" s="163"/>
      <c r="H38" s="163"/>
      <c r="I38" s="163"/>
      <c r="J38" s="163"/>
      <c r="K38" s="163"/>
      <c r="L38" s="137"/>
      <c r="M38" s="141"/>
      <c r="N38" s="137"/>
      <c r="O38" s="141"/>
      <c r="P38" s="381" t="str">
        <f>VLOOKUP(_Output!D1142,_Guidance!B1627:C1632,2,FALSE)</f>
        <v xml:space="preserve"> </v>
      </c>
      <c r="Q38" s="305" t="s">
        <v>1527</v>
      </c>
      <c r="R38" s="156"/>
    </row>
    <row r="39" spans="1:18" ht="20.25" customHeight="1">
      <c r="A39" s="157"/>
      <c r="B39" s="170"/>
      <c r="C39" s="163"/>
      <c r="D39" s="163"/>
      <c r="E39" s="163"/>
      <c r="F39" s="163"/>
      <c r="G39" s="163"/>
      <c r="H39" s="163"/>
      <c r="I39" s="163"/>
      <c r="J39" s="163"/>
      <c r="K39" s="163"/>
      <c r="L39" s="137"/>
      <c r="M39" s="141"/>
      <c r="N39" s="137"/>
      <c r="O39" s="141"/>
      <c r="P39" s="381"/>
      <c r="Q39" s="305"/>
      <c r="R39" s="156"/>
    </row>
    <row r="40" spans="1:18" ht="20.25" customHeight="1">
      <c r="A40" s="157"/>
      <c r="B40" s="565" t="s">
        <v>1528</v>
      </c>
      <c r="C40" s="171"/>
      <c r="D40" s="171"/>
      <c r="E40" s="171"/>
      <c r="F40" s="171"/>
      <c r="G40" s="171"/>
      <c r="H40" s="171"/>
      <c r="I40" s="171"/>
      <c r="J40" s="171"/>
      <c r="K40" s="171"/>
      <c r="L40" s="140"/>
      <c r="M40" s="144"/>
      <c r="N40" s="140"/>
      <c r="O40" s="144"/>
      <c r="P40" s="382"/>
      <c r="Q40" s="309"/>
      <c r="R40" s="156"/>
    </row>
    <row r="41" spans="1:18" ht="20.25" customHeight="1">
      <c r="A41" s="157"/>
      <c r="B41" s="163" t="s">
        <v>534</v>
      </c>
      <c r="C41" s="169" t="s">
        <v>1529</v>
      </c>
      <c r="D41" s="163"/>
      <c r="E41" s="163"/>
      <c r="F41" s="163"/>
      <c r="G41" s="163"/>
      <c r="H41" s="163"/>
      <c r="I41" s="163"/>
      <c r="J41" s="163"/>
      <c r="K41" s="163"/>
      <c r="L41" s="137"/>
      <c r="M41" s="141"/>
      <c r="N41" s="137"/>
      <c r="O41" s="141"/>
      <c r="P41" s="180"/>
      <c r="Q41" s="305"/>
      <c r="R41" s="156"/>
    </row>
    <row r="42" spans="1:18" ht="20.25" customHeight="1">
      <c r="A42" s="157"/>
      <c r="B42" s="169" t="s">
        <v>1530</v>
      </c>
      <c r="C42" s="169"/>
      <c r="D42" s="163"/>
      <c r="E42" s="163"/>
      <c r="F42" s="163"/>
      <c r="G42" s="163"/>
      <c r="H42" s="163"/>
      <c r="I42" s="163"/>
      <c r="J42" s="163"/>
      <c r="K42" s="163"/>
      <c r="L42" s="137"/>
      <c r="M42" s="141"/>
      <c r="N42" s="137"/>
      <c r="O42" s="141"/>
      <c r="P42" s="180"/>
      <c r="Q42" s="305"/>
      <c r="R42" s="156"/>
    </row>
    <row r="43" spans="1:18" ht="20.25" customHeight="1">
      <c r="A43" s="157"/>
      <c r="B43" s="170" t="s">
        <v>1872</v>
      </c>
      <c r="C43" s="163" t="s">
        <v>1873</v>
      </c>
      <c r="D43" s="163"/>
      <c r="E43" s="163"/>
      <c r="F43" s="163"/>
      <c r="G43" s="163"/>
      <c r="H43" s="163"/>
      <c r="I43" s="163"/>
      <c r="J43" s="163"/>
      <c r="K43" s="163"/>
      <c r="L43" s="137"/>
      <c r="M43" s="141"/>
      <c r="N43" s="137"/>
      <c r="O43" s="141"/>
      <c r="P43" s="180" t="str">
        <f>VLOOKUP(_Output!D507,_Guidance!$B$2228:$C$2234,2,FALSE)</f>
        <v xml:space="preserve"> </v>
      </c>
      <c r="Q43" s="305" t="s">
        <v>1874</v>
      </c>
      <c r="R43" s="156"/>
    </row>
    <row r="44" spans="1:18" ht="20.25" customHeight="1">
      <c r="A44" s="157"/>
      <c r="B44" s="170" t="s">
        <v>1875</v>
      </c>
      <c r="C44" s="163" t="s">
        <v>1876</v>
      </c>
      <c r="D44" s="163"/>
      <c r="E44" s="163"/>
      <c r="F44" s="163"/>
      <c r="G44" s="163"/>
      <c r="H44" s="163"/>
      <c r="I44" s="163"/>
      <c r="J44" s="163"/>
      <c r="K44" s="163"/>
      <c r="L44" s="137"/>
      <c r="M44" s="141"/>
      <c r="N44" s="137"/>
      <c r="O44" s="141"/>
      <c r="P44" s="180" t="str">
        <f>VLOOKUP(_Output!D509,_Guidance!$B$2228:$C$2234,2,FALSE)</f>
        <v xml:space="preserve"> </v>
      </c>
      <c r="Q44" s="305" t="s">
        <v>1877</v>
      </c>
      <c r="R44" s="156"/>
    </row>
    <row r="45" spans="1:18" ht="20.25" customHeight="1">
      <c r="A45" s="157"/>
      <c r="B45" s="170" t="s">
        <v>1878</v>
      </c>
      <c r="C45" s="163" t="s">
        <v>1879</v>
      </c>
      <c r="D45" s="163"/>
      <c r="E45" s="163"/>
      <c r="F45" s="163"/>
      <c r="G45" s="163"/>
      <c r="H45" s="163"/>
      <c r="I45" s="163"/>
      <c r="J45" s="163"/>
      <c r="K45" s="163"/>
      <c r="L45" s="137"/>
      <c r="M45" s="141"/>
      <c r="N45" s="137"/>
      <c r="O45" s="141"/>
      <c r="P45" s="180" t="str">
        <f>VLOOKUP(_Output!D516,_Guidance!$B$2228:$C$2234,2,FALSE)</f>
        <v xml:space="preserve"> </v>
      </c>
      <c r="Q45" s="305" t="s">
        <v>1880</v>
      </c>
      <c r="R45" s="156"/>
    </row>
    <row r="46" spans="1:18" ht="20.25" customHeight="1">
      <c r="A46" s="157"/>
      <c r="B46" s="163"/>
      <c r="C46" s="141"/>
      <c r="D46" s="163"/>
      <c r="E46" s="163"/>
      <c r="F46" s="163"/>
      <c r="G46" s="163"/>
      <c r="H46" s="163"/>
      <c r="I46" s="163"/>
      <c r="J46" s="163"/>
      <c r="K46" s="163"/>
      <c r="L46" s="137"/>
      <c r="M46" s="141"/>
      <c r="N46" s="137"/>
      <c r="O46" s="141"/>
      <c r="P46" s="180"/>
      <c r="Q46" s="305"/>
      <c r="R46" s="156"/>
    </row>
    <row r="47" spans="1:18" ht="20.25" customHeight="1">
      <c r="A47" s="157"/>
      <c r="B47" s="169" t="s">
        <v>1881</v>
      </c>
      <c r="C47" s="169"/>
      <c r="D47" s="163"/>
      <c r="E47" s="163"/>
      <c r="F47" s="163"/>
      <c r="G47" s="163"/>
      <c r="H47" s="163"/>
      <c r="I47" s="163"/>
      <c r="J47" s="163"/>
      <c r="K47" s="163"/>
      <c r="L47" s="137"/>
      <c r="M47" s="141"/>
      <c r="N47" s="137"/>
      <c r="O47" s="141"/>
      <c r="P47" s="180"/>
      <c r="Q47" s="305"/>
      <c r="R47" s="156"/>
    </row>
    <row r="48" spans="1:18" ht="20.25" customHeight="1">
      <c r="A48" s="157"/>
      <c r="B48" s="170" t="s">
        <v>1882</v>
      </c>
      <c r="C48" s="163" t="s">
        <v>1883</v>
      </c>
      <c r="D48" s="163"/>
      <c r="E48" s="163"/>
      <c r="F48" s="163"/>
      <c r="G48" s="163"/>
      <c r="H48" s="163"/>
      <c r="I48" s="163"/>
      <c r="J48" s="163"/>
      <c r="K48" s="163"/>
      <c r="L48" s="137"/>
      <c r="M48" s="141"/>
      <c r="N48" s="137"/>
      <c r="O48" s="141"/>
      <c r="P48" s="180" t="str">
        <f>VLOOKUP(_Output!D502,_Guidance!$B$2228:$C$2234,2,FALSE)</f>
        <v xml:space="preserve"> </v>
      </c>
      <c r="Q48" s="305" t="s">
        <v>1884</v>
      </c>
      <c r="R48" s="156"/>
    </row>
    <row r="49" spans="1:18" ht="20.25" customHeight="1">
      <c r="A49" s="157"/>
      <c r="B49" s="170" t="s">
        <v>1885</v>
      </c>
      <c r="C49" s="163" t="s">
        <v>1886</v>
      </c>
      <c r="D49" s="163"/>
      <c r="E49" s="163"/>
      <c r="F49" s="163"/>
      <c r="G49" s="163"/>
      <c r="H49" s="163"/>
      <c r="I49" s="163"/>
      <c r="J49" s="163"/>
      <c r="K49" s="163"/>
      <c r="L49" s="137"/>
      <c r="M49" s="141"/>
      <c r="N49" s="137"/>
      <c r="O49" s="141"/>
      <c r="P49" s="180" t="str">
        <f>VLOOKUP(_Output!D503,_Guidance!$B$2228:$C$2234,2,FALSE)</f>
        <v xml:space="preserve"> </v>
      </c>
      <c r="Q49" s="305" t="s">
        <v>1887</v>
      </c>
      <c r="R49" s="156"/>
    </row>
    <row r="50" spans="1:18" ht="20.25" customHeight="1">
      <c r="A50" s="157"/>
      <c r="B50" s="170" t="s">
        <v>1888</v>
      </c>
      <c r="C50" s="163" t="s">
        <v>1585</v>
      </c>
      <c r="D50" s="163"/>
      <c r="E50" s="163"/>
      <c r="F50" s="163"/>
      <c r="G50" s="163"/>
      <c r="H50" s="163"/>
      <c r="I50" s="163"/>
      <c r="J50" s="163"/>
      <c r="K50" s="163"/>
      <c r="L50" s="137"/>
      <c r="M50" s="141"/>
      <c r="N50" s="137"/>
      <c r="O50" s="141"/>
      <c r="P50" s="180" t="str">
        <f>VLOOKUP(_Output!D504,_Guidance!$B$2228:$C$2234,2,FALSE)</f>
        <v xml:space="preserve"> </v>
      </c>
      <c r="Q50" s="305" t="s">
        <v>1889</v>
      </c>
      <c r="R50" s="156"/>
    </row>
    <row r="51" spans="1:18" ht="20.25" customHeight="1">
      <c r="A51" s="157"/>
      <c r="B51" s="170" t="s">
        <v>1890</v>
      </c>
      <c r="C51" s="163" t="s">
        <v>1582</v>
      </c>
      <c r="D51" s="163"/>
      <c r="E51" s="163"/>
      <c r="F51" s="163"/>
      <c r="G51" s="163"/>
      <c r="H51" s="163"/>
      <c r="I51" s="163"/>
      <c r="J51" s="163"/>
      <c r="K51" s="163"/>
      <c r="L51" s="137"/>
      <c r="M51" s="141"/>
      <c r="N51" s="137"/>
      <c r="O51" s="141"/>
      <c r="P51" s="180" t="str">
        <f>VLOOKUP(_Output!D505,_Guidance!$B$2228:$C$2234,2,FALSE)</f>
        <v xml:space="preserve"> </v>
      </c>
      <c r="Q51" s="305" t="s">
        <v>1891</v>
      </c>
      <c r="R51" s="156"/>
    </row>
    <row r="52" spans="1:18" ht="20.25" customHeight="1">
      <c r="A52" s="157"/>
      <c r="B52" s="170" t="s">
        <v>1892</v>
      </c>
      <c r="C52" s="163" t="s">
        <v>1893</v>
      </c>
      <c r="D52" s="163"/>
      <c r="E52" s="163"/>
      <c r="F52" s="163"/>
      <c r="G52" s="163"/>
      <c r="H52" s="163"/>
      <c r="I52" s="163"/>
      <c r="J52" s="163"/>
      <c r="K52" s="163"/>
      <c r="L52" s="137"/>
      <c r="M52" s="141"/>
      <c r="N52" s="137"/>
      <c r="O52" s="141"/>
      <c r="P52" s="180" t="str">
        <f>VLOOKUP(_Output!D506,_Guidance!$B$2228:$C$2234,2,FALSE)</f>
        <v xml:space="preserve"> </v>
      </c>
      <c r="Q52" s="305" t="s">
        <v>1894</v>
      </c>
      <c r="R52" s="156"/>
    </row>
    <row r="53" spans="1:18" ht="20.25" customHeight="1">
      <c r="A53" s="157"/>
      <c r="B53" s="163"/>
      <c r="C53" s="163"/>
      <c r="D53" s="163"/>
      <c r="E53" s="163"/>
      <c r="F53" s="163"/>
      <c r="G53" s="163"/>
      <c r="H53" s="163"/>
      <c r="I53" s="163"/>
      <c r="J53" s="163"/>
      <c r="K53" s="163"/>
      <c r="L53" s="137"/>
      <c r="M53" s="141"/>
      <c r="N53" s="137"/>
      <c r="O53" s="141"/>
      <c r="P53" s="180"/>
      <c r="Q53" s="305"/>
      <c r="R53" s="156"/>
    </row>
    <row r="54" spans="1:18" ht="20.25" customHeight="1">
      <c r="A54" s="157"/>
      <c r="B54" s="169" t="s">
        <v>1895</v>
      </c>
      <c r="C54" s="169"/>
      <c r="D54" s="163"/>
      <c r="E54" s="163"/>
      <c r="F54" s="163"/>
      <c r="G54" s="163"/>
      <c r="H54" s="163"/>
      <c r="I54" s="163"/>
      <c r="J54" s="163"/>
      <c r="K54" s="163"/>
      <c r="L54" s="137"/>
      <c r="M54" s="141"/>
      <c r="N54" s="137"/>
      <c r="O54" s="141"/>
      <c r="P54" s="180"/>
      <c r="Q54" s="305"/>
      <c r="R54" s="156"/>
    </row>
    <row r="55" spans="1:18" ht="20.25" customHeight="1">
      <c r="A55" s="157"/>
      <c r="B55" s="170" t="s">
        <v>1896</v>
      </c>
      <c r="C55" s="163" t="s">
        <v>1897</v>
      </c>
      <c r="D55" s="163"/>
      <c r="E55" s="163"/>
      <c r="F55" s="163"/>
      <c r="G55" s="163"/>
      <c r="H55" s="163"/>
      <c r="I55" s="163"/>
      <c r="J55" s="163"/>
      <c r="K55" s="163"/>
      <c r="L55" s="137"/>
      <c r="M55" s="141"/>
      <c r="N55" s="137"/>
      <c r="O55" s="141"/>
      <c r="P55" s="180" t="str">
        <f>VLOOKUP(_Output!D508,_Guidance!$B$2228:$C$2234,2,FALSE)</f>
        <v xml:space="preserve"> </v>
      </c>
      <c r="Q55" s="305" t="s">
        <v>1898</v>
      </c>
      <c r="R55" s="156"/>
    </row>
    <row r="56" spans="1:18" ht="20.25" customHeight="1">
      <c r="A56" s="157"/>
      <c r="B56" s="170" t="s">
        <v>1899</v>
      </c>
      <c r="C56" s="163" t="s">
        <v>1900</v>
      </c>
      <c r="D56" s="163"/>
      <c r="E56" s="169"/>
      <c r="F56" s="169"/>
      <c r="G56" s="169"/>
      <c r="H56" s="169"/>
      <c r="I56" s="169"/>
      <c r="J56" s="169"/>
      <c r="K56" s="169"/>
      <c r="L56" s="137"/>
      <c r="M56" s="141"/>
      <c r="N56" s="137"/>
      <c r="O56" s="141"/>
      <c r="P56" s="381" t="str">
        <f>VLOOKUP(_Output!D510,_Guidance!$B$2228:$C$2234,2,FALSE)</f>
        <v xml:space="preserve"> </v>
      </c>
      <c r="Q56" s="305" t="s">
        <v>1901</v>
      </c>
      <c r="R56" s="156"/>
    </row>
    <row r="57" spans="1:18" ht="20.25" customHeight="1">
      <c r="A57" s="157"/>
      <c r="B57" s="170" t="s">
        <v>1902</v>
      </c>
      <c r="C57" s="163" t="s">
        <v>1903</v>
      </c>
      <c r="D57" s="163"/>
      <c r="E57" s="163"/>
      <c r="F57" s="163"/>
      <c r="G57" s="163"/>
      <c r="H57" s="163"/>
      <c r="I57" s="163"/>
      <c r="J57" s="163"/>
      <c r="K57" s="163"/>
      <c r="L57" s="137"/>
      <c r="M57" s="141"/>
      <c r="N57" s="137"/>
      <c r="O57" s="141"/>
      <c r="P57" s="381" t="str">
        <f>VLOOKUP(_Output!D511,_Guidance!$B$2228:$C$2234,2,FALSE)</f>
        <v xml:space="preserve"> </v>
      </c>
      <c r="Q57" s="305" t="s">
        <v>1904</v>
      </c>
      <c r="R57" s="156"/>
    </row>
    <row r="58" spans="1:18" ht="20.25" customHeight="1">
      <c r="A58" s="157"/>
      <c r="B58" s="170" t="s">
        <v>1905</v>
      </c>
      <c r="C58" s="163" t="s">
        <v>1906</v>
      </c>
      <c r="D58" s="163"/>
      <c r="E58" s="163"/>
      <c r="F58" s="163"/>
      <c r="G58" s="163"/>
      <c r="H58" s="163"/>
      <c r="I58" s="163"/>
      <c r="J58" s="163"/>
      <c r="K58" s="163"/>
      <c r="L58" s="137"/>
      <c r="M58" s="141"/>
      <c r="N58" s="137"/>
      <c r="O58" s="141"/>
      <c r="P58" s="381" t="str">
        <f>VLOOKUP(_Output!D1289,_Guidance!$B$2228:$C$2234,2,FALSE)</f>
        <v xml:space="preserve"> </v>
      </c>
      <c r="Q58" s="305" t="s">
        <v>1907</v>
      </c>
      <c r="R58" s="156"/>
    </row>
    <row r="59" spans="1:18" ht="20.25" customHeight="1">
      <c r="A59" s="157"/>
      <c r="B59" s="170" t="s">
        <v>1908</v>
      </c>
      <c r="C59" s="163" t="s">
        <v>1909</v>
      </c>
      <c r="D59" s="163"/>
      <c r="E59" s="163"/>
      <c r="F59" s="163"/>
      <c r="G59" s="163"/>
      <c r="H59" s="163"/>
      <c r="I59" s="163"/>
      <c r="J59" s="163"/>
      <c r="K59" s="163"/>
      <c r="L59" s="137"/>
      <c r="M59" s="141"/>
      <c r="N59" s="137"/>
      <c r="O59" s="141"/>
      <c r="P59" s="381" t="str">
        <f>VLOOKUP(_Output!D512,_Guidance!$B$2228:$C$2234,2,FALSE)</f>
        <v xml:space="preserve"> </v>
      </c>
      <c r="Q59" s="305" t="s">
        <v>1910</v>
      </c>
      <c r="R59" s="156"/>
    </row>
    <row r="60" spans="1:18" ht="20.25" customHeight="1">
      <c r="A60" s="157"/>
      <c r="B60" s="170" t="s">
        <v>1911</v>
      </c>
      <c r="C60" s="163" t="s">
        <v>1912</v>
      </c>
      <c r="D60" s="163"/>
      <c r="E60" s="163"/>
      <c r="F60" s="163"/>
      <c r="G60" s="163"/>
      <c r="H60" s="163"/>
      <c r="I60" s="163"/>
      <c r="J60" s="163"/>
      <c r="K60" s="163"/>
      <c r="L60" s="137"/>
      <c r="M60" s="141"/>
      <c r="N60" s="137"/>
      <c r="O60" s="141"/>
      <c r="P60" s="381" t="str">
        <f>VLOOKUP(_Output!D513,_Guidance!$B$2228:$C$2234,2,FALSE)</f>
        <v xml:space="preserve"> </v>
      </c>
      <c r="Q60" s="305" t="s">
        <v>1913</v>
      </c>
      <c r="R60" s="156"/>
    </row>
    <row r="61" spans="1:18" ht="20.25" customHeight="1">
      <c r="A61" s="157"/>
      <c r="B61" s="170" t="s">
        <v>1914</v>
      </c>
      <c r="C61" s="163" t="s">
        <v>1915</v>
      </c>
      <c r="D61" s="163"/>
      <c r="E61" s="163"/>
      <c r="F61" s="163"/>
      <c r="G61" s="163"/>
      <c r="H61" s="163"/>
      <c r="I61" s="163"/>
      <c r="J61" s="163"/>
      <c r="K61" s="163"/>
      <c r="L61" s="137"/>
      <c r="M61" s="141"/>
      <c r="N61" s="137"/>
      <c r="O61" s="141"/>
      <c r="P61" s="381" t="str">
        <f>VLOOKUP(_Output!D514,_Guidance!$B$2228:$C$2234,2,FALSE)</f>
        <v xml:space="preserve"> </v>
      </c>
      <c r="Q61" s="305" t="s">
        <v>1916</v>
      </c>
      <c r="R61" s="156"/>
    </row>
    <row r="62" spans="1:18" ht="20.25" customHeight="1">
      <c r="A62" s="157"/>
      <c r="B62" s="170" t="s">
        <v>1917</v>
      </c>
      <c r="C62" s="163" t="s">
        <v>1918</v>
      </c>
      <c r="D62" s="163"/>
      <c r="E62" s="163"/>
      <c r="F62" s="163"/>
      <c r="G62" s="163"/>
      <c r="H62" s="163"/>
      <c r="I62" s="163"/>
      <c r="J62" s="163"/>
      <c r="K62" s="163"/>
      <c r="L62" s="137"/>
      <c r="M62" s="141"/>
      <c r="N62" s="137"/>
      <c r="O62" s="141"/>
      <c r="P62" s="381" t="str">
        <f>VLOOKUP(_Output!D515,_Guidance!$B$2228:$C$2234,2,FALSE)</f>
        <v xml:space="preserve"> </v>
      </c>
      <c r="Q62" s="305" t="s">
        <v>1919</v>
      </c>
      <c r="R62" s="156"/>
    </row>
    <row r="63" spans="1:18" ht="20.25" customHeight="1">
      <c r="A63" s="157"/>
      <c r="B63" s="170" t="s">
        <v>1920</v>
      </c>
      <c r="C63" s="163" t="s">
        <v>1701</v>
      </c>
      <c r="D63" s="163"/>
      <c r="E63" s="163"/>
      <c r="F63" s="163"/>
      <c r="G63" s="163"/>
      <c r="H63" s="163"/>
      <c r="I63" s="163"/>
      <c r="J63" s="163"/>
      <c r="K63" s="163"/>
      <c r="L63" s="137"/>
      <c r="M63" s="141"/>
      <c r="N63" s="137"/>
      <c r="O63" s="141"/>
      <c r="P63" s="381" t="str">
        <f>VLOOKUP(_Output!D1290,_Guidance!$B$2228:$C$2234,2,FALSE)</f>
        <v xml:space="preserve"> </v>
      </c>
      <c r="Q63" s="305" t="s">
        <v>1921</v>
      </c>
      <c r="R63" s="156"/>
    </row>
    <row r="64" spans="1:18" ht="20.25" customHeight="1">
      <c r="A64" s="157"/>
      <c r="B64" s="170"/>
      <c r="C64" s="163"/>
      <c r="D64" s="163"/>
      <c r="E64" s="163"/>
      <c r="F64" s="163"/>
      <c r="G64" s="163"/>
      <c r="H64" s="163"/>
      <c r="I64" s="163"/>
      <c r="J64" s="163"/>
      <c r="K64" s="163"/>
      <c r="L64" s="137"/>
      <c r="M64" s="141"/>
      <c r="N64" s="137"/>
      <c r="O64" s="141"/>
      <c r="P64" s="381"/>
      <c r="Q64" s="305"/>
      <c r="R64" s="156"/>
    </row>
    <row r="65" spans="1:18" ht="20.25" customHeight="1">
      <c r="A65" s="157"/>
      <c r="B65" s="486" t="s">
        <v>1922</v>
      </c>
      <c r="C65" s="163"/>
      <c r="D65" s="163"/>
      <c r="E65" s="163"/>
      <c r="F65" s="163"/>
      <c r="G65" s="163"/>
      <c r="H65" s="163"/>
      <c r="I65" s="163"/>
      <c r="J65" s="163"/>
      <c r="K65" s="163"/>
      <c r="L65" s="137"/>
      <c r="M65" s="141"/>
      <c r="N65" s="137"/>
      <c r="O65" s="141"/>
      <c r="P65" s="381"/>
      <c r="Q65" s="305"/>
      <c r="R65" s="156"/>
    </row>
    <row r="66" spans="1:18" ht="20.25" customHeight="1">
      <c r="A66" s="157"/>
      <c r="B66" s="170" t="s">
        <v>1923</v>
      </c>
      <c r="C66" s="163" t="s">
        <v>1924</v>
      </c>
      <c r="D66" s="163"/>
      <c r="E66" s="163"/>
      <c r="F66" s="163"/>
      <c r="G66" s="163"/>
      <c r="H66" s="163"/>
      <c r="I66" s="163"/>
      <c r="J66" s="163"/>
      <c r="K66" s="163"/>
      <c r="L66" s="137"/>
      <c r="M66" s="141"/>
      <c r="N66" s="137"/>
      <c r="O66" s="141"/>
      <c r="P66" s="381" t="str">
        <f>VLOOKUP(_Output!D1291,_Guidance!$B$2228:$C$2234,2,FALSE)</f>
        <v xml:space="preserve"> </v>
      </c>
      <c r="Q66" s="305" t="s">
        <v>1925</v>
      </c>
      <c r="R66" s="156"/>
    </row>
    <row r="67" spans="1:18" ht="20.25" customHeight="1">
      <c r="A67" s="157"/>
      <c r="B67" s="170" t="s">
        <v>1926</v>
      </c>
      <c r="C67" s="163" t="s">
        <v>1927</v>
      </c>
      <c r="D67" s="163"/>
      <c r="E67" s="163"/>
      <c r="F67" s="163"/>
      <c r="G67" s="163"/>
      <c r="H67" s="163"/>
      <c r="I67" s="163"/>
      <c r="J67" s="163"/>
      <c r="K67" s="163"/>
      <c r="L67" s="137"/>
      <c r="M67" s="141"/>
      <c r="N67" s="137"/>
      <c r="O67" s="141"/>
      <c r="P67" s="381" t="str">
        <f>VLOOKUP(_Output!D1292,_Guidance!$B$2228:$C$2234,2,FALSE)</f>
        <v xml:space="preserve"> </v>
      </c>
      <c r="Q67" s="305" t="s">
        <v>1928</v>
      </c>
      <c r="R67" s="156"/>
    </row>
    <row r="68" spans="1:18" ht="20.25" customHeight="1">
      <c r="A68" s="157"/>
      <c r="B68" s="170" t="s">
        <v>1929</v>
      </c>
      <c r="C68" s="163" t="s">
        <v>1930</v>
      </c>
      <c r="D68" s="163"/>
      <c r="E68" s="163"/>
      <c r="F68" s="163"/>
      <c r="G68" s="163"/>
      <c r="H68" s="163"/>
      <c r="I68" s="163"/>
      <c r="J68" s="163"/>
      <c r="K68" s="163"/>
      <c r="L68" s="137"/>
      <c r="M68" s="141"/>
      <c r="N68" s="137"/>
      <c r="O68" s="141"/>
      <c r="P68" s="381" t="str">
        <f>VLOOKUP(_Output!D1293,_Guidance!B1633:C1639,2,FALSE)</f>
        <v xml:space="preserve"> </v>
      </c>
      <c r="Q68" s="305" t="s">
        <v>1931</v>
      </c>
      <c r="R68" s="156"/>
    </row>
    <row r="69" spans="1:18" ht="20.25" customHeight="1">
      <c r="A69" s="157"/>
      <c r="B69" s="170" t="s">
        <v>1932</v>
      </c>
      <c r="C69" s="163" t="s">
        <v>1933</v>
      </c>
      <c r="D69" s="163"/>
      <c r="E69" s="163"/>
      <c r="F69" s="163"/>
      <c r="G69" s="163"/>
      <c r="H69" s="163"/>
      <c r="I69" s="163"/>
      <c r="J69" s="163"/>
      <c r="K69" s="163"/>
      <c r="L69" s="137"/>
      <c r="M69" s="141"/>
      <c r="N69" s="137"/>
      <c r="O69" s="141"/>
      <c r="P69" s="381" t="str">
        <f>VLOOKUP(_Output!D1294,_Guidance!$B$2228:$C$2234,2,FALSE)</f>
        <v xml:space="preserve"> </v>
      </c>
      <c r="Q69" s="305" t="s">
        <v>1934</v>
      </c>
      <c r="R69" s="156"/>
    </row>
    <row r="70" spans="1:18" ht="20.25" customHeight="1">
      <c r="A70" s="157"/>
      <c r="B70" s="170"/>
      <c r="C70" s="163"/>
      <c r="D70" s="163"/>
      <c r="E70" s="163"/>
      <c r="F70" s="163"/>
      <c r="G70" s="163"/>
      <c r="H70" s="163"/>
      <c r="I70" s="163"/>
      <c r="J70" s="163"/>
      <c r="K70" s="163"/>
      <c r="L70" s="137"/>
      <c r="M70" s="141"/>
      <c r="N70" s="137"/>
      <c r="O70" s="141"/>
      <c r="P70" s="381"/>
      <c r="Q70" s="305"/>
      <c r="R70" s="156"/>
    </row>
    <row r="71" spans="1:18" ht="20.25" customHeight="1">
      <c r="A71" s="157"/>
      <c r="B71" s="486" t="s">
        <v>1935</v>
      </c>
      <c r="C71" s="163"/>
      <c r="D71" s="163"/>
      <c r="E71" s="163"/>
      <c r="F71" s="163"/>
      <c r="G71" s="163"/>
      <c r="H71" s="163"/>
      <c r="I71" s="163"/>
      <c r="J71" s="163"/>
      <c r="K71" s="163"/>
      <c r="L71" s="137"/>
      <c r="M71" s="141"/>
      <c r="N71" s="137"/>
      <c r="O71" s="141"/>
      <c r="P71" s="381"/>
      <c r="Q71" s="305"/>
      <c r="R71" s="156"/>
    </row>
    <row r="72" spans="1:18" ht="20.25" customHeight="1">
      <c r="A72" s="157"/>
      <c r="B72" s="170" t="s">
        <v>1936</v>
      </c>
      <c r="C72" s="163" t="s">
        <v>1624</v>
      </c>
      <c r="D72" s="163"/>
      <c r="E72" s="163"/>
      <c r="F72" s="163"/>
      <c r="G72" s="163"/>
      <c r="H72" s="163"/>
      <c r="I72" s="163"/>
      <c r="J72" s="163"/>
      <c r="K72" s="163"/>
      <c r="L72" s="137"/>
      <c r="M72" s="141"/>
      <c r="N72" s="137"/>
      <c r="O72" s="141"/>
      <c r="P72" s="381" t="str">
        <f>VLOOKUP(_Output!D1295,_Guidance!$B$2228:$C$2234,2,FALSE)</f>
        <v xml:space="preserve"> </v>
      </c>
      <c r="Q72" s="305" t="s">
        <v>1625</v>
      </c>
      <c r="R72" s="156"/>
    </row>
    <row r="73" spans="1:18" ht="20.25" customHeight="1">
      <c r="A73" s="157"/>
      <c r="B73" s="170" t="s">
        <v>1937</v>
      </c>
      <c r="C73" s="163" t="s">
        <v>1627</v>
      </c>
      <c r="D73" s="163"/>
      <c r="E73" s="163"/>
      <c r="F73" s="163"/>
      <c r="G73" s="163"/>
      <c r="H73" s="163"/>
      <c r="I73" s="163"/>
      <c r="J73" s="163"/>
      <c r="K73" s="163"/>
      <c r="L73" s="137"/>
      <c r="M73" s="141"/>
      <c r="N73" s="137"/>
      <c r="O73" s="141"/>
      <c r="P73" s="381" t="str">
        <f>VLOOKUP(_Output!D1296,_Guidance!$B$2228:$C$2234,2,FALSE)</f>
        <v xml:space="preserve"> </v>
      </c>
      <c r="Q73" s="305" t="s">
        <v>1628</v>
      </c>
      <c r="R73" s="156"/>
    </row>
    <row r="74" spans="1:18" ht="20.25" customHeight="1">
      <c r="A74" s="157"/>
      <c r="B74" s="170" t="s">
        <v>1938</v>
      </c>
      <c r="C74" s="171" t="s">
        <v>1939</v>
      </c>
      <c r="D74" s="171"/>
      <c r="E74" s="171"/>
      <c r="F74" s="171"/>
      <c r="G74" s="171"/>
      <c r="H74" s="171"/>
      <c r="I74" s="171"/>
      <c r="J74" s="171"/>
      <c r="K74" s="171"/>
      <c r="L74" s="140"/>
      <c r="M74" s="144"/>
      <c r="N74" s="140"/>
      <c r="O74" s="144"/>
      <c r="P74" s="382" t="str">
        <f>VLOOKUP(_Output!D520,_Guidance!$B$2228:$C$2234,2,FALSE)</f>
        <v xml:space="preserve"> </v>
      </c>
      <c r="Q74" s="309" t="s">
        <v>1940</v>
      </c>
      <c r="R74" s="156"/>
    </row>
    <row r="75" spans="1:18" ht="20.25" customHeight="1">
      <c r="A75" s="157"/>
      <c r="B75" s="141"/>
      <c r="C75" s="172" t="s">
        <v>1641</v>
      </c>
      <c r="D75" s="172"/>
      <c r="E75" s="172"/>
      <c r="F75" s="172"/>
      <c r="G75" s="172"/>
      <c r="H75" s="172"/>
      <c r="I75" s="172"/>
      <c r="J75" s="172"/>
      <c r="K75" s="172"/>
      <c r="L75" s="311">
        <f>IFERROR(ROUND(_Output!K522,0),0)</f>
        <v>0</v>
      </c>
      <c r="M75" s="141"/>
      <c r="N75" s="137"/>
      <c r="O75" s="141"/>
      <c r="P75" s="180"/>
      <c r="Q75" s="305"/>
      <c r="R75" s="156"/>
    </row>
    <row r="76" spans="1:18" ht="20.25" customHeight="1">
      <c r="A76" s="157"/>
      <c r="B76" s="141"/>
      <c r="C76" s="172"/>
      <c r="D76" s="172"/>
      <c r="E76" s="172"/>
      <c r="F76" s="172"/>
      <c r="G76" s="172"/>
      <c r="H76" s="172"/>
      <c r="I76" s="172"/>
      <c r="J76" s="172"/>
      <c r="K76" s="172"/>
      <c r="L76" s="380"/>
      <c r="M76" s="141"/>
      <c r="N76" s="137"/>
      <c r="O76" s="141"/>
      <c r="P76" s="180"/>
      <c r="Q76" s="305"/>
      <c r="R76" s="156"/>
    </row>
    <row r="77" spans="1:18" ht="20.25" customHeight="1">
      <c r="A77" s="176"/>
      <c r="B77" s="174" t="s">
        <v>351</v>
      </c>
      <c r="C77" s="174"/>
      <c r="D77" s="174"/>
      <c r="E77" s="174"/>
      <c r="F77" s="174"/>
      <c r="G77" s="174"/>
      <c r="H77" s="174"/>
      <c r="I77" s="174"/>
      <c r="J77" s="174"/>
      <c r="K77" s="174"/>
      <c r="L77" s="140"/>
      <c r="M77" s="141"/>
      <c r="N77" s="140"/>
      <c r="O77" s="141"/>
      <c r="P77" s="140"/>
      <c r="Q77" s="140"/>
      <c r="R77" s="156"/>
    </row>
    <row r="78" spans="1:18" ht="20.25" customHeight="1">
      <c r="A78" s="9"/>
      <c r="B78" s="3" t="s">
        <v>537</v>
      </c>
      <c r="C78" s="3" t="s">
        <v>353</v>
      </c>
      <c r="D78" s="5"/>
      <c r="E78" s="5"/>
      <c r="F78" s="5"/>
      <c r="G78" s="5"/>
      <c r="H78" s="5"/>
      <c r="I78" s="5"/>
      <c r="J78" s="5"/>
      <c r="K78" s="5"/>
      <c r="L78" s="619" t="s">
        <v>1206</v>
      </c>
      <c r="M78" s="620"/>
      <c r="N78" s="964"/>
      <c r="O78" s="964"/>
      <c r="P78" s="964"/>
      <c r="Q78" s="965"/>
      <c r="R78" s="14"/>
    </row>
    <row r="79" spans="1:18" ht="20.25" customHeight="1">
      <c r="A79" s="9"/>
      <c r="B79" s="5"/>
      <c r="C79" s="5"/>
      <c r="D79" s="5"/>
      <c r="E79" s="5"/>
      <c r="F79" s="5"/>
      <c r="G79" s="5"/>
      <c r="H79" s="5"/>
      <c r="I79" s="5"/>
      <c r="J79" s="5"/>
      <c r="K79" s="5"/>
      <c r="L79" s="621" t="s">
        <v>1209</v>
      </c>
      <c r="M79" s="622"/>
      <c r="N79" s="962"/>
      <c r="O79" s="962"/>
      <c r="P79" s="962"/>
      <c r="Q79" s="963"/>
      <c r="R79" s="14"/>
    </row>
    <row r="80" spans="1:18" ht="20.25" customHeight="1">
      <c r="A80" s="9"/>
      <c r="B80" s="3"/>
      <c r="C80" s="5"/>
      <c r="D80" s="5"/>
      <c r="E80" s="5"/>
      <c r="F80" s="5"/>
      <c r="G80" s="5"/>
      <c r="H80" s="5"/>
      <c r="I80" s="5"/>
      <c r="J80" s="5"/>
      <c r="K80" s="5"/>
      <c r="L80" s="621" t="s">
        <v>1240</v>
      </c>
      <c r="M80" s="622"/>
      <c r="N80" s="966"/>
      <c r="O80" s="966"/>
      <c r="P80" s="966"/>
      <c r="Q80" s="967"/>
      <c r="R80" s="14"/>
    </row>
    <row r="81" spans="1:18" ht="20.25" customHeight="1">
      <c r="A81" s="9"/>
      <c r="B81" s="629"/>
      <c r="C81" s="5"/>
      <c r="D81" s="5"/>
      <c r="E81" s="5"/>
      <c r="F81" s="5"/>
      <c r="G81" s="5"/>
      <c r="H81" s="5"/>
      <c r="I81" s="5"/>
      <c r="J81" s="5"/>
      <c r="K81" s="5"/>
      <c r="L81" s="621" t="s">
        <v>1243</v>
      </c>
      <c r="M81" s="622"/>
      <c r="N81" s="962"/>
      <c r="O81" s="962"/>
      <c r="P81" s="962"/>
      <c r="Q81" s="963"/>
      <c r="R81" s="14"/>
    </row>
    <row r="82" spans="1:18" ht="20.25" customHeight="1">
      <c r="A82" s="9"/>
      <c r="B82" s="5"/>
      <c r="C82" s="5"/>
      <c r="D82" s="5"/>
      <c r="E82" s="5"/>
      <c r="F82" s="5"/>
      <c r="G82" s="5"/>
      <c r="H82" s="5"/>
      <c r="I82" s="5"/>
      <c r="J82" s="5"/>
      <c r="K82" s="5"/>
      <c r="L82" s="621" t="s">
        <v>459</v>
      </c>
      <c r="M82" s="622"/>
      <c r="N82" s="966"/>
      <c r="O82" s="966"/>
      <c r="P82" s="966"/>
      <c r="Q82" s="967"/>
      <c r="R82" s="14"/>
    </row>
    <row r="83" spans="1:18" ht="20.25" customHeight="1">
      <c r="A83" s="9"/>
      <c r="B83" s="5"/>
      <c r="C83" s="5"/>
      <c r="D83" s="5"/>
      <c r="E83" s="5"/>
      <c r="F83" s="5"/>
      <c r="G83" s="5"/>
      <c r="H83" s="5"/>
      <c r="I83" s="5"/>
      <c r="J83" s="5"/>
      <c r="K83" s="5"/>
      <c r="L83" s="621" t="s">
        <v>462</v>
      </c>
      <c r="M83" s="622"/>
      <c r="N83" s="972"/>
      <c r="O83" s="972"/>
      <c r="P83" s="972"/>
      <c r="Q83" s="973"/>
      <c r="R83" s="14"/>
    </row>
    <row r="84" spans="1:18" ht="20.25" customHeight="1">
      <c r="A84" s="9"/>
      <c r="B84" s="5"/>
      <c r="C84" s="5"/>
      <c r="D84" s="5"/>
      <c r="E84" s="5"/>
      <c r="F84" s="5"/>
      <c r="G84" s="5"/>
      <c r="H84" s="5"/>
      <c r="I84" s="5"/>
      <c r="J84" s="5"/>
      <c r="K84" s="5"/>
      <c r="L84" s="621" t="s">
        <v>464</v>
      </c>
      <c r="M84" s="622"/>
      <c r="N84" s="972"/>
      <c r="O84" s="972"/>
      <c r="P84" s="972"/>
      <c r="Q84" s="973"/>
      <c r="R84" s="14"/>
    </row>
    <row r="85" spans="1:18" ht="20.25" customHeight="1">
      <c r="A85" s="9"/>
      <c r="B85" s="5"/>
      <c r="C85" s="5"/>
      <c r="D85" s="5"/>
      <c r="E85" s="5"/>
      <c r="F85" s="5"/>
      <c r="G85" s="5"/>
      <c r="H85" s="5"/>
      <c r="I85" s="5"/>
      <c r="J85" s="5"/>
      <c r="K85" s="5"/>
      <c r="L85" s="621" t="s">
        <v>467</v>
      </c>
      <c r="M85" s="622"/>
      <c r="N85" s="972"/>
      <c r="O85" s="972"/>
      <c r="P85" s="972"/>
      <c r="Q85" s="973"/>
      <c r="R85" s="14"/>
    </row>
    <row r="86" spans="1:18" ht="20.25" customHeight="1">
      <c r="A86" s="9"/>
      <c r="B86" s="5"/>
      <c r="C86" s="5"/>
      <c r="D86" s="5"/>
      <c r="E86" s="5"/>
      <c r="F86" s="5"/>
      <c r="G86" s="5"/>
      <c r="H86" s="5"/>
      <c r="I86" s="5"/>
      <c r="J86" s="5"/>
      <c r="K86" s="5"/>
      <c r="L86" s="621" t="s">
        <v>1865</v>
      </c>
      <c r="M86" s="622"/>
      <c r="N86" s="972"/>
      <c r="O86" s="972"/>
      <c r="P86" s="972"/>
      <c r="Q86" s="973"/>
      <c r="R86" s="14"/>
    </row>
    <row r="87" spans="1:18" ht="20.25" customHeight="1">
      <c r="A87" s="9"/>
      <c r="B87" s="5"/>
      <c r="C87" s="5"/>
      <c r="D87" s="5"/>
      <c r="E87" s="5"/>
      <c r="F87" s="5"/>
      <c r="G87" s="5"/>
      <c r="H87" s="5"/>
      <c r="I87" s="5"/>
      <c r="J87" s="5"/>
      <c r="K87" s="5"/>
      <c r="L87" s="621" t="s">
        <v>1866</v>
      </c>
      <c r="M87" s="622"/>
      <c r="N87" s="972"/>
      <c r="O87" s="972"/>
      <c r="P87" s="972"/>
      <c r="Q87" s="973"/>
      <c r="R87" s="14"/>
    </row>
    <row r="88" spans="1:18" ht="20.25" customHeight="1">
      <c r="A88" s="9"/>
      <c r="B88" s="5"/>
      <c r="C88" s="5"/>
      <c r="D88" s="5"/>
      <c r="E88" s="5"/>
      <c r="F88" s="5"/>
      <c r="G88" s="5"/>
      <c r="H88" s="5"/>
      <c r="I88" s="5"/>
      <c r="J88" s="5"/>
      <c r="K88" s="5"/>
      <c r="L88" s="621" t="s">
        <v>1867</v>
      </c>
      <c r="M88" s="622"/>
      <c r="N88" s="962"/>
      <c r="O88" s="962"/>
      <c r="P88" s="962"/>
      <c r="Q88" s="963"/>
      <c r="R88" s="14"/>
    </row>
    <row r="89" spans="1:18" ht="20.25" customHeight="1">
      <c r="A89" s="9"/>
      <c r="B89" s="5"/>
      <c r="C89" s="5"/>
      <c r="D89" s="5"/>
      <c r="E89" s="5"/>
      <c r="F89" s="5"/>
      <c r="G89" s="5"/>
      <c r="H89" s="5"/>
      <c r="I89" s="5"/>
      <c r="J89" s="5"/>
      <c r="K89" s="5"/>
      <c r="L89" s="621" t="s">
        <v>1868</v>
      </c>
      <c r="M89" s="622"/>
      <c r="N89" s="962"/>
      <c r="O89" s="962"/>
      <c r="P89" s="962"/>
      <c r="Q89" s="963"/>
      <c r="R89" s="14"/>
    </row>
    <row r="90" spans="1:18" ht="20.25" customHeight="1">
      <c r="A90" s="9"/>
      <c r="B90" s="5"/>
      <c r="C90" s="5"/>
      <c r="D90" s="5"/>
      <c r="E90" s="5"/>
      <c r="F90" s="5"/>
      <c r="G90" s="5"/>
      <c r="H90" s="5"/>
      <c r="I90" s="5"/>
      <c r="J90" s="5"/>
      <c r="K90" s="5"/>
      <c r="L90" s="621" t="s">
        <v>1869</v>
      </c>
      <c r="M90" s="622"/>
      <c r="N90" s="966"/>
      <c r="O90" s="966"/>
      <c r="P90" s="966"/>
      <c r="Q90" s="967"/>
      <c r="R90" s="14"/>
    </row>
    <row r="91" spans="1:18" ht="20.25" customHeight="1">
      <c r="A91" s="9"/>
      <c r="B91" s="5"/>
      <c r="C91" s="5"/>
      <c r="D91" s="5"/>
      <c r="E91" s="5"/>
      <c r="F91" s="5"/>
      <c r="G91" s="5"/>
      <c r="H91" s="5"/>
      <c r="I91" s="5"/>
      <c r="J91" s="5"/>
      <c r="K91" s="5"/>
      <c r="L91" s="621" t="s">
        <v>506</v>
      </c>
      <c r="M91" s="622"/>
      <c r="N91" s="962"/>
      <c r="O91" s="962"/>
      <c r="P91" s="962"/>
      <c r="Q91" s="963"/>
      <c r="R91" s="14"/>
    </row>
    <row r="92" spans="1:18" ht="20.25" customHeight="1">
      <c r="A92" s="9"/>
      <c r="B92" s="5"/>
      <c r="C92" s="5"/>
      <c r="D92" s="5"/>
      <c r="E92" s="5"/>
      <c r="F92" s="5"/>
      <c r="G92" s="5"/>
      <c r="H92" s="5"/>
      <c r="I92" s="5"/>
      <c r="J92" s="5"/>
      <c r="K92" s="5"/>
      <c r="L92" s="621" t="s">
        <v>509</v>
      </c>
      <c r="M92" s="622"/>
      <c r="N92" s="962"/>
      <c r="O92" s="962"/>
      <c r="P92" s="962"/>
      <c r="Q92" s="963"/>
      <c r="R92" s="14"/>
    </row>
    <row r="93" spans="1:18" ht="20.25" customHeight="1">
      <c r="A93" s="9"/>
      <c r="B93" s="5"/>
      <c r="C93" s="5"/>
      <c r="D93" s="5"/>
      <c r="E93" s="5"/>
      <c r="F93" s="5"/>
      <c r="G93" s="5"/>
      <c r="H93" s="5"/>
      <c r="I93" s="5"/>
      <c r="J93" s="5"/>
      <c r="K93" s="5"/>
      <c r="L93" s="621" t="s">
        <v>512</v>
      </c>
      <c r="M93" s="622"/>
      <c r="N93" s="966"/>
      <c r="O93" s="966"/>
      <c r="P93" s="966"/>
      <c r="Q93" s="967"/>
      <c r="R93" s="14"/>
    </row>
    <row r="94" spans="1:18" ht="20.25" customHeight="1">
      <c r="A94" s="9"/>
      <c r="B94" s="5"/>
      <c r="C94" s="5"/>
      <c r="D94" s="5"/>
      <c r="E94" s="5"/>
      <c r="F94" s="5"/>
      <c r="G94" s="5"/>
      <c r="H94" s="5"/>
      <c r="I94" s="5"/>
      <c r="J94" s="5"/>
      <c r="K94" s="5"/>
      <c r="L94" s="621" t="s">
        <v>515</v>
      </c>
      <c r="M94" s="622"/>
      <c r="N94" s="972"/>
      <c r="O94" s="972"/>
      <c r="P94" s="972"/>
      <c r="Q94" s="973"/>
      <c r="R94" s="14"/>
    </row>
    <row r="95" spans="1:18" ht="20.25" customHeight="1">
      <c r="A95" s="9"/>
      <c r="B95" s="5"/>
      <c r="C95" s="5"/>
      <c r="D95" s="5"/>
      <c r="E95" s="5"/>
      <c r="F95" s="5"/>
      <c r="G95" s="5"/>
      <c r="H95" s="5"/>
      <c r="I95" s="5"/>
      <c r="J95" s="5"/>
      <c r="K95" s="5"/>
      <c r="L95" s="621" t="s">
        <v>518</v>
      </c>
      <c r="M95" s="622"/>
      <c r="N95" s="972"/>
      <c r="O95" s="972"/>
      <c r="P95" s="972"/>
      <c r="Q95" s="973"/>
      <c r="R95" s="14"/>
    </row>
    <row r="96" spans="1:18" ht="20.25" customHeight="1">
      <c r="A96" s="9"/>
      <c r="B96" s="5"/>
      <c r="C96" s="5"/>
      <c r="D96" s="5"/>
      <c r="E96" s="5"/>
      <c r="F96" s="5"/>
      <c r="G96" s="5"/>
      <c r="H96" s="5"/>
      <c r="I96" s="5"/>
      <c r="J96" s="5"/>
      <c r="K96" s="5"/>
      <c r="L96" s="621" t="s">
        <v>521</v>
      </c>
      <c r="M96" s="622"/>
      <c r="N96" s="972"/>
      <c r="O96" s="972"/>
      <c r="P96" s="972"/>
      <c r="Q96" s="973"/>
      <c r="R96" s="14"/>
    </row>
    <row r="97" spans="1:18" ht="20.25" customHeight="1">
      <c r="A97" s="9"/>
      <c r="B97" s="5"/>
      <c r="C97" s="5"/>
      <c r="D97" s="5"/>
      <c r="E97" s="5"/>
      <c r="F97" s="5"/>
      <c r="G97" s="5"/>
      <c r="H97" s="5"/>
      <c r="I97" s="5"/>
      <c r="J97" s="5"/>
      <c r="K97" s="5"/>
      <c r="L97" s="621" t="s">
        <v>777</v>
      </c>
      <c r="M97" s="622"/>
      <c r="N97" s="962"/>
      <c r="O97" s="962"/>
      <c r="P97" s="962"/>
      <c r="Q97" s="963"/>
      <c r="R97" s="14"/>
    </row>
    <row r="98" spans="1:18" ht="20.25" customHeight="1">
      <c r="A98" s="9"/>
      <c r="B98" s="5"/>
      <c r="C98" s="5"/>
      <c r="D98" s="5"/>
      <c r="E98" s="5"/>
      <c r="F98" s="5"/>
      <c r="G98" s="5"/>
      <c r="H98" s="5"/>
      <c r="I98" s="5"/>
      <c r="J98" s="5"/>
      <c r="K98" s="5"/>
      <c r="L98" s="621" t="s">
        <v>779</v>
      </c>
      <c r="M98" s="622"/>
      <c r="N98" s="962"/>
      <c r="O98" s="962"/>
      <c r="P98" s="962"/>
      <c r="Q98" s="963"/>
      <c r="R98" s="14"/>
    </row>
    <row r="99" spans="1:18" ht="20.25" customHeight="1">
      <c r="A99" s="9"/>
      <c r="B99" s="5"/>
      <c r="C99" s="5"/>
      <c r="D99" s="5"/>
      <c r="E99" s="5"/>
      <c r="F99" s="5"/>
      <c r="G99" s="5"/>
      <c r="H99" s="5"/>
      <c r="I99" s="5"/>
      <c r="J99" s="5"/>
      <c r="K99" s="5"/>
      <c r="L99" s="623" t="s">
        <v>782</v>
      </c>
      <c r="M99" s="624"/>
      <c r="N99" s="974"/>
      <c r="O99" s="974"/>
      <c r="P99" s="974"/>
      <c r="Q99" s="975"/>
      <c r="R99" s="14"/>
    </row>
    <row r="100" spans="1:18" ht="20.25" customHeight="1">
      <c r="A100" s="9"/>
      <c r="B100" s="5"/>
      <c r="C100" s="5"/>
      <c r="D100" s="5"/>
      <c r="E100" s="5"/>
      <c r="F100" s="5"/>
      <c r="G100" s="5"/>
      <c r="H100" s="5"/>
      <c r="I100" s="5"/>
      <c r="J100" s="5"/>
      <c r="K100" s="5"/>
      <c r="L100" s="5"/>
      <c r="M100" s="5"/>
      <c r="N100" s="5"/>
      <c r="O100" s="5"/>
      <c r="P100" s="5"/>
      <c r="Q100" s="5"/>
      <c r="R100" s="14"/>
    </row>
    <row r="101" spans="1:18" ht="20.25" customHeight="1">
      <c r="A101" s="9"/>
      <c r="B101" s="5"/>
      <c r="C101" s="5"/>
      <c r="D101" s="5"/>
      <c r="E101" s="5"/>
      <c r="F101" s="5"/>
      <c r="G101" s="5"/>
      <c r="H101" s="5"/>
      <c r="I101" s="5"/>
      <c r="J101" s="5"/>
      <c r="K101" s="5"/>
      <c r="L101" s="619" t="s">
        <v>1872</v>
      </c>
      <c r="M101" s="620"/>
      <c r="N101" s="964"/>
      <c r="O101" s="964"/>
      <c r="P101" s="964"/>
      <c r="Q101" s="965"/>
      <c r="R101" s="14"/>
    </row>
    <row r="102" spans="1:18" ht="20.25" customHeight="1">
      <c r="A102" s="9"/>
      <c r="B102" s="5"/>
      <c r="C102" s="5"/>
      <c r="D102" s="5"/>
      <c r="E102" s="5"/>
      <c r="F102" s="5"/>
      <c r="G102" s="5"/>
      <c r="H102" s="5"/>
      <c r="I102" s="5"/>
      <c r="J102" s="5"/>
      <c r="K102" s="5"/>
      <c r="L102" s="621" t="s">
        <v>1875</v>
      </c>
      <c r="M102" s="622"/>
      <c r="N102" s="962"/>
      <c r="O102" s="962"/>
      <c r="P102" s="962"/>
      <c r="Q102" s="963"/>
      <c r="R102" s="14"/>
    </row>
    <row r="103" spans="1:18" ht="20.25" customHeight="1">
      <c r="A103" s="9"/>
      <c r="B103" s="5"/>
      <c r="C103" s="5"/>
      <c r="D103" s="5"/>
      <c r="E103" s="5"/>
      <c r="F103" s="5"/>
      <c r="G103" s="5"/>
      <c r="H103" s="5"/>
      <c r="I103" s="5"/>
      <c r="J103" s="5"/>
      <c r="K103" s="5"/>
      <c r="L103" s="621" t="s">
        <v>1878</v>
      </c>
      <c r="M103" s="622"/>
      <c r="N103" s="966"/>
      <c r="O103" s="966"/>
      <c r="P103" s="966"/>
      <c r="Q103" s="967"/>
      <c r="R103" s="14"/>
    </row>
    <row r="104" spans="1:18" ht="20.25" customHeight="1">
      <c r="A104" s="9"/>
      <c r="B104" s="5"/>
      <c r="C104" s="5"/>
      <c r="D104" s="5"/>
      <c r="E104" s="5"/>
      <c r="F104" s="5"/>
      <c r="G104" s="5"/>
      <c r="H104" s="5"/>
      <c r="I104" s="5"/>
      <c r="J104" s="5"/>
      <c r="K104" s="5"/>
      <c r="L104" s="621" t="s">
        <v>1882</v>
      </c>
      <c r="M104" s="622"/>
      <c r="N104" s="962"/>
      <c r="O104" s="962"/>
      <c r="P104" s="962"/>
      <c r="Q104" s="963"/>
      <c r="R104" s="14"/>
    </row>
    <row r="105" spans="1:18" ht="20.25" customHeight="1">
      <c r="A105" s="9"/>
      <c r="B105" s="5"/>
      <c r="C105" s="5"/>
      <c r="D105" s="5"/>
      <c r="E105" s="5"/>
      <c r="F105" s="5"/>
      <c r="G105" s="5"/>
      <c r="H105" s="5"/>
      <c r="I105" s="5"/>
      <c r="J105" s="5"/>
      <c r="K105" s="5"/>
      <c r="L105" s="621" t="s">
        <v>1885</v>
      </c>
      <c r="M105" s="622"/>
      <c r="N105" s="962"/>
      <c r="O105" s="962"/>
      <c r="P105" s="962"/>
      <c r="Q105" s="963"/>
      <c r="R105" s="14"/>
    </row>
    <row r="106" spans="1:18" ht="20.25" customHeight="1">
      <c r="A106" s="9"/>
      <c r="B106" s="5"/>
      <c r="C106" s="5"/>
      <c r="D106" s="5"/>
      <c r="E106" s="5"/>
      <c r="F106" s="5"/>
      <c r="G106" s="5"/>
      <c r="H106" s="5"/>
      <c r="I106" s="5"/>
      <c r="J106" s="5"/>
      <c r="K106" s="5"/>
      <c r="L106" s="621" t="s">
        <v>1888</v>
      </c>
      <c r="M106" s="622"/>
      <c r="N106" s="962"/>
      <c r="O106" s="962"/>
      <c r="P106" s="962"/>
      <c r="Q106" s="963"/>
      <c r="R106" s="14"/>
    </row>
    <row r="107" spans="1:18" ht="20.25" customHeight="1">
      <c r="A107" s="9"/>
      <c r="B107" s="5"/>
      <c r="C107" s="5"/>
      <c r="D107" s="5"/>
      <c r="E107" s="5"/>
      <c r="F107" s="5"/>
      <c r="G107" s="5"/>
      <c r="H107" s="5"/>
      <c r="I107" s="5"/>
      <c r="J107" s="5"/>
      <c r="K107" s="5"/>
      <c r="L107" s="621" t="s">
        <v>1890</v>
      </c>
      <c r="M107" s="622"/>
      <c r="N107" s="962"/>
      <c r="O107" s="962"/>
      <c r="P107" s="962"/>
      <c r="Q107" s="963"/>
      <c r="R107" s="14"/>
    </row>
    <row r="108" spans="1:18" ht="20.25" customHeight="1">
      <c r="A108" s="9"/>
      <c r="B108" s="5"/>
      <c r="C108" s="5"/>
      <c r="D108" s="5"/>
      <c r="E108" s="5"/>
      <c r="F108" s="5"/>
      <c r="G108" s="5"/>
      <c r="H108" s="5"/>
      <c r="I108" s="5"/>
      <c r="J108" s="5"/>
      <c r="K108" s="5"/>
      <c r="L108" s="621" t="s">
        <v>1892</v>
      </c>
      <c r="M108" s="622"/>
      <c r="N108" s="962"/>
      <c r="O108" s="962"/>
      <c r="P108" s="962"/>
      <c r="Q108" s="963"/>
      <c r="R108" s="14"/>
    </row>
    <row r="109" spans="1:18" ht="20.25" customHeight="1">
      <c r="A109" s="9"/>
      <c r="B109" s="5"/>
      <c r="C109" s="5"/>
      <c r="D109" s="5"/>
      <c r="E109" s="5"/>
      <c r="F109" s="5"/>
      <c r="G109" s="5"/>
      <c r="H109" s="5"/>
      <c r="I109" s="5"/>
      <c r="J109" s="5"/>
      <c r="K109" s="5"/>
      <c r="L109" s="621" t="s">
        <v>1896</v>
      </c>
      <c r="M109" s="622"/>
      <c r="N109" s="962"/>
      <c r="O109" s="962"/>
      <c r="P109" s="962"/>
      <c r="Q109" s="963"/>
      <c r="R109" s="14"/>
    </row>
    <row r="110" spans="1:18" ht="20.25" customHeight="1">
      <c r="A110" s="9"/>
      <c r="B110" s="5"/>
      <c r="C110" s="5"/>
      <c r="D110" s="5"/>
      <c r="E110" s="5"/>
      <c r="F110" s="5"/>
      <c r="G110" s="5"/>
      <c r="H110" s="5"/>
      <c r="I110" s="5"/>
      <c r="J110" s="5"/>
      <c r="K110" s="5"/>
      <c r="L110" s="621" t="s">
        <v>1899</v>
      </c>
      <c r="M110" s="622"/>
      <c r="N110" s="962"/>
      <c r="O110" s="962"/>
      <c r="P110" s="962"/>
      <c r="Q110" s="963"/>
      <c r="R110" s="14"/>
    </row>
    <row r="111" spans="1:18" ht="20.25" customHeight="1">
      <c r="A111" s="9"/>
      <c r="B111" s="5"/>
      <c r="C111" s="5"/>
      <c r="D111" s="5"/>
      <c r="E111" s="5"/>
      <c r="F111" s="5"/>
      <c r="G111" s="5"/>
      <c r="H111" s="5"/>
      <c r="I111" s="5"/>
      <c r="J111" s="5"/>
      <c r="K111" s="5"/>
      <c r="L111" s="621" t="s">
        <v>1902</v>
      </c>
      <c r="M111" s="622"/>
      <c r="N111" s="962"/>
      <c r="O111" s="962"/>
      <c r="P111" s="962"/>
      <c r="Q111" s="963"/>
      <c r="R111" s="14"/>
    </row>
    <row r="112" spans="1:18" ht="20.25" customHeight="1">
      <c r="A112" s="9"/>
      <c r="B112" s="5"/>
      <c r="C112" s="5"/>
      <c r="D112" s="5"/>
      <c r="E112" s="5"/>
      <c r="F112" s="5"/>
      <c r="G112" s="5"/>
      <c r="H112" s="5"/>
      <c r="I112" s="5"/>
      <c r="J112" s="5"/>
      <c r="K112" s="5"/>
      <c r="L112" s="621" t="s">
        <v>1905</v>
      </c>
      <c r="M112" s="622"/>
      <c r="N112" s="962"/>
      <c r="O112" s="962"/>
      <c r="P112" s="962"/>
      <c r="Q112" s="963"/>
      <c r="R112" s="14"/>
    </row>
    <row r="113" spans="1:18" ht="20.25" customHeight="1">
      <c r="A113" s="9"/>
      <c r="B113" s="5"/>
      <c r="C113" s="5"/>
      <c r="D113" s="5"/>
      <c r="E113" s="5"/>
      <c r="F113" s="5"/>
      <c r="G113" s="5"/>
      <c r="H113" s="5"/>
      <c r="I113" s="5"/>
      <c r="J113" s="5"/>
      <c r="K113" s="5"/>
      <c r="L113" s="621" t="s">
        <v>1908</v>
      </c>
      <c r="M113" s="622"/>
      <c r="N113" s="962"/>
      <c r="O113" s="962"/>
      <c r="P113" s="962"/>
      <c r="Q113" s="963"/>
      <c r="R113" s="14"/>
    </row>
    <row r="114" spans="1:18" ht="20.25" customHeight="1">
      <c r="A114" s="9"/>
      <c r="B114" s="5"/>
      <c r="C114" s="5"/>
      <c r="D114" s="5"/>
      <c r="E114" s="5"/>
      <c r="F114" s="5"/>
      <c r="G114" s="5"/>
      <c r="H114" s="5"/>
      <c r="I114" s="5"/>
      <c r="J114" s="5"/>
      <c r="K114" s="5"/>
      <c r="L114" s="621" t="s">
        <v>1911</v>
      </c>
      <c r="M114" s="622"/>
      <c r="N114" s="962"/>
      <c r="O114" s="962"/>
      <c r="P114" s="962"/>
      <c r="Q114" s="963"/>
      <c r="R114" s="14"/>
    </row>
    <row r="115" spans="1:18" ht="20.25" customHeight="1">
      <c r="A115" s="9"/>
      <c r="B115" s="5"/>
      <c r="C115" s="5"/>
      <c r="D115" s="5"/>
      <c r="E115" s="5"/>
      <c r="F115" s="5"/>
      <c r="G115" s="5"/>
      <c r="H115" s="5"/>
      <c r="I115" s="5"/>
      <c r="J115" s="5"/>
      <c r="K115" s="5"/>
      <c r="L115" s="621" t="s">
        <v>1914</v>
      </c>
      <c r="M115" s="622"/>
      <c r="N115" s="962"/>
      <c r="O115" s="962"/>
      <c r="P115" s="962"/>
      <c r="Q115" s="963"/>
      <c r="R115" s="14"/>
    </row>
    <row r="116" spans="1:18" ht="20.25" customHeight="1">
      <c r="A116" s="9"/>
      <c r="B116" s="5"/>
      <c r="C116" s="5"/>
      <c r="D116" s="5"/>
      <c r="E116" s="5"/>
      <c r="F116" s="5"/>
      <c r="G116" s="5"/>
      <c r="H116" s="5"/>
      <c r="I116" s="5"/>
      <c r="J116" s="5"/>
      <c r="K116" s="5"/>
      <c r="L116" s="621" t="s">
        <v>1917</v>
      </c>
      <c r="M116" s="622"/>
      <c r="N116" s="962"/>
      <c r="O116" s="962"/>
      <c r="P116" s="962"/>
      <c r="Q116" s="963"/>
      <c r="R116" s="14"/>
    </row>
    <row r="117" spans="1:18" ht="20.25" customHeight="1">
      <c r="A117" s="9"/>
      <c r="B117" s="5"/>
      <c r="C117" s="5"/>
      <c r="D117" s="5"/>
      <c r="E117" s="5"/>
      <c r="F117" s="5"/>
      <c r="G117" s="5"/>
      <c r="H117" s="5"/>
      <c r="I117" s="5"/>
      <c r="J117" s="5"/>
      <c r="K117" s="5"/>
      <c r="L117" s="621" t="s">
        <v>1920</v>
      </c>
      <c r="M117" s="622"/>
      <c r="N117" s="962"/>
      <c r="O117" s="962"/>
      <c r="P117" s="962"/>
      <c r="Q117" s="963"/>
      <c r="R117" s="14"/>
    </row>
    <row r="118" spans="1:18" ht="20.25" customHeight="1">
      <c r="A118" s="9"/>
      <c r="B118" s="5"/>
      <c r="C118" s="5"/>
      <c r="D118" s="5"/>
      <c r="E118" s="5"/>
      <c r="F118" s="5"/>
      <c r="G118" s="5"/>
      <c r="H118" s="5"/>
      <c r="I118" s="5"/>
      <c r="J118" s="5"/>
      <c r="K118" s="5"/>
      <c r="L118" s="621" t="s">
        <v>1923</v>
      </c>
      <c r="M118" s="622"/>
      <c r="N118" s="962"/>
      <c r="O118" s="962"/>
      <c r="P118" s="962"/>
      <c r="Q118" s="963"/>
      <c r="R118" s="14"/>
    </row>
    <row r="119" spans="1:18" ht="20.25" customHeight="1">
      <c r="A119" s="9"/>
      <c r="B119" s="5"/>
      <c r="C119" s="5"/>
      <c r="D119" s="5"/>
      <c r="E119" s="5"/>
      <c r="F119" s="5"/>
      <c r="G119" s="5"/>
      <c r="H119" s="5"/>
      <c r="I119" s="5"/>
      <c r="J119" s="5"/>
      <c r="K119" s="5"/>
      <c r="L119" s="621" t="s">
        <v>1926</v>
      </c>
      <c r="M119" s="622"/>
      <c r="N119" s="962"/>
      <c r="O119" s="962"/>
      <c r="P119" s="962"/>
      <c r="Q119" s="963"/>
      <c r="R119" s="14"/>
    </row>
    <row r="120" spans="1:18" ht="20.25" customHeight="1">
      <c r="A120" s="9"/>
      <c r="B120" s="5"/>
      <c r="C120" s="5"/>
      <c r="D120" s="5"/>
      <c r="E120" s="5"/>
      <c r="F120" s="5"/>
      <c r="G120" s="5"/>
      <c r="H120" s="5"/>
      <c r="I120" s="5"/>
      <c r="J120" s="5"/>
      <c r="K120" s="5"/>
      <c r="L120" s="621" t="s">
        <v>1929</v>
      </c>
      <c r="M120" s="622"/>
      <c r="N120" s="962"/>
      <c r="O120" s="962"/>
      <c r="P120" s="962"/>
      <c r="Q120" s="963"/>
      <c r="R120" s="14"/>
    </row>
    <row r="121" spans="1:18" ht="20.25" customHeight="1">
      <c r="A121" s="9"/>
      <c r="B121" s="5"/>
      <c r="C121" s="5"/>
      <c r="D121" s="5"/>
      <c r="E121" s="5"/>
      <c r="F121" s="5"/>
      <c r="G121" s="5"/>
      <c r="H121" s="5"/>
      <c r="I121" s="5"/>
      <c r="J121" s="5"/>
      <c r="K121" s="5"/>
      <c r="L121" s="621" t="s">
        <v>1932</v>
      </c>
      <c r="M121" s="622"/>
      <c r="N121" s="962"/>
      <c r="O121" s="962"/>
      <c r="P121" s="962"/>
      <c r="Q121" s="963"/>
      <c r="R121" s="14"/>
    </row>
    <row r="122" spans="1:18" ht="20.25" customHeight="1">
      <c r="A122" s="9"/>
      <c r="B122" s="5"/>
      <c r="C122" s="5"/>
      <c r="D122" s="5"/>
      <c r="E122" s="5"/>
      <c r="F122" s="5"/>
      <c r="G122" s="5"/>
      <c r="H122" s="5"/>
      <c r="I122" s="5"/>
      <c r="J122" s="5"/>
      <c r="K122" s="5"/>
      <c r="L122" s="621" t="s">
        <v>1936</v>
      </c>
      <c r="M122" s="622"/>
      <c r="N122" s="962"/>
      <c r="O122" s="962"/>
      <c r="P122" s="962"/>
      <c r="Q122" s="963"/>
      <c r="R122" s="14"/>
    </row>
    <row r="123" spans="1:18" ht="20.25" customHeight="1">
      <c r="A123" s="9"/>
      <c r="B123" s="5"/>
      <c r="C123" s="5"/>
      <c r="D123" s="5"/>
      <c r="E123" s="5"/>
      <c r="F123" s="5"/>
      <c r="G123" s="5"/>
      <c r="H123" s="5"/>
      <c r="I123" s="5"/>
      <c r="J123" s="5"/>
      <c r="K123" s="5"/>
      <c r="L123" s="621" t="s">
        <v>1937</v>
      </c>
      <c r="M123" s="622"/>
      <c r="N123" s="962"/>
      <c r="O123" s="962"/>
      <c r="P123" s="962"/>
      <c r="Q123" s="963"/>
      <c r="R123" s="14"/>
    </row>
    <row r="124" spans="1:18" ht="20.25" customHeight="1">
      <c r="A124" s="9"/>
      <c r="B124" s="5"/>
      <c r="C124" s="5"/>
      <c r="D124" s="5"/>
      <c r="E124" s="5"/>
      <c r="F124" s="5"/>
      <c r="G124" s="5"/>
      <c r="H124" s="5"/>
      <c r="I124" s="5"/>
      <c r="J124" s="5"/>
      <c r="K124" s="5"/>
      <c r="L124" s="623" t="s">
        <v>1938</v>
      </c>
      <c r="M124" s="624"/>
      <c r="N124" s="976"/>
      <c r="O124" s="976"/>
      <c r="P124" s="976"/>
      <c r="Q124" s="977"/>
      <c r="R124" s="14"/>
    </row>
    <row r="125" spans="1:18" ht="20.25" customHeight="1" thickBot="1">
      <c r="A125" s="10"/>
      <c r="B125" s="11"/>
      <c r="C125" s="11"/>
      <c r="D125" s="11"/>
      <c r="E125" s="11"/>
      <c r="F125" s="11"/>
      <c r="G125" s="11"/>
      <c r="H125" s="11"/>
      <c r="I125" s="11"/>
      <c r="J125" s="11"/>
      <c r="K125" s="11"/>
      <c r="L125" s="11"/>
      <c r="M125" s="11"/>
      <c r="N125" s="11"/>
      <c r="O125" s="11"/>
      <c r="P125" s="11"/>
      <c r="Q125" s="11"/>
      <c r="R125" s="15"/>
    </row>
  </sheetData>
  <mergeCells count="56">
    <mergeCell ref="N120:Q120"/>
    <mergeCell ref="N121:Q121"/>
    <mergeCell ref="N122:Q122"/>
    <mergeCell ref="N123:Q123"/>
    <mergeCell ref="N124:Q124"/>
    <mergeCell ref="N115:Q115"/>
    <mergeCell ref="N116:Q116"/>
    <mergeCell ref="N117:Q117"/>
    <mergeCell ref="N118:Q118"/>
    <mergeCell ref="N119:Q119"/>
    <mergeCell ref="N110:Q110"/>
    <mergeCell ref="N111:Q111"/>
    <mergeCell ref="N112:Q112"/>
    <mergeCell ref="N113:Q113"/>
    <mergeCell ref="N114:Q114"/>
    <mergeCell ref="N105:Q105"/>
    <mergeCell ref="N106:Q106"/>
    <mergeCell ref="N107:Q107"/>
    <mergeCell ref="N108:Q108"/>
    <mergeCell ref="N109:Q109"/>
    <mergeCell ref="N99:Q99"/>
    <mergeCell ref="N101:Q101"/>
    <mergeCell ref="N102:Q102"/>
    <mergeCell ref="N103:Q103"/>
    <mergeCell ref="N104:Q104"/>
    <mergeCell ref="N94:Q94"/>
    <mergeCell ref="N95:Q95"/>
    <mergeCell ref="N96:Q96"/>
    <mergeCell ref="N97:Q97"/>
    <mergeCell ref="N98:Q98"/>
    <mergeCell ref="N89:Q89"/>
    <mergeCell ref="N90:Q90"/>
    <mergeCell ref="N91:Q91"/>
    <mergeCell ref="N92:Q92"/>
    <mergeCell ref="N93:Q93"/>
    <mergeCell ref="B5:F5"/>
    <mergeCell ref="G5:K5"/>
    <mergeCell ref="B6:F6"/>
    <mergeCell ref="G6:K6"/>
    <mergeCell ref="N78:Q78"/>
    <mergeCell ref="N79:Q79"/>
    <mergeCell ref="N80:Q80"/>
    <mergeCell ref="N81:Q81"/>
    <mergeCell ref="N82:Q82"/>
    <mergeCell ref="N83:Q83"/>
    <mergeCell ref="N84:Q84"/>
    <mergeCell ref="N85:Q85"/>
    <mergeCell ref="N86:Q86"/>
    <mergeCell ref="N87:Q87"/>
    <mergeCell ref="N88:Q88"/>
    <mergeCell ref="G4:K4"/>
    <mergeCell ref="B1:K2"/>
    <mergeCell ref="L1:L2"/>
    <mergeCell ref="N1:N2"/>
    <mergeCell ref="B3:F3"/>
    <mergeCell ref="G3:K3"/>
  </mergeCells>
  <phoneticPr fontId="24" type="noConversion"/>
  <conditionalFormatting sqref="L75:L76">
    <cfRule type="dataBar" priority="32">
      <dataBar>
        <cfvo type="num" val="0"/>
        <cfvo type="num" val="100"/>
        <color rgb="FF638EC6"/>
      </dataBar>
      <extLst>
        <ext xmlns:x14="http://schemas.microsoft.com/office/spreadsheetml/2009/9/main" uri="{B025F937-C7B1-47D3-B67F-A62EFF666E3E}">
          <x14:id>{9BCE66AF-0851-40C1-853F-ECDC8B1243C5}</x14:id>
        </ext>
      </extLst>
    </cfRule>
  </conditionalFormatting>
  <hyperlinks>
    <hyperlink ref="B3:F3" location="'Technology - LOG'!A1" tooltip="1. Log Monitoring" display="1. Log Monitoring" xr:uid="{153ADEDC-126E-43E2-B572-10522DDEC462}"/>
    <hyperlink ref="B4:F4" location="'Technology - NET'!A1" tooltip="2. Network Monitoring" display="2. Network Monitoring" xr:uid="{A3CDF31E-1B22-492D-9F95-5D9275329BAF}"/>
    <hyperlink ref="B5:F5" location="'Technology - END'!A1" tooltip="3. Endpoint Monitoring" display="3. Endpoint Monitoring" xr:uid="{F949FB87-BC3A-4E14-81D6-C6053C87A106}"/>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01" r:id="rId4" name="Drop Down 1">
              <controlPr defaultSize="0" autoLine="0" autoPict="0">
                <anchor moveWithCells="1">
                  <from>
                    <xdr:col>11</xdr:col>
                    <xdr:colOff>22860</xdr:colOff>
                    <xdr:row>11</xdr:row>
                    <xdr:rowOff>22860</xdr:rowOff>
                  </from>
                  <to>
                    <xdr:col>12</xdr:col>
                    <xdr:colOff>22860</xdr:colOff>
                    <xdr:row>11</xdr:row>
                    <xdr:rowOff>236220</xdr:rowOff>
                  </to>
                </anchor>
              </controlPr>
            </control>
          </mc:Choice>
        </mc:AlternateContent>
        <mc:AlternateContent xmlns:mc="http://schemas.openxmlformats.org/markup-compatibility/2006">
          <mc:Choice Requires="x14">
            <control shapeId="153603" r:id="rId5" name="Drop Down 3">
              <controlPr defaultSize="0" autoLine="0" autoPict="0">
                <anchor moveWithCells="1">
                  <from>
                    <xdr:col>11</xdr:col>
                    <xdr:colOff>22860</xdr:colOff>
                    <xdr:row>12</xdr:row>
                    <xdr:rowOff>22860</xdr:rowOff>
                  </from>
                  <to>
                    <xdr:col>12</xdr:col>
                    <xdr:colOff>22860</xdr:colOff>
                    <xdr:row>12</xdr:row>
                    <xdr:rowOff>236220</xdr:rowOff>
                  </to>
                </anchor>
              </controlPr>
            </control>
          </mc:Choice>
        </mc:AlternateContent>
        <mc:AlternateContent xmlns:mc="http://schemas.openxmlformats.org/markup-compatibility/2006">
          <mc:Choice Requires="x14">
            <control shapeId="153605" r:id="rId6" name="Drop Down 5">
              <controlPr defaultSize="0" autoLine="0" autoPict="0">
                <anchor moveWithCells="1">
                  <from>
                    <xdr:col>11</xdr:col>
                    <xdr:colOff>22860</xdr:colOff>
                    <xdr:row>14</xdr:row>
                    <xdr:rowOff>22860</xdr:rowOff>
                  </from>
                  <to>
                    <xdr:col>12</xdr:col>
                    <xdr:colOff>22860</xdr:colOff>
                    <xdr:row>14</xdr:row>
                    <xdr:rowOff>236220</xdr:rowOff>
                  </to>
                </anchor>
              </controlPr>
            </control>
          </mc:Choice>
        </mc:AlternateContent>
        <mc:AlternateContent xmlns:mc="http://schemas.openxmlformats.org/markup-compatibility/2006">
          <mc:Choice Requires="x14">
            <control shapeId="153606" r:id="rId7" name="Drop Down 6">
              <controlPr defaultSize="0" autoLine="0" autoPict="0">
                <anchor moveWithCells="1">
                  <from>
                    <xdr:col>11</xdr:col>
                    <xdr:colOff>22860</xdr:colOff>
                    <xdr:row>15</xdr:row>
                    <xdr:rowOff>22860</xdr:rowOff>
                  </from>
                  <to>
                    <xdr:col>12</xdr:col>
                    <xdr:colOff>22860</xdr:colOff>
                    <xdr:row>15</xdr:row>
                    <xdr:rowOff>236220</xdr:rowOff>
                  </to>
                </anchor>
              </controlPr>
            </control>
          </mc:Choice>
        </mc:AlternateContent>
        <mc:AlternateContent xmlns:mc="http://schemas.openxmlformats.org/markup-compatibility/2006">
          <mc:Choice Requires="x14">
            <control shapeId="153609" r:id="rId8" name="Drop Down 9">
              <controlPr defaultSize="0" autoLine="0" autoPict="0">
                <anchor moveWithCells="1">
                  <from>
                    <xdr:col>11</xdr:col>
                    <xdr:colOff>22860</xdr:colOff>
                    <xdr:row>17</xdr:row>
                    <xdr:rowOff>22860</xdr:rowOff>
                  </from>
                  <to>
                    <xdr:col>12</xdr:col>
                    <xdr:colOff>22860</xdr:colOff>
                    <xdr:row>17</xdr:row>
                    <xdr:rowOff>236220</xdr:rowOff>
                  </to>
                </anchor>
              </controlPr>
            </control>
          </mc:Choice>
        </mc:AlternateContent>
        <mc:AlternateContent xmlns:mc="http://schemas.openxmlformats.org/markup-compatibility/2006">
          <mc:Choice Requires="x14">
            <control shapeId="153610" r:id="rId9" name="Drop Down 10">
              <controlPr defaultSize="0" autoLine="0" autoPict="0">
                <anchor moveWithCells="1">
                  <from>
                    <xdr:col>11</xdr:col>
                    <xdr:colOff>22860</xdr:colOff>
                    <xdr:row>18</xdr:row>
                    <xdr:rowOff>22860</xdr:rowOff>
                  </from>
                  <to>
                    <xdr:col>12</xdr:col>
                    <xdr:colOff>22860</xdr:colOff>
                    <xdr:row>18</xdr:row>
                    <xdr:rowOff>236220</xdr:rowOff>
                  </to>
                </anchor>
              </controlPr>
            </control>
          </mc:Choice>
        </mc:AlternateContent>
        <mc:AlternateContent xmlns:mc="http://schemas.openxmlformats.org/markup-compatibility/2006">
          <mc:Choice Requires="x14">
            <control shapeId="153611" r:id="rId10" name="Drop Down 11">
              <controlPr defaultSize="0" autoLine="0" autoPict="0">
                <anchor moveWithCells="1">
                  <from>
                    <xdr:col>11</xdr:col>
                    <xdr:colOff>22860</xdr:colOff>
                    <xdr:row>19</xdr:row>
                    <xdr:rowOff>22860</xdr:rowOff>
                  </from>
                  <to>
                    <xdr:col>12</xdr:col>
                    <xdr:colOff>22860</xdr:colOff>
                    <xdr:row>19</xdr:row>
                    <xdr:rowOff>236220</xdr:rowOff>
                  </to>
                </anchor>
              </controlPr>
            </control>
          </mc:Choice>
        </mc:AlternateContent>
        <mc:AlternateContent xmlns:mc="http://schemas.openxmlformats.org/markup-compatibility/2006">
          <mc:Choice Requires="x14">
            <control shapeId="153612" r:id="rId11" name="Drop Down 12">
              <controlPr defaultSize="0" autoLine="0" autoPict="0">
                <anchor moveWithCells="1">
                  <from>
                    <xdr:col>11</xdr:col>
                    <xdr:colOff>22860</xdr:colOff>
                    <xdr:row>20</xdr:row>
                    <xdr:rowOff>22860</xdr:rowOff>
                  </from>
                  <to>
                    <xdr:col>12</xdr:col>
                    <xdr:colOff>22860</xdr:colOff>
                    <xdr:row>20</xdr:row>
                    <xdr:rowOff>236220</xdr:rowOff>
                  </to>
                </anchor>
              </controlPr>
            </control>
          </mc:Choice>
        </mc:AlternateContent>
        <mc:AlternateContent xmlns:mc="http://schemas.openxmlformats.org/markup-compatibility/2006">
          <mc:Choice Requires="x14">
            <control shapeId="153617" r:id="rId12" name="Drop Down 17">
              <controlPr defaultSize="0" autoLine="0" autoPict="0">
                <anchor moveWithCells="1">
                  <from>
                    <xdr:col>11</xdr:col>
                    <xdr:colOff>22860</xdr:colOff>
                    <xdr:row>28</xdr:row>
                    <xdr:rowOff>22860</xdr:rowOff>
                  </from>
                  <to>
                    <xdr:col>12</xdr:col>
                    <xdr:colOff>22860</xdr:colOff>
                    <xdr:row>28</xdr:row>
                    <xdr:rowOff>236220</xdr:rowOff>
                  </to>
                </anchor>
              </controlPr>
            </control>
          </mc:Choice>
        </mc:AlternateContent>
        <mc:AlternateContent xmlns:mc="http://schemas.openxmlformats.org/markup-compatibility/2006">
          <mc:Choice Requires="x14">
            <control shapeId="153618" r:id="rId13" name="Drop Down 18">
              <controlPr defaultSize="0" autoLine="0" autoPict="0">
                <anchor moveWithCells="1">
                  <from>
                    <xdr:col>11</xdr:col>
                    <xdr:colOff>22860</xdr:colOff>
                    <xdr:row>29</xdr:row>
                    <xdr:rowOff>22860</xdr:rowOff>
                  </from>
                  <to>
                    <xdr:col>12</xdr:col>
                    <xdr:colOff>22860</xdr:colOff>
                    <xdr:row>29</xdr:row>
                    <xdr:rowOff>236220</xdr:rowOff>
                  </to>
                </anchor>
              </controlPr>
            </control>
          </mc:Choice>
        </mc:AlternateContent>
        <mc:AlternateContent xmlns:mc="http://schemas.openxmlformats.org/markup-compatibility/2006">
          <mc:Choice Requires="x14">
            <control shapeId="153619" r:id="rId14" name="Drop Down 19">
              <controlPr defaultSize="0" autoLine="0" autoPict="0">
                <anchor moveWithCells="1">
                  <from>
                    <xdr:col>11</xdr:col>
                    <xdr:colOff>22860</xdr:colOff>
                    <xdr:row>30</xdr:row>
                    <xdr:rowOff>22860</xdr:rowOff>
                  </from>
                  <to>
                    <xdr:col>12</xdr:col>
                    <xdr:colOff>22860</xdr:colOff>
                    <xdr:row>30</xdr:row>
                    <xdr:rowOff>236220</xdr:rowOff>
                  </to>
                </anchor>
              </controlPr>
            </control>
          </mc:Choice>
        </mc:AlternateContent>
        <mc:AlternateContent xmlns:mc="http://schemas.openxmlformats.org/markup-compatibility/2006">
          <mc:Choice Requires="x14">
            <control shapeId="153620" r:id="rId15" name="Drop Down 20">
              <controlPr defaultSize="0" autoLine="0" autoPict="0">
                <anchor moveWithCells="1">
                  <from>
                    <xdr:col>11</xdr:col>
                    <xdr:colOff>22860</xdr:colOff>
                    <xdr:row>31</xdr:row>
                    <xdr:rowOff>22860</xdr:rowOff>
                  </from>
                  <to>
                    <xdr:col>12</xdr:col>
                    <xdr:colOff>22860</xdr:colOff>
                    <xdr:row>31</xdr:row>
                    <xdr:rowOff>236220</xdr:rowOff>
                  </to>
                </anchor>
              </controlPr>
            </control>
          </mc:Choice>
        </mc:AlternateContent>
        <mc:AlternateContent xmlns:mc="http://schemas.openxmlformats.org/markup-compatibility/2006">
          <mc:Choice Requires="x14">
            <control shapeId="153625" r:id="rId16" name="Drop Down 25">
              <controlPr defaultSize="0" autoLine="0" autoPict="0">
                <anchor moveWithCells="1">
                  <from>
                    <xdr:col>11</xdr:col>
                    <xdr:colOff>22860</xdr:colOff>
                    <xdr:row>35</xdr:row>
                    <xdr:rowOff>22860</xdr:rowOff>
                  </from>
                  <to>
                    <xdr:col>12</xdr:col>
                    <xdr:colOff>22860</xdr:colOff>
                    <xdr:row>35</xdr:row>
                    <xdr:rowOff>236220</xdr:rowOff>
                  </to>
                </anchor>
              </controlPr>
            </control>
          </mc:Choice>
        </mc:AlternateContent>
        <mc:AlternateContent xmlns:mc="http://schemas.openxmlformats.org/markup-compatibility/2006">
          <mc:Choice Requires="x14">
            <control shapeId="153626" r:id="rId17" name="Drop Down 26">
              <controlPr defaultSize="0" autoLine="0" autoPict="0">
                <anchor moveWithCells="1">
                  <from>
                    <xdr:col>11</xdr:col>
                    <xdr:colOff>22860</xdr:colOff>
                    <xdr:row>36</xdr:row>
                    <xdr:rowOff>22860</xdr:rowOff>
                  </from>
                  <to>
                    <xdr:col>12</xdr:col>
                    <xdr:colOff>22860</xdr:colOff>
                    <xdr:row>36</xdr:row>
                    <xdr:rowOff>236220</xdr:rowOff>
                  </to>
                </anchor>
              </controlPr>
            </control>
          </mc:Choice>
        </mc:AlternateContent>
        <mc:AlternateContent xmlns:mc="http://schemas.openxmlformats.org/markup-compatibility/2006">
          <mc:Choice Requires="x14">
            <control shapeId="153635" r:id="rId18" name="Drop Down 35">
              <controlPr defaultSize="0" autoLine="0" autoPict="0">
                <anchor moveWithCells="1">
                  <from>
                    <xdr:col>11</xdr:col>
                    <xdr:colOff>22860</xdr:colOff>
                    <xdr:row>54</xdr:row>
                    <xdr:rowOff>22860</xdr:rowOff>
                  </from>
                  <to>
                    <xdr:col>12</xdr:col>
                    <xdr:colOff>22860</xdr:colOff>
                    <xdr:row>54</xdr:row>
                    <xdr:rowOff>236220</xdr:rowOff>
                  </to>
                </anchor>
              </controlPr>
            </control>
          </mc:Choice>
        </mc:AlternateContent>
        <mc:AlternateContent xmlns:mc="http://schemas.openxmlformats.org/markup-compatibility/2006">
          <mc:Choice Requires="x14">
            <control shapeId="153637" r:id="rId19" name="Drop Down 37">
              <controlPr defaultSize="0" autoLine="0" autoPict="0">
                <anchor moveWithCells="1">
                  <from>
                    <xdr:col>11</xdr:col>
                    <xdr:colOff>22860</xdr:colOff>
                    <xdr:row>55</xdr:row>
                    <xdr:rowOff>22860</xdr:rowOff>
                  </from>
                  <to>
                    <xdr:col>12</xdr:col>
                    <xdr:colOff>22860</xdr:colOff>
                    <xdr:row>55</xdr:row>
                    <xdr:rowOff>236220</xdr:rowOff>
                  </to>
                </anchor>
              </controlPr>
            </control>
          </mc:Choice>
        </mc:AlternateContent>
        <mc:AlternateContent xmlns:mc="http://schemas.openxmlformats.org/markup-compatibility/2006">
          <mc:Choice Requires="x14">
            <control shapeId="153638" r:id="rId20" name="Drop Down 38">
              <controlPr defaultSize="0" autoLine="0" autoPict="0">
                <anchor moveWithCells="1">
                  <from>
                    <xdr:col>11</xdr:col>
                    <xdr:colOff>22860</xdr:colOff>
                    <xdr:row>56</xdr:row>
                    <xdr:rowOff>22860</xdr:rowOff>
                  </from>
                  <to>
                    <xdr:col>12</xdr:col>
                    <xdr:colOff>22860</xdr:colOff>
                    <xdr:row>56</xdr:row>
                    <xdr:rowOff>236220</xdr:rowOff>
                  </to>
                </anchor>
              </controlPr>
            </control>
          </mc:Choice>
        </mc:AlternateContent>
        <mc:AlternateContent xmlns:mc="http://schemas.openxmlformats.org/markup-compatibility/2006">
          <mc:Choice Requires="x14">
            <control shapeId="153639" r:id="rId21" name="Drop Down 39">
              <controlPr defaultSize="0" autoLine="0" autoPict="0">
                <anchor moveWithCells="1">
                  <from>
                    <xdr:col>11</xdr:col>
                    <xdr:colOff>22860</xdr:colOff>
                    <xdr:row>58</xdr:row>
                    <xdr:rowOff>22860</xdr:rowOff>
                  </from>
                  <to>
                    <xdr:col>12</xdr:col>
                    <xdr:colOff>22860</xdr:colOff>
                    <xdr:row>58</xdr:row>
                    <xdr:rowOff>236220</xdr:rowOff>
                  </to>
                </anchor>
              </controlPr>
            </control>
          </mc:Choice>
        </mc:AlternateContent>
        <mc:AlternateContent xmlns:mc="http://schemas.openxmlformats.org/markup-compatibility/2006">
          <mc:Choice Requires="x14">
            <control shapeId="153640" r:id="rId22" name="Drop Down 40">
              <controlPr defaultSize="0" autoLine="0" autoPict="0">
                <anchor moveWithCells="1">
                  <from>
                    <xdr:col>11</xdr:col>
                    <xdr:colOff>22860</xdr:colOff>
                    <xdr:row>59</xdr:row>
                    <xdr:rowOff>22860</xdr:rowOff>
                  </from>
                  <to>
                    <xdr:col>12</xdr:col>
                    <xdr:colOff>22860</xdr:colOff>
                    <xdr:row>59</xdr:row>
                    <xdr:rowOff>236220</xdr:rowOff>
                  </to>
                </anchor>
              </controlPr>
            </control>
          </mc:Choice>
        </mc:AlternateContent>
        <mc:AlternateContent xmlns:mc="http://schemas.openxmlformats.org/markup-compatibility/2006">
          <mc:Choice Requires="x14">
            <control shapeId="153641" r:id="rId23" name="Drop Down 41">
              <controlPr defaultSize="0" autoLine="0" autoPict="0">
                <anchor moveWithCells="1">
                  <from>
                    <xdr:col>11</xdr:col>
                    <xdr:colOff>22860</xdr:colOff>
                    <xdr:row>60</xdr:row>
                    <xdr:rowOff>22860</xdr:rowOff>
                  </from>
                  <to>
                    <xdr:col>12</xdr:col>
                    <xdr:colOff>22860</xdr:colOff>
                    <xdr:row>60</xdr:row>
                    <xdr:rowOff>236220</xdr:rowOff>
                  </to>
                </anchor>
              </controlPr>
            </control>
          </mc:Choice>
        </mc:AlternateContent>
        <mc:AlternateContent xmlns:mc="http://schemas.openxmlformats.org/markup-compatibility/2006">
          <mc:Choice Requires="x14">
            <control shapeId="153642" r:id="rId24" name="Drop Down 42">
              <controlPr defaultSize="0" autoLine="0" autoPict="0">
                <anchor moveWithCells="1">
                  <from>
                    <xdr:col>11</xdr:col>
                    <xdr:colOff>22860</xdr:colOff>
                    <xdr:row>61</xdr:row>
                    <xdr:rowOff>22860</xdr:rowOff>
                  </from>
                  <to>
                    <xdr:col>12</xdr:col>
                    <xdr:colOff>22860</xdr:colOff>
                    <xdr:row>61</xdr:row>
                    <xdr:rowOff>236220</xdr:rowOff>
                  </to>
                </anchor>
              </controlPr>
            </control>
          </mc:Choice>
        </mc:AlternateContent>
        <mc:AlternateContent xmlns:mc="http://schemas.openxmlformats.org/markup-compatibility/2006">
          <mc:Choice Requires="x14">
            <control shapeId="153644" r:id="rId25" name="Drop Down 44">
              <controlPr defaultSize="0" autoLine="0" autoPict="0">
                <anchor moveWithCells="1">
                  <from>
                    <xdr:col>11</xdr:col>
                    <xdr:colOff>22860</xdr:colOff>
                    <xdr:row>73</xdr:row>
                    <xdr:rowOff>22860</xdr:rowOff>
                  </from>
                  <to>
                    <xdr:col>12</xdr:col>
                    <xdr:colOff>22860</xdr:colOff>
                    <xdr:row>73</xdr:row>
                    <xdr:rowOff>236220</xdr:rowOff>
                  </to>
                </anchor>
              </controlPr>
            </control>
          </mc:Choice>
        </mc:AlternateContent>
        <mc:AlternateContent xmlns:mc="http://schemas.openxmlformats.org/markup-compatibility/2006">
          <mc:Choice Requires="x14">
            <control shapeId="153648" r:id="rId26" name="Drop Down 48">
              <controlPr defaultSize="0" autoLine="0" autoPict="0">
                <anchor moveWithCells="1">
                  <from>
                    <xdr:col>11</xdr:col>
                    <xdr:colOff>22860</xdr:colOff>
                    <xdr:row>33</xdr:row>
                    <xdr:rowOff>22860</xdr:rowOff>
                  </from>
                  <to>
                    <xdr:col>12</xdr:col>
                    <xdr:colOff>22860</xdr:colOff>
                    <xdr:row>33</xdr:row>
                    <xdr:rowOff>236220</xdr:rowOff>
                  </to>
                </anchor>
              </controlPr>
            </control>
          </mc:Choice>
        </mc:AlternateContent>
        <mc:AlternateContent xmlns:mc="http://schemas.openxmlformats.org/markup-compatibility/2006">
          <mc:Choice Requires="x14">
            <control shapeId="153650" r:id="rId27" name="Drop Down 50">
              <controlPr defaultSize="0" autoLine="0" autoPict="0">
                <anchor moveWithCells="1">
                  <from>
                    <xdr:col>11</xdr:col>
                    <xdr:colOff>22860</xdr:colOff>
                    <xdr:row>32</xdr:row>
                    <xdr:rowOff>22860</xdr:rowOff>
                  </from>
                  <to>
                    <xdr:col>12</xdr:col>
                    <xdr:colOff>22860</xdr:colOff>
                    <xdr:row>32</xdr:row>
                    <xdr:rowOff>236220</xdr:rowOff>
                  </to>
                </anchor>
              </controlPr>
            </control>
          </mc:Choice>
        </mc:AlternateContent>
        <mc:AlternateContent xmlns:mc="http://schemas.openxmlformats.org/markup-compatibility/2006">
          <mc:Choice Requires="x14">
            <control shapeId="153652" r:id="rId28" name="Drop Down 52">
              <controlPr defaultSize="0" autoLine="0" autoPict="0">
                <anchor moveWithCells="1">
                  <from>
                    <xdr:col>11</xdr:col>
                    <xdr:colOff>22860</xdr:colOff>
                    <xdr:row>22</xdr:row>
                    <xdr:rowOff>22860</xdr:rowOff>
                  </from>
                  <to>
                    <xdr:col>12</xdr:col>
                    <xdr:colOff>22860</xdr:colOff>
                    <xdr:row>22</xdr:row>
                    <xdr:rowOff>236220</xdr:rowOff>
                  </to>
                </anchor>
              </controlPr>
            </control>
          </mc:Choice>
        </mc:AlternateContent>
        <mc:AlternateContent xmlns:mc="http://schemas.openxmlformats.org/markup-compatibility/2006">
          <mc:Choice Requires="x14">
            <control shapeId="153653" r:id="rId29" name="Drop Down 53">
              <controlPr defaultSize="0" autoLine="0" autoPict="0">
                <anchor moveWithCells="1">
                  <from>
                    <xdr:col>11</xdr:col>
                    <xdr:colOff>22860</xdr:colOff>
                    <xdr:row>23</xdr:row>
                    <xdr:rowOff>22860</xdr:rowOff>
                  </from>
                  <to>
                    <xdr:col>12</xdr:col>
                    <xdr:colOff>22860</xdr:colOff>
                    <xdr:row>23</xdr:row>
                    <xdr:rowOff>236220</xdr:rowOff>
                  </to>
                </anchor>
              </controlPr>
            </control>
          </mc:Choice>
        </mc:AlternateContent>
        <mc:AlternateContent xmlns:mc="http://schemas.openxmlformats.org/markup-compatibility/2006">
          <mc:Choice Requires="x14">
            <control shapeId="153654" r:id="rId30" name="Drop Down 54">
              <controlPr defaultSize="0" autoLine="0" autoPict="0">
                <anchor moveWithCells="1">
                  <from>
                    <xdr:col>11</xdr:col>
                    <xdr:colOff>22860</xdr:colOff>
                    <xdr:row>24</xdr:row>
                    <xdr:rowOff>22860</xdr:rowOff>
                  </from>
                  <to>
                    <xdr:col>12</xdr:col>
                    <xdr:colOff>22860</xdr:colOff>
                    <xdr:row>24</xdr:row>
                    <xdr:rowOff>236220</xdr:rowOff>
                  </to>
                </anchor>
              </controlPr>
            </control>
          </mc:Choice>
        </mc:AlternateContent>
        <mc:AlternateContent xmlns:mc="http://schemas.openxmlformats.org/markup-compatibility/2006">
          <mc:Choice Requires="x14">
            <control shapeId="153655" r:id="rId31" name="Drop Down 55">
              <controlPr defaultSize="0" autoLine="0" autoPict="0">
                <anchor moveWithCells="1">
                  <from>
                    <xdr:col>11</xdr:col>
                    <xdr:colOff>22860</xdr:colOff>
                    <xdr:row>25</xdr:row>
                    <xdr:rowOff>22860</xdr:rowOff>
                  </from>
                  <to>
                    <xdr:col>12</xdr:col>
                    <xdr:colOff>22860</xdr:colOff>
                    <xdr:row>25</xdr:row>
                    <xdr:rowOff>236220</xdr:rowOff>
                  </to>
                </anchor>
              </controlPr>
            </control>
          </mc:Choice>
        </mc:AlternateContent>
        <mc:AlternateContent xmlns:mc="http://schemas.openxmlformats.org/markup-compatibility/2006">
          <mc:Choice Requires="x14">
            <control shapeId="153656" r:id="rId32" name="Drop Down 56">
              <controlPr defaultSize="0" autoLine="0" autoPict="0">
                <anchor moveWithCells="1">
                  <from>
                    <xdr:col>11</xdr:col>
                    <xdr:colOff>22860</xdr:colOff>
                    <xdr:row>26</xdr:row>
                    <xdr:rowOff>22860</xdr:rowOff>
                  </from>
                  <to>
                    <xdr:col>12</xdr:col>
                    <xdr:colOff>22860</xdr:colOff>
                    <xdr:row>26</xdr:row>
                    <xdr:rowOff>236220</xdr:rowOff>
                  </to>
                </anchor>
              </controlPr>
            </control>
          </mc:Choice>
        </mc:AlternateContent>
        <mc:AlternateContent xmlns:mc="http://schemas.openxmlformats.org/markup-compatibility/2006">
          <mc:Choice Requires="x14">
            <control shapeId="153663" r:id="rId33" name="Drop Down 63">
              <controlPr defaultSize="0" autoLine="0" autoPict="0">
                <anchor moveWithCells="1">
                  <from>
                    <xdr:col>11</xdr:col>
                    <xdr:colOff>22860</xdr:colOff>
                    <xdr:row>37</xdr:row>
                    <xdr:rowOff>22860</xdr:rowOff>
                  </from>
                  <to>
                    <xdr:col>12</xdr:col>
                    <xdr:colOff>22860</xdr:colOff>
                    <xdr:row>37</xdr:row>
                    <xdr:rowOff>236220</xdr:rowOff>
                  </to>
                </anchor>
              </controlPr>
            </control>
          </mc:Choice>
        </mc:AlternateContent>
        <mc:AlternateContent xmlns:mc="http://schemas.openxmlformats.org/markup-compatibility/2006">
          <mc:Choice Requires="x14">
            <control shapeId="153664" r:id="rId34" name="Drop Down 64">
              <controlPr defaultSize="0" autoLine="0" autoPict="0">
                <anchor moveWithCells="1">
                  <from>
                    <xdr:col>11</xdr:col>
                    <xdr:colOff>22860</xdr:colOff>
                    <xdr:row>47</xdr:row>
                    <xdr:rowOff>22860</xdr:rowOff>
                  </from>
                  <to>
                    <xdr:col>12</xdr:col>
                    <xdr:colOff>22860</xdr:colOff>
                    <xdr:row>47</xdr:row>
                    <xdr:rowOff>236220</xdr:rowOff>
                  </to>
                </anchor>
              </controlPr>
            </control>
          </mc:Choice>
        </mc:AlternateContent>
        <mc:AlternateContent xmlns:mc="http://schemas.openxmlformats.org/markup-compatibility/2006">
          <mc:Choice Requires="x14">
            <control shapeId="153665" r:id="rId35" name="Drop Down 65">
              <controlPr defaultSize="0" autoLine="0" autoPict="0">
                <anchor moveWithCells="1">
                  <from>
                    <xdr:col>11</xdr:col>
                    <xdr:colOff>22860</xdr:colOff>
                    <xdr:row>48</xdr:row>
                    <xdr:rowOff>22860</xdr:rowOff>
                  </from>
                  <to>
                    <xdr:col>12</xdr:col>
                    <xdr:colOff>22860</xdr:colOff>
                    <xdr:row>48</xdr:row>
                    <xdr:rowOff>236220</xdr:rowOff>
                  </to>
                </anchor>
              </controlPr>
            </control>
          </mc:Choice>
        </mc:AlternateContent>
        <mc:AlternateContent xmlns:mc="http://schemas.openxmlformats.org/markup-compatibility/2006">
          <mc:Choice Requires="x14">
            <control shapeId="153666" r:id="rId36" name="Drop Down 66">
              <controlPr defaultSize="0" autoLine="0" autoPict="0">
                <anchor moveWithCells="1">
                  <from>
                    <xdr:col>11</xdr:col>
                    <xdr:colOff>22860</xdr:colOff>
                    <xdr:row>49</xdr:row>
                    <xdr:rowOff>22860</xdr:rowOff>
                  </from>
                  <to>
                    <xdr:col>12</xdr:col>
                    <xdr:colOff>22860</xdr:colOff>
                    <xdr:row>49</xdr:row>
                    <xdr:rowOff>236220</xdr:rowOff>
                  </to>
                </anchor>
              </controlPr>
            </control>
          </mc:Choice>
        </mc:AlternateContent>
        <mc:AlternateContent xmlns:mc="http://schemas.openxmlformats.org/markup-compatibility/2006">
          <mc:Choice Requires="x14">
            <control shapeId="153667" r:id="rId37" name="Drop Down 67">
              <controlPr defaultSize="0" autoLine="0" autoPict="0">
                <anchor moveWithCells="1">
                  <from>
                    <xdr:col>11</xdr:col>
                    <xdr:colOff>22860</xdr:colOff>
                    <xdr:row>50</xdr:row>
                    <xdr:rowOff>22860</xdr:rowOff>
                  </from>
                  <to>
                    <xdr:col>12</xdr:col>
                    <xdr:colOff>22860</xdr:colOff>
                    <xdr:row>50</xdr:row>
                    <xdr:rowOff>236220</xdr:rowOff>
                  </to>
                </anchor>
              </controlPr>
            </control>
          </mc:Choice>
        </mc:AlternateContent>
        <mc:AlternateContent xmlns:mc="http://schemas.openxmlformats.org/markup-compatibility/2006">
          <mc:Choice Requires="x14">
            <control shapeId="153668" r:id="rId38" name="Drop Down 68">
              <controlPr defaultSize="0" autoLine="0" autoPict="0">
                <anchor moveWithCells="1">
                  <from>
                    <xdr:col>11</xdr:col>
                    <xdr:colOff>22860</xdr:colOff>
                    <xdr:row>51</xdr:row>
                    <xdr:rowOff>22860</xdr:rowOff>
                  </from>
                  <to>
                    <xdr:col>12</xdr:col>
                    <xdr:colOff>22860</xdr:colOff>
                    <xdr:row>51</xdr:row>
                    <xdr:rowOff>236220</xdr:rowOff>
                  </to>
                </anchor>
              </controlPr>
            </control>
          </mc:Choice>
        </mc:AlternateContent>
        <mc:AlternateContent xmlns:mc="http://schemas.openxmlformats.org/markup-compatibility/2006">
          <mc:Choice Requires="x14">
            <control shapeId="153669" r:id="rId39" name="Drop Down 69">
              <controlPr defaultSize="0" autoLine="0" autoPict="0">
                <anchor moveWithCells="1">
                  <from>
                    <xdr:col>11</xdr:col>
                    <xdr:colOff>22860</xdr:colOff>
                    <xdr:row>42</xdr:row>
                    <xdr:rowOff>22860</xdr:rowOff>
                  </from>
                  <to>
                    <xdr:col>12</xdr:col>
                    <xdr:colOff>22860</xdr:colOff>
                    <xdr:row>42</xdr:row>
                    <xdr:rowOff>236220</xdr:rowOff>
                  </to>
                </anchor>
              </controlPr>
            </control>
          </mc:Choice>
        </mc:AlternateContent>
        <mc:AlternateContent xmlns:mc="http://schemas.openxmlformats.org/markup-compatibility/2006">
          <mc:Choice Requires="x14">
            <control shapeId="153671" r:id="rId40" name="Drop Down 71">
              <controlPr defaultSize="0" autoLine="0" autoPict="0">
                <anchor moveWithCells="1">
                  <from>
                    <xdr:col>11</xdr:col>
                    <xdr:colOff>22860</xdr:colOff>
                    <xdr:row>43</xdr:row>
                    <xdr:rowOff>22860</xdr:rowOff>
                  </from>
                  <to>
                    <xdr:col>12</xdr:col>
                    <xdr:colOff>22860</xdr:colOff>
                    <xdr:row>43</xdr:row>
                    <xdr:rowOff>236220</xdr:rowOff>
                  </to>
                </anchor>
              </controlPr>
            </control>
          </mc:Choice>
        </mc:AlternateContent>
        <mc:AlternateContent xmlns:mc="http://schemas.openxmlformats.org/markup-compatibility/2006">
          <mc:Choice Requires="x14">
            <control shapeId="153672" r:id="rId41" name="Drop Down 72">
              <controlPr defaultSize="0" autoLine="0" autoPict="0">
                <anchor moveWithCells="1">
                  <from>
                    <xdr:col>11</xdr:col>
                    <xdr:colOff>22860</xdr:colOff>
                    <xdr:row>44</xdr:row>
                    <xdr:rowOff>22860</xdr:rowOff>
                  </from>
                  <to>
                    <xdr:col>12</xdr:col>
                    <xdr:colOff>22860</xdr:colOff>
                    <xdr:row>44</xdr:row>
                    <xdr:rowOff>236220</xdr:rowOff>
                  </to>
                </anchor>
              </controlPr>
            </control>
          </mc:Choice>
        </mc:AlternateContent>
        <mc:AlternateContent xmlns:mc="http://schemas.openxmlformats.org/markup-compatibility/2006">
          <mc:Choice Requires="x14">
            <control shapeId="153673" r:id="rId42" name="Drop Down 73">
              <controlPr defaultSize="0" autoLine="0" autoPict="0">
                <anchor moveWithCells="1">
                  <from>
                    <xdr:col>11</xdr:col>
                    <xdr:colOff>22860</xdr:colOff>
                    <xdr:row>57</xdr:row>
                    <xdr:rowOff>22860</xdr:rowOff>
                  </from>
                  <to>
                    <xdr:col>12</xdr:col>
                    <xdr:colOff>22860</xdr:colOff>
                    <xdr:row>57</xdr:row>
                    <xdr:rowOff>236220</xdr:rowOff>
                  </to>
                </anchor>
              </controlPr>
            </control>
          </mc:Choice>
        </mc:AlternateContent>
        <mc:AlternateContent xmlns:mc="http://schemas.openxmlformats.org/markup-compatibility/2006">
          <mc:Choice Requires="x14">
            <control shapeId="153674" r:id="rId43" name="Drop Down 74">
              <controlPr defaultSize="0" autoLine="0" autoPict="0">
                <anchor moveWithCells="1">
                  <from>
                    <xdr:col>11</xdr:col>
                    <xdr:colOff>22860</xdr:colOff>
                    <xdr:row>65</xdr:row>
                    <xdr:rowOff>22860</xdr:rowOff>
                  </from>
                  <to>
                    <xdr:col>12</xdr:col>
                    <xdr:colOff>22860</xdr:colOff>
                    <xdr:row>65</xdr:row>
                    <xdr:rowOff>236220</xdr:rowOff>
                  </to>
                </anchor>
              </controlPr>
            </control>
          </mc:Choice>
        </mc:AlternateContent>
        <mc:AlternateContent xmlns:mc="http://schemas.openxmlformats.org/markup-compatibility/2006">
          <mc:Choice Requires="x14">
            <control shapeId="153675" r:id="rId44" name="Drop Down 75">
              <controlPr defaultSize="0" autoLine="0" autoPict="0">
                <anchor moveWithCells="1">
                  <from>
                    <xdr:col>11</xdr:col>
                    <xdr:colOff>22860</xdr:colOff>
                    <xdr:row>66</xdr:row>
                    <xdr:rowOff>22860</xdr:rowOff>
                  </from>
                  <to>
                    <xdr:col>12</xdr:col>
                    <xdr:colOff>22860</xdr:colOff>
                    <xdr:row>66</xdr:row>
                    <xdr:rowOff>236220</xdr:rowOff>
                  </to>
                </anchor>
              </controlPr>
            </control>
          </mc:Choice>
        </mc:AlternateContent>
        <mc:AlternateContent xmlns:mc="http://schemas.openxmlformats.org/markup-compatibility/2006">
          <mc:Choice Requires="x14">
            <control shapeId="153676" r:id="rId45" name="Drop Down 76">
              <controlPr defaultSize="0" autoLine="0" autoPict="0">
                <anchor moveWithCells="1">
                  <from>
                    <xdr:col>11</xdr:col>
                    <xdr:colOff>22860</xdr:colOff>
                    <xdr:row>67</xdr:row>
                    <xdr:rowOff>22860</xdr:rowOff>
                  </from>
                  <to>
                    <xdr:col>12</xdr:col>
                    <xdr:colOff>22860</xdr:colOff>
                    <xdr:row>67</xdr:row>
                    <xdr:rowOff>236220</xdr:rowOff>
                  </to>
                </anchor>
              </controlPr>
            </control>
          </mc:Choice>
        </mc:AlternateContent>
        <mc:AlternateContent xmlns:mc="http://schemas.openxmlformats.org/markup-compatibility/2006">
          <mc:Choice Requires="x14">
            <control shapeId="153677" r:id="rId46" name="Drop Down 77">
              <controlPr defaultSize="0" autoLine="0" autoPict="0">
                <anchor moveWithCells="1">
                  <from>
                    <xdr:col>11</xdr:col>
                    <xdr:colOff>22860</xdr:colOff>
                    <xdr:row>68</xdr:row>
                    <xdr:rowOff>22860</xdr:rowOff>
                  </from>
                  <to>
                    <xdr:col>12</xdr:col>
                    <xdr:colOff>22860</xdr:colOff>
                    <xdr:row>68</xdr:row>
                    <xdr:rowOff>236220</xdr:rowOff>
                  </to>
                </anchor>
              </controlPr>
            </control>
          </mc:Choice>
        </mc:AlternateContent>
        <mc:AlternateContent xmlns:mc="http://schemas.openxmlformats.org/markup-compatibility/2006">
          <mc:Choice Requires="x14">
            <control shapeId="153678" r:id="rId47" name="Drop Down 78">
              <controlPr defaultSize="0" autoLine="0" autoPict="0">
                <anchor moveWithCells="1">
                  <from>
                    <xdr:col>11</xdr:col>
                    <xdr:colOff>22860</xdr:colOff>
                    <xdr:row>71</xdr:row>
                    <xdr:rowOff>22860</xdr:rowOff>
                  </from>
                  <to>
                    <xdr:col>12</xdr:col>
                    <xdr:colOff>22860</xdr:colOff>
                    <xdr:row>71</xdr:row>
                    <xdr:rowOff>236220</xdr:rowOff>
                  </to>
                </anchor>
              </controlPr>
            </control>
          </mc:Choice>
        </mc:AlternateContent>
        <mc:AlternateContent xmlns:mc="http://schemas.openxmlformats.org/markup-compatibility/2006">
          <mc:Choice Requires="x14">
            <control shapeId="153679" r:id="rId48" name="Drop Down 79">
              <controlPr defaultSize="0" autoLine="0" autoPict="0">
                <anchor moveWithCells="1">
                  <from>
                    <xdr:col>11</xdr:col>
                    <xdr:colOff>22860</xdr:colOff>
                    <xdr:row>72</xdr:row>
                    <xdr:rowOff>22860</xdr:rowOff>
                  </from>
                  <to>
                    <xdr:col>12</xdr:col>
                    <xdr:colOff>22860</xdr:colOff>
                    <xdr:row>72</xdr:row>
                    <xdr:rowOff>236220</xdr:rowOff>
                  </to>
                </anchor>
              </controlPr>
            </control>
          </mc:Choice>
        </mc:AlternateContent>
        <mc:AlternateContent xmlns:mc="http://schemas.openxmlformats.org/markup-compatibility/2006">
          <mc:Choice Requires="x14">
            <control shapeId="153680" r:id="rId49" name="Drop Down 80">
              <controlPr defaultSize="0" autoLine="0" autoPict="0">
                <anchor moveWithCells="1">
                  <from>
                    <xdr:col>11</xdr:col>
                    <xdr:colOff>22860</xdr:colOff>
                    <xdr:row>62</xdr:row>
                    <xdr:rowOff>22860</xdr:rowOff>
                  </from>
                  <to>
                    <xdr:col>12</xdr:col>
                    <xdr:colOff>22860</xdr:colOff>
                    <xdr:row>62</xdr:row>
                    <xdr:rowOff>236220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9BCE66AF-0851-40C1-853F-ECDC8B1243C5}">
            <x14:dataBar minLength="0" maxLength="100" border="1" gradient="0">
              <x14:cfvo type="num">
                <xm:f>0</xm:f>
              </x14:cfvo>
              <x14:cfvo type="num">
                <xm:f>100</xm:f>
              </x14:cfvo>
              <x14:borderColor theme="3"/>
              <x14:negativeFillColor rgb="FFFF0000"/>
              <x14:axisColor rgb="FF000000"/>
            </x14:dataBar>
          </x14:cfRule>
          <xm:sqref>L75:L76</xm:sqref>
        </x14:conditionalFormatting>
        <x14:conditionalFormatting xmlns:xm="http://schemas.microsoft.com/office/excel/2006/main">
          <x14:cfRule type="expression" priority="31" id="{05F84061-E38C-4610-9C33-251C21DC5989}">
            <xm:f>_Output!$D$477=1</xm:f>
            <x14:dxf>
              <font>
                <strike/>
              </font>
              <fill>
                <patternFill>
                  <bgColor rgb="FFFFC000"/>
                </patternFill>
              </fill>
            </x14:dxf>
          </x14:cfRule>
          <xm:sqref>A9:Q25 A26:B26 D26:Q26 A27:Q27 A28:B28 D28:Q28 A29:Q34 A35:B35 D35:Q35 A36:Q75</xm:sqref>
        </x14:conditionalFormatting>
        <x14:conditionalFormatting xmlns:xm="http://schemas.microsoft.com/office/excel/2006/main">
          <x14:cfRule type="expression" priority="2" id="{667DEE53-07E0-4026-8BF7-CF81C44F17B2}">
            <xm:f>_Output!$D$320=1</xm:f>
            <x14:dxf>
              <font>
                <strike/>
              </font>
              <fill>
                <patternFill>
                  <bgColor rgb="FFFFC000"/>
                </patternFill>
              </fill>
            </x14:dxf>
          </x14:cfRule>
          <xm:sqref>C26</xm:sqref>
        </x14:conditionalFormatting>
        <x14:conditionalFormatting xmlns:xm="http://schemas.microsoft.com/office/excel/2006/main">
          <x14:cfRule type="expression" priority="1" id="{72537A84-D176-4601-AA66-6B82FADA3670}">
            <xm:f>_Output!$D$320=1</xm:f>
            <x14:dxf>
              <font>
                <strike/>
              </font>
              <fill>
                <patternFill>
                  <bgColor rgb="FFFFC000"/>
                </patternFill>
              </fill>
            </x14:dxf>
          </x14:cfRule>
          <xm:sqref>C28</xm:sqref>
        </x14:conditionalFormatting>
        <x14:conditionalFormatting xmlns:xm="http://schemas.microsoft.com/office/excel/2006/main">
          <x14:cfRule type="expression" priority="3" id="{826E8A26-DC43-405F-AE84-E6D7D4974848}">
            <xm:f>_Output!$D$320=1</xm:f>
            <x14:dxf>
              <font>
                <strike/>
              </font>
              <fill>
                <patternFill>
                  <bgColor rgb="FFFFC000"/>
                </patternFill>
              </fill>
            </x14:dxf>
          </x14:cfRule>
          <xm:sqref>C35</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9">
    <tabColor rgb="FF0070C0"/>
  </sheetPr>
  <dimension ref="A1:Z112"/>
  <sheetViews>
    <sheetView showRowColHeaders="0" zoomScaleNormal="100" workbookViewId="0">
      <pane ySplit="7" topLeftCell="A8" activePane="bottomLeft" state="frozen"/>
      <selection pane="bottomLeft"/>
    </sheetView>
  </sheetViews>
  <sheetFormatPr defaultColWidth="0" defaultRowHeight="20.25" customHeight="1"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customWidth="1"/>
    <col min="17" max="17" width="113" customWidth="1"/>
    <col min="18" max="18" width="2.28515625" customWidth="1"/>
    <col min="19" max="26" width="0" hidden="1" customWidth="1"/>
    <col min="27" max="16384" width="9.28515625" hidden="1"/>
  </cols>
  <sheetData>
    <row r="1" spans="1:18" ht="20.25" customHeight="1">
      <c r="A1" s="385"/>
      <c r="B1" s="969" t="s">
        <v>38</v>
      </c>
      <c r="C1" s="969"/>
      <c r="D1" s="969"/>
      <c r="E1" s="969"/>
      <c r="F1" s="969"/>
      <c r="G1" s="969"/>
      <c r="H1" s="969"/>
      <c r="I1" s="969"/>
      <c r="J1" s="969"/>
      <c r="K1" s="969"/>
      <c r="L1" s="877"/>
      <c r="M1" s="324"/>
      <c r="N1" s="877"/>
      <c r="O1" s="324"/>
      <c r="P1" s="324"/>
      <c r="Q1" s="324"/>
      <c r="R1" s="315"/>
    </row>
    <row r="2" spans="1:18" ht="20.25" customHeight="1">
      <c r="A2" s="386"/>
      <c r="B2" s="849"/>
      <c r="C2" s="849"/>
      <c r="D2" s="849"/>
      <c r="E2" s="849"/>
      <c r="F2" s="849"/>
      <c r="G2" s="849"/>
      <c r="H2" s="849"/>
      <c r="I2" s="849"/>
      <c r="J2" s="849"/>
      <c r="K2" s="849"/>
      <c r="L2" s="840"/>
      <c r="M2" s="325"/>
      <c r="N2" s="840"/>
      <c r="O2" s="325"/>
      <c r="P2" s="325"/>
      <c r="Q2" s="325"/>
      <c r="R2" s="318"/>
    </row>
    <row r="3" spans="1:18" ht="20.25" customHeight="1">
      <c r="A3" s="386"/>
      <c r="B3" s="841" t="s">
        <v>39</v>
      </c>
      <c r="C3" s="842"/>
      <c r="D3" s="842"/>
      <c r="E3" s="842"/>
      <c r="F3" s="843"/>
      <c r="G3" s="836" t="s">
        <v>43</v>
      </c>
      <c r="H3" s="837"/>
      <c r="I3" s="837"/>
      <c r="J3" s="837"/>
      <c r="K3" s="837"/>
      <c r="L3" s="317"/>
      <c r="M3" s="317"/>
      <c r="N3" s="317"/>
      <c r="O3" s="317"/>
      <c r="P3" s="317"/>
      <c r="Q3" s="317"/>
      <c r="R3" s="318"/>
    </row>
    <row r="4" spans="1:18" ht="20.25" customHeight="1">
      <c r="A4" s="386"/>
      <c r="B4" s="844" t="s">
        <v>40</v>
      </c>
      <c r="C4" s="845"/>
      <c r="D4" s="845"/>
      <c r="E4" s="845"/>
      <c r="F4" s="978"/>
      <c r="G4" s="844" t="s">
        <v>44</v>
      </c>
      <c r="H4" s="845"/>
      <c r="I4" s="845"/>
      <c r="J4" s="845"/>
      <c r="K4" s="845"/>
      <c r="L4" s="317"/>
      <c r="M4" s="317"/>
      <c r="N4" s="317"/>
      <c r="O4" s="317"/>
      <c r="P4" s="317"/>
      <c r="Q4" s="317"/>
      <c r="R4" s="318"/>
    </row>
    <row r="5" spans="1:18" ht="20.25" customHeight="1">
      <c r="A5" s="386"/>
      <c r="B5" s="844" t="s">
        <v>1941</v>
      </c>
      <c r="C5" s="845"/>
      <c r="D5" s="845"/>
      <c r="E5" s="845"/>
      <c r="F5" s="978"/>
      <c r="G5" s="844"/>
      <c r="H5" s="845"/>
      <c r="I5" s="845"/>
      <c r="J5" s="845"/>
      <c r="K5" s="845"/>
      <c r="L5" s="317"/>
      <c r="M5" s="317"/>
      <c r="N5" s="317"/>
      <c r="O5" s="317"/>
      <c r="P5" s="317"/>
      <c r="Q5" s="317"/>
      <c r="R5" s="318"/>
    </row>
    <row r="6" spans="1:18" ht="20.25" customHeight="1">
      <c r="A6" s="386"/>
      <c r="B6" s="844" t="s">
        <v>1942</v>
      </c>
      <c r="C6" s="845"/>
      <c r="D6" s="845"/>
      <c r="E6" s="845"/>
      <c r="F6" s="978"/>
      <c r="G6" s="326"/>
      <c r="H6" s="317"/>
      <c r="I6" s="317"/>
      <c r="J6" s="317"/>
      <c r="K6" s="317"/>
      <c r="L6" s="317"/>
      <c r="M6" s="317"/>
      <c r="N6" s="317"/>
      <c r="O6" s="317"/>
      <c r="P6" s="317"/>
      <c r="Q6" s="317"/>
      <c r="R6" s="318"/>
    </row>
    <row r="7" spans="1:18" ht="20.25" customHeight="1" thickBot="1">
      <c r="A7" s="319"/>
      <c r="B7" s="320"/>
      <c r="C7" s="320"/>
      <c r="D7" s="320"/>
      <c r="E7" s="320"/>
      <c r="F7" s="320"/>
      <c r="G7" s="320"/>
      <c r="H7" s="320"/>
      <c r="I7" s="320"/>
      <c r="J7" s="320"/>
      <c r="K7" s="320"/>
      <c r="L7" s="320"/>
      <c r="M7" s="320"/>
      <c r="N7" s="320"/>
      <c r="O7" s="320"/>
      <c r="P7" s="320"/>
      <c r="Q7" s="320"/>
      <c r="R7" s="321"/>
    </row>
    <row r="8" spans="1:18" ht="20.25" customHeight="1">
      <c r="A8" s="153"/>
      <c r="B8" s="154"/>
      <c r="C8" s="154"/>
      <c r="D8" s="154"/>
      <c r="E8" s="154"/>
      <c r="F8" s="154"/>
      <c r="G8" s="154"/>
      <c r="H8" s="154"/>
      <c r="I8" s="154"/>
      <c r="J8" s="154"/>
      <c r="K8" s="154"/>
      <c r="L8" s="154"/>
      <c r="M8" s="154"/>
      <c r="N8" s="154"/>
      <c r="O8" s="154"/>
      <c r="P8" s="154"/>
      <c r="Q8" s="154"/>
      <c r="R8" s="155"/>
    </row>
    <row r="9" spans="1:18" ht="20.25" customHeight="1">
      <c r="A9" s="176">
        <v>1</v>
      </c>
      <c r="B9" s="174" t="s">
        <v>319</v>
      </c>
      <c r="C9" s="174"/>
      <c r="D9" s="174"/>
      <c r="E9" s="174"/>
      <c r="F9" s="174"/>
      <c r="G9" s="174"/>
      <c r="H9" s="174"/>
      <c r="I9" s="174"/>
      <c r="J9" s="174"/>
      <c r="K9" s="174"/>
      <c r="L9" s="177" t="s">
        <v>334</v>
      </c>
      <c r="M9" s="174"/>
      <c r="N9" s="177" t="s">
        <v>335</v>
      </c>
      <c r="O9" s="174"/>
      <c r="P9" s="178" t="s">
        <v>92</v>
      </c>
      <c r="Q9" s="177" t="s">
        <v>313</v>
      </c>
      <c r="R9" s="156"/>
    </row>
    <row r="10" spans="1:18" ht="20.25" customHeight="1">
      <c r="A10" s="157"/>
      <c r="B10" s="151" t="s">
        <v>1461</v>
      </c>
      <c r="C10" s="148"/>
      <c r="D10" s="148"/>
      <c r="E10" s="148"/>
      <c r="F10" s="148"/>
      <c r="G10" s="148"/>
      <c r="H10" s="148"/>
      <c r="I10" s="148"/>
      <c r="J10" s="148"/>
      <c r="K10" s="148"/>
      <c r="L10" s="149"/>
      <c r="M10" s="148"/>
      <c r="N10" s="149"/>
      <c r="O10" s="148"/>
      <c r="P10" s="179"/>
      <c r="Q10" s="149"/>
      <c r="R10" s="156"/>
    </row>
    <row r="11" spans="1:18" ht="20.25" customHeight="1">
      <c r="A11" s="157"/>
      <c r="B11" s="163" t="s">
        <v>336</v>
      </c>
      <c r="C11" s="163" t="s">
        <v>1943</v>
      </c>
      <c r="D11" s="163"/>
      <c r="E11" s="163"/>
      <c r="F11" s="163"/>
      <c r="G11" s="163"/>
      <c r="H11" s="163"/>
      <c r="I11" s="163"/>
      <c r="J11" s="163"/>
      <c r="K11" s="163"/>
      <c r="L11" s="137"/>
      <c r="M11" s="141"/>
      <c r="N11" s="137"/>
      <c r="O11" s="141"/>
      <c r="P11" s="381" t="str">
        <f>VLOOKUP(_Output!D528,_Guidance!B1643:C1648,2,FALSE)</f>
        <v xml:space="preserve"> </v>
      </c>
      <c r="Q11" s="305" t="s">
        <v>1944</v>
      </c>
      <c r="R11" s="156"/>
    </row>
    <row r="12" spans="1:18" ht="20.25" customHeight="1">
      <c r="A12" s="158"/>
      <c r="B12" s="164" t="s">
        <v>339</v>
      </c>
      <c r="C12" s="165" t="s">
        <v>1945</v>
      </c>
      <c r="D12" s="165"/>
      <c r="E12" s="165"/>
      <c r="F12" s="165"/>
      <c r="G12" s="165"/>
      <c r="H12" s="165"/>
      <c r="I12" s="165"/>
      <c r="J12" s="165"/>
      <c r="K12" s="165"/>
      <c r="L12" s="138"/>
      <c r="M12" s="142"/>
      <c r="N12" s="138"/>
      <c r="O12" s="142"/>
      <c r="P12" s="410"/>
      <c r="Q12" s="306"/>
      <c r="R12" s="159"/>
    </row>
    <row r="13" spans="1:18" ht="20.25" customHeight="1">
      <c r="A13" s="158"/>
      <c r="B13" s="167" t="s">
        <v>613</v>
      </c>
      <c r="C13" s="164" t="s">
        <v>1946</v>
      </c>
      <c r="D13" s="164"/>
      <c r="E13" s="164"/>
      <c r="F13" s="164"/>
      <c r="G13" s="164"/>
      <c r="H13" s="164"/>
      <c r="I13" s="164"/>
      <c r="J13" s="164"/>
      <c r="K13" s="164"/>
      <c r="L13" s="138"/>
      <c r="M13" s="142"/>
      <c r="N13" s="138"/>
      <c r="O13" s="142"/>
      <c r="P13" s="410"/>
      <c r="Q13" s="306" t="s">
        <v>1947</v>
      </c>
      <c r="R13" s="159"/>
    </row>
    <row r="14" spans="1:18" ht="20.25" customHeight="1">
      <c r="A14" s="158"/>
      <c r="B14" s="167" t="s">
        <v>1471</v>
      </c>
      <c r="C14" s="164" t="s">
        <v>1948</v>
      </c>
      <c r="D14" s="164"/>
      <c r="E14" s="164"/>
      <c r="F14" s="164"/>
      <c r="G14" s="164"/>
      <c r="H14" s="164"/>
      <c r="I14" s="164"/>
      <c r="J14" s="164"/>
      <c r="K14" s="164"/>
      <c r="L14" s="138"/>
      <c r="M14" s="142"/>
      <c r="N14" s="138"/>
      <c r="O14" s="142"/>
      <c r="P14" s="410"/>
      <c r="Q14" s="306" t="s">
        <v>1949</v>
      </c>
      <c r="R14" s="159"/>
    </row>
    <row r="15" spans="1:18" ht="20.25" customHeight="1">
      <c r="A15" s="158"/>
      <c r="B15" s="167" t="s">
        <v>1950</v>
      </c>
      <c r="C15" s="164" t="s">
        <v>1951</v>
      </c>
      <c r="D15" s="164"/>
      <c r="E15" s="164"/>
      <c r="F15" s="164"/>
      <c r="G15" s="164"/>
      <c r="H15" s="164"/>
      <c r="I15" s="164"/>
      <c r="J15" s="164"/>
      <c r="K15" s="164"/>
      <c r="L15" s="138"/>
      <c r="M15" s="142"/>
      <c r="N15" s="138"/>
      <c r="O15" s="142"/>
      <c r="P15" s="410"/>
      <c r="Q15" s="306" t="s">
        <v>1952</v>
      </c>
      <c r="R15" s="159"/>
    </row>
    <row r="16" spans="1:18" ht="20.25" customHeight="1">
      <c r="A16" s="158"/>
      <c r="B16" s="167" t="s">
        <v>1953</v>
      </c>
      <c r="C16" s="164" t="s">
        <v>1954</v>
      </c>
      <c r="D16" s="164"/>
      <c r="E16" s="164"/>
      <c r="F16" s="164"/>
      <c r="G16" s="164"/>
      <c r="H16" s="164"/>
      <c r="I16" s="164"/>
      <c r="J16" s="164"/>
      <c r="K16" s="164"/>
      <c r="L16" s="138"/>
      <c r="M16" s="142"/>
      <c r="N16" s="138"/>
      <c r="O16" s="142"/>
      <c r="P16" s="410"/>
      <c r="Q16" s="306" t="s">
        <v>1955</v>
      </c>
      <c r="R16" s="159"/>
    </row>
    <row r="17" spans="1:18" ht="20.25" customHeight="1">
      <c r="A17" s="158"/>
      <c r="B17" s="167" t="s">
        <v>1956</v>
      </c>
      <c r="C17" s="164" t="s">
        <v>1957</v>
      </c>
      <c r="D17" s="164"/>
      <c r="E17" s="164"/>
      <c r="F17" s="164"/>
      <c r="G17" s="164"/>
      <c r="H17" s="164"/>
      <c r="I17" s="164"/>
      <c r="J17" s="164"/>
      <c r="K17" s="164"/>
      <c r="L17" s="138"/>
      <c r="M17" s="142"/>
      <c r="N17" s="138"/>
      <c r="O17" s="142"/>
      <c r="P17" s="410"/>
      <c r="Q17" s="306" t="s">
        <v>1958</v>
      </c>
      <c r="R17" s="159"/>
    </row>
    <row r="18" spans="1:18" ht="20.25" customHeight="1">
      <c r="A18" s="158"/>
      <c r="B18" s="167" t="s">
        <v>1959</v>
      </c>
      <c r="C18" s="164" t="s">
        <v>1960</v>
      </c>
      <c r="D18" s="164"/>
      <c r="E18" s="164"/>
      <c r="F18" s="164"/>
      <c r="G18" s="164"/>
      <c r="H18" s="164"/>
      <c r="I18" s="164"/>
      <c r="J18" s="164"/>
      <c r="K18" s="164"/>
      <c r="L18" s="138"/>
      <c r="M18" s="142"/>
      <c r="N18" s="138"/>
      <c r="O18" s="142"/>
      <c r="P18" s="410"/>
      <c r="Q18" s="306" t="s">
        <v>1961</v>
      </c>
      <c r="R18" s="159"/>
    </row>
    <row r="19" spans="1:18" ht="20.25" customHeight="1">
      <c r="A19" s="158"/>
      <c r="B19" s="167" t="s">
        <v>1962</v>
      </c>
      <c r="C19" s="164" t="s">
        <v>1963</v>
      </c>
      <c r="D19" s="164"/>
      <c r="E19" s="164"/>
      <c r="F19" s="164"/>
      <c r="G19" s="164"/>
      <c r="H19" s="164"/>
      <c r="I19" s="164"/>
      <c r="J19" s="164"/>
      <c r="K19" s="164"/>
      <c r="L19" s="138"/>
      <c r="M19" s="142"/>
      <c r="N19" s="138"/>
      <c r="O19" s="142"/>
      <c r="P19" s="410"/>
      <c r="Q19" s="306" t="s">
        <v>1964</v>
      </c>
      <c r="R19" s="159"/>
    </row>
    <row r="20" spans="1:18" ht="20.25" customHeight="1">
      <c r="A20" s="158"/>
      <c r="B20" s="167" t="s">
        <v>1965</v>
      </c>
      <c r="C20" s="164" t="s">
        <v>1966</v>
      </c>
      <c r="D20" s="164"/>
      <c r="E20" s="164"/>
      <c r="F20" s="164"/>
      <c r="G20" s="164"/>
      <c r="H20" s="164"/>
      <c r="I20" s="164"/>
      <c r="J20" s="164"/>
      <c r="K20" s="164"/>
      <c r="L20" s="138"/>
      <c r="M20" s="142"/>
      <c r="N20" s="138"/>
      <c r="O20" s="142"/>
      <c r="P20" s="410"/>
      <c r="Q20" s="306" t="s">
        <v>1967</v>
      </c>
      <c r="R20" s="159"/>
    </row>
    <row r="21" spans="1:18" ht="20.25" customHeight="1">
      <c r="A21" s="158"/>
      <c r="B21" s="167" t="s">
        <v>1968</v>
      </c>
      <c r="C21" s="164" t="s">
        <v>1969</v>
      </c>
      <c r="D21" s="164"/>
      <c r="E21" s="164"/>
      <c r="F21" s="164"/>
      <c r="G21" s="164"/>
      <c r="H21" s="164"/>
      <c r="I21" s="164"/>
      <c r="J21" s="164"/>
      <c r="K21" s="164"/>
      <c r="L21" s="138"/>
      <c r="M21" s="142"/>
      <c r="N21" s="138"/>
      <c r="O21" s="142"/>
      <c r="P21" s="410"/>
      <c r="Q21" s="306" t="s">
        <v>1970</v>
      </c>
      <c r="R21" s="159"/>
    </row>
    <row r="22" spans="1:18" ht="20.25" customHeight="1">
      <c r="A22" s="158"/>
      <c r="B22" s="167" t="s">
        <v>1971</v>
      </c>
      <c r="C22" s="164" t="s">
        <v>1972</v>
      </c>
      <c r="D22" s="164"/>
      <c r="E22" s="164"/>
      <c r="F22" s="164"/>
      <c r="G22" s="164"/>
      <c r="H22" s="164"/>
      <c r="I22" s="164"/>
      <c r="J22" s="164"/>
      <c r="K22" s="164"/>
      <c r="L22" s="138"/>
      <c r="M22" s="142"/>
      <c r="N22" s="138"/>
      <c r="O22" s="142"/>
      <c r="P22" s="410"/>
      <c r="Q22" s="306" t="s">
        <v>1973</v>
      </c>
      <c r="R22" s="159"/>
    </row>
    <row r="23" spans="1:18" ht="20.25" customHeight="1">
      <c r="A23" s="158"/>
      <c r="B23" s="167" t="s">
        <v>1974</v>
      </c>
      <c r="C23" s="166" t="s">
        <v>1975</v>
      </c>
      <c r="D23" s="166"/>
      <c r="E23" s="166"/>
      <c r="F23" s="166"/>
      <c r="G23" s="166"/>
      <c r="H23" s="166"/>
      <c r="I23" s="166"/>
      <c r="J23" s="166"/>
      <c r="K23" s="166"/>
      <c r="L23" s="147"/>
      <c r="M23" s="150"/>
      <c r="N23" s="147"/>
      <c r="O23" s="150"/>
      <c r="P23" s="411"/>
      <c r="Q23" s="307" t="s">
        <v>1976</v>
      </c>
      <c r="R23" s="159"/>
    </row>
    <row r="24" spans="1:18" ht="20.25" customHeight="1">
      <c r="A24" s="158"/>
      <c r="B24" s="142"/>
      <c r="C24" s="168" t="s">
        <v>439</v>
      </c>
      <c r="D24" s="168"/>
      <c r="E24" s="168"/>
      <c r="F24" s="168"/>
      <c r="G24" s="168"/>
      <c r="H24" s="168"/>
      <c r="I24" s="168"/>
      <c r="J24" s="168"/>
      <c r="K24" s="168"/>
      <c r="L24" s="311" t="str">
        <f>VLOOKUP(SUM(_Output!D538:D548),_SUM_Completeness!A84:B95,2,FALSE)</f>
        <v>Incomplete</v>
      </c>
      <c r="M24" s="143"/>
      <c r="N24" s="139"/>
      <c r="O24" s="143"/>
      <c r="P24" s="412"/>
      <c r="Q24" s="308" t="s">
        <v>1977</v>
      </c>
      <c r="R24" s="159"/>
    </row>
    <row r="25" spans="1:18" ht="20.25" customHeight="1">
      <c r="A25" s="157"/>
      <c r="B25" s="163" t="s">
        <v>342</v>
      </c>
      <c r="C25" s="163" t="s">
        <v>1978</v>
      </c>
      <c r="D25" s="163"/>
      <c r="E25" s="163"/>
      <c r="F25" s="163"/>
      <c r="G25" s="163"/>
      <c r="H25" s="163"/>
      <c r="I25" s="163"/>
      <c r="J25" s="163"/>
      <c r="K25" s="163"/>
      <c r="L25" s="145"/>
      <c r="M25" s="141"/>
      <c r="N25" s="137"/>
      <c r="O25" s="141"/>
      <c r="P25" s="381" t="str">
        <f>VLOOKUP(_Output!D549,_Guidance!B1649:C1654,2,FALSE)</f>
        <v xml:space="preserve"> </v>
      </c>
      <c r="Q25" s="305" t="s">
        <v>1979</v>
      </c>
      <c r="R25" s="156"/>
    </row>
    <row r="26" spans="1:18" ht="20.25" customHeight="1">
      <c r="A26" s="157"/>
      <c r="B26" s="163" t="s">
        <v>345</v>
      </c>
      <c r="C26" s="163" t="s">
        <v>1980</v>
      </c>
      <c r="D26" s="163"/>
      <c r="E26" s="163"/>
      <c r="F26" s="163"/>
      <c r="G26" s="163"/>
      <c r="H26" s="163"/>
      <c r="I26" s="163"/>
      <c r="J26" s="163"/>
      <c r="K26" s="163"/>
      <c r="L26" s="137"/>
      <c r="M26" s="141"/>
      <c r="N26" s="137"/>
      <c r="O26" s="141"/>
      <c r="P26" s="381" t="str">
        <f>VLOOKUP(_Output!D550,_Guidance!B1655:C1660,2,FALSE)</f>
        <v xml:space="preserve"> </v>
      </c>
      <c r="Q26" s="305" t="s">
        <v>1981</v>
      </c>
      <c r="R26" s="156"/>
    </row>
    <row r="27" spans="1:18" ht="20.25" customHeight="1">
      <c r="A27" s="157"/>
      <c r="B27" s="163" t="s">
        <v>348</v>
      </c>
      <c r="C27" s="163" t="s">
        <v>1982</v>
      </c>
      <c r="D27" s="163"/>
      <c r="E27" s="163"/>
      <c r="F27" s="163"/>
      <c r="G27" s="163"/>
      <c r="H27" s="163"/>
      <c r="I27" s="163"/>
      <c r="J27" s="163"/>
      <c r="K27" s="163"/>
      <c r="L27" s="137"/>
      <c r="M27" s="141"/>
      <c r="N27" s="137"/>
      <c r="O27" s="141"/>
      <c r="P27" s="381" t="str">
        <f>VLOOKUP(_Output!D551,_Guidance!B1661:C1666,2,FALSE)</f>
        <v xml:space="preserve"> </v>
      </c>
      <c r="Q27" s="305" t="s">
        <v>1983</v>
      </c>
      <c r="R27" s="156"/>
    </row>
    <row r="28" spans="1:18" ht="20.25" customHeight="1">
      <c r="A28" s="157"/>
      <c r="B28" s="163" t="s">
        <v>352</v>
      </c>
      <c r="C28" s="163" t="s">
        <v>1984</v>
      </c>
      <c r="D28" s="163"/>
      <c r="E28" s="163"/>
      <c r="F28" s="163"/>
      <c r="G28" s="163"/>
      <c r="H28" s="163"/>
      <c r="I28" s="163"/>
      <c r="J28" s="163"/>
      <c r="K28" s="163"/>
      <c r="L28" s="137"/>
      <c r="M28" s="141"/>
      <c r="N28" s="137"/>
      <c r="O28" s="141"/>
      <c r="P28" s="381" t="str">
        <f>VLOOKUP(_Output!D552,_Guidance!B1667:C1672,2,FALSE)</f>
        <v xml:space="preserve"> </v>
      </c>
      <c r="Q28" s="305" t="s">
        <v>1985</v>
      </c>
      <c r="R28" s="156"/>
    </row>
    <row r="29" spans="1:18" ht="20.25" customHeight="1">
      <c r="A29" s="157"/>
      <c r="B29" s="163" t="s">
        <v>623</v>
      </c>
      <c r="C29" s="163" t="s">
        <v>1986</v>
      </c>
      <c r="D29" s="163"/>
      <c r="E29" s="163"/>
      <c r="F29" s="163"/>
      <c r="G29" s="163"/>
      <c r="H29" s="163"/>
      <c r="I29" s="163"/>
      <c r="J29" s="163"/>
      <c r="K29" s="163"/>
      <c r="L29" s="137"/>
      <c r="M29" s="141"/>
      <c r="N29" s="137"/>
      <c r="O29" s="141"/>
      <c r="P29" s="381" t="str">
        <f>VLOOKUP(_Output!D553,_Guidance!B1673:C1678,2,FALSE)</f>
        <v xml:space="preserve"> </v>
      </c>
      <c r="Q29" s="305" t="s">
        <v>1987</v>
      </c>
      <c r="R29" s="156"/>
    </row>
    <row r="30" spans="1:18" ht="20.25" customHeight="1">
      <c r="A30" s="157"/>
      <c r="B30" s="163" t="s">
        <v>626</v>
      </c>
      <c r="C30" s="163" t="s">
        <v>1988</v>
      </c>
      <c r="D30" s="163"/>
      <c r="E30" s="163"/>
      <c r="F30" s="163"/>
      <c r="G30" s="163"/>
      <c r="H30" s="163"/>
      <c r="I30" s="163"/>
      <c r="J30" s="163"/>
      <c r="K30" s="163"/>
      <c r="L30" s="137"/>
      <c r="M30" s="141"/>
      <c r="N30" s="137"/>
      <c r="O30" s="141"/>
      <c r="P30" s="381" t="str">
        <f>VLOOKUP(_Output!D554,_Guidance!B1679:C1684,2,FALSE)</f>
        <v xml:space="preserve"> </v>
      </c>
      <c r="Q30" s="305" t="s">
        <v>1989</v>
      </c>
      <c r="R30" s="156"/>
    </row>
    <row r="31" spans="1:18" ht="20.25" customHeight="1">
      <c r="A31" s="157"/>
      <c r="B31" s="163" t="s">
        <v>629</v>
      </c>
      <c r="C31" s="163" t="s">
        <v>1990</v>
      </c>
      <c r="D31" s="163"/>
      <c r="E31" s="163"/>
      <c r="F31" s="163"/>
      <c r="G31" s="163"/>
      <c r="H31" s="163"/>
      <c r="I31" s="163"/>
      <c r="J31" s="163"/>
      <c r="K31" s="163"/>
      <c r="L31" s="137"/>
      <c r="M31" s="141"/>
      <c r="N31" s="137"/>
      <c r="O31" s="141"/>
      <c r="P31" s="381" t="str">
        <f>VLOOKUP(_Output!D555,_Guidance!B1685:C1690,2,FALSE)</f>
        <v xml:space="preserve"> </v>
      </c>
      <c r="Q31" s="305" t="s">
        <v>1991</v>
      </c>
      <c r="R31" s="156"/>
    </row>
    <row r="32" spans="1:18" ht="20.25" customHeight="1">
      <c r="A32" s="157"/>
      <c r="B32" s="163" t="s">
        <v>632</v>
      </c>
      <c r="C32" s="163" t="s">
        <v>1992</v>
      </c>
      <c r="D32" s="163"/>
      <c r="E32" s="163"/>
      <c r="F32" s="163"/>
      <c r="G32" s="163"/>
      <c r="H32" s="163"/>
      <c r="I32" s="163"/>
      <c r="J32" s="163"/>
      <c r="K32" s="163"/>
      <c r="L32" s="137"/>
      <c r="M32" s="141"/>
      <c r="N32" s="137"/>
      <c r="O32" s="141"/>
      <c r="P32" s="381" t="str">
        <f>VLOOKUP(_Output!D557,_Guidance!B1691:C1696,2,FALSE)</f>
        <v xml:space="preserve"> </v>
      </c>
      <c r="Q32" s="305" t="s">
        <v>1993</v>
      </c>
      <c r="R32" s="156"/>
    </row>
    <row r="33" spans="1:18" ht="20.25" customHeight="1">
      <c r="A33" s="157"/>
      <c r="B33" s="163" t="s">
        <v>635</v>
      </c>
      <c r="C33" s="163" t="s">
        <v>1994</v>
      </c>
      <c r="D33" s="163"/>
      <c r="E33" s="163"/>
      <c r="F33" s="163"/>
      <c r="G33" s="163"/>
      <c r="H33" s="163"/>
      <c r="I33" s="163"/>
      <c r="J33" s="163"/>
      <c r="K33" s="163"/>
      <c r="L33" s="137"/>
      <c r="M33" s="141"/>
      <c r="N33" s="137"/>
      <c r="O33" s="141"/>
      <c r="P33" s="381" t="str">
        <f>VLOOKUP(_Output!D1066,_Guidance!B1697:C1702,2,FALSE)</f>
        <v xml:space="preserve"> </v>
      </c>
      <c r="Q33" s="305" t="s">
        <v>1995</v>
      </c>
      <c r="R33" s="156"/>
    </row>
    <row r="34" spans="1:18" ht="20.25" customHeight="1">
      <c r="A34" s="157"/>
      <c r="B34" s="163" t="s">
        <v>1996</v>
      </c>
      <c r="C34" s="163" t="s">
        <v>1997</v>
      </c>
      <c r="D34" s="163"/>
      <c r="E34" s="163"/>
      <c r="F34" s="163"/>
      <c r="G34" s="163"/>
      <c r="H34" s="163"/>
      <c r="I34" s="163"/>
      <c r="J34" s="163"/>
      <c r="K34" s="163"/>
      <c r="L34" s="137"/>
      <c r="M34" s="141"/>
      <c r="N34" s="137"/>
      <c r="O34" s="141"/>
      <c r="P34" s="381" t="str">
        <f>VLOOKUP(_Output!D558,_Guidance!B1703:C1708,2,FALSE)</f>
        <v xml:space="preserve"> </v>
      </c>
      <c r="Q34" s="305" t="s">
        <v>1998</v>
      </c>
      <c r="R34" s="156"/>
    </row>
    <row r="35" spans="1:18" ht="20.25" customHeight="1">
      <c r="A35" s="157"/>
      <c r="B35" s="163" t="s">
        <v>1999</v>
      </c>
      <c r="C35" s="163" t="s">
        <v>2000</v>
      </c>
      <c r="D35" s="163"/>
      <c r="E35" s="163"/>
      <c r="F35" s="163"/>
      <c r="G35" s="163"/>
      <c r="H35" s="163"/>
      <c r="I35" s="163"/>
      <c r="J35" s="163"/>
      <c r="K35" s="163"/>
      <c r="L35" s="137"/>
      <c r="M35" s="141"/>
      <c r="N35" s="137"/>
      <c r="O35" s="141"/>
      <c r="P35" s="381" t="str">
        <f>VLOOKUP(_Output!D559,_Guidance!B1709:C1714,2,FALSE)</f>
        <v xml:space="preserve"> </v>
      </c>
      <c r="Q35" s="305" t="s">
        <v>2001</v>
      </c>
      <c r="R35" s="156"/>
    </row>
    <row r="36" spans="1:18" ht="20.25" customHeight="1">
      <c r="A36" s="157"/>
      <c r="B36" s="163" t="s">
        <v>2002</v>
      </c>
      <c r="C36" s="163" t="s">
        <v>2003</v>
      </c>
      <c r="D36" s="163"/>
      <c r="E36" s="163"/>
      <c r="F36" s="163"/>
      <c r="G36" s="163"/>
      <c r="H36" s="163"/>
      <c r="I36" s="163"/>
      <c r="J36" s="163"/>
      <c r="K36" s="163"/>
      <c r="L36" s="137"/>
      <c r="M36" s="141"/>
      <c r="N36" s="137"/>
      <c r="O36" s="141"/>
      <c r="P36" s="381" t="str">
        <f>VLOOKUP(_Output!D568,_Guidance!B1715:C1720,2,FALSE)</f>
        <v xml:space="preserve"> </v>
      </c>
      <c r="Q36" s="305" t="s">
        <v>2004</v>
      </c>
      <c r="R36" s="156"/>
    </row>
    <row r="37" spans="1:18" ht="20.25" customHeight="1">
      <c r="A37" s="157"/>
      <c r="B37" s="163" t="s">
        <v>2005</v>
      </c>
      <c r="C37" s="163" t="s">
        <v>2006</v>
      </c>
      <c r="D37" s="163"/>
      <c r="E37" s="163"/>
      <c r="F37" s="163"/>
      <c r="G37" s="163"/>
      <c r="H37" s="163"/>
      <c r="I37" s="163"/>
      <c r="J37" s="163"/>
      <c r="K37" s="163"/>
      <c r="L37" s="137"/>
      <c r="M37" s="141"/>
      <c r="N37" s="137"/>
      <c r="O37" s="141"/>
      <c r="P37" s="381" t="str">
        <f>VLOOKUP(_Output!D569,_Guidance!B1721:C1726,2,FALSE)</f>
        <v xml:space="preserve"> </v>
      </c>
      <c r="Q37" s="305" t="s">
        <v>2007</v>
      </c>
      <c r="R37" s="156"/>
    </row>
    <row r="38" spans="1:18" ht="20.25" customHeight="1">
      <c r="A38" s="157"/>
      <c r="B38" s="163"/>
      <c r="C38" s="163"/>
      <c r="D38" s="163"/>
      <c r="E38" s="163"/>
      <c r="F38" s="163"/>
      <c r="G38" s="163"/>
      <c r="H38" s="163"/>
      <c r="I38" s="163"/>
      <c r="J38" s="163"/>
      <c r="K38" s="163"/>
      <c r="L38" s="137"/>
      <c r="M38" s="141"/>
      <c r="N38" s="137"/>
      <c r="O38" s="141"/>
      <c r="P38" s="381"/>
      <c r="Q38" s="305"/>
      <c r="R38" s="156"/>
    </row>
    <row r="39" spans="1:18" ht="20.25" customHeight="1">
      <c r="A39" s="157"/>
      <c r="B39" s="152" t="s">
        <v>1528</v>
      </c>
      <c r="C39" s="144"/>
      <c r="D39" s="144"/>
      <c r="E39" s="144"/>
      <c r="F39" s="144"/>
      <c r="G39" s="144"/>
      <c r="H39" s="144"/>
      <c r="I39" s="144"/>
      <c r="J39" s="144"/>
      <c r="K39" s="144"/>
      <c r="L39" s="140"/>
      <c r="M39" s="144"/>
      <c r="N39" s="140"/>
      <c r="O39" s="144"/>
      <c r="P39" s="382"/>
      <c r="Q39" s="309"/>
      <c r="R39" s="156"/>
    </row>
    <row r="40" spans="1:18" ht="20.25" customHeight="1">
      <c r="A40" s="157"/>
      <c r="B40" s="163" t="s">
        <v>2008</v>
      </c>
      <c r="C40" s="169" t="s">
        <v>2009</v>
      </c>
      <c r="D40" s="169"/>
      <c r="E40" s="169"/>
      <c r="F40" s="169"/>
      <c r="G40" s="169"/>
      <c r="H40" s="169"/>
      <c r="I40" s="169"/>
      <c r="J40" s="169"/>
      <c r="K40" s="169"/>
      <c r="L40" s="137"/>
      <c r="M40" s="141"/>
      <c r="N40" s="137"/>
      <c r="O40" s="141"/>
      <c r="P40" s="381"/>
      <c r="Q40" s="305"/>
      <c r="R40" s="156"/>
    </row>
    <row r="41" spans="1:18" ht="20.25" customHeight="1">
      <c r="A41" s="157"/>
      <c r="B41" s="170" t="s">
        <v>2010</v>
      </c>
      <c r="C41" s="163" t="s">
        <v>2011</v>
      </c>
      <c r="D41" s="163"/>
      <c r="E41" s="163"/>
      <c r="F41" s="163"/>
      <c r="G41" s="163"/>
      <c r="H41" s="163"/>
      <c r="I41" s="163"/>
      <c r="J41" s="163"/>
      <c r="K41" s="163"/>
      <c r="L41" s="137"/>
      <c r="M41" s="141"/>
      <c r="N41" s="137"/>
      <c r="O41" s="141"/>
      <c r="P41" s="381" t="str">
        <f>VLOOKUP(_Output!D571,_Guidance!$B$2228:$C$2234,2,FALSE)</f>
        <v xml:space="preserve"> </v>
      </c>
      <c r="Q41" s="305" t="s">
        <v>2012</v>
      </c>
      <c r="R41" s="156"/>
    </row>
    <row r="42" spans="1:18" ht="20.25" customHeight="1">
      <c r="A42" s="157"/>
      <c r="B42" s="170" t="s">
        <v>2013</v>
      </c>
      <c r="C42" s="163" t="s">
        <v>2014</v>
      </c>
      <c r="D42" s="163"/>
      <c r="E42" s="163"/>
      <c r="F42" s="163"/>
      <c r="G42" s="163"/>
      <c r="H42" s="163"/>
      <c r="I42" s="163"/>
      <c r="J42" s="163"/>
      <c r="K42" s="163"/>
      <c r="L42" s="137"/>
      <c r="M42" s="141"/>
      <c r="N42" s="137"/>
      <c r="O42" s="141"/>
      <c r="P42" s="381" t="str">
        <f>VLOOKUP(_Output!D572,_Guidance!$B$2228:$C$2234,2,FALSE)</f>
        <v xml:space="preserve"> </v>
      </c>
      <c r="Q42" s="305" t="s">
        <v>2015</v>
      </c>
      <c r="R42" s="156"/>
    </row>
    <row r="43" spans="1:18" ht="20.25" customHeight="1">
      <c r="A43" s="157"/>
      <c r="B43" s="170" t="s">
        <v>2016</v>
      </c>
      <c r="C43" s="163" t="s">
        <v>2017</v>
      </c>
      <c r="D43" s="163"/>
      <c r="E43" s="163"/>
      <c r="F43" s="163"/>
      <c r="G43" s="163"/>
      <c r="H43" s="163"/>
      <c r="I43" s="163"/>
      <c r="J43" s="163"/>
      <c r="K43" s="163"/>
      <c r="L43" s="137"/>
      <c r="M43" s="141"/>
      <c r="N43" s="137"/>
      <c r="O43" s="141"/>
      <c r="P43" s="381" t="str">
        <f>VLOOKUP(_Output!D573,_Guidance!$B$2228:$C$2234,2,FALSE)</f>
        <v xml:space="preserve"> </v>
      </c>
      <c r="Q43" s="305" t="s">
        <v>2018</v>
      </c>
      <c r="R43" s="156"/>
    </row>
    <row r="44" spans="1:18" ht="20.25" customHeight="1">
      <c r="A44" s="157"/>
      <c r="B44" s="170" t="s">
        <v>2019</v>
      </c>
      <c r="C44" s="163" t="s">
        <v>1531</v>
      </c>
      <c r="D44" s="163"/>
      <c r="E44" s="163"/>
      <c r="F44" s="163"/>
      <c r="G44" s="163"/>
      <c r="H44" s="163"/>
      <c r="I44" s="163"/>
      <c r="J44" s="163"/>
      <c r="K44" s="163"/>
      <c r="L44" s="137"/>
      <c r="M44" s="141"/>
      <c r="N44" s="137"/>
      <c r="O44" s="141"/>
      <c r="P44" s="381" t="str">
        <f>VLOOKUP(_Output!D574,_Guidance!$B$2228:$C$2234,2,FALSE)</f>
        <v xml:space="preserve"> </v>
      </c>
      <c r="Q44" s="305" t="s">
        <v>1532</v>
      </c>
      <c r="R44" s="156"/>
    </row>
    <row r="45" spans="1:18" ht="20.25" customHeight="1">
      <c r="A45" s="157"/>
      <c r="B45" s="170" t="s">
        <v>2020</v>
      </c>
      <c r="C45" s="163" t="s">
        <v>2021</v>
      </c>
      <c r="D45" s="163"/>
      <c r="E45" s="163"/>
      <c r="F45" s="163"/>
      <c r="G45" s="163"/>
      <c r="H45" s="163"/>
      <c r="I45" s="163"/>
      <c r="J45" s="163"/>
      <c r="K45" s="163"/>
      <c r="L45" s="137"/>
      <c r="M45" s="141"/>
      <c r="N45" s="137"/>
      <c r="O45" s="141"/>
      <c r="P45" s="381" t="str">
        <f>VLOOKUP(_Output!D575,_Guidance!$B$2228:$C$2234,2,FALSE)</f>
        <v xml:space="preserve"> </v>
      </c>
      <c r="Q45" s="305" t="s">
        <v>2022</v>
      </c>
      <c r="R45" s="156"/>
    </row>
    <row r="46" spans="1:18" ht="20.25" customHeight="1">
      <c r="A46" s="157"/>
      <c r="B46" s="170" t="s">
        <v>2023</v>
      </c>
      <c r="C46" s="163" t="s">
        <v>1609</v>
      </c>
      <c r="D46" s="163"/>
      <c r="E46" s="163"/>
      <c r="F46" s="163"/>
      <c r="G46" s="163"/>
      <c r="H46" s="163"/>
      <c r="I46" s="163"/>
      <c r="J46" s="163"/>
      <c r="K46" s="163"/>
      <c r="L46" s="137"/>
      <c r="M46" s="141"/>
      <c r="N46" s="137"/>
      <c r="O46" s="141"/>
      <c r="P46" s="381" t="str">
        <f>VLOOKUP(_Output!D577,_Guidance!$B$2228:$C$2234,2,FALSE)</f>
        <v xml:space="preserve"> </v>
      </c>
      <c r="Q46" s="305" t="s">
        <v>2024</v>
      </c>
      <c r="R46" s="156"/>
    </row>
    <row r="47" spans="1:18" ht="20.25" customHeight="1">
      <c r="A47" s="157"/>
      <c r="B47" s="170" t="s">
        <v>2025</v>
      </c>
      <c r="C47" s="163" t="s">
        <v>2026</v>
      </c>
      <c r="D47" s="163"/>
      <c r="E47" s="163"/>
      <c r="F47" s="163"/>
      <c r="G47" s="163"/>
      <c r="H47" s="163"/>
      <c r="I47" s="163"/>
      <c r="J47" s="163"/>
      <c r="K47" s="163"/>
      <c r="L47" s="137"/>
      <c r="M47" s="141"/>
      <c r="N47" s="137"/>
      <c r="O47" s="141"/>
      <c r="P47" s="381" t="str">
        <f>VLOOKUP(_Output!D578,_Guidance!$B$2228:$C$2234,2,FALSE)</f>
        <v xml:space="preserve"> </v>
      </c>
      <c r="Q47" s="305" t="s">
        <v>2027</v>
      </c>
      <c r="R47" s="156"/>
    </row>
    <row r="48" spans="1:18" ht="20.25" customHeight="1">
      <c r="A48" s="157"/>
      <c r="B48" s="170" t="s">
        <v>2028</v>
      </c>
      <c r="C48" s="163" t="s">
        <v>2029</v>
      </c>
      <c r="D48" s="163"/>
      <c r="E48" s="163"/>
      <c r="F48" s="163"/>
      <c r="G48" s="163"/>
      <c r="H48" s="163"/>
      <c r="I48" s="163"/>
      <c r="J48" s="163"/>
      <c r="K48" s="163"/>
      <c r="L48" s="137"/>
      <c r="M48" s="141"/>
      <c r="N48" s="137"/>
      <c r="O48" s="141"/>
      <c r="P48" s="381" t="str">
        <f>VLOOKUP(_Output!D579,_Guidance!$B$2228:$C$2234,2,FALSE)</f>
        <v xml:space="preserve"> </v>
      </c>
      <c r="Q48" s="305" t="s">
        <v>2030</v>
      </c>
      <c r="R48" s="156"/>
    </row>
    <row r="49" spans="1:18" ht="20.25" customHeight="1">
      <c r="A49" s="157"/>
      <c r="B49" s="170" t="s">
        <v>2031</v>
      </c>
      <c r="C49" s="163" t="s">
        <v>2032</v>
      </c>
      <c r="D49" s="163"/>
      <c r="E49" s="163"/>
      <c r="F49" s="163"/>
      <c r="G49" s="163"/>
      <c r="H49" s="163"/>
      <c r="I49" s="163"/>
      <c r="J49" s="163"/>
      <c r="K49" s="163"/>
      <c r="L49" s="137"/>
      <c r="M49" s="141"/>
      <c r="N49" s="137"/>
      <c r="O49" s="141"/>
      <c r="P49" s="381" t="str">
        <f>VLOOKUP(_Output!D593,_Guidance!$B$2228:$C$2234,2,FALSE)</f>
        <v xml:space="preserve"> </v>
      </c>
      <c r="Q49" s="305" t="s">
        <v>2033</v>
      </c>
      <c r="R49" s="156"/>
    </row>
    <row r="50" spans="1:18" ht="20.25" customHeight="1">
      <c r="A50" s="157"/>
      <c r="B50" s="170" t="s">
        <v>2034</v>
      </c>
      <c r="C50" s="163" t="s">
        <v>2035</v>
      </c>
      <c r="D50" s="163"/>
      <c r="E50" s="163"/>
      <c r="F50" s="163"/>
      <c r="G50" s="163"/>
      <c r="H50" s="163"/>
      <c r="I50" s="163"/>
      <c r="J50" s="163"/>
      <c r="K50" s="163"/>
      <c r="L50" s="137"/>
      <c r="M50" s="141"/>
      <c r="N50" s="137"/>
      <c r="O50" s="141"/>
      <c r="P50" s="381" t="str">
        <f>VLOOKUP(_Output!D594,_Guidance!$B$2228:$C$2234,2,FALSE)</f>
        <v xml:space="preserve"> </v>
      </c>
      <c r="Q50" s="305" t="s">
        <v>2036</v>
      </c>
      <c r="R50" s="156"/>
    </row>
    <row r="51" spans="1:18" ht="20.25" customHeight="1">
      <c r="A51" s="157"/>
      <c r="B51" s="170" t="s">
        <v>2037</v>
      </c>
      <c r="C51" s="163" t="s">
        <v>2038</v>
      </c>
      <c r="D51" s="163"/>
      <c r="E51" s="163"/>
      <c r="F51" s="163"/>
      <c r="G51" s="163"/>
      <c r="H51" s="163"/>
      <c r="I51" s="163"/>
      <c r="J51" s="163"/>
      <c r="K51" s="163"/>
      <c r="L51" s="137"/>
      <c r="M51" s="141"/>
      <c r="N51" s="137"/>
      <c r="O51" s="141"/>
      <c r="P51" s="381" t="str">
        <f>VLOOKUP(_Output!D595,_Guidance!$B$2228:$C$2234,2,FALSE)</f>
        <v xml:space="preserve"> </v>
      </c>
      <c r="Q51" s="305" t="s">
        <v>2039</v>
      </c>
      <c r="R51" s="156"/>
    </row>
    <row r="52" spans="1:18" ht="20.25" customHeight="1">
      <c r="A52" s="157"/>
      <c r="B52" s="170" t="s">
        <v>2040</v>
      </c>
      <c r="C52" s="163" t="s">
        <v>2041</v>
      </c>
      <c r="D52" s="163"/>
      <c r="E52" s="163"/>
      <c r="F52" s="163"/>
      <c r="G52" s="163"/>
      <c r="H52" s="163"/>
      <c r="I52" s="163"/>
      <c r="J52" s="163"/>
      <c r="K52" s="163"/>
      <c r="L52" s="137"/>
      <c r="M52" s="141"/>
      <c r="N52" s="137"/>
      <c r="O52" s="141"/>
      <c r="P52" s="381" t="str">
        <f>VLOOKUP(_Output!D580,_Guidance!$B$2236:$C$2242,2,FALSE)</f>
        <v xml:space="preserve"> </v>
      </c>
      <c r="Q52" s="305" t="s">
        <v>2042</v>
      </c>
      <c r="R52" s="156"/>
    </row>
    <row r="53" spans="1:18" ht="20.25" customHeight="1">
      <c r="A53" s="157"/>
      <c r="B53" s="170" t="s">
        <v>2043</v>
      </c>
      <c r="C53" s="163" t="s">
        <v>2044</v>
      </c>
      <c r="D53" s="163"/>
      <c r="E53" s="163"/>
      <c r="F53" s="163"/>
      <c r="G53" s="163"/>
      <c r="H53" s="163"/>
      <c r="I53" s="163"/>
      <c r="J53" s="163"/>
      <c r="K53" s="163"/>
      <c r="L53" s="137"/>
      <c r="M53" s="141"/>
      <c r="N53" s="137"/>
      <c r="O53" s="141"/>
      <c r="P53" s="381" t="str">
        <f>VLOOKUP(_Output!D581,_Guidance!$B$2236:$C$2242,2,FALSE)</f>
        <v xml:space="preserve"> </v>
      </c>
      <c r="Q53" s="305" t="s">
        <v>2045</v>
      </c>
      <c r="R53" s="156"/>
    </row>
    <row r="54" spans="1:18" ht="20.25" customHeight="1">
      <c r="A54" s="157"/>
      <c r="B54" s="170" t="s">
        <v>2046</v>
      </c>
      <c r="C54" s="163" t="s">
        <v>2047</v>
      </c>
      <c r="D54" s="163"/>
      <c r="E54" s="163"/>
      <c r="F54" s="163"/>
      <c r="G54" s="163"/>
      <c r="H54" s="163"/>
      <c r="I54" s="163"/>
      <c r="J54" s="163"/>
      <c r="K54" s="163"/>
      <c r="L54" s="137"/>
      <c r="M54" s="141"/>
      <c r="N54" s="137"/>
      <c r="O54" s="141"/>
      <c r="P54" s="381" t="str">
        <f>VLOOKUP(_Output!D582,_Guidance!$B$2236:$C$2242,2,FALSE)</f>
        <v xml:space="preserve"> </v>
      </c>
      <c r="Q54" s="305" t="s">
        <v>2048</v>
      </c>
      <c r="R54" s="156"/>
    </row>
    <row r="55" spans="1:18" ht="20.25" customHeight="1">
      <c r="A55" s="157"/>
      <c r="B55" s="170" t="s">
        <v>2049</v>
      </c>
      <c r="C55" s="163" t="s">
        <v>2050</v>
      </c>
      <c r="D55" s="163"/>
      <c r="E55" s="163"/>
      <c r="F55" s="163"/>
      <c r="G55" s="163"/>
      <c r="H55" s="163"/>
      <c r="I55" s="163"/>
      <c r="J55" s="163"/>
      <c r="K55" s="163"/>
      <c r="L55" s="137"/>
      <c r="M55" s="141"/>
      <c r="N55" s="137"/>
      <c r="O55" s="141"/>
      <c r="P55" s="381" t="str">
        <f>VLOOKUP(_Output!D583,_Guidance!$B$2236:$C$2242,2,FALSE)</f>
        <v xml:space="preserve"> </v>
      </c>
      <c r="Q55" s="305" t="s">
        <v>2051</v>
      </c>
      <c r="R55" s="156"/>
    </row>
    <row r="56" spans="1:18" ht="20.25" customHeight="1">
      <c r="A56" s="157"/>
      <c r="B56" s="170" t="s">
        <v>2052</v>
      </c>
      <c r="C56" s="163" t="s">
        <v>2053</v>
      </c>
      <c r="D56" s="163"/>
      <c r="E56" s="163"/>
      <c r="F56" s="163"/>
      <c r="G56" s="163"/>
      <c r="H56" s="163"/>
      <c r="I56" s="163"/>
      <c r="J56" s="163"/>
      <c r="K56" s="163"/>
      <c r="L56" s="137"/>
      <c r="M56" s="141"/>
      <c r="N56" s="137"/>
      <c r="O56" s="141"/>
      <c r="P56" s="381" t="str">
        <f>VLOOKUP(_Output!D584,_Guidance!$B$2236:$C$2242,2,FALSE)</f>
        <v xml:space="preserve"> </v>
      </c>
      <c r="Q56" s="305" t="s">
        <v>2054</v>
      </c>
      <c r="R56" s="156"/>
    </row>
    <row r="57" spans="1:18" ht="20.25" customHeight="1">
      <c r="A57" s="157"/>
      <c r="B57" s="170" t="s">
        <v>2055</v>
      </c>
      <c r="C57" s="163" t="s">
        <v>2056</v>
      </c>
      <c r="D57" s="163"/>
      <c r="E57" s="163"/>
      <c r="F57" s="163"/>
      <c r="G57" s="163"/>
      <c r="H57" s="163"/>
      <c r="I57" s="163"/>
      <c r="J57" s="163"/>
      <c r="K57" s="163"/>
      <c r="L57" s="137"/>
      <c r="M57" s="141"/>
      <c r="N57" s="137"/>
      <c r="O57" s="141"/>
      <c r="P57" s="381" t="str">
        <f>VLOOKUP(_Output!D585,_Guidance!$B$2236:$C$2242,2,FALSE)</f>
        <v xml:space="preserve"> </v>
      </c>
      <c r="Q57" s="305" t="s">
        <v>2057</v>
      </c>
      <c r="R57" s="156"/>
    </row>
    <row r="58" spans="1:18" ht="20.25" customHeight="1">
      <c r="A58" s="157"/>
      <c r="B58" s="170" t="s">
        <v>2058</v>
      </c>
      <c r="C58" s="163" t="s">
        <v>2059</v>
      </c>
      <c r="D58" s="163"/>
      <c r="E58" s="163"/>
      <c r="F58" s="163"/>
      <c r="G58" s="163"/>
      <c r="H58" s="163"/>
      <c r="I58" s="163"/>
      <c r="J58" s="163"/>
      <c r="K58" s="163"/>
      <c r="L58" s="137"/>
      <c r="M58" s="141"/>
      <c r="N58" s="137"/>
      <c r="O58" s="141"/>
      <c r="P58" s="381" t="str">
        <f>VLOOKUP(_Output!D586,_Guidance!$B$2236:$C$2242,2,FALSE)</f>
        <v xml:space="preserve"> </v>
      </c>
      <c r="Q58" s="305" t="s">
        <v>2060</v>
      </c>
      <c r="R58" s="156"/>
    </row>
    <row r="59" spans="1:18" ht="20.25" customHeight="1">
      <c r="A59" s="157"/>
      <c r="B59" s="170" t="s">
        <v>2061</v>
      </c>
      <c r="C59" s="163" t="s">
        <v>2062</v>
      </c>
      <c r="D59" s="163"/>
      <c r="E59" s="163"/>
      <c r="F59" s="163"/>
      <c r="G59" s="163"/>
      <c r="H59" s="163"/>
      <c r="I59" s="163"/>
      <c r="J59" s="163"/>
      <c r="K59" s="163"/>
      <c r="L59" s="137"/>
      <c r="M59" s="141"/>
      <c r="N59" s="137"/>
      <c r="O59" s="141"/>
      <c r="P59" s="381" t="str">
        <f>VLOOKUP(_Output!D587,_Guidance!$B$2236:$C$2242,2,FALSE)</f>
        <v xml:space="preserve"> </v>
      </c>
      <c r="Q59" s="305" t="s">
        <v>2063</v>
      </c>
      <c r="R59" s="156"/>
    </row>
    <row r="60" spans="1:18" ht="20.25" customHeight="1">
      <c r="A60" s="157"/>
      <c r="B60" s="170" t="s">
        <v>2064</v>
      </c>
      <c r="C60" s="163" t="s">
        <v>2065</v>
      </c>
      <c r="D60" s="163"/>
      <c r="E60" s="163"/>
      <c r="F60" s="163"/>
      <c r="G60" s="163"/>
      <c r="H60" s="163"/>
      <c r="I60" s="163"/>
      <c r="J60" s="163"/>
      <c r="K60" s="163"/>
      <c r="L60" s="137"/>
      <c r="M60" s="141"/>
      <c r="N60" s="137"/>
      <c r="O60" s="141"/>
      <c r="P60" s="381" t="str">
        <f>VLOOKUP(_Output!D588,_Guidance!$B$2236:$C$2242,2,FALSE)</f>
        <v xml:space="preserve"> </v>
      </c>
      <c r="Q60" s="305" t="s">
        <v>2066</v>
      </c>
      <c r="R60" s="156"/>
    </row>
    <row r="61" spans="1:18" ht="20.25" customHeight="1">
      <c r="A61" s="157"/>
      <c r="B61" s="170" t="s">
        <v>2067</v>
      </c>
      <c r="C61" s="163" t="s">
        <v>2068</v>
      </c>
      <c r="D61" s="163"/>
      <c r="E61" s="163"/>
      <c r="F61" s="163"/>
      <c r="G61" s="163"/>
      <c r="H61" s="163"/>
      <c r="I61" s="163"/>
      <c r="J61" s="163"/>
      <c r="K61" s="163"/>
      <c r="L61" s="137"/>
      <c r="M61" s="141"/>
      <c r="N61" s="137"/>
      <c r="O61" s="141"/>
      <c r="P61" s="381" t="str">
        <f>VLOOKUP(_Output!D589,_Guidance!$B$2236:$C$2242,2,FALSE)</f>
        <v xml:space="preserve"> </v>
      </c>
      <c r="Q61" s="305" t="s">
        <v>2069</v>
      </c>
      <c r="R61" s="156"/>
    </row>
    <row r="62" spans="1:18" ht="20.25" customHeight="1">
      <c r="A62" s="157"/>
      <c r="B62" s="170" t="s">
        <v>2070</v>
      </c>
      <c r="C62" s="163" t="s">
        <v>2071</v>
      </c>
      <c r="D62" s="163"/>
      <c r="E62" s="163"/>
      <c r="F62" s="163"/>
      <c r="G62" s="163"/>
      <c r="H62" s="163"/>
      <c r="I62" s="163"/>
      <c r="J62" s="163"/>
      <c r="K62" s="163"/>
      <c r="L62" s="137"/>
      <c r="M62" s="141"/>
      <c r="N62" s="137"/>
      <c r="O62" s="141"/>
      <c r="P62" s="381" t="str">
        <f>VLOOKUP(_Output!D590,_Guidance!$B$2236:$C$2242,2,FALSE)</f>
        <v xml:space="preserve"> </v>
      </c>
      <c r="Q62" s="305" t="s">
        <v>2072</v>
      </c>
      <c r="R62" s="156"/>
    </row>
    <row r="63" spans="1:18" ht="20.25" customHeight="1">
      <c r="A63" s="157"/>
      <c r="B63" s="170" t="s">
        <v>2073</v>
      </c>
      <c r="C63" s="163" t="s">
        <v>2074</v>
      </c>
      <c r="D63" s="163"/>
      <c r="E63" s="163"/>
      <c r="F63" s="163"/>
      <c r="G63" s="163"/>
      <c r="H63" s="163"/>
      <c r="I63" s="163"/>
      <c r="J63" s="163"/>
      <c r="K63" s="163"/>
      <c r="L63" s="137"/>
      <c r="M63" s="141"/>
      <c r="N63" s="137"/>
      <c r="O63" s="141"/>
      <c r="P63" s="381" t="str">
        <f>VLOOKUP(_Output!D591,_Guidance!$B$2236:$C$2242,2,FALSE)</f>
        <v xml:space="preserve"> </v>
      </c>
      <c r="Q63" s="305" t="s">
        <v>2075</v>
      </c>
      <c r="R63" s="156"/>
    </row>
    <row r="64" spans="1:18" ht="20.25" customHeight="1">
      <c r="A64" s="157"/>
      <c r="B64" s="170" t="s">
        <v>2076</v>
      </c>
      <c r="C64" s="163" t="s">
        <v>2077</v>
      </c>
      <c r="D64" s="163"/>
      <c r="E64" s="163"/>
      <c r="F64" s="163"/>
      <c r="G64" s="163"/>
      <c r="H64" s="163"/>
      <c r="I64" s="163"/>
      <c r="J64" s="163"/>
      <c r="K64" s="163"/>
      <c r="L64" s="137"/>
      <c r="M64" s="141"/>
      <c r="N64" s="137"/>
      <c r="O64" s="141"/>
      <c r="P64" s="381" t="str">
        <f>VLOOKUP(_Output!D592,_Guidance!$B$2236:$C$2242,2,FALSE)</f>
        <v xml:space="preserve"> </v>
      </c>
      <c r="Q64" s="305" t="s">
        <v>2078</v>
      </c>
      <c r="R64" s="156"/>
    </row>
    <row r="65" spans="1:18" ht="20.25" customHeight="1">
      <c r="A65" s="157"/>
      <c r="B65" s="170" t="s">
        <v>2079</v>
      </c>
      <c r="C65" s="163" t="s">
        <v>2080</v>
      </c>
      <c r="D65" s="163"/>
      <c r="E65" s="163"/>
      <c r="F65" s="163"/>
      <c r="G65" s="163"/>
      <c r="H65" s="163"/>
      <c r="I65" s="163"/>
      <c r="J65" s="163"/>
      <c r="K65" s="163"/>
      <c r="L65" s="137"/>
      <c r="M65" s="141"/>
      <c r="N65" s="137"/>
      <c r="O65" s="141"/>
      <c r="P65" s="381" t="str">
        <f>VLOOKUP(_Output!D973,_Guidance!$B$2236:$C$2242,2,FALSE)</f>
        <v xml:space="preserve"> </v>
      </c>
      <c r="Q65" s="305" t="s">
        <v>2081</v>
      </c>
      <c r="R65" s="156"/>
    </row>
    <row r="66" spans="1:18" ht="20.25" customHeight="1">
      <c r="A66" s="157"/>
      <c r="B66" s="170" t="s">
        <v>2082</v>
      </c>
      <c r="C66" s="163" t="s">
        <v>2083</v>
      </c>
      <c r="D66" s="163"/>
      <c r="E66" s="163"/>
      <c r="F66" s="163"/>
      <c r="G66" s="163"/>
      <c r="H66" s="163"/>
      <c r="I66" s="163"/>
      <c r="J66" s="163"/>
      <c r="K66" s="163"/>
      <c r="L66" s="137"/>
      <c r="M66" s="141"/>
      <c r="N66" s="137"/>
      <c r="O66" s="141"/>
      <c r="P66" s="381" t="str">
        <f>VLOOKUP(_Output!D975,_Guidance!$B$2236:$C$2242,2,FALSE)</f>
        <v xml:space="preserve"> </v>
      </c>
      <c r="Q66" s="305" t="s">
        <v>2084</v>
      </c>
      <c r="R66" s="156"/>
    </row>
    <row r="67" spans="1:18" ht="20.25" customHeight="1">
      <c r="A67" s="157"/>
      <c r="B67" s="170" t="s">
        <v>2085</v>
      </c>
      <c r="C67" s="163" t="s">
        <v>2086</v>
      </c>
      <c r="D67" s="163"/>
      <c r="E67" s="163"/>
      <c r="F67" s="163"/>
      <c r="G67" s="163"/>
      <c r="H67" s="163"/>
      <c r="I67" s="163"/>
      <c r="J67" s="163"/>
      <c r="K67" s="163"/>
      <c r="L67" s="137"/>
      <c r="M67" s="141"/>
      <c r="N67" s="137"/>
      <c r="O67" s="141"/>
      <c r="P67" s="381" t="str">
        <f>VLOOKUP(_Output!D1335,_Guidance!$B$2236:$C$2242,2,FALSE)</f>
        <v xml:space="preserve"> </v>
      </c>
      <c r="Q67" s="163" t="s">
        <v>2087</v>
      </c>
      <c r="R67" s="156"/>
    </row>
    <row r="68" spans="1:18" ht="20.25" customHeight="1">
      <c r="A68" s="157"/>
      <c r="B68" s="141"/>
      <c r="C68" s="172" t="s">
        <v>1641</v>
      </c>
      <c r="D68" s="172"/>
      <c r="E68" s="172"/>
      <c r="F68" s="172"/>
      <c r="G68" s="172"/>
      <c r="H68" s="172"/>
      <c r="I68" s="172"/>
      <c r="J68" s="172"/>
      <c r="K68" s="172"/>
      <c r="L68" s="311">
        <f>IFERROR(ROUND(_Output!K597,0),0)</f>
        <v>0</v>
      </c>
      <c r="M68" s="141"/>
      <c r="N68" s="180"/>
      <c r="O68" s="141"/>
      <c r="P68" s="381"/>
      <c r="Q68" s="305"/>
      <c r="R68" s="156"/>
    </row>
    <row r="69" spans="1:18" ht="20.25" customHeight="1">
      <c r="A69" s="157"/>
      <c r="B69" s="141"/>
      <c r="C69" s="172"/>
      <c r="D69" s="172"/>
      <c r="E69" s="172"/>
      <c r="F69" s="172"/>
      <c r="G69" s="172"/>
      <c r="H69" s="172"/>
      <c r="I69" s="172"/>
      <c r="J69" s="172"/>
      <c r="K69" s="172"/>
      <c r="L69" s="180"/>
      <c r="M69" s="141"/>
      <c r="N69" s="180"/>
      <c r="O69" s="141"/>
      <c r="P69" s="180"/>
      <c r="Q69" s="305"/>
      <c r="R69" s="156"/>
    </row>
    <row r="70" spans="1:18" ht="20.25" customHeight="1">
      <c r="A70" s="176"/>
      <c r="B70" s="174" t="s">
        <v>351</v>
      </c>
      <c r="C70" s="174"/>
      <c r="D70" s="174"/>
      <c r="E70" s="174"/>
      <c r="F70" s="174"/>
      <c r="G70" s="174"/>
      <c r="H70" s="174"/>
      <c r="I70" s="174"/>
      <c r="J70" s="174"/>
      <c r="K70" s="388"/>
      <c r="L70" s="137"/>
      <c r="M70" s="141"/>
      <c r="N70" s="180"/>
      <c r="O70" s="141"/>
      <c r="P70" s="137"/>
      <c r="Q70" s="137"/>
      <c r="R70" s="156"/>
    </row>
    <row r="71" spans="1:18" ht="20.25" customHeight="1">
      <c r="A71" s="9"/>
      <c r="B71" s="3" t="s">
        <v>2088</v>
      </c>
      <c r="C71" s="3" t="s">
        <v>353</v>
      </c>
      <c r="D71" s="5"/>
      <c r="E71" s="5"/>
      <c r="F71" s="5"/>
      <c r="G71" s="5"/>
      <c r="H71" s="5"/>
      <c r="I71" s="5"/>
      <c r="J71" s="5"/>
      <c r="K71" s="102" t="s">
        <v>1461</v>
      </c>
      <c r="L71" s="607" t="s">
        <v>336</v>
      </c>
      <c r="M71" s="608"/>
      <c r="N71" s="932"/>
      <c r="O71" s="932"/>
      <c r="P71" s="932"/>
      <c r="Q71" s="933"/>
      <c r="R71" s="14"/>
    </row>
    <row r="72" spans="1:18" ht="20.25" customHeight="1">
      <c r="A72" s="9"/>
      <c r="B72" s="5"/>
      <c r="C72" s="5"/>
      <c r="D72" s="5"/>
      <c r="E72" s="5"/>
      <c r="F72" s="5"/>
      <c r="G72" s="5"/>
      <c r="H72" s="5"/>
      <c r="I72" s="5"/>
      <c r="J72" s="5"/>
      <c r="K72" s="5"/>
      <c r="L72" s="609" t="s">
        <v>342</v>
      </c>
      <c r="M72" s="610"/>
      <c r="N72" s="928"/>
      <c r="O72" s="928"/>
      <c r="P72" s="928"/>
      <c r="Q72" s="929"/>
      <c r="R72" s="14"/>
    </row>
    <row r="73" spans="1:18" ht="20.25" customHeight="1">
      <c r="A73" s="9"/>
      <c r="B73" s="5"/>
      <c r="C73" s="5"/>
      <c r="D73" s="5"/>
      <c r="E73" s="5"/>
      <c r="F73" s="5"/>
      <c r="G73" s="5"/>
      <c r="H73" s="5"/>
      <c r="I73" s="5"/>
      <c r="J73" s="5"/>
      <c r="K73" s="5"/>
      <c r="L73" s="609" t="s">
        <v>345</v>
      </c>
      <c r="M73" s="610"/>
      <c r="N73" s="924"/>
      <c r="O73" s="924"/>
      <c r="P73" s="924"/>
      <c r="Q73" s="925"/>
      <c r="R73" s="14"/>
    </row>
    <row r="74" spans="1:18" ht="20.25" customHeight="1">
      <c r="A74" s="9"/>
      <c r="B74" s="5"/>
      <c r="C74" s="5"/>
      <c r="D74" s="5"/>
      <c r="E74" s="5"/>
      <c r="F74" s="5"/>
      <c r="G74" s="5"/>
      <c r="H74" s="5"/>
      <c r="I74" s="5"/>
      <c r="J74" s="5"/>
      <c r="K74" s="5"/>
      <c r="L74" s="609" t="s">
        <v>348</v>
      </c>
      <c r="M74" s="610"/>
      <c r="N74" s="928"/>
      <c r="O74" s="928"/>
      <c r="P74" s="928"/>
      <c r="Q74" s="929"/>
      <c r="R74" s="14"/>
    </row>
    <row r="75" spans="1:18" ht="20.25" customHeight="1">
      <c r="A75" s="9"/>
      <c r="B75" s="5"/>
      <c r="C75" s="5"/>
      <c r="D75" s="5"/>
      <c r="E75" s="5"/>
      <c r="F75" s="5"/>
      <c r="G75" s="5"/>
      <c r="H75" s="5"/>
      <c r="I75" s="5"/>
      <c r="J75" s="5"/>
      <c r="K75" s="5"/>
      <c r="L75" s="609" t="s">
        <v>352</v>
      </c>
      <c r="M75" s="610"/>
      <c r="N75" s="924"/>
      <c r="O75" s="924"/>
      <c r="P75" s="924"/>
      <c r="Q75" s="925"/>
      <c r="R75" s="14"/>
    </row>
    <row r="76" spans="1:18" ht="20.25" customHeight="1">
      <c r="A76" s="9"/>
      <c r="B76" s="5"/>
      <c r="C76" s="5"/>
      <c r="D76" s="5"/>
      <c r="E76" s="5"/>
      <c r="F76" s="5"/>
      <c r="G76" s="5"/>
      <c r="H76" s="5"/>
      <c r="I76" s="5"/>
      <c r="J76" s="5"/>
      <c r="K76" s="5"/>
      <c r="L76" s="609" t="s">
        <v>623</v>
      </c>
      <c r="M76" s="610"/>
      <c r="N76" s="924"/>
      <c r="O76" s="924"/>
      <c r="P76" s="924"/>
      <c r="Q76" s="925"/>
      <c r="R76" s="14"/>
    </row>
    <row r="77" spans="1:18" ht="20.25" customHeight="1">
      <c r="A77" s="9"/>
      <c r="B77" s="5"/>
      <c r="C77" s="5"/>
      <c r="D77" s="5"/>
      <c r="E77" s="5"/>
      <c r="F77" s="5"/>
      <c r="G77" s="5"/>
      <c r="H77" s="5"/>
      <c r="I77" s="5"/>
      <c r="J77" s="5"/>
      <c r="K77" s="5"/>
      <c r="L77" s="609" t="s">
        <v>626</v>
      </c>
      <c r="M77" s="610"/>
      <c r="N77" s="928"/>
      <c r="O77" s="928"/>
      <c r="P77" s="928"/>
      <c r="Q77" s="929"/>
      <c r="R77" s="14"/>
    </row>
    <row r="78" spans="1:18" ht="20.25" customHeight="1">
      <c r="A78" s="9"/>
      <c r="B78" s="5"/>
      <c r="C78" s="5"/>
      <c r="D78" s="5"/>
      <c r="E78" s="5"/>
      <c r="F78" s="5"/>
      <c r="G78" s="5"/>
      <c r="H78" s="5"/>
      <c r="I78" s="5"/>
      <c r="J78" s="5"/>
      <c r="K78" s="5"/>
      <c r="L78" s="609" t="s">
        <v>629</v>
      </c>
      <c r="M78" s="610"/>
      <c r="N78" s="922"/>
      <c r="O78" s="922"/>
      <c r="P78" s="922"/>
      <c r="Q78" s="923"/>
      <c r="R78" s="14"/>
    </row>
    <row r="79" spans="1:18" ht="20.25" customHeight="1">
      <c r="A79" s="9"/>
      <c r="B79" s="5"/>
      <c r="C79" s="5"/>
      <c r="D79" s="5"/>
      <c r="E79" s="5"/>
      <c r="F79" s="5"/>
      <c r="G79" s="5"/>
      <c r="H79" s="5"/>
      <c r="I79" s="5"/>
      <c r="J79" s="5"/>
      <c r="K79" s="5"/>
      <c r="L79" s="609" t="s">
        <v>632</v>
      </c>
      <c r="M79" s="610"/>
      <c r="N79" s="922"/>
      <c r="O79" s="922"/>
      <c r="P79" s="922"/>
      <c r="Q79" s="923"/>
      <c r="R79" s="14"/>
    </row>
    <row r="80" spans="1:18" ht="20.25" customHeight="1">
      <c r="A80" s="9"/>
      <c r="B80" s="5"/>
      <c r="C80" s="5"/>
      <c r="D80" s="5"/>
      <c r="E80" s="5"/>
      <c r="F80" s="5"/>
      <c r="G80" s="5"/>
      <c r="H80" s="5"/>
      <c r="I80" s="5"/>
      <c r="J80" s="5"/>
      <c r="K80" s="5"/>
      <c r="L80" s="609" t="s">
        <v>635</v>
      </c>
      <c r="M80" s="610"/>
      <c r="N80" s="922"/>
      <c r="O80" s="922"/>
      <c r="P80" s="922"/>
      <c r="Q80" s="923"/>
      <c r="R80" s="14"/>
    </row>
    <row r="81" spans="1:18" ht="20.25" customHeight="1">
      <c r="A81" s="9"/>
      <c r="B81" s="5"/>
      <c r="C81" s="5"/>
      <c r="D81" s="5"/>
      <c r="E81" s="5"/>
      <c r="F81" s="5"/>
      <c r="G81" s="5"/>
      <c r="H81" s="5"/>
      <c r="I81" s="5"/>
      <c r="J81" s="5"/>
      <c r="K81" s="5"/>
      <c r="L81" s="609" t="s">
        <v>1996</v>
      </c>
      <c r="M81" s="610"/>
      <c r="N81" s="922"/>
      <c r="O81" s="922"/>
      <c r="P81" s="922"/>
      <c r="Q81" s="923"/>
      <c r="R81" s="14"/>
    </row>
    <row r="82" spans="1:18" ht="20.25" customHeight="1">
      <c r="A82" s="9"/>
      <c r="B82" s="5"/>
      <c r="C82" s="5"/>
      <c r="D82" s="5"/>
      <c r="E82" s="5"/>
      <c r="F82" s="5"/>
      <c r="G82" s="5"/>
      <c r="H82" s="5"/>
      <c r="I82" s="5"/>
      <c r="J82" s="5"/>
      <c r="K82" s="5"/>
      <c r="L82" s="609" t="s">
        <v>1999</v>
      </c>
      <c r="M82" s="610"/>
      <c r="N82" s="922"/>
      <c r="O82" s="922"/>
      <c r="P82" s="922"/>
      <c r="Q82" s="923"/>
      <c r="R82" s="14"/>
    </row>
    <row r="83" spans="1:18" ht="20.25" customHeight="1">
      <c r="A83" s="9"/>
      <c r="B83" s="5"/>
      <c r="C83" s="5"/>
      <c r="D83" s="5"/>
      <c r="E83" s="5"/>
      <c r="F83" s="5"/>
      <c r="G83" s="5"/>
      <c r="H83" s="5"/>
      <c r="I83" s="5"/>
      <c r="J83" s="5"/>
      <c r="K83" s="5"/>
      <c r="L83" s="609" t="s">
        <v>2002</v>
      </c>
      <c r="M83" s="610"/>
      <c r="N83" s="922"/>
      <c r="O83" s="922"/>
      <c r="P83" s="922"/>
      <c r="Q83" s="923"/>
      <c r="R83" s="14"/>
    </row>
    <row r="84" spans="1:18" ht="20.25" customHeight="1">
      <c r="A84" s="9"/>
      <c r="B84" s="5"/>
      <c r="C84" s="5"/>
      <c r="D84" s="5"/>
      <c r="E84" s="5"/>
      <c r="F84" s="5"/>
      <c r="G84" s="5"/>
      <c r="H84" s="5"/>
      <c r="I84" s="5"/>
      <c r="J84" s="5"/>
      <c r="K84" s="5"/>
      <c r="L84" s="611" t="s">
        <v>2005</v>
      </c>
      <c r="M84" s="612"/>
      <c r="N84" s="930"/>
      <c r="O84" s="930"/>
      <c r="P84" s="930"/>
      <c r="Q84" s="931"/>
      <c r="R84" s="14"/>
    </row>
    <row r="85" spans="1:18" ht="20.25" customHeight="1">
      <c r="A85" s="9"/>
      <c r="B85" s="5"/>
      <c r="C85" s="5"/>
      <c r="D85" s="5"/>
      <c r="E85" s="5"/>
      <c r="F85" s="5"/>
      <c r="G85" s="5"/>
      <c r="H85" s="5"/>
      <c r="I85" s="5"/>
      <c r="J85" s="5"/>
      <c r="K85" s="5"/>
      <c r="L85" s="5"/>
      <c r="M85" s="5"/>
      <c r="N85" s="5"/>
      <c r="O85" s="5"/>
      <c r="P85" s="5"/>
      <c r="Q85" s="5"/>
      <c r="R85" s="14"/>
    </row>
    <row r="86" spans="1:18" ht="20.25" customHeight="1">
      <c r="A86" s="9"/>
      <c r="B86" s="5"/>
      <c r="C86" s="5"/>
      <c r="D86" s="5"/>
      <c r="E86" s="5"/>
      <c r="F86" s="5"/>
      <c r="G86" s="5"/>
      <c r="H86" s="5"/>
      <c r="I86" s="5"/>
      <c r="J86" s="5"/>
      <c r="K86" s="102" t="s">
        <v>1528</v>
      </c>
      <c r="L86" s="619" t="s">
        <v>2010</v>
      </c>
      <c r="M86" s="620"/>
      <c r="N86" s="964"/>
      <c r="O86" s="964"/>
      <c r="P86" s="964"/>
      <c r="Q86" s="965"/>
      <c r="R86" s="14"/>
    </row>
    <row r="87" spans="1:18" ht="20.25" customHeight="1">
      <c r="A87" s="9"/>
      <c r="B87" s="5"/>
      <c r="C87" s="5"/>
      <c r="D87" s="5"/>
      <c r="E87" s="5"/>
      <c r="F87" s="5"/>
      <c r="G87" s="5"/>
      <c r="H87" s="5"/>
      <c r="I87" s="5"/>
      <c r="J87" s="5"/>
      <c r="K87" s="5"/>
      <c r="L87" s="621" t="s">
        <v>2013</v>
      </c>
      <c r="M87" s="622"/>
      <c r="N87" s="962"/>
      <c r="O87" s="962"/>
      <c r="P87" s="962"/>
      <c r="Q87" s="963"/>
      <c r="R87" s="14"/>
    </row>
    <row r="88" spans="1:18" ht="20.25" customHeight="1">
      <c r="A88" s="9"/>
      <c r="B88" s="5"/>
      <c r="C88" s="5"/>
      <c r="D88" s="5"/>
      <c r="E88" s="5"/>
      <c r="F88" s="5"/>
      <c r="G88" s="5"/>
      <c r="H88" s="5"/>
      <c r="I88" s="5"/>
      <c r="J88" s="5"/>
      <c r="K88" s="5"/>
      <c r="L88" s="621" t="s">
        <v>2016</v>
      </c>
      <c r="M88" s="622"/>
      <c r="N88" s="966"/>
      <c r="O88" s="966"/>
      <c r="P88" s="966"/>
      <c r="Q88" s="967"/>
      <c r="R88" s="14"/>
    </row>
    <row r="89" spans="1:18" ht="20.25" customHeight="1">
      <c r="A89" s="9"/>
      <c r="B89" s="5"/>
      <c r="C89" s="5"/>
      <c r="D89" s="5"/>
      <c r="E89" s="5"/>
      <c r="F89" s="5"/>
      <c r="G89" s="5"/>
      <c r="H89" s="5"/>
      <c r="I89" s="5"/>
      <c r="J89" s="5"/>
      <c r="K89" s="5"/>
      <c r="L89" s="621" t="s">
        <v>2019</v>
      </c>
      <c r="M89" s="622"/>
      <c r="N89" s="962"/>
      <c r="O89" s="962"/>
      <c r="P89" s="962"/>
      <c r="Q89" s="963"/>
      <c r="R89" s="14"/>
    </row>
    <row r="90" spans="1:18" ht="20.25" customHeight="1">
      <c r="A90" s="9"/>
      <c r="B90" s="5"/>
      <c r="C90" s="5"/>
      <c r="D90" s="5"/>
      <c r="E90" s="5"/>
      <c r="F90" s="5"/>
      <c r="G90" s="5"/>
      <c r="H90" s="5"/>
      <c r="I90" s="5"/>
      <c r="J90" s="5"/>
      <c r="K90" s="5"/>
      <c r="L90" s="621" t="s">
        <v>2020</v>
      </c>
      <c r="M90" s="622"/>
      <c r="N90" s="962"/>
      <c r="O90" s="962"/>
      <c r="P90" s="962"/>
      <c r="Q90" s="963"/>
      <c r="R90" s="14"/>
    </row>
    <row r="91" spans="1:18" ht="20.25" customHeight="1">
      <c r="A91" s="9"/>
      <c r="B91" s="5"/>
      <c r="C91" s="5"/>
      <c r="D91" s="5"/>
      <c r="E91" s="5"/>
      <c r="F91" s="5"/>
      <c r="G91" s="5"/>
      <c r="H91" s="5"/>
      <c r="I91" s="5"/>
      <c r="J91" s="5"/>
      <c r="K91" s="5"/>
      <c r="L91" s="621" t="s">
        <v>2023</v>
      </c>
      <c r="M91" s="622"/>
      <c r="N91" s="962"/>
      <c r="O91" s="962"/>
      <c r="P91" s="962"/>
      <c r="Q91" s="963"/>
      <c r="R91" s="14"/>
    </row>
    <row r="92" spans="1:18" ht="20.25" customHeight="1">
      <c r="A92" s="9"/>
      <c r="B92" s="5"/>
      <c r="C92" s="5"/>
      <c r="D92" s="5"/>
      <c r="E92" s="5"/>
      <c r="F92" s="5"/>
      <c r="G92" s="5"/>
      <c r="H92" s="5"/>
      <c r="I92" s="5"/>
      <c r="J92" s="5"/>
      <c r="K92" s="5"/>
      <c r="L92" s="621" t="s">
        <v>2025</v>
      </c>
      <c r="M92" s="622"/>
      <c r="N92" s="962"/>
      <c r="O92" s="962"/>
      <c r="P92" s="962"/>
      <c r="Q92" s="963"/>
      <c r="R92" s="14"/>
    </row>
    <row r="93" spans="1:18" ht="20.25" customHeight="1">
      <c r="A93" s="9"/>
      <c r="B93" s="5"/>
      <c r="C93" s="5"/>
      <c r="D93" s="5"/>
      <c r="E93" s="5"/>
      <c r="F93" s="5"/>
      <c r="G93" s="5"/>
      <c r="H93" s="5"/>
      <c r="I93" s="5"/>
      <c r="J93" s="5"/>
      <c r="K93" s="5"/>
      <c r="L93" s="621" t="s">
        <v>2028</v>
      </c>
      <c r="M93" s="622"/>
      <c r="N93" s="962"/>
      <c r="O93" s="962"/>
      <c r="P93" s="962"/>
      <c r="Q93" s="963"/>
      <c r="R93" s="14"/>
    </row>
    <row r="94" spans="1:18" ht="20.25" customHeight="1">
      <c r="A94" s="9"/>
      <c r="B94" s="5"/>
      <c r="C94" s="5"/>
      <c r="D94" s="5"/>
      <c r="E94" s="5"/>
      <c r="F94" s="5"/>
      <c r="G94" s="5"/>
      <c r="H94" s="5"/>
      <c r="I94" s="5"/>
      <c r="J94" s="5"/>
      <c r="K94" s="5"/>
      <c r="L94" s="621" t="s">
        <v>2031</v>
      </c>
      <c r="M94" s="622"/>
      <c r="N94" s="962"/>
      <c r="O94" s="962"/>
      <c r="P94" s="962"/>
      <c r="Q94" s="963"/>
      <c r="R94" s="14"/>
    </row>
    <row r="95" spans="1:18" ht="20.25" customHeight="1">
      <c r="A95" s="9"/>
      <c r="B95" s="5"/>
      <c r="C95" s="5"/>
      <c r="D95" s="5"/>
      <c r="E95" s="5"/>
      <c r="F95" s="5"/>
      <c r="G95" s="5"/>
      <c r="H95" s="5"/>
      <c r="I95" s="5"/>
      <c r="J95" s="5"/>
      <c r="K95" s="5"/>
      <c r="L95" s="621" t="s">
        <v>2034</v>
      </c>
      <c r="M95" s="622"/>
      <c r="N95" s="962"/>
      <c r="O95" s="962"/>
      <c r="P95" s="962"/>
      <c r="Q95" s="963"/>
      <c r="R95" s="14"/>
    </row>
    <row r="96" spans="1:18" ht="20.25" customHeight="1">
      <c r="A96" s="9"/>
      <c r="B96" s="5"/>
      <c r="C96" s="5"/>
      <c r="D96" s="5"/>
      <c r="E96" s="5"/>
      <c r="F96" s="5"/>
      <c r="G96" s="5"/>
      <c r="H96" s="5"/>
      <c r="I96" s="5"/>
      <c r="J96" s="5"/>
      <c r="K96" s="5"/>
      <c r="L96" s="621" t="s">
        <v>2037</v>
      </c>
      <c r="M96" s="622"/>
      <c r="N96" s="962"/>
      <c r="O96" s="962"/>
      <c r="P96" s="962"/>
      <c r="Q96" s="963"/>
      <c r="R96" s="14"/>
    </row>
    <row r="97" spans="1:18" ht="20.25" customHeight="1">
      <c r="A97" s="9"/>
      <c r="B97" s="5"/>
      <c r="C97" s="5"/>
      <c r="D97" s="5"/>
      <c r="E97" s="5"/>
      <c r="F97" s="5"/>
      <c r="G97" s="5"/>
      <c r="H97" s="5"/>
      <c r="I97" s="5"/>
      <c r="J97" s="5"/>
      <c r="K97" s="5"/>
      <c r="L97" s="621" t="s">
        <v>2040</v>
      </c>
      <c r="M97" s="622"/>
      <c r="N97" s="962"/>
      <c r="O97" s="962"/>
      <c r="P97" s="962"/>
      <c r="Q97" s="963"/>
      <c r="R97" s="14"/>
    </row>
    <row r="98" spans="1:18" ht="20.25" customHeight="1">
      <c r="A98" s="9"/>
      <c r="B98" s="5"/>
      <c r="C98" s="5"/>
      <c r="D98" s="5"/>
      <c r="E98" s="5"/>
      <c r="F98" s="5"/>
      <c r="G98" s="5"/>
      <c r="H98" s="5"/>
      <c r="I98" s="5"/>
      <c r="J98" s="5"/>
      <c r="K98" s="5"/>
      <c r="L98" s="621" t="s">
        <v>2043</v>
      </c>
      <c r="M98" s="622"/>
      <c r="N98" s="962"/>
      <c r="O98" s="962"/>
      <c r="P98" s="962"/>
      <c r="Q98" s="963"/>
      <c r="R98" s="14"/>
    </row>
    <row r="99" spans="1:18" ht="20.25" customHeight="1">
      <c r="A99" s="9"/>
      <c r="B99" s="5"/>
      <c r="C99" s="5"/>
      <c r="D99" s="5"/>
      <c r="E99" s="5"/>
      <c r="F99" s="5"/>
      <c r="G99" s="5"/>
      <c r="H99" s="5"/>
      <c r="I99" s="5"/>
      <c r="J99" s="5"/>
      <c r="K99" s="5"/>
      <c r="L99" s="621" t="s">
        <v>2046</v>
      </c>
      <c r="M99" s="622"/>
      <c r="N99" s="962"/>
      <c r="O99" s="962"/>
      <c r="P99" s="962"/>
      <c r="Q99" s="963"/>
      <c r="R99" s="14"/>
    </row>
    <row r="100" spans="1:18" ht="20.25" customHeight="1">
      <c r="A100" s="9"/>
      <c r="B100" s="5"/>
      <c r="C100" s="5"/>
      <c r="D100" s="5"/>
      <c r="E100" s="5"/>
      <c r="F100" s="5"/>
      <c r="G100" s="5"/>
      <c r="H100" s="5"/>
      <c r="I100" s="5"/>
      <c r="J100" s="5"/>
      <c r="K100" s="5"/>
      <c r="L100" s="621" t="s">
        <v>2049</v>
      </c>
      <c r="M100" s="622"/>
      <c r="N100" s="962"/>
      <c r="O100" s="962"/>
      <c r="P100" s="962"/>
      <c r="Q100" s="963"/>
      <c r="R100" s="14"/>
    </row>
    <row r="101" spans="1:18" ht="20.25" customHeight="1">
      <c r="A101" s="9"/>
      <c r="B101" s="5"/>
      <c r="C101" s="5"/>
      <c r="D101" s="5"/>
      <c r="E101" s="5"/>
      <c r="F101" s="5"/>
      <c r="G101" s="5"/>
      <c r="H101" s="5"/>
      <c r="I101" s="5"/>
      <c r="J101" s="5"/>
      <c r="K101" s="5"/>
      <c r="L101" s="621" t="s">
        <v>2052</v>
      </c>
      <c r="M101" s="622"/>
      <c r="N101" s="962"/>
      <c r="O101" s="962"/>
      <c r="P101" s="962"/>
      <c r="Q101" s="963"/>
      <c r="R101" s="14"/>
    </row>
    <row r="102" spans="1:18" ht="20.25" customHeight="1">
      <c r="A102" s="9"/>
      <c r="B102" s="5"/>
      <c r="C102" s="5"/>
      <c r="D102" s="5"/>
      <c r="E102" s="5"/>
      <c r="F102" s="5"/>
      <c r="G102" s="5"/>
      <c r="H102" s="5"/>
      <c r="I102" s="5"/>
      <c r="J102" s="5"/>
      <c r="K102" s="5"/>
      <c r="L102" s="621" t="s">
        <v>2055</v>
      </c>
      <c r="M102" s="622"/>
      <c r="N102" s="962"/>
      <c r="O102" s="962"/>
      <c r="P102" s="962"/>
      <c r="Q102" s="963"/>
      <c r="R102" s="14"/>
    </row>
    <row r="103" spans="1:18" ht="20.25" customHeight="1">
      <c r="A103" s="9"/>
      <c r="B103" s="5"/>
      <c r="C103" s="5"/>
      <c r="D103" s="5"/>
      <c r="E103" s="5"/>
      <c r="F103" s="5"/>
      <c r="G103" s="5"/>
      <c r="H103" s="5"/>
      <c r="I103" s="5"/>
      <c r="J103" s="5"/>
      <c r="K103" s="5"/>
      <c r="L103" s="621" t="s">
        <v>2058</v>
      </c>
      <c r="M103" s="622"/>
      <c r="N103" s="962"/>
      <c r="O103" s="962"/>
      <c r="P103" s="962"/>
      <c r="Q103" s="963"/>
      <c r="R103" s="14"/>
    </row>
    <row r="104" spans="1:18" ht="20.25" customHeight="1">
      <c r="A104" s="9"/>
      <c r="B104" s="5"/>
      <c r="C104" s="5"/>
      <c r="D104" s="5"/>
      <c r="E104" s="5"/>
      <c r="F104" s="5"/>
      <c r="G104" s="5"/>
      <c r="H104" s="5"/>
      <c r="I104" s="5"/>
      <c r="J104" s="5"/>
      <c r="K104" s="5"/>
      <c r="L104" s="621" t="s">
        <v>2061</v>
      </c>
      <c r="M104" s="622"/>
      <c r="N104" s="962"/>
      <c r="O104" s="962"/>
      <c r="P104" s="962"/>
      <c r="Q104" s="963"/>
      <c r="R104" s="14"/>
    </row>
    <row r="105" spans="1:18" ht="20.25" customHeight="1">
      <c r="A105" s="9"/>
      <c r="B105" s="5"/>
      <c r="C105" s="5"/>
      <c r="D105" s="5"/>
      <c r="E105" s="5"/>
      <c r="F105" s="5"/>
      <c r="G105" s="5"/>
      <c r="H105" s="5"/>
      <c r="I105" s="5"/>
      <c r="J105" s="5"/>
      <c r="K105" s="5"/>
      <c r="L105" s="621" t="s">
        <v>2064</v>
      </c>
      <c r="M105" s="622"/>
      <c r="N105" s="962"/>
      <c r="O105" s="962"/>
      <c r="P105" s="962"/>
      <c r="Q105" s="963"/>
      <c r="R105" s="14"/>
    </row>
    <row r="106" spans="1:18" ht="20.25" customHeight="1">
      <c r="A106" s="9"/>
      <c r="B106" s="5"/>
      <c r="C106" s="5"/>
      <c r="D106" s="5"/>
      <c r="E106" s="5"/>
      <c r="F106" s="5"/>
      <c r="G106" s="5"/>
      <c r="H106" s="5"/>
      <c r="I106" s="5"/>
      <c r="J106" s="5"/>
      <c r="K106" s="5"/>
      <c r="L106" s="621" t="s">
        <v>2067</v>
      </c>
      <c r="M106" s="622"/>
      <c r="N106" s="962"/>
      <c r="O106" s="962"/>
      <c r="P106" s="962"/>
      <c r="Q106" s="963"/>
      <c r="R106" s="14"/>
    </row>
    <row r="107" spans="1:18" ht="20.25" customHeight="1">
      <c r="A107" s="9"/>
      <c r="B107" s="5"/>
      <c r="C107" s="5"/>
      <c r="D107" s="5"/>
      <c r="E107" s="5"/>
      <c r="F107" s="5"/>
      <c r="G107" s="5"/>
      <c r="H107" s="5"/>
      <c r="I107" s="5"/>
      <c r="J107" s="5"/>
      <c r="K107" s="5"/>
      <c r="L107" s="621" t="s">
        <v>2070</v>
      </c>
      <c r="M107" s="622"/>
      <c r="N107" s="962"/>
      <c r="O107" s="962"/>
      <c r="P107" s="962"/>
      <c r="Q107" s="963"/>
      <c r="R107" s="14"/>
    </row>
    <row r="108" spans="1:18" ht="20.25" customHeight="1">
      <c r="A108" s="9"/>
      <c r="B108" s="5"/>
      <c r="C108" s="5"/>
      <c r="D108" s="5"/>
      <c r="E108" s="5"/>
      <c r="F108" s="5"/>
      <c r="G108" s="5"/>
      <c r="H108" s="5"/>
      <c r="I108" s="5"/>
      <c r="J108" s="5"/>
      <c r="K108" s="5"/>
      <c r="L108" s="621" t="s">
        <v>2073</v>
      </c>
      <c r="M108" s="622"/>
      <c r="N108" s="962"/>
      <c r="O108" s="962"/>
      <c r="P108" s="962"/>
      <c r="Q108" s="963"/>
      <c r="R108" s="14"/>
    </row>
    <row r="109" spans="1:18" ht="20.25" customHeight="1">
      <c r="A109" s="9"/>
      <c r="B109" s="5"/>
      <c r="C109" s="5"/>
      <c r="D109" s="5"/>
      <c r="E109" s="5"/>
      <c r="F109" s="5"/>
      <c r="G109" s="5"/>
      <c r="H109" s="5"/>
      <c r="I109" s="5"/>
      <c r="J109" s="5"/>
      <c r="K109" s="5"/>
      <c r="L109" s="621" t="s">
        <v>2076</v>
      </c>
      <c r="M109" s="622"/>
      <c r="N109" s="962"/>
      <c r="O109" s="962"/>
      <c r="P109" s="962"/>
      <c r="Q109" s="963"/>
      <c r="R109" s="14"/>
    </row>
    <row r="110" spans="1:18" ht="20.25" customHeight="1">
      <c r="A110" s="9"/>
      <c r="B110" s="5"/>
      <c r="C110" s="5"/>
      <c r="D110" s="5"/>
      <c r="E110" s="5"/>
      <c r="F110" s="5"/>
      <c r="G110" s="5"/>
      <c r="H110" s="5"/>
      <c r="I110" s="5"/>
      <c r="J110" s="5"/>
      <c r="K110" s="5"/>
      <c r="L110" s="621" t="s">
        <v>2079</v>
      </c>
      <c r="M110" s="622"/>
      <c r="N110" s="962"/>
      <c r="O110" s="962"/>
      <c r="P110" s="962"/>
      <c r="Q110" s="963"/>
      <c r="R110" s="14"/>
    </row>
    <row r="111" spans="1:18" ht="20.25" customHeight="1">
      <c r="A111" s="9"/>
      <c r="B111" s="5"/>
      <c r="C111" s="5"/>
      <c r="D111" s="5"/>
      <c r="E111" s="5"/>
      <c r="F111" s="5"/>
      <c r="G111" s="5"/>
      <c r="H111" s="5"/>
      <c r="I111" s="5"/>
      <c r="J111" s="5"/>
      <c r="K111" s="5"/>
      <c r="L111" s="623" t="s">
        <v>2082</v>
      </c>
      <c r="M111" s="624"/>
      <c r="N111" s="976"/>
      <c r="O111" s="976"/>
      <c r="P111" s="976"/>
      <c r="Q111" s="977"/>
      <c r="R111" s="14"/>
    </row>
    <row r="112" spans="1:18" ht="20.25" customHeight="1" thickBot="1">
      <c r="A112" s="10"/>
      <c r="B112" s="11"/>
      <c r="C112" s="11"/>
      <c r="D112" s="11"/>
      <c r="E112" s="11"/>
      <c r="F112" s="11"/>
      <c r="G112" s="11"/>
      <c r="H112" s="11"/>
      <c r="I112" s="11"/>
      <c r="J112" s="11"/>
      <c r="K112" s="11"/>
      <c r="L112" s="11"/>
      <c r="M112" s="11"/>
      <c r="N112" s="11"/>
      <c r="O112" s="11"/>
      <c r="P112" s="11"/>
      <c r="Q112" s="11"/>
      <c r="R112" s="15"/>
    </row>
  </sheetData>
  <mergeCells count="50">
    <mergeCell ref="N107:Q107"/>
    <mergeCell ref="N108:Q108"/>
    <mergeCell ref="N109:Q109"/>
    <mergeCell ref="N110:Q110"/>
    <mergeCell ref="N111:Q111"/>
    <mergeCell ref="N102:Q102"/>
    <mergeCell ref="N103:Q103"/>
    <mergeCell ref="N104:Q104"/>
    <mergeCell ref="N105:Q105"/>
    <mergeCell ref="N106:Q106"/>
    <mergeCell ref="N97:Q97"/>
    <mergeCell ref="N98:Q98"/>
    <mergeCell ref="N99:Q99"/>
    <mergeCell ref="N100:Q100"/>
    <mergeCell ref="N101:Q101"/>
    <mergeCell ref="N92:Q92"/>
    <mergeCell ref="N93:Q93"/>
    <mergeCell ref="N94:Q94"/>
    <mergeCell ref="N95:Q95"/>
    <mergeCell ref="N96:Q96"/>
    <mergeCell ref="N87:Q87"/>
    <mergeCell ref="N88:Q88"/>
    <mergeCell ref="N89:Q89"/>
    <mergeCell ref="N90:Q90"/>
    <mergeCell ref="N91:Q91"/>
    <mergeCell ref="N81:Q81"/>
    <mergeCell ref="N82:Q82"/>
    <mergeCell ref="N83:Q83"/>
    <mergeCell ref="N84:Q84"/>
    <mergeCell ref="N86:Q86"/>
    <mergeCell ref="N76:Q76"/>
    <mergeCell ref="N77:Q77"/>
    <mergeCell ref="N78:Q78"/>
    <mergeCell ref="N79:Q79"/>
    <mergeCell ref="N80:Q80"/>
    <mergeCell ref="B1:K2"/>
    <mergeCell ref="L1:L2"/>
    <mergeCell ref="N1:N2"/>
    <mergeCell ref="B4:F4"/>
    <mergeCell ref="B3:F3"/>
    <mergeCell ref="B5:F5"/>
    <mergeCell ref="B6:F6"/>
    <mergeCell ref="G3:K3"/>
    <mergeCell ref="G4:K4"/>
    <mergeCell ref="G5:K5"/>
    <mergeCell ref="N71:Q71"/>
    <mergeCell ref="N72:Q72"/>
    <mergeCell ref="N73:Q73"/>
    <mergeCell ref="N74:Q74"/>
    <mergeCell ref="N75:Q75"/>
  </mergeCells>
  <phoneticPr fontId="24" type="noConversion"/>
  <conditionalFormatting sqref="L68:L69">
    <cfRule type="dataBar" priority="15">
      <dataBar>
        <cfvo type="num" val="0"/>
        <cfvo type="num" val="100"/>
        <color rgb="FF638EC6"/>
      </dataBar>
      <extLst>
        <ext xmlns:x14="http://schemas.microsoft.com/office/spreadsheetml/2009/9/main" uri="{B025F937-C7B1-47D3-B67F-A62EFF666E3E}">
          <x14:id>{77289A15-0B9B-42D8-BB70-DF51A69596EE}</x14:id>
        </ext>
      </extLst>
    </cfRule>
  </conditionalFormatting>
  <hyperlinks>
    <hyperlink ref="B4:F4" location="'Services - SIM'!A1" tooltip="2. Security Incident Management" display="2. Security Incident Management" xr:uid="{00000000-0004-0000-1800-000000000000}"/>
    <hyperlink ref="B5:F5" location="'Services - A&amp;F'!A1" tooltip="3. Forensic Analysis" display="3. Forensic Analysis" xr:uid="{00000000-0004-0000-1800-000001000000}"/>
    <hyperlink ref="B6:F6" location="'Services - THR'!A1" tooltip="4. Threat Intelligence" display="4. Threat Intelligence" xr:uid="{00000000-0004-0000-1800-000002000000}"/>
    <hyperlink ref="G4:K4" location="'Services - VUL'!A1" tooltip="6. Vulnerability Management" display="6. Vulnerability Management" xr:uid="{00000000-0004-0000-1800-000003000000}"/>
    <hyperlink ref="G3:K3" location="'Services - HNT'!A1" tooltip="5. Threat Hunting" display="5. Threat Hunting" xr:uid="{00000000-0004-0000-1800-000005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Drop Down 1">
              <controlPr defaultSize="0" autoLine="0" autoPict="0">
                <anchor moveWithCells="1">
                  <from>
                    <xdr:col>11</xdr:col>
                    <xdr:colOff>22860</xdr:colOff>
                    <xdr:row>12</xdr:row>
                    <xdr:rowOff>22860</xdr:rowOff>
                  </from>
                  <to>
                    <xdr:col>12</xdr:col>
                    <xdr:colOff>22860</xdr:colOff>
                    <xdr:row>12</xdr:row>
                    <xdr:rowOff>236220</xdr:rowOff>
                  </to>
                </anchor>
              </controlPr>
            </control>
          </mc:Choice>
        </mc:AlternateContent>
        <mc:AlternateContent xmlns:mc="http://schemas.openxmlformats.org/markup-compatibility/2006">
          <mc:Choice Requires="x14">
            <control shapeId="49154" r:id="rId5" name="Drop Down 2">
              <controlPr defaultSize="0" autoLine="0" autoPict="0">
                <anchor moveWithCells="1">
                  <from>
                    <xdr:col>11</xdr:col>
                    <xdr:colOff>22860</xdr:colOff>
                    <xdr:row>13</xdr:row>
                    <xdr:rowOff>22860</xdr:rowOff>
                  </from>
                  <to>
                    <xdr:col>12</xdr:col>
                    <xdr:colOff>22860</xdr:colOff>
                    <xdr:row>13</xdr:row>
                    <xdr:rowOff>236220</xdr:rowOff>
                  </to>
                </anchor>
              </controlPr>
            </control>
          </mc:Choice>
        </mc:AlternateContent>
        <mc:AlternateContent xmlns:mc="http://schemas.openxmlformats.org/markup-compatibility/2006">
          <mc:Choice Requires="x14">
            <control shapeId="49155" r:id="rId6" name="Drop Down 3">
              <controlPr defaultSize="0" autoLine="0" autoPict="0">
                <anchor moveWithCells="1">
                  <from>
                    <xdr:col>11</xdr:col>
                    <xdr:colOff>22860</xdr:colOff>
                    <xdr:row>14</xdr:row>
                    <xdr:rowOff>22860</xdr:rowOff>
                  </from>
                  <to>
                    <xdr:col>12</xdr:col>
                    <xdr:colOff>22860</xdr:colOff>
                    <xdr:row>14</xdr:row>
                    <xdr:rowOff>236220</xdr:rowOff>
                  </to>
                </anchor>
              </controlPr>
            </control>
          </mc:Choice>
        </mc:AlternateContent>
        <mc:AlternateContent xmlns:mc="http://schemas.openxmlformats.org/markup-compatibility/2006">
          <mc:Choice Requires="x14">
            <control shapeId="49156" r:id="rId7" name="Drop Down 4">
              <controlPr defaultSize="0" autoLine="0" autoPict="0">
                <anchor moveWithCells="1">
                  <from>
                    <xdr:col>11</xdr:col>
                    <xdr:colOff>22860</xdr:colOff>
                    <xdr:row>15</xdr:row>
                    <xdr:rowOff>22860</xdr:rowOff>
                  </from>
                  <to>
                    <xdr:col>12</xdr:col>
                    <xdr:colOff>22860</xdr:colOff>
                    <xdr:row>15</xdr:row>
                    <xdr:rowOff>236220</xdr:rowOff>
                  </to>
                </anchor>
              </controlPr>
            </control>
          </mc:Choice>
        </mc:AlternateContent>
        <mc:AlternateContent xmlns:mc="http://schemas.openxmlformats.org/markup-compatibility/2006">
          <mc:Choice Requires="x14">
            <control shapeId="49157" r:id="rId8" name="Drop Down 5">
              <controlPr defaultSize="0" autoLine="0" autoPict="0">
                <anchor moveWithCells="1">
                  <from>
                    <xdr:col>11</xdr:col>
                    <xdr:colOff>22860</xdr:colOff>
                    <xdr:row>16</xdr:row>
                    <xdr:rowOff>22860</xdr:rowOff>
                  </from>
                  <to>
                    <xdr:col>12</xdr:col>
                    <xdr:colOff>22860</xdr:colOff>
                    <xdr:row>16</xdr:row>
                    <xdr:rowOff>236220</xdr:rowOff>
                  </to>
                </anchor>
              </controlPr>
            </control>
          </mc:Choice>
        </mc:AlternateContent>
        <mc:AlternateContent xmlns:mc="http://schemas.openxmlformats.org/markup-compatibility/2006">
          <mc:Choice Requires="x14">
            <control shapeId="49158" r:id="rId9" name="Drop Down 6">
              <controlPr defaultSize="0" autoLine="0" autoPict="0">
                <anchor moveWithCells="1">
                  <from>
                    <xdr:col>11</xdr:col>
                    <xdr:colOff>22860</xdr:colOff>
                    <xdr:row>17</xdr:row>
                    <xdr:rowOff>22860</xdr:rowOff>
                  </from>
                  <to>
                    <xdr:col>12</xdr:col>
                    <xdr:colOff>22860</xdr:colOff>
                    <xdr:row>17</xdr:row>
                    <xdr:rowOff>236220</xdr:rowOff>
                  </to>
                </anchor>
              </controlPr>
            </control>
          </mc:Choice>
        </mc:AlternateContent>
        <mc:AlternateContent xmlns:mc="http://schemas.openxmlformats.org/markup-compatibility/2006">
          <mc:Choice Requires="x14">
            <control shapeId="49159" r:id="rId10" name="Drop Down 7">
              <controlPr defaultSize="0" autoLine="0" autoPict="0">
                <anchor moveWithCells="1">
                  <from>
                    <xdr:col>11</xdr:col>
                    <xdr:colOff>22860</xdr:colOff>
                    <xdr:row>18</xdr:row>
                    <xdr:rowOff>22860</xdr:rowOff>
                  </from>
                  <to>
                    <xdr:col>12</xdr:col>
                    <xdr:colOff>22860</xdr:colOff>
                    <xdr:row>18</xdr:row>
                    <xdr:rowOff>236220</xdr:rowOff>
                  </to>
                </anchor>
              </controlPr>
            </control>
          </mc:Choice>
        </mc:AlternateContent>
        <mc:AlternateContent xmlns:mc="http://schemas.openxmlformats.org/markup-compatibility/2006">
          <mc:Choice Requires="x14">
            <control shapeId="49160" r:id="rId11" name="Drop Down 8">
              <controlPr defaultSize="0" autoLine="0" autoPict="0">
                <anchor moveWithCells="1">
                  <from>
                    <xdr:col>11</xdr:col>
                    <xdr:colOff>22860</xdr:colOff>
                    <xdr:row>19</xdr:row>
                    <xdr:rowOff>22860</xdr:rowOff>
                  </from>
                  <to>
                    <xdr:col>12</xdr:col>
                    <xdr:colOff>22860</xdr:colOff>
                    <xdr:row>19</xdr:row>
                    <xdr:rowOff>236220</xdr:rowOff>
                  </to>
                </anchor>
              </controlPr>
            </control>
          </mc:Choice>
        </mc:AlternateContent>
        <mc:AlternateContent xmlns:mc="http://schemas.openxmlformats.org/markup-compatibility/2006">
          <mc:Choice Requires="x14">
            <control shapeId="49161" r:id="rId12" name="Drop Down 9">
              <controlPr defaultSize="0" autoLine="0" autoPict="0">
                <anchor moveWithCells="1">
                  <from>
                    <xdr:col>11</xdr:col>
                    <xdr:colOff>22860</xdr:colOff>
                    <xdr:row>20</xdr:row>
                    <xdr:rowOff>22860</xdr:rowOff>
                  </from>
                  <to>
                    <xdr:col>12</xdr:col>
                    <xdr:colOff>22860</xdr:colOff>
                    <xdr:row>20</xdr:row>
                    <xdr:rowOff>236220</xdr:rowOff>
                  </to>
                </anchor>
              </controlPr>
            </control>
          </mc:Choice>
        </mc:AlternateContent>
        <mc:AlternateContent xmlns:mc="http://schemas.openxmlformats.org/markup-compatibility/2006">
          <mc:Choice Requires="x14">
            <control shapeId="49162" r:id="rId13" name="Drop Down 10">
              <controlPr defaultSize="0" autoLine="0" autoPict="0">
                <anchor moveWithCells="1">
                  <from>
                    <xdr:col>11</xdr:col>
                    <xdr:colOff>22860</xdr:colOff>
                    <xdr:row>21</xdr:row>
                    <xdr:rowOff>22860</xdr:rowOff>
                  </from>
                  <to>
                    <xdr:col>12</xdr:col>
                    <xdr:colOff>22860</xdr:colOff>
                    <xdr:row>21</xdr:row>
                    <xdr:rowOff>236220</xdr:rowOff>
                  </to>
                </anchor>
              </controlPr>
            </control>
          </mc:Choice>
        </mc:AlternateContent>
        <mc:AlternateContent xmlns:mc="http://schemas.openxmlformats.org/markup-compatibility/2006">
          <mc:Choice Requires="x14">
            <control shapeId="49163" r:id="rId14" name="Drop Down 11">
              <controlPr defaultSize="0" autoLine="0" autoPict="0">
                <anchor moveWithCells="1">
                  <from>
                    <xdr:col>11</xdr:col>
                    <xdr:colOff>22860</xdr:colOff>
                    <xdr:row>22</xdr:row>
                    <xdr:rowOff>22860</xdr:rowOff>
                  </from>
                  <to>
                    <xdr:col>12</xdr:col>
                    <xdr:colOff>22860</xdr:colOff>
                    <xdr:row>22</xdr:row>
                    <xdr:rowOff>236220</xdr:rowOff>
                  </to>
                </anchor>
              </controlPr>
            </control>
          </mc:Choice>
        </mc:AlternateContent>
        <mc:AlternateContent xmlns:mc="http://schemas.openxmlformats.org/markup-compatibility/2006">
          <mc:Choice Requires="x14">
            <control shapeId="49164" r:id="rId15" name="Drop Down 12">
              <controlPr defaultSize="0" autoLine="0" autoPict="0">
                <anchor moveWithCells="1">
                  <from>
                    <xdr:col>11</xdr:col>
                    <xdr:colOff>22860</xdr:colOff>
                    <xdr:row>10</xdr:row>
                    <xdr:rowOff>22860</xdr:rowOff>
                  </from>
                  <to>
                    <xdr:col>12</xdr:col>
                    <xdr:colOff>22860</xdr:colOff>
                    <xdr:row>10</xdr:row>
                    <xdr:rowOff>236220</xdr:rowOff>
                  </to>
                </anchor>
              </controlPr>
            </control>
          </mc:Choice>
        </mc:AlternateContent>
        <mc:AlternateContent xmlns:mc="http://schemas.openxmlformats.org/markup-compatibility/2006">
          <mc:Choice Requires="x14">
            <control shapeId="49165" r:id="rId16" name="Drop Down 13">
              <controlPr defaultSize="0" autoLine="0" autoPict="0">
                <anchor moveWithCells="1">
                  <from>
                    <xdr:col>11</xdr:col>
                    <xdr:colOff>22860</xdr:colOff>
                    <xdr:row>24</xdr:row>
                    <xdr:rowOff>22860</xdr:rowOff>
                  </from>
                  <to>
                    <xdr:col>12</xdr:col>
                    <xdr:colOff>22860</xdr:colOff>
                    <xdr:row>24</xdr:row>
                    <xdr:rowOff>236220</xdr:rowOff>
                  </to>
                </anchor>
              </controlPr>
            </control>
          </mc:Choice>
        </mc:AlternateContent>
        <mc:AlternateContent xmlns:mc="http://schemas.openxmlformats.org/markup-compatibility/2006">
          <mc:Choice Requires="x14">
            <control shapeId="49166" r:id="rId17" name="Drop Down 14">
              <controlPr defaultSize="0" autoLine="0" autoPict="0">
                <anchor moveWithCells="1">
                  <from>
                    <xdr:col>11</xdr:col>
                    <xdr:colOff>22860</xdr:colOff>
                    <xdr:row>25</xdr:row>
                    <xdr:rowOff>22860</xdr:rowOff>
                  </from>
                  <to>
                    <xdr:col>12</xdr:col>
                    <xdr:colOff>22860</xdr:colOff>
                    <xdr:row>25</xdr:row>
                    <xdr:rowOff>236220</xdr:rowOff>
                  </to>
                </anchor>
              </controlPr>
            </control>
          </mc:Choice>
        </mc:AlternateContent>
        <mc:AlternateContent xmlns:mc="http://schemas.openxmlformats.org/markup-compatibility/2006">
          <mc:Choice Requires="x14">
            <control shapeId="49167" r:id="rId18" name="Drop Down 15">
              <controlPr defaultSize="0" autoLine="0" autoPict="0">
                <anchor moveWithCells="1">
                  <from>
                    <xdr:col>11</xdr:col>
                    <xdr:colOff>22860</xdr:colOff>
                    <xdr:row>26</xdr:row>
                    <xdr:rowOff>22860</xdr:rowOff>
                  </from>
                  <to>
                    <xdr:col>12</xdr:col>
                    <xdr:colOff>22860</xdr:colOff>
                    <xdr:row>26</xdr:row>
                    <xdr:rowOff>236220</xdr:rowOff>
                  </to>
                </anchor>
              </controlPr>
            </control>
          </mc:Choice>
        </mc:AlternateContent>
        <mc:AlternateContent xmlns:mc="http://schemas.openxmlformats.org/markup-compatibility/2006">
          <mc:Choice Requires="x14">
            <control shapeId="49168" r:id="rId19" name="Drop Down 16">
              <controlPr defaultSize="0" autoLine="0" autoPict="0">
                <anchor moveWithCells="1">
                  <from>
                    <xdr:col>11</xdr:col>
                    <xdr:colOff>22860</xdr:colOff>
                    <xdr:row>27</xdr:row>
                    <xdr:rowOff>22860</xdr:rowOff>
                  </from>
                  <to>
                    <xdr:col>12</xdr:col>
                    <xdr:colOff>22860</xdr:colOff>
                    <xdr:row>27</xdr:row>
                    <xdr:rowOff>236220</xdr:rowOff>
                  </to>
                </anchor>
              </controlPr>
            </control>
          </mc:Choice>
        </mc:AlternateContent>
        <mc:AlternateContent xmlns:mc="http://schemas.openxmlformats.org/markup-compatibility/2006">
          <mc:Choice Requires="x14">
            <control shapeId="49169" r:id="rId20" name="Drop Down 17">
              <controlPr defaultSize="0" autoLine="0" autoPict="0">
                <anchor moveWithCells="1">
                  <from>
                    <xdr:col>11</xdr:col>
                    <xdr:colOff>22860</xdr:colOff>
                    <xdr:row>28</xdr:row>
                    <xdr:rowOff>22860</xdr:rowOff>
                  </from>
                  <to>
                    <xdr:col>12</xdr:col>
                    <xdr:colOff>22860</xdr:colOff>
                    <xdr:row>28</xdr:row>
                    <xdr:rowOff>236220</xdr:rowOff>
                  </to>
                </anchor>
              </controlPr>
            </control>
          </mc:Choice>
        </mc:AlternateContent>
        <mc:AlternateContent xmlns:mc="http://schemas.openxmlformats.org/markup-compatibility/2006">
          <mc:Choice Requires="x14">
            <control shapeId="49170" r:id="rId21" name="Drop Down 18">
              <controlPr defaultSize="0" autoLine="0" autoPict="0">
                <anchor moveWithCells="1">
                  <from>
                    <xdr:col>11</xdr:col>
                    <xdr:colOff>22860</xdr:colOff>
                    <xdr:row>29</xdr:row>
                    <xdr:rowOff>22860</xdr:rowOff>
                  </from>
                  <to>
                    <xdr:col>12</xdr:col>
                    <xdr:colOff>22860</xdr:colOff>
                    <xdr:row>29</xdr:row>
                    <xdr:rowOff>236220</xdr:rowOff>
                  </to>
                </anchor>
              </controlPr>
            </control>
          </mc:Choice>
        </mc:AlternateContent>
        <mc:AlternateContent xmlns:mc="http://schemas.openxmlformats.org/markup-compatibility/2006">
          <mc:Choice Requires="x14">
            <control shapeId="49171" r:id="rId22" name="Drop Down 19">
              <controlPr defaultSize="0" autoLine="0" autoPict="0">
                <anchor moveWithCells="1">
                  <from>
                    <xdr:col>11</xdr:col>
                    <xdr:colOff>22860</xdr:colOff>
                    <xdr:row>30</xdr:row>
                    <xdr:rowOff>22860</xdr:rowOff>
                  </from>
                  <to>
                    <xdr:col>12</xdr:col>
                    <xdr:colOff>22860</xdr:colOff>
                    <xdr:row>30</xdr:row>
                    <xdr:rowOff>236220</xdr:rowOff>
                  </to>
                </anchor>
              </controlPr>
            </control>
          </mc:Choice>
        </mc:AlternateContent>
        <mc:AlternateContent xmlns:mc="http://schemas.openxmlformats.org/markup-compatibility/2006">
          <mc:Choice Requires="x14">
            <control shapeId="49172" r:id="rId23" name="Drop Down 20">
              <controlPr defaultSize="0" autoLine="0" autoPict="0">
                <anchor moveWithCells="1">
                  <from>
                    <xdr:col>11</xdr:col>
                    <xdr:colOff>22860</xdr:colOff>
                    <xdr:row>31</xdr:row>
                    <xdr:rowOff>22860</xdr:rowOff>
                  </from>
                  <to>
                    <xdr:col>12</xdr:col>
                    <xdr:colOff>22860</xdr:colOff>
                    <xdr:row>31</xdr:row>
                    <xdr:rowOff>236220</xdr:rowOff>
                  </to>
                </anchor>
              </controlPr>
            </control>
          </mc:Choice>
        </mc:AlternateContent>
        <mc:AlternateContent xmlns:mc="http://schemas.openxmlformats.org/markup-compatibility/2006">
          <mc:Choice Requires="x14">
            <control shapeId="49173" r:id="rId24" name="Drop Down 21">
              <controlPr defaultSize="0" autoLine="0" autoPict="0">
                <anchor moveWithCells="1">
                  <from>
                    <xdr:col>11</xdr:col>
                    <xdr:colOff>22860</xdr:colOff>
                    <xdr:row>33</xdr:row>
                    <xdr:rowOff>22860</xdr:rowOff>
                  </from>
                  <to>
                    <xdr:col>12</xdr:col>
                    <xdr:colOff>22860</xdr:colOff>
                    <xdr:row>33</xdr:row>
                    <xdr:rowOff>236220</xdr:rowOff>
                  </to>
                </anchor>
              </controlPr>
            </control>
          </mc:Choice>
        </mc:AlternateContent>
        <mc:AlternateContent xmlns:mc="http://schemas.openxmlformats.org/markup-compatibility/2006">
          <mc:Choice Requires="x14">
            <control shapeId="49174" r:id="rId25" name="Drop Down 22">
              <controlPr defaultSize="0" autoLine="0" autoPict="0">
                <anchor moveWithCells="1">
                  <from>
                    <xdr:col>11</xdr:col>
                    <xdr:colOff>22860</xdr:colOff>
                    <xdr:row>34</xdr:row>
                    <xdr:rowOff>22860</xdr:rowOff>
                  </from>
                  <to>
                    <xdr:col>12</xdr:col>
                    <xdr:colOff>22860</xdr:colOff>
                    <xdr:row>34</xdr:row>
                    <xdr:rowOff>236220</xdr:rowOff>
                  </to>
                </anchor>
              </controlPr>
            </control>
          </mc:Choice>
        </mc:AlternateContent>
        <mc:AlternateContent xmlns:mc="http://schemas.openxmlformats.org/markup-compatibility/2006">
          <mc:Choice Requires="x14">
            <control shapeId="49175" r:id="rId26" name="Drop Down 23">
              <controlPr defaultSize="0" autoLine="0" autoPict="0">
                <anchor moveWithCells="1">
                  <from>
                    <xdr:col>11</xdr:col>
                    <xdr:colOff>22860</xdr:colOff>
                    <xdr:row>35</xdr:row>
                    <xdr:rowOff>22860</xdr:rowOff>
                  </from>
                  <to>
                    <xdr:col>12</xdr:col>
                    <xdr:colOff>22860</xdr:colOff>
                    <xdr:row>35</xdr:row>
                    <xdr:rowOff>236220</xdr:rowOff>
                  </to>
                </anchor>
              </controlPr>
            </control>
          </mc:Choice>
        </mc:AlternateContent>
        <mc:AlternateContent xmlns:mc="http://schemas.openxmlformats.org/markup-compatibility/2006">
          <mc:Choice Requires="x14">
            <control shapeId="49176" r:id="rId27" name="Drop Down 24">
              <controlPr defaultSize="0" autoLine="0" autoPict="0">
                <anchor moveWithCells="1">
                  <from>
                    <xdr:col>11</xdr:col>
                    <xdr:colOff>22860</xdr:colOff>
                    <xdr:row>36</xdr:row>
                    <xdr:rowOff>22860</xdr:rowOff>
                  </from>
                  <to>
                    <xdr:col>12</xdr:col>
                    <xdr:colOff>22860</xdr:colOff>
                    <xdr:row>36</xdr:row>
                    <xdr:rowOff>236220</xdr:rowOff>
                  </to>
                </anchor>
              </controlPr>
            </control>
          </mc:Choice>
        </mc:AlternateContent>
        <mc:AlternateContent xmlns:mc="http://schemas.openxmlformats.org/markup-compatibility/2006">
          <mc:Choice Requires="x14">
            <control shapeId="49190" r:id="rId28" name="Drop Down 38">
              <controlPr defaultSize="0" autoLine="0" autoPict="0">
                <anchor moveWithCells="1">
                  <from>
                    <xdr:col>11</xdr:col>
                    <xdr:colOff>22860</xdr:colOff>
                    <xdr:row>40</xdr:row>
                    <xdr:rowOff>22860</xdr:rowOff>
                  </from>
                  <to>
                    <xdr:col>12</xdr:col>
                    <xdr:colOff>22860</xdr:colOff>
                    <xdr:row>40</xdr:row>
                    <xdr:rowOff>236220</xdr:rowOff>
                  </to>
                </anchor>
              </controlPr>
            </control>
          </mc:Choice>
        </mc:AlternateContent>
        <mc:AlternateContent xmlns:mc="http://schemas.openxmlformats.org/markup-compatibility/2006">
          <mc:Choice Requires="x14">
            <control shapeId="49191" r:id="rId29" name="Drop Down 39">
              <controlPr defaultSize="0" autoLine="0" autoPict="0">
                <anchor moveWithCells="1">
                  <from>
                    <xdr:col>11</xdr:col>
                    <xdr:colOff>22860</xdr:colOff>
                    <xdr:row>41</xdr:row>
                    <xdr:rowOff>22860</xdr:rowOff>
                  </from>
                  <to>
                    <xdr:col>12</xdr:col>
                    <xdr:colOff>22860</xdr:colOff>
                    <xdr:row>41</xdr:row>
                    <xdr:rowOff>236220</xdr:rowOff>
                  </to>
                </anchor>
              </controlPr>
            </control>
          </mc:Choice>
        </mc:AlternateContent>
        <mc:AlternateContent xmlns:mc="http://schemas.openxmlformats.org/markup-compatibility/2006">
          <mc:Choice Requires="x14">
            <control shapeId="49192" r:id="rId30" name="Drop Down 40">
              <controlPr defaultSize="0" autoLine="0" autoPict="0">
                <anchor moveWithCells="1">
                  <from>
                    <xdr:col>11</xdr:col>
                    <xdr:colOff>22860</xdr:colOff>
                    <xdr:row>42</xdr:row>
                    <xdr:rowOff>22860</xdr:rowOff>
                  </from>
                  <to>
                    <xdr:col>12</xdr:col>
                    <xdr:colOff>22860</xdr:colOff>
                    <xdr:row>42</xdr:row>
                    <xdr:rowOff>236220</xdr:rowOff>
                  </to>
                </anchor>
              </controlPr>
            </control>
          </mc:Choice>
        </mc:AlternateContent>
        <mc:AlternateContent xmlns:mc="http://schemas.openxmlformats.org/markup-compatibility/2006">
          <mc:Choice Requires="x14">
            <control shapeId="49193" r:id="rId31" name="Drop Down 41">
              <controlPr defaultSize="0" autoLine="0" autoPict="0">
                <anchor moveWithCells="1">
                  <from>
                    <xdr:col>11</xdr:col>
                    <xdr:colOff>22860</xdr:colOff>
                    <xdr:row>43</xdr:row>
                    <xdr:rowOff>22860</xdr:rowOff>
                  </from>
                  <to>
                    <xdr:col>12</xdr:col>
                    <xdr:colOff>22860</xdr:colOff>
                    <xdr:row>43</xdr:row>
                    <xdr:rowOff>236220</xdr:rowOff>
                  </to>
                </anchor>
              </controlPr>
            </control>
          </mc:Choice>
        </mc:AlternateContent>
        <mc:AlternateContent xmlns:mc="http://schemas.openxmlformats.org/markup-compatibility/2006">
          <mc:Choice Requires="x14">
            <control shapeId="49194" r:id="rId32" name="Drop Down 42">
              <controlPr defaultSize="0" autoLine="0" autoPict="0">
                <anchor moveWithCells="1">
                  <from>
                    <xdr:col>11</xdr:col>
                    <xdr:colOff>22860</xdr:colOff>
                    <xdr:row>44</xdr:row>
                    <xdr:rowOff>22860</xdr:rowOff>
                  </from>
                  <to>
                    <xdr:col>12</xdr:col>
                    <xdr:colOff>22860</xdr:colOff>
                    <xdr:row>44</xdr:row>
                    <xdr:rowOff>236220</xdr:rowOff>
                  </to>
                </anchor>
              </controlPr>
            </control>
          </mc:Choice>
        </mc:AlternateContent>
        <mc:AlternateContent xmlns:mc="http://schemas.openxmlformats.org/markup-compatibility/2006">
          <mc:Choice Requires="x14">
            <control shapeId="49195" r:id="rId33" name="Drop Down 43">
              <controlPr defaultSize="0" autoLine="0" autoPict="0">
                <anchor moveWithCells="1">
                  <from>
                    <xdr:col>11</xdr:col>
                    <xdr:colOff>22860</xdr:colOff>
                    <xdr:row>45</xdr:row>
                    <xdr:rowOff>22860</xdr:rowOff>
                  </from>
                  <to>
                    <xdr:col>12</xdr:col>
                    <xdr:colOff>22860</xdr:colOff>
                    <xdr:row>45</xdr:row>
                    <xdr:rowOff>236220</xdr:rowOff>
                  </to>
                </anchor>
              </controlPr>
            </control>
          </mc:Choice>
        </mc:AlternateContent>
        <mc:AlternateContent xmlns:mc="http://schemas.openxmlformats.org/markup-compatibility/2006">
          <mc:Choice Requires="x14">
            <control shapeId="49196" r:id="rId34" name="Drop Down 44">
              <controlPr defaultSize="0" autoLine="0" autoPict="0">
                <anchor moveWithCells="1">
                  <from>
                    <xdr:col>11</xdr:col>
                    <xdr:colOff>22860</xdr:colOff>
                    <xdr:row>46</xdr:row>
                    <xdr:rowOff>22860</xdr:rowOff>
                  </from>
                  <to>
                    <xdr:col>12</xdr:col>
                    <xdr:colOff>22860</xdr:colOff>
                    <xdr:row>46</xdr:row>
                    <xdr:rowOff>236220</xdr:rowOff>
                  </to>
                </anchor>
              </controlPr>
            </control>
          </mc:Choice>
        </mc:AlternateContent>
        <mc:AlternateContent xmlns:mc="http://schemas.openxmlformats.org/markup-compatibility/2006">
          <mc:Choice Requires="x14">
            <control shapeId="49197" r:id="rId35" name="Drop Down 45">
              <controlPr defaultSize="0" autoLine="0" autoPict="0">
                <anchor moveWithCells="1">
                  <from>
                    <xdr:col>11</xdr:col>
                    <xdr:colOff>22860</xdr:colOff>
                    <xdr:row>47</xdr:row>
                    <xdr:rowOff>22860</xdr:rowOff>
                  </from>
                  <to>
                    <xdr:col>12</xdr:col>
                    <xdr:colOff>22860</xdr:colOff>
                    <xdr:row>47</xdr:row>
                    <xdr:rowOff>236220</xdr:rowOff>
                  </to>
                </anchor>
              </controlPr>
            </control>
          </mc:Choice>
        </mc:AlternateContent>
        <mc:AlternateContent xmlns:mc="http://schemas.openxmlformats.org/markup-compatibility/2006">
          <mc:Choice Requires="x14">
            <control shapeId="49198" r:id="rId36" name="Drop Down 46">
              <controlPr defaultSize="0" autoLine="0" autoPict="0">
                <anchor moveWithCells="1">
                  <from>
                    <xdr:col>11</xdr:col>
                    <xdr:colOff>22860</xdr:colOff>
                    <xdr:row>51</xdr:row>
                    <xdr:rowOff>22860</xdr:rowOff>
                  </from>
                  <to>
                    <xdr:col>12</xdr:col>
                    <xdr:colOff>22860</xdr:colOff>
                    <xdr:row>51</xdr:row>
                    <xdr:rowOff>236220</xdr:rowOff>
                  </to>
                </anchor>
              </controlPr>
            </control>
          </mc:Choice>
        </mc:AlternateContent>
        <mc:AlternateContent xmlns:mc="http://schemas.openxmlformats.org/markup-compatibility/2006">
          <mc:Choice Requires="x14">
            <control shapeId="49199" r:id="rId37" name="Drop Down 47">
              <controlPr defaultSize="0" autoLine="0" autoPict="0">
                <anchor moveWithCells="1">
                  <from>
                    <xdr:col>11</xdr:col>
                    <xdr:colOff>22860</xdr:colOff>
                    <xdr:row>52</xdr:row>
                    <xdr:rowOff>22860</xdr:rowOff>
                  </from>
                  <to>
                    <xdr:col>12</xdr:col>
                    <xdr:colOff>22860</xdr:colOff>
                    <xdr:row>52</xdr:row>
                    <xdr:rowOff>236220</xdr:rowOff>
                  </to>
                </anchor>
              </controlPr>
            </control>
          </mc:Choice>
        </mc:AlternateContent>
        <mc:AlternateContent xmlns:mc="http://schemas.openxmlformats.org/markup-compatibility/2006">
          <mc:Choice Requires="x14">
            <control shapeId="49200" r:id="rId38" name="Drop Down 48">
              <controlPr defaultSize="0" autoLine="0" autoPict="0">
                <anchor moveWithCells="1">
                  <from>
                    <xdr:col>11</xdr:col>
                    <xdr:colOff>22860</xdr:colOff>
                    <xdr:row>53</xdr:row>
                    <xdr:rowOff>22860</xdr:rowOff>
                  </from>
                  <to>
                    <xdr:col>12</xdr:col>
                    <xdr:colOff>22860</xdr:colOff>
                    <xdr:row>53</xdr:row>
                    <xdr:rowOff>236220</xdr:rowOff>
                  </to>
                </anchor>
              </controlPr>
            </control>
          </mc:Choice>
        </mc:AlternateContent>
        <mc:AlternateContent xmlns:mc="http://schemas.openxmlformats.org/markup-compatibility/2006">
          <mc:Choice Requires="x14">
            <control shapeId="49201" r:id="rId39" name="Drop Down 49">
              <controlPr defaultSize="0" autoLine="0" autoPict="0">
                <anchor moveWithCells="1">
                  <from>
                    <xdr:col>11</xdr:col>
                    <xdr:colOff>22860</xdr:colOff>
                    <xdr:row>54</xdr:row>
                    <xdr:rowOff>22860</xdr:rowOff>
                  </from>
                  <to>
                    <xdr:col>12</xdr:col>
                    <xdr:colOff>22860</xdr:colOff>
                    <xdr:row>54</xdr:row>
                    <xdr:rowOff>236220</xdr:rowOff>
                  </to>
                </anchor>
              </controlPr>
            </control>
          </mc:Choice>
        </mc:AlternateContent>
        <mc:AlternateContent xmlns:mc="http://schemas.openxmlformats.org/markup-compatibility/2006">
          <mc:Choice Requires="x14">
            <control shapeId="49202" r:id="rId40" name="Drop Down 50">
              <controlPr defaultSize="0" autoLine="0" autoPict="0">
                <anchor moveWithCells="1">
                  <from>
                    <xdr:col>11</xdr:col>
                    <xdr:colOff>22860</xdr:colOff>
                    <xdr:row>55</xdr:row>
                    <xdr:rowOff>22860</xdr:rowOff>
                  </from>
                  <to>
                    <xdr:col>12</xdr:col>
                    <xdr:colOff>22860</xdr:colOff>
                    <xdr:row>55</xdr:row>
                    <xdr:rowOff>236220</xdr:rowOff>
                  </to>
                </anchor>
              </controlPr>
            </control>
          </mc:Choice>
        </mc:AlternateContent>
        <mc:AlternateContent xmlns:mc="http://schemas.openxmlformats.org/markup-compatibility/2006">
          <mc:Choice Requires="x14">
            <control shapeId="49203" r:id="rId41" name="Drop Down 51">
              <controlPr defaultSize="0" autoLine="0" autoPict="0">
                <anchor moveWithCells="1">
                  <from>
                    <xdr:col>11</xdr:col>
                    <xdr:colOff>22860</xdr:colOff>
                    <xdr:row>56</xdr:row>
                    <xdr:rowOff>22860</xdr:rowOff>
                  </from>
                  <to>
                    <xdr:col>12</xdr:col>
                    <xdr:colOff>22860</xdr:colOff>
                    <xdr:row>56</xdr:row>
                    <xdr:rowOff>236220</xdr:rowOff>
                  </to>
                </anchor>
              </controlPr>
            </control>
          </mc:Choice>
        </mc:AlternateContent>
        <mc:AlternateContent xmlns:mc="http://schemas.openxmlformats.org/markup-compatibility/2006">
          <mc:Choice Requires="x14">
            <control shapeId="49204" r:id="rId42" name="Drop Down 52">
              <controlPr defaultSize="0" autoLine="0" autoPict="0">
                <anchor moveWithCells="1">
                  <from>
                    <xdr:col>11</xdr:col>
                    <xdr:colOff>22860</xdr:colOff>
                    <xdr:row>57</xdr:row>
                    <xdr:rowOff>22860</xdr:rowOff>
                  </from>
                  <to>
                    <xdr:col>12</xdr:col>
                    <xdr:colOff>22860</xdr:colOff>
                    <xdr:row>57</xdr:row>
                    <xdr:rowOff>236220</xdr:rowOff>
                  </to>
                </anchor>
              </controlPr>
            </control>
          </mc:Choice>
        </mc:AlternateContent>
        <mc:AlternateContent xmlns:mc="http://schemas.openxmlformats.org/markup-compatibility/2006">
          <mc:Choice Requires="x14">
            <control shapeId="49205" r:id="rId43" name="Drop Down 53">
              <controlPr defaultSize="0" autoLine="0" autoPict="0">
                <anchor moveWithCells="1">
                  <from>
                    <xdr:col>11</xdr:col>
                    <xdr:colOff>22860</xdr:colOff>
                    <xdr:row>58</xdr:row>
                    <xdr:rowOff>22860</xdr:rowOff>
                  </from>
                  <to>
                    <xdr:col>12</xdr:col>
                    <xdr:colOff>22860</xdr:colOff>
                    <xdr:row>58</xdr:row>
                    <xdr:rowOff>236220</xdr:rowOff>
                  </to>
                </anchor>
              </controlPr>
            </control>
          </mc:Choice>
        </mc:AlternateContent>
        <mc:AlternateContent xmlns:mc="http://schemas.openxmlformats.org/markup-compatibility/2006">
          <mc:Choice Requires="x14">
            <control shapeId="49206" r:id="rId44" name="Drop Down 54">
              <controlPr defaultSize="0" autoLine="0" autoPict="0">
                <anchor moveWithCells="1">
                  <from>
                    <xdr:col>11</xdr:col>
                    <xdr:colOff>22860</xdr:colOff>
                    <xdr:row>62</xdr:row>
                    <xdr:rowOff>22860</xdr:rowOff>
                  </from>
                  <to>
                    <xdr:col>12</xdr:col>
                    <xdr:colOff>22860</xdr:colOff>
                    <xdr:row>62</xdr:row>
                    <xdr:rowOff>236220</xdr:rowOff>
                  </to>
                </anchor>
              </controlPr>
            </control>
          </mc:Choice>
        </mc:AlternateContent>
        <mc:AlternateContent xmlns:mc="http://schemas.openxmlformats.org/markup-compatibility/2006">
          <mc:Choice Requires="x14">
            <control shapeId="49210" r:id="rId45" name="Drop Down 58">
              <controlPr defaultSize="0" autoLine="0" autoPict="0">
                <anchor moveWithCells="1">
                  <from>
                    <xdr:col>11</xdr:col>
                    <xdr:colOff>22860</xdr:colOff>
                    <xdr:row>59</xdr:row>
                    <xdr:rowOff>22860</xdr:rowOff>
                  </from>
                  <to>
                    <xdr:col>12</xdr:col>
                    <xdr:colOff>22860</xdr:colOff>
                    <xdr:row>59</xdr:row>
                    <xdr:rowOff>236220</xdr:rowOff>
                  </to>
                </anchor>
              </controlPr>
            </control>
          </mc:Choice>
        </mc:AlternateContent>
        <mc:AlternateContent xmlns:mc="http://schemas.openxmlformats.org/markup-compatibility/2006">
          <mc:Choice Requires="x14">
            <control shapeId="49211" r:id="rId46" name="Drop Down 59">
              <controlPr defaultSize="0" autoLine="0" autoPict="0">
                <anchor moveWithCells="1">
                  <from>
                    <xdr:col>11</xdr:col>
                    <xdr:colOff>22860</xdr:colOff>
                    <xdr:row>60</xdr:row>
                    <xdr:rowOff>22860</xdr:rowOff>
                  </from>
                  <to>
                    <xdr:col>12</xdr:col>
                    <xdr:colOff>22860</xdr:colOff>
                    <xdr:row>60</xdr:row>
                    <xdr:rowOff>236220</xdr:rowOff>
                  </to>
                </anchor>
              </controlPr>
            </control>
          </mc:Choice>
        </mc:AlternateContent>
        <mc:AlternateContent xmlns:mc="http://schemas.openxmlformats.org/markup-compatibility/2006">
          <mc:Choice Requires="x14">
            <control shapeId="49212" r:id="rId47" name="Drop Down 60">
              <controlPr defaultSize="0" autoLine="0" autoPict="0">
                <anchor moveWithCells="1">
                  <from>
                    <xdr:col>11</xdr:col>
                    <xdr:colOff>22860</xdr:colOff>
                    <xdr:row>63</xdr:row>
                    <xdr:rowOff>22860</xdr:rowOff>
                  </from>
                  <to>
                    <xdr:col>12</xdr:col>
                    <xdr:colOff>22860</xdr:colOff>
                    <xdr:row>63</xdr:row>
                    <xdr:rowOff>236220</xdr:rowOff>
                  </to>
                </anchor>
              </controlPr>
            </control>
          </mc:Choice>
        </mc:AlternateContent>
        <mc:AlternateContent xmlns:mc="http://schemas.openxmlformats.org/markup-compatibility/2006">
          <mc:Choice Requires="x14">
            <control shapeId="49213" r:id="rId48" name="Drop Down 61">
              <controlPr defaultSize="0" autoLine="0" autoPict="0">
                <anchor moveWithCells="1">
                  <from>
                    <xdr:col>11</xdr:col>
                    <xdr:colOff>22860</xdr:colOff>
                    <xdr:row>61</xdr:row>
                    <xdr:rowOff>22860</xdr:rowOff>
                  </from>
                  <to>
                    <xdr:col>12</xdr:col>
                    <xdr:colOff>22860</xdr:colOff>
                    <xdr:row>61</xdr:row>
                    <xdr:rowOff>236220</xdr:rowOff>
                  </to>
                </anchor>
              </controlPr>
            </control>
          </mc:Choice>
        </mc:AlternateContent>
        <mc:AlternateContent xmlns:mc="http://schemas.openxmlformats.org/markup-compatibility/2006">
          <mc:Choice Requires="x14">
            <control shapeId="49216" r:id="rId49" name="Drop Down 64">
              <controlPr defaultSize="0" autoLine="0" autoPict="0">
                <anchor moveWithCells="1">
                  <from>
                    <xdr:col>11</xdr:col>
                    <xdr:colOff>22860</xdr:colOff>
                    <xdr:row>32</xdr:row>
                    <xdr:rowOff>22860</xdr:rowOff>
                  </from>
                  <to>
                    <xdr:col>12</xdr:col>
                    <xdr:colOff>22860</xdr:colOff>
                    <xdr:row>32</xdr:row>
                    <xdr:rowOff>236220</xdr:rowOff>
                  </to>
                </anchor>
              </controlPr>
            </control>
          </mc:Choice>
        </mc:AlternateContent>
        <mc:AlternateContent xmlns:mc="http://schemas.openxmlformats.org/markup-compatibility/2006">
          <mc:Choice Requires="x14">
            <control shapeId="49220" r:id="rId50" name="Drop Down 68">
              <controlPr defaultSize="0" autoLine="0" autoPict="0">
                <anchor moveWithCells="1">
                  <from>
                    <xdr:col>11</xdr:col>
                    <xdr:colOff>22860</xdr:colOff>
                    <xdr:row>64</xdr:row>
                    <xdr:rowOff>22860</xdr:rowOff>
                  </from>
                  <to>
                    <xdr:col>12</xdr:col>
                    <xdr:colOff>22860</xdr:colOff>
                    <xdr:row>64</xdr:row>
                    <xdr:rowOff>236220</xdr:rowOff>
                  </to>
                </anchor>
              </controlPr>
            </control>
          </mc:Choice>
        </mc:AlternateContent>
        <mc:AlternateContent xmlns:mc="http://schemas.openxmlformats.org/markup-compatibility/2006">
          <mc:Choice Requires="x14">
            <control shapeId="49221" r:id="rId51" name="Drop Down 69">
              <controlPr defaultSize="0" autoLine="0" autoPict="0">
                <anchor moveWithCells="1">
                  <from>
                    <xdr:col>11</xdr:col>
                    <xdr:colOff>22860</xdr:colOff>
                    <xdr:row>65</xdr:row>
                    <xdr:rowOff>22860</xdr:rowOff>
                  </from>
                  <to>
                    <xdr:col>12</xdr:col>
                    <xdr:colOff>22860</xdr:colOff>
                    <xdr:row>65</xdr:row>
                    <xdr:rowOff>236220</xdr:rowOff>
                  </to>
                </anchor>
              </controlPr>
            </control>
          </mc:Choice>
        </mc:AlternateContent>
        <mc:AlternateContent xmlns:mc="http://schemas.openxmlformats.org/markup-compatibility/2006">
          <mc:Choice Requires="x14">
            <control shapeId="49222" r:id="rId52" name="Drop Down 70">
              <controlPr defaultSize="0" autoLine="0" autoPict="0">
                <anchor moveWithCells="1">
                  <from>
                    <xdr:col>11</xdr:col>
                    <xdr:colOff>22860</xdr:colOff>
                    <xdr:row>66</xdr:row>
                    <xdr:rowOff>22860</xdr:rowOff>
                  </from>
                  <to>
                    <xdr:col>12</xdr:col>
                    <xdr:colOff>22860</xdr:colOff>
                    <xdr:row>66</xdr:row>
                    <xdr:rowOff>236220</xdr:rowOff>
                  </to>
                </anchor>
              </controlPr>
            </control>
          </mc:Choice>
        </mc:AlternateContent>
        <mc:AlternateContent xmlns:mc="http://schemas.openxmlformats.org/markup-compatibility/2006">
          <mc:Choice Requires="x14">
            <control shapeId="49223" r:id="rId53" name="Drop Down 71">
              <controlPr defaultSize="0" autoLine="0" autoPict="0">
                <anchor moveWithCells="1">
                  <from>
                    <xdr:col>11</xdr:col>
                    <xdr:colOff>22860</xdr:colOff>
                    <xdr:row>48</xdr:row>
                    <xdr:rowOff>22860</xdr:rowOff>
                  </from>
                  <to>
                    <xdr:col>12</xdr:col>
                    <xdr:colOff>22860</xdr:colOff>
                    <xdr:row>48</xdr:row>
                    <xdr:rowOff>236220</xdr:rowOff>
                  </to>
                </anchor>
              </controlPr>
            </control>
          </mc:Choice>
        </mc:AlternateContent>
        <mc:AlternateContent xmlns:mc="http://schemas.openxmlformats.org/markup-compatibility/2006">
          <mc:Choice Requires="x14">
            <control shapeId="49224" r:id="rId54" name="Drop Down 72">
              <controlPr defaultSize="0" autoLine="0" autoPict="0">
                <anchor moveWithCells="1">
                  <from>
                    <xdr:col>11</xdr:col>
                    <xdr:colOff>22860</xdr:colOff>
                    <xdr:row>49</xdr:row>
                    <xdr:rowOff>22860</xdr:rowOff>
                  </from>
                  <to>
                    <xdr:col>12</xdr:col>
                    <xdr:colOff>22860</xdr:colOff>
                    <xdr:row>49</xdr:row>
                    <xdr:rowOff>236220</xdr:rowOff>
                  </to>
                </anchor>
              </controlPr>
            </control>
          </mc:Choice>
        </mc:AlternateContent>
        <mc:AlternateContent xmlns:mc="http://schemas.openxmlformats.org/markup-compatibility/2006">
          <mc:Choice Requires="x14">
            <control shapeId="49225" r:id="rId55" name="Drop Down 73">
              <controlPr defaultSize="0" autoLine="0" autoPict="0">
                <anchor moveWithCells="1">
                  <from>
                    <xdr:col>11</xdr:col>
                    <xdr:colOff>22860</xdr:colOff>
                    <xdr:row>50</xdr:row>
                    <xdr:rowOff>22860</xdr:rowOff>
                  </from>
                  <to>
                    <xdr:col>12</xdr:col>
                    <xdr:colOff>22860</xdr:colOff>
                    <xdr:row>50</xdr:row>
                    <xdr:rowOff>236220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77289A15-0B9B-42D8-BB70-DF51A69596EE}">
            <x14:dataBar minLength="0" maxLength="100" border="1" gradient="0">
              <x14:cfvo type="num">
                <xm:f>0</xm:f>
              </x14:cfvo>
              <x14:cfvo type="num">
                <xm:f>100</xm:f>
              </x14:cfvo>
              <x14:borderColor theme="3"/>
              <x14:negativeFillColor rgb="FFFF0000"/>
              <x14:axisColor rgb="FF000000"/>
            </x14:dataBar>
          </x14:cfRule>
          <xm:sqref>L68:L69</xm:sqref>
        </x14:conditionalFormatting>
        <x14:conditionalFormatting xmlns:xm="http://schemas.microsoft.com/office/excel/2006/main">
          <x14:cfRule type="expression" priority="14" id="{964C54EE-13FC-4ECF-81F4-F541EBFCF5AF}">
            <xm:f>_Output!$D$527=1</xm:f>
            <x14:dxf>
              <font>
                <strike/>
              </font>
              <fill>
                <patternFill>
                  <bgColor rgb="FFFFC000"/>
                </patternFill>
              </fill>
            </x14:dxf>
          </x14:cfRule>
          <xm:sqref>A9:Q68</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12">
    <tabColor rgb="FF0070C0"/>
  </sheetPr>
  <dimension ref="A1:Z134"/>
  <sheetViews>
    <sheetView showRowColHeaders="0" zoomScaleNormal="100" workbookViewId="0">
      <pane ySplit="7" topLeftCell="A8" activePane="bottomLeft" state="frozen"/>
      <selection pane="bottomLeft"/>
    </sheetView>
  </sheetViews>
  <sheetFormatPr defaultColWidth="0" defaultRowHeight="14.45"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customWidth="1"/>
    <col min="17" max="17" width="113" customWidth="1"/>
    <col min="18" max="18" width="2.28515625" customWidth="1"/>
    <col min="19" max="26" width="0" hidden="1" customWidth="1"/>
    <col min="27" max="16384" width="9.28515625" hidden="1"/>
  </cols>
  <sheetData>
    <row r="1" spans="1:18" ht="20.100000000000001" customHeight="1">
      <c r="A1" s="385"/>
      <c r="B1" s="968" t="s">
        <v>38</v>
      </c>
      <c r="C1" s="969"/>
      <c r="D1" s="969"/>
      <c r="E1" s="969"/>
      <c r="F1" s="969"/>
      <c r="G1" s="969"/>
      <c r="H1" s="969"/>
      <c r="I1" s="969"/>
      <c r="J1" s="969"/>
      <c r="K1" s="969"/>
      <c r="L1" s="877"/>
      <c r="M1" s="324"/>
      <c r="N1" s="877"/>
      <c r="O1" s="324"/>
      <c r="P1" s="324"/>
      <c r="Q1" s="324"/>
      <c r="R1" s="315"/>
    </row>
    <row r="2" spans="1:18" ht="20.100000000000001" customHeight="1">
      <c r="A2" s="386"/>
      <c r="B2" s="848"/>
      <c r="C2" s="849"/>
      <c r="D2" s="849"/>
      <c r="E2" s="849"/>
      <c r="F2" s="849"/>
      <c r="G2" s="849"/>
      <c r="H2" s="849"/>
      <c r="I2" s="849"/>
      <c r="J2" s="849"/>
      <c r="K2" s="849"/>
      <c r="L2" s="840"/>
      <c r="M2" s="325"/>
      <c r="N2" s="840"/>
      <c r="O2" s="325"/>
      <c r="P2" s="325"/>
      <c r="Q2" s="325"/>
      <c r="R2" s="318"/>
    </row>
    <row r="3" spans="1:18" ht="20.100000000000001" customHeight="1">
      <c r="A3" s="386"/>
      <c r="B3" s="836" t="s">
        <v>39</v>
      </c>
      <c r="C3" s="837"/>
      <c r="D3" s="837"/>
      <c r="E3" s="837"/>
      <c r="F3" s="838"/>
      <c r="G3" s="836" t="s">
        <v>43</v>
      </c>
      <c r="H3" s="837"/>
      <c r="I3" s="837"/>
      <c r="J3" s="837"/>
      <c r="K3" s="837"/>
      <c r="L3" s="317"/>
      <c r="M3" s="317"/>
      <c r="N3" s="317"/>
      <c r="O3" s="317"/>
      <c r="P3" s="317"/>
      <c r="Q3" s="317"/>
      <c r="R3" s="318"/>
    </row>
    <row r="4" spans="1:18" ht="20.100000000000001" customHeight="1">
      <c r="A4" s="386"/>
      <c r="B4" s="841" t="s">
        <v>40</v>
      </c>
      <c r="C4" s="842"/>
      <c r="D4" s="842"/>
      <c r="E4" s="842"/>
      <c r="F4" s="843"/>
      <c r="G4" s="836" t="s">
        <v>44</v>
      </c>
      <c r="H4" s="837"/>
      <c r="I4" s="837"/>
      <c r="J4" s="837"/>
      <c r="K4" s="837"/>
      <c r="L4" s="317"/>
      <c r="M4" s="317"/>
      <c r="N4" s="317"/>
      <c r="O4" s="317"/>
      <c r="P4" s="317"/>
      <c r="Q4" s="317"/>
      <c r="R4" s="318"/>
    </row>
    <row r="5" spans="1:18" ht="20.100000000000001" customHeight="1">
      <c r="A5" s="386"/>
      <c r="B5" s="844" t="s">
        <v>1941</v>
      </c>
      <c r="C5" s="845"/>
      <c r="D5" s="845"/>
      <c r="E5" s="845"/>
      <c r="F5" s="978"/>
      <c r="G5" s="836"/>
      <c r="H5" s="837"/>
      <c r="I5" s="837"/>
      <c r="J5" s="837"/>
      <c r="K5" s="837"/>
      <c r="L5" s="317"/>
      <c r="M5" s="317"/>
      <c r="N5" s="317"/>
      <c r="O5" s="317"/>
      <c r="P5" s="317"/>
      <c r="Q5" s="317"/>
      <c r="R5" s="318"/>
    </row>
    <row r="6" spans="1:18" ht="20.100000000000001" customHeight="1">
      <c r="A6" s="386"/>
      <c r="B6" s="844" t="s">
        <v>1942</v>
      </c>
      <c r="C6" s="845"/>
      <c r="D6" s="845"/>
      <c r="E6" s="845"/>
      <c r="F6" s="978"/>
      <c r="G6" s="384"/>
      <c r="H6" s="389"/>
      <c r="I6" s="389"/>
      <c r="J6" s="389"/>
      <c r="K6" s="389"/>
      <c r="L6" s="317"/>
      <c r="M6" s="317"/>
      <c r="N6" s="317"/>
      <c r="O6" s="317"/>
      <c r="P6" s="317"/>
      <c r="Q6" s="317"/>
      <c r="R6" s="318"/>
    </row>
    <row r="7" spans="1:18" ht="20.100000000000001" customHeight="1" thickBot="1">
      <c r="A7" s="319"/>
      <c r="B7" s="320"/>
      <c r="C7" s="320"/>
      <c r="D7" s="320"/>
      <c r="E7" s="320"/>
      <c r="F7" s="320"/>
      <c r="G7" s="320"/>
      <c r="H7" s="320"/>
      <c r="I7" s="320"/>
      <c r="J7" s="320"/>
      <c r="K7" s="320"/>
      <c r="L7" s="320"/>
      <c r="M7" s="320"/>
      <c r="N7" s="320"/>
      <c r="O7" s="320"/>
      <c r="P7" s="320"/>
      <c r="Q7" s="320"/>
      <c r="R7" s="321"/>
    </row>
    <row r="8" spans="1:18" ht="20.100000000000001" customHeight="1">
      <c r="A8" s="153"/>
      <c r="B8" s="154"/>
      <c r="C8" s="154"/>
      <c r="D8" s="154"/>
      <c r="E8" s="154"/>
      <c r="F8" s="154"/>
      <c r="G8" s="154"/>
      <c r="H8" s="154"/>
      <c r="I8" s="154"/>
      <c r="J8" s="154"/>
      <c r="K8" s="154"/>
      <c r="L8" s="154"/>
      <c r="M8" s="154"/>
      <c r="N8" s="154"/>
      <c r="O8" s="154"/>
      <c r="P8" s="154"/>
      <c r="Q8" s="154"/>
      <c r="R8" s="155"/>
    </row>
    <row r="9" spans="1:18" ht="20.100000000000001" customHeight="1">
      <c r="A9" s="176">
        <v>2</v>
      </c>
      <c r="B9" s="174" t="s">
        <v>321</v>
      </c>
      <c r="C9" s="174"/>
      <c r="D9" s="174"/>
      <c r="E9" s="174"/>
      <c r="F9" s="174"/>
      <c r="G9" s="174"/>
      <c r="H9" s="174"/>
      <c r="I9" s="174"/>
      <c r="J9" s="174"/>
      <c r="K9" s="174"/>
      <c r="L9" s="177" t="s">
        <v>334</v>
      </c>
      <c r="M9" s="174"/>
      <c r="N9" s="177" t="s">
        <v>335</v>
      </c>
      <c r="O9" s="174"/>
      <c r="P9" s="178" t="s">
        <v>92</v>
      </c>
      <c r="Q9" s="177" t="s">
        <v>313</v>
      </c>
      <c r="R9" s="156"/>
    </row>
    <row r="10" spans="1:18" ht="20.100000000000001" customHeight="1">
      <c r="A10" s="157"/>
      <c r="B10" s="151" t="s">
        <v>1461</v>
      </c>
      <c r="C10" s="148"/>
      <c r="D10" s="148"/>
      <c r="E10" s="148"/>
      <c r="F10" s="148"/>
      <c r="G10" s="148"/>
      <c r="H10" s="148"/>
      <c r="I10" s="148"/>
      <c r="J10" s="148"/>
      <c r="K10" s="148"/>
      <c r="L10" s="149"/>
      <c r="M10" s="148"/>
      <c r="N10" s="149"/>
      <c r="O10" s="148"/>
      <c r="P10" s="179"/>
      <c r="Q10" s="310"/>
      <c r="R10" s="156"/>
    </row>
    <row r="11" spans="1:18" ht="20.100000000000001" customHeight="1">
      <c r="A11" s="164"/>
      <c r="B11" s="164" t="s">
        <v>355</v>
      </c>
      <c r="C11" s="164" t="s">
        <v>2089</v>
      </c>
      <c r="D11" s="164"/>
      <c r="E11" s="164"/>
      <c r="F11" s="164"/>
      <c r="G11" s="164"/>
      <c r="H11" s="164"/>
      <c r="I11" s="164"/>
      <c r="J11" s="164"/>
      <c r="K11" s="164"/>
      <c r="L11" s="140"/>
      <c r="M11" s="142"/>
      <c r="N11" s="138"/>
      <c r="O11" s="142"/>
      <c r="P11" s="410"/>
      <c r="Q11" s="306"/>
      <c r="R11" s="156"/>
    </row>
    <row r="12" spans="1:18" ht="20.100000000000001" customHeight="1">
      <c r="A12" s="164"/>
      <c r="B12" s="167" t="s">
        <v>956</v>
      </c>
      <c r="C12" s="164" t="s">
        <v>2090</v>
      </c>
      <c r="D12" s="164"/>
      <c r="E12" s="164"/>
      <c r="F12" s="164"/>
      <c r="G12" s="164"/>
      <c r="H12" s="164"/>
      <c r="I12" s="164"/>
      <c r="J12" s="164"/>
      <c r="K12" s="164"/>
      <c r="L12" s="313"/>
      <c r="M12" s="142"/>
      <c r="N12" s="138"/>
      <c r="O12" s="142"/>
      <c r="P12" s="410"/>
      <c r="Q12" s="306" t="s">
        <v>2091</v>
      </c>
      <c r="R12" s="156"/>
    </row>
    <row r="13" spans="1:18" ht="20.100000000000001" customHeight="1">
      <c r="A13" s="164"/>
      <c r="B13" s="167" t="s">
        <v>959</v>
      </c>
      <c r="C13" s="164" t="s">
        <v>2092</v>
      </c>
      <c r="D13" s="164"/>
      <c r="E13" s="164"/>
      <c r="F13" s="164"/>
      <c r="G13" s="164"/>
      <c r="H13" s="164"/>
      <c r="I13" s="164"/>
      <c r="J13" s="164"/>
      <c r="K13" s="164"/>
      <c r="L13" s="313"/>
      <c r="M13" s="142"/>
      <c r="N13" s="138"/>
      <c r="O13" s="142"/>
      <c r="P13" s="410"/>
      <c r="Q13" s="306" t="s">
        <v>2093</v>
      </c>
      <c r="R13" s="156"/>
    </row>
    <row r="14" spans="1:18" ht="20.100000000000001" customHeight="1">
      <c r="A14" s="164"/>
      <c r="B14" s="167"/>
      <c r="C14" s="571" t="s">
        <v>2094</v>
      </c>
      <c r="D14" s="164"/>
      <c r="E14" s="164"/>
      <c r="F14" s="164"/>
      <c r="G14" s="164"/>
      <c r="H14" s="164"/>
      <c r="I14" s="164"/>
      <c r="J14" s="164"/>
      <c r="K14" s="164"/>
      <c r="L14" s="138"/>
      <c r="M14" s="142"/>
      <c r="N14" s="138"/>
      <c r="O14" s="142"/>
      <c r="P14" s="410"/>
      <c r="Q14" s="308" t="s">
        <v>2095</v>
      </c>
      <c r="R14" s="156"/>
    </row>
    <row r="15" spans="1:18" ht="20.100000000000001" customHeight="1">
      <c r="A15" s="157"/>
      <c r="B15" s="163" t="s">
        <v>358</v>
      </c>
      <c r="C15" s="163" t="s">
        <v>2096</v>
      </c>
      <c r="D15" s="163"/>
      <c r="E15" s="163"/>
      <c r="F15" s="163"/>
      <c r="G15" s="163"/>
      <c r="H15" s="163"/>
      <c r="I15" s="163"/>
      <c r="J15" s="163"/>
      <c r="K15" s="163"/>
      <c r="L15" s="137"/>
      <c r="M15" s="141"/>
      <c r="N15" s="137"/>
      <c r="O15" s="141"/>
      <c r="P15" s="381" t="str">
        <f>VLOOKUP(_Output!D605,_Guidance!B1729:C1734,2,FALSE)</f>
        <v xml:space="preserve"> </v>
      </c>
      <c r="Q15" s="305" t="s">
        <v>2097</v>
      </c>
      <c r="R15" s="156"/>
    </row>
    <row r="16" spans="1:18" ht="20.100000000000001" customHeight="1">
      <c r="A16" s="157"/>
      <c r="B16" s="163" t="s">
        <v>384</v>
      </c>
      <c r="C16" s="163" t="s">
        <v>2098</v>
      </c>
      <c r="D16" s="163"/>
      <c r="E16" s="163"/>
      <c r="F16" s="163"/>
      <c r="G16" s="163"/>
      <c r="H16" s="163"/>
      <c r="I16" s="163"/>
      <c r="J16" s="163"/>
      <c r="K16" s="163"/>
      <c r="L16" s="137"/>
      <c r="M16" s="141"/>
      <c r="N16" s="137"/>
      <c r="O16" s="141"/>
      <c r="P16" s="381" t="str">
        <f>VLOOKUP(_Output!D606,_Guidance!B1735:C1740,2,FALSE)</f>
        <v xml:space="preserve"> </v>
      </c>
      <c r="Q16" s="305" t="s">
        <v>1944</v>
      </c>
      <c r="R16" s="156"/>
    </row>
    <row r="17" spans="1:18" ht="20.100000000000001" customHeight="1">
      <c r="A17" s="158"/>
      <c r="B17" s="164" t="s">
        <v>387</v>
      </c>
      <c r="C17" s="165" t="s">
        <v>2099</v>
      </c>
      <c r="D17" s="165"/>
      <c r="E17" s="165"/>
      <c r="F17" s="165"/>
      <c r="G17" s="165"/>
      <c r="H17" s="165"/>
      <c r="I17" s="165"/>
      <c r="J17" s="165"/>
      <c r="K17" s="165"/>
      <c r="L17" s="138"/>
      <c r="M17" s="142"/>
      <c r="N17" s="138"/>
      <c r="O17" s="142"/>
      <c r="P17" s="410"/>
      <c r="Q17" s="306"/>
      <c r="R17" s="159"/>
    </row>
    <row r="18" spans="1:18" ht="20.100000000000001" customHeight="1">
      <c r="A18" s="158"/>
      <c r="B18" s="167" t="s">
        <v>1026</v>
      </c>
      <c r="C18" s="164" t="s">
        <v>2100</v>
      </c>
      <c r="D18" s="164"/>
      <c r="E18" s="164"/>
      <c r="F18" s="164"/>
      <c r="G18" s="164"/>
      <c r="H18" s="164"/>
      <c r="I18" s="164"/>
      <c r="J18" s="164"/>
      <c r="K18" s="164"/>
      <c r="L18" s="138"/>
      <c r="M18" s="142"/>
      <c r="N18" s="138"/>
      <c r="O18" s="142"/>
      <c r="P18" s="410"/>
      <c r="Q18" s="306" t="s">
        <v>2101</v>
      </c>
      <c r="R18" s="159"/>
    </row>
    <row r="19" spans="1:18" ht="20.100000000000001" customHeight="1">
      <c r="A19" s="158"/>
      <c r="B19" s="167" t="s">
        <v>1029</v>
      </c>
      <c r="C19" s="164" t="s">
        <v>1954</v>
      </c>
      <c r="D19" s="164"/>
      <c r="E19" s="164"/>
      <c r="F19" s="164"/>
      <c r="G19" s="164"/>
      <c r="H19" s="164"/>
      <c r="I19" s="164"/>
      <c r="J19" s="164"/>
      <c r="K19" s="164"/>
      <c r="L19" s="138"/>
      <c r="M19" s="142"/>
      <c r="N19" s="138"/>
      <c r="O19" s="142"/>
      <c r="P19" s="410"/>
      <c r="Q19" s="306" t="s">
        <v>2102</v>
      </c>
      <c r="R19" s="159"/>
    </row>
    <row r="20" spans="1:18" ht="20.100000000000001" customHeight="1">
      <c r="A20" s="158"/>
      <c r="B20" s="167" t="s">
        <v>1053</v>
      </c>
      <c r="C20" s="164" t="s">
        <v>2103</v>
      </c>
      <c r="D20" s="164"/>
      <c r="E20" s="164"/>
      <c r="F20" s="164"/>
      <c r="G20" s="164"/>
      <c r="H20" s="164"/>
      <c r="I20" s="164"/>
      <c r="J20" s="164"/>
      <c r="K20" s="164"/>
      <c r="L20" s="138"/>
      <c r="M20" s="142"/>
      <c r="N20" s="138"/>
      <c r="O20" s="142"/>
      <c r="P20" s="410"/>
      <c r="Q20" s="306" t="s">
        <v>2104</v>
      </c>
      <c r="R20" s="159"/>
    </row>
    <row r="21" spans="1:18" ht="20.100000000000001" customHeight="1">
      <c r="A21" s="158"/>
      <c r="B21" s="167" t="s">
        <v>1644</v>
      </c>
      <c r="C21" s="164" t="s">
        <v>2105</v>
      </c>
      <c r="D21" s="164"/>
      <c r="E21" s="164"/>
      <c r="F21" s="164"/>
      <c r="G21" s="164"/>
      <c r="H21" s="164"/>
      <c r="I21" s="164"/>
      <c r="J21" s="164"/>
      <c r="K21" s="164"/>
      <c r="L21" s="138"/>
      <c r="M21" s="142"/>
      <c r="N21" s="138"/>
      <c r="O21" s="142"/>
      <c r="P21" s="410"/>
      <c r="Q21" s="306" t="s">
        <v>2106</v>
      </c>
      <c r="R21" s="159"/>
    </row>
    <row r="22" spans="1:18" ht="20.100000000000001" customHeight="1">
      <c r="A22" s="158"/>
      <c r="B22" s="167" t="s">
        <v>1645</v>
      </c>
      <c r="C22" s="164" t="s">
        <v>1957</v>
      </c>
      <c r="D22" s="164"/>
      <c r="E22" s="164"/>
      <c r="F22" s="164"/>
      <c r="G22" s="164"/>
      <c r="H22" s="164"/>
      <c r="I22" s="164"/>
      <c r="J22" s="164"/>
      <c r="K22" s="164"/>
      <c r="L22" s="138"/>
      <c r="M22" s="142"/>
      <c r="N22" s="138"/>
      <c r="O22" s="142"/>
      <c r="P22" s="410"/>
      <c r="Q22" s="306" t="s">
        <v>2107</v>
      </c>
      <c r="R22" s="159"/>
    </row>
    <row r="23" spans="1:18" ht="20.100000000000001" customHeight="1">
      <c r="A23" s="158"/>
      <c r="B23" s="167" t="s">
        <v>2108</v>
      </c>
      <c r="C23" s="164" t="s">
        <v>1960</v>
      </c>
      <c r="D23" s="164"/>
      <c r="E23" s="164"/>
      <c r="F23" s="164"/>
      <c r="G23" s="164"/>
      <c r="H23" s="164"/>
      <c r="I23" s="164"/>
      <c r="J23" s="164"/>
      <c r="K23" s="164"/>
      <c r="L23" s="138"/>
      <c r="M23" s="142"/>
      <c r="N23" s="138"/>
      <c r="O23" s="142"/>
      <c r="P23" s="410"/>
      <c r="Q23" s="306" t="s">
        <v>1961</v>
      </c>
      <c r="R23" s="159"/>
    </row>
    <row r="24" spans="1:18" ht="20.100000000000001" customHeight="1">
      <c r="A24" s="158"/>
      <c r="B24" s="167" t="s">
        <v>2109</v>
      </c>
      <c r="C24" s="164" t="s">
        <v>1963</v>
      </c>
      <c r="D24" s="164"/>
      <c r="E24" s="164"/>
      <c r="F24" s="164"/>
      <c r="G24" s="164"/>
      <c r="H24" s="164"/>
      <c r="I24" s="164"/>
      <c r="J24" s="164"/>
      <c r="K24" s="164"/>
      <c r="L24" s="138"/>
      <c r="M24" s="142"/>
      <c r="N24" s="138"/>
      <c r="O24" s="142"/>
      <c r="P24" s="410"/>
      <c r="Q24" s="306" t="s">
        <v>1964</v>
      </c>
      <c r="R24" s="159"/>
    </row>
    <row r="25" spans="1:18" ht="20.100000000000001" customHeight="1">
      <c r="A25" s="158"/>
      <c r="B25" s="167" t="s">
        <v>2110</v>
      </c>
      <c r="C25" s="164" t="s">
        <v>1966</v>
      </c>
      <c r="D25" s="164"/>
      <c r="E25" s="164"/>
      <c r="F25" s="164"/>
      <c r="G25" s="164"/>
      <c r="H25" s="164"/>
      <c r="I25" s="164"/>
      <c r="J25" s="164"/>
      <c r="K25" s="164"/>
      <c r="L25" s="138"/>
      <c r="M25" s="142"/>
      <c r="N25" s="138"/>
      <c r="O25" s="142"/>
      <c r="P25" s="410"/>
      <c r="Q25" s="306" t="s">
        <v>1967</v>
      </c>
      <c r="R25" s="159"/>
    </row>
    <row r="26" spans="1:18" ht="20.100000000000001" customHeight="1">
      <c r="A26" s="158"/>
      <c r="B26" s="167" t="s">
        <v>2111</v>
      </c>
      <c r="C26" s="164" t="s">
        <v>1969</v>
      </c>
      <c r="D26" s="164"/>
      <c r="E26" s="164"/>
      <c r="F26" s="164"/>
      <c r="G26" s="164"/>
      <c r="H26" s="164"/>
      <c r="I26" s="164"/>
      <c r="J26" s="164"/>
      <c r="K26" s="164"/>
      <c r="L26" s="138"/>
      <c r="M26" s="142"/>
      <c r="N26" s="138"/>
      <c r="O26" s="142"/>
      <c r="P26" s="410"/>
      <c r="Q26" s="306" t="s">
        <v>1970</v>
      </c>
      <c r="R26" s="159"/>
    </row>
    <row r="27" spans="1:18" ht="20.100000000000001" customHeight="1">
      <c r="A27" s="158"/>
      <c r="B27" s="167" t="s">
        <v>2112</v>
      </c>
      <c r="C27" s="164" t="s">
        <v>1972</v>
      </c>
      <c r="D27" s="164"/>
      <c r="E27" s="164"/>
      <c r="F27" s="164"/>
      <c r="G27" s="164"/>
      <c r="H27" s="164"/>
      <c r="I27" s="164"/>
      <c r="J27" s="164"/>
      <c r="K27" s="164"/>
      <c r="L27" s="138"/>
      <c r="M27" s="142"/>
      <c r="N27" s="138"/>
      <c r="O27" s="142"/>
      <c r="P27" s="410"/>
      <c r="Q27" s="306" t="s">
        <v>1973</v>
      </c>
      <c r="R27" s="159"/>
    </row>
    <row r="28" spans="1:18" ht="20.100000000000001" customHeight="1">
      <c r="A28" s="158"/>
      <c r="B28" s="167" t="s">
        <v>2113</v>
      </c>
      <c r="C28" s="166" t="s">
        <v>1975</v>
      </c>
      <c r="D28" s="166"/>
      <c r="E28" s="166"/>
      <c r="F28" s="166"/>
      <c r="G28" s="166"/>
      <c r="H28" s="166"/>
      <c r="I28" s="166"/>
      <c r="J28" s="166"/>
      <c r="K28" s="166"/>
      <c r="L28" s="147"/>
      <c r="M28" s="150"/>
      <c r="N28" s="147"/>
      <c r="O28" s="150"/>
      <c r="P28" s="411"/>
      <c r="Q28" s="307" t="s">
        <v>1976</v>
      </c>
      <c r="R28" s="159"/>
    </row>
    <row r="29" spans="1:18" ht="20.100000000000001" customHeight="1">
      <c r="A29" s="158"/>
      <c r="B29" s="164"/>
      <c r="C29" s="168" t="s">
        <v>439</v>
      </c>
      <c r="D29" s="168"/>
      <c r="E29" s="168"/>
      <c r="F29" s="168"/>
      <c r="G29" s="168"/>
      <c r="H29" s="168"/>
      <c r="I29" s="168"/>
      <c r="J29" s="168"/>
      <c r="K29" s="168"/>
      <c r="L29" s="311" t="str">
        <f>VLOOKUP(SUM(_Output!D608:D618),_SUM_Completeness!A113:B124,2,FALSE)</f>
        <v>Incomplete</v>
      </c>
      <c r="M29" s="142"/>
      <c r="N29" s="138"/>
      <c r="O29" s="142"/>
      <c r="P29" s="410"/>
      <c r="Q29" s="308" t="s">
        <v>2114</v>
      </c>
      <c r="R29" s="159"/>
    </row>
    <row r="30" spans="1:18" ht="20.100000000000001" customHeight="1">
      <c r="A30" s="157"/>
      <c r="B30" s="163" t="s">
        <v>390</v>
      </c>
      <c r="C30" s="163" t="s">
        <v>1978</v>
      </c>
      <c r="D30" s="163"/>
      <c r="E30" s="163"/>
      <c r="F30" s="163"/>
      <c r="G30" s="163"/>
      <c r="H30" s="163"/>
      <c r="I30" s="163"/>
      <c r="J30" s="163"/>
      <c r="K30" s="163"/>
      <c r="L30" s="137"/>
      <c r="M30" s="141"/>
      <c r="N30" s="137"/>
      <c r="O30" s="141"/>
      <c r="P30" s="381" t="str">
        <f>VLOOKUP(_Output!D619,_Guidance!B1741:C1746,2,FALSE)</f>
        <v xml:space="preserve"> </v>
      </c>
      <c r="Q30" s="305" t="s">
        <v>1979</v>
      </c>
      <c r="R30" s="156"/>
    </row>
    <row r="31" spans="1:18" ht="20.100000000000001" customHeight="1">
      <c r="A31" s="157"/>
      <c r="B31" s="163" t="s">
        <v>393</v>
      </c>
      <c r="C31" s="163" t="s">
        <v>1980</v>
      </c>
      <c r="D31" s="163"/>
      <c r="E31" s="163"/>
      <c r="F31" s="163"/>
      <c r="G31" s="163"/>
      <c r="H31" s="163"/>
      <c r="I31" s="163"/>
      <c r="J31" s="163"/>
      <c r="K31" s="163"/>
      <c r="L31" s="137"/>
      <c r="M31" s="141"/>
      <c r="N31" s="137"/>
      <c r="O31" s="141"/>
      <c r="P31" s="381" t="str">
        <f>VLOOKUP(_Output!D620,_Guidance!B1747:C1752,2,FALSE)</f>
        <v xml:space="preserve"> </v>
      </c>
      <c r="Q31" s="305" t="s">
        <v>1981</v>
      </c>
      <c r="R31" s="156"/>
    </row>
    <row r="32" spans="1:18" ht="20.100000000000001" customHeight="1">
      <c r="A32" s="157"/>
      <c r="B32" s="163" t="s">
        <v>396</v>
      </c>
      <c r="C32" s="163" t="s">
        <v>1982</v>
      </c>
      <c r="D32" s="163"/>
      <c r="E32" s="163"/>
      <c r="F32" s="163"/>
      <c r="G32" s="163"/>
      <c r="H32" s="163"/>
      <c r="I32" s="163"/>
      <c r="J32" s="163"/>
      <c r="K32" s="163"/>
      <c r="L32" s="137"/>
      <c r="M32" s="141"/>
      <c r="N32" s="137"/>
      <c r="O32" s="141"/>
      <c r="P32" s="381" t="str">
        <f>VLOOKUP(_Output!D621,_Guidance!B1753:C1758,2,FALSE)</f>
        <v xml:space="preserve"> </v>
      </c>
      <c r="Q32" s="305" t="s">
        <v>1983</v>
      </c>
      <c r="R32" s="156"/>
    </row>
    <row r="33" spans="1:18" ht="20.100000000000001" customHeight="1">
      <c r="A33" s="157"/>
      <c r="B33" s="163" t="s">
        <v>399</v>
      </c>
      <c r="C33" s="163" t="s">
        <v>1984</v>
      </c>
      <c r="D33" s="163"/>
      <c r="E33" s="163"/>
      <c r="F33" s="163"/>
      <c r="G33" s="163"/>
      <c r="H33" s="163"/>
      <c r="I33" s="163"/>
      <c r="J33" s="163"/>
      <c r="K33" s="163"/>
      <c r="L33" s="137"/>
      <c r="M33" s="141"/>
      <c r="N33" s="137"/>
      <c r="O33" s="141"/>
      <c r="P33" s="381" t="str">
        <f>VLOOKUP(_Output!D625,_Guidance!B1759:C1764,2,FALSE)</f>
        <v xml:space="preserve"> </v>
      </c>
      <c r="Q33" s="305" t="s">
        <v>1985</v>
      </c>
      <c r="R33" s="156"/>
    </row>
    <row r="34" spans="1:18" ht="20.100000000000001" customHeight="1">
      <c r="A34" s="157"/>
      <c r="B34" s="163" t="s">
        <v>712</v>
      </c>
      <c r="C34" s="163" t="s">
        <v>1986</v>
      </c>
      <c r="D34" s="163"/>
      <c r="E34" s="163"/>
      <c r="F34" s="163"/>
      <c r="G34" s="163"/>
      <c r="H34" s="163"/>
      <c r="I34" s="163"/>
      <c r="J34" s="163"/>
      <c r="K34" s="163"/>
      <c r="L34" s="137"/>
      <c r="M34" s="141"/>
      <c r="N34" s="137"/>
      <c r="O34" s="141"/>
      <c r="P34" s="381" t="str">
        <f>VLOOKUP(_Output!D626,_Guidance!B1765:C1770,2,FALSE)</f>
        <v xml:space="preserve"> </v>
      </c>
      <c r="Q34" s="305" t="s">
        <v>1987</v>
      </c>
      <c r="R34" s="156"/>
    </row>
    <row r="35" spans="1:18" ht="20.100000000000001" customHeight="1">
      <c r="A35" s="157"/>
      <c r="B35" s="163" t="s">
        <v>715</v>
      </c>
      <c r="C35" s="163" t="s">
        <v>1988</v>
      </c>
      <c r="D35" s="163"/>
      <c r="E35" s="163"/>
      <c r="F35" s="163"/>
      <c r="G35" s="163"/>
      <c r="H35" s="163"/>
      <c r="I35" s="163"/>
      <c r="J35" s="163"/>
      <c r="K35" s="163"/>
      <c r="L35" s="137"/>
      <c r="M35" s="141"/>
      <c r="N35" s="137"/>
      <c r="O35" s="141"/>
      <c r="P35" s="381" t="str">
        <f>VLOOKUP(_Output!D627,_Guidance!B1771:C1776,2,FALSE)</f>
        <v xml:space="preserve"> </v>
      </c>
      <c r="Q35" s="305" t="s">
        <v>1989</v>
      </c>
      <c r="R35" s="156"/>
    </row>
    <row r="36" spans="1:18" ht="20.100000000000001" customHeight="1">
      <c r="A36" s="157"/>
      <c r="B36" s="163" t="s">
        <v>718</v>
      </c>
      <c r="C36" s="163" t="s">
        <v>2115</v>
      </c>
      <c r="D36" s="163"/>
      <c r="E36" s="163"/>
      <c r="F36" s="163"/>
      <c r="G36" s="163"/>
      <c r="H36" s="163"/>
      <c r="I36" s="163"/>
      <c r="J36" s="163"/>
      <c r="K36" s="163"/>
      <c r="L36" s="137"/>
      <c r="M36" s="141"/>
      <c r="N36" s="137"/>
      <c r="O36" s="141"/>
      <c r="P36" s="381" t="str">
        <f>VLOOKUP(_Output!D628,_Guidance!B1777:C1782,2,FALSE)</f>
        <v xml:space="preserve"> </v>
      </c>
      <c r="Q36" s="305" t="s">
        <v>2116</v>
      </c>
      <c r="R36" s="156"/>
    </row>
    <row r="37" spans="1:18" ht="20.100000000000001" customHeight="1">
      <c r="A37" s="157"/>
      <c r="B37" s="163" t="s">
        <v>2117</v>
      </c>
      <c r="C37" s="163" t="s">
        <v>1994</v>
      </c>
      <c r="D37" s="163"/>
      <c r="E37" s="163"/>
      <c r="F37" s="163"/>
      <c r="G37" s="163"/>
      <c r="H37" s="163"/>
      <c r="I37" s="163"/>
      <c r="J37" s="163"/>
      <c r="K37" s="163"/>
      <c r="L37" s="137"/>
      <c r="M37" s="141"/>
      <c r="N37" s="137"/>
      <c r="O37" s="141"/>
      <c r="P37" s="381" t="str">
        <f>VLOOKUP(_Output!D1067,_Guidance!B1783:C1788,2,FALSE)</f>
        <v xml:space="preserve"> </v>
      </c>
      <c r="Q37" s="305" t="s">
        <v>1995</v>
      </c>
      <c r="R37" s="156"/>
    </row>
    <row r="38" spans="1:18" ht="20.100000000000001" customHeight="1">
      <c r="A38" s="157"/>
      <c r="B38" s="163" t="s">
        <v>2118</v>
      </c>
      <c r="C38" s="163" t="s">
        <v>1997</v>
      </c>
      <c r="D38" s="163"/>
      <c r="E38" s="163"/>
      <c r="F38" s="163"/>
      <c r="G38" s="163"/>
      <c r="H38" s="163"/>
      <c r="I38" s="163"/>
      <c r="J38" s="163"/>
      <c r="K38" s="163"/>
      <c r="L38" s="137"/>
      <c r="M38" s="141"/>
      <c r="N38" s="137"/>
      <c r="O38" s="141"/>
      <c r="P38" s="381" t="str">
        <f>VLOOKUP(_Output!D631,_Guidance!B1789:C1794,2,FALSE)</f>
        <v xml:space="preserve"> </v>
      </c>
      <c r="Q38" s="305" t="s">
        <v>1998</v>
      </c>
      <c r="R38" s="156"/>
    </row>
    <row r="39" spans="1:18" ht="20.100000000000001" customHeight="1">
      <c r="A39" s="157"/>
      <c r="B39" s="163" t="s">
        <v>2119</v>
      </c>
      <c r="C39" s="163" t="s">
        <v>2120</v>
      </c>
      <c r="D39" s="163"/>
      <c r="E39" s="163"/>
      <c r="F39" s="163"/>
      <c r="G39" s="163"/>
      <c r="H39" s="163"/>
      <c r="I39" s="163"/>
      <c r="J39" s="163"/>
      <c r="K39" s="163"/>
      <c r="L39" s="137"/>
      <c r="M39" s="141"/>
      <c r="N39" s="137"/>
      <c r="O39" s="141"/>
      <c r="P39" s="381" t="str">
        <f>VLOOKUP(_Output!D632,_Guidance!B1795:C1800,2,FALSE)</f>
        <v xml:space="preserve"> </v>
      </c>
      <c r="Q39" s="305" t="s">
        <v>2121</v>
      </c>
      <c r="R39" s="156"/>
    </row>
    <row r="40" spans="1:18" ht="20.100000000000001" customHeight="1">
      <c r="A40" s="157"/>
      <c r="B40" s="163" t="s">
        <v>2122</v>
      </c>
      <c r="C40" s="163" t="s">
        <v>2003</v>
      </c>
      <c r="D40" s="163"/>
      <c r="E40" s="163"/>
      <c r="F40" s="163"/>
      <c r="G40" s="163"/>
      <c r="H40" s="163"/>
      <c r="I40" s="163"/>
      <c r="J40" s="163"/>
      <c r="K40" s="163"/>
      <c r="L40" s="137"/>
      <c r="M40" s="141"/>
      <c r="N40" s="137"/>
      <c r="O40" s="141"/>
      <c r="P40" s="381" t="str">
        <f>VLOOKUP(_Output!D633,_Guidance!B1801:C1806,2,FALSE)</f>
        <v xml:space="preserve"> </v>
      </c>
      <c r="Q40" s="305" t="s">
        <v>2004</v>
      </c>
      <c r="R40" s="156"/>
    </row>
    <row r="41" spans="1:18" ht="20.100000000000001" customHeight="1">
      <c r="A41" s="157"/>
      <c r="B41" s="163" t="s">
        <v>2123</v>
      </c>
      <c r="C41" s="163" t="s">
        <v>2006</v>
      </c>
      <c r="D41" s="163"/>
      <c r="E41" s="163"/>
      <c r="F41" s="163"/>
      <c r="G41" s="163"/>
      <c r="H41" s="163"/>
      <c r="I41" s="163"/>
      <c r="J41" s="163"/>
      <c r="K41" s="163"/>
      <c r="L41" s="137"/>
      <c r="M41" s="141"/>
      <c r="N41" s="137"/>
      <c r="O41" s="141"/>
      <c r="P41" s="381" t="str">
        <f>VLOOKUP(_Output!D634,_Guidance!B1807:C1812,2,FALSE)</f>
        <v xml:space="preserve"> </v>
      </c>
      <c r="Q41" s="305" t="s">
        <v>2007</v>
      </c>
      <c r="R41" s="156"/>
    </row>
    <row r="42" spans="1:18" ht="20.100000000000001" customHeight="1">
      <c r="A42" s="157"/>
      <c r="B42" s="152" t="s">
        <v>1528</v>
      </c>
      <c r="C42" s="144"/>
      <c r="D42" s="144"/>
      <c r="E42" s="144"/>
      <c r="F42" s="144"/>
      <c r="G42" s="144"/>
      <c r="H42" s="144"/>
      <c r="I42" s="144"/>
      <c r="J42" s="144"/>
      <c r="K42" s="144"/>
      <c r="L42" s="140"/>
      <c r="M42" s="144"/>
      <c r="N42" s="140"/>
      <c r="O42" s="144"/>
      <c r="P42" s="382"/>
      <c r="Q42" s="309"/>
      <c r="R42" s="156"/>
    </row>
    <row r="43" spans="1:18" ht="20.100000000000001" customHeight="1">
      <c r="A43" s="157"/>
      <c r="B43" s="163" t="s">
        <v>2124</v>
      </c>
      <c r="C43" s="169" t="s">
        <v>2125</v>
      </c>
      <c r="D43" s="169"/>
      <c r="E43" s="169"/>
      <c r="F43" s="169"/>
      <c r="G43" s="169"/>
      <c r="H43" s="169"/>
      <c r="I43" s="169"/>
      <c r="J43" s="169"/>
      <c r="K43" s="169"/>
      <c r="L43" s="137"/>
      <c r="M43" s="141"/>
      <c r="N43" s="137"/>
      <c r="O43" s="141"/>
      <c r="P43" s="381"/>
      <c r="Q43" s="305"/>
      <c r="R43" s="156"/>
    </row>
    <row r="44" spans="1:18" ht="20.100000000000001" customHeight="1">
      <c r="A44" s="157"/>
      <c r="B44" s="170" t="s">
        <v>2126</v>
      </c>
      <c r="C44" s="163" t="s">
        <v>2127</v>
      </c>
      <c r="D44" s="163"/>
      <c r="E44" s="163"/>
      <c r="F44" s="163"/>
      <c r="G44" s="163"/>
      <c r="H44" s="163"/>
      <c r="I44" s="163"/>
      <c r="J44" s="163"/>
      <c r="K44" s="163"/>
      <c r="L44" s="137"/>
      <c r="M44" s="141"/>
      <c r="N44" s="137"/>
      <c r="O44" s="141"/>
      <c r="P44" s="381" t="str">
        <f>VLOOKUP(_Output!D637,_Guidance!$B$2228:$C$2234,2,FALSE)</f>
        <v xml:space="preserve"> </v>
      </c>
      <c r="Q44" s="305" t="s">
        <v>2128</v>
      </c>
      <c r="R44" s="156"/>
    </row>
    <row r="45" spans="1:18" ht="20.100000000000001" customHeight="1">
      <c r="A45" s="157"/>
      <c r="B45" s="170" t="s">
        <v>2129</v>
      </c>
      <c r="C45" s="163" t="s">
        <v>2130</v>
      </c>
      <c r="D45" s="163"/>
      <c r="E45" s="163"/>
      <c r="F45" s="163"/>
      <c r="G45" s="163"/>
      <c r="H45" s="163"/>
      <c r="I45" s="163"/>
      <c r="J45" s="163"/>
      <c r="K45" s="163"/>
      <c r="L45" s="137"/>
      <c r="M45" s="141"/>
      <c r="N45" s="137"/>
      <c r="O45" s="141"/>
      <c r="P45" s="381" t="str">
        <f>VLOOKUP(_Output!D638,_Guidance!$B$2228:$C$2234,2,FALSE)</f>
        <v xml:space="preserve"> </v>
      </c>
      <c r="Q45" s="305" t="s">
        <v>2131</v>
      </c>
      <c r="R45" s="156"/>
    </row>
    <row r="46" spans="1:18" ht="20.100000000000001" customHeight="1">
      <c r="A46" s="157"/>
      <c r="B46" s="170" t="s">
        <v>2132</v>
      </c>
      <c r="C46" s="163" t="s">
        <v>2133</v>
      </c>
      <c r="D46" s="163"/>
      <c r="E46" s="163"/>
      <c r="F46" s="163"/>
      <c r="G46" s="163"/>
      <c r="H46" s="163"/>
      <c r="I46" s="163"/>
      <c r="J46" s="163"/>
      <c r="K46" s="163"/>
      <c r="L46" s="137"/>
      <c r="M46" s="141"/>
      <c r="N46" s="137"/>
      <c r="O46" s="141"/>
      <c r="P46" s="381" t="str">
        <f>VLOOKUP(_Output!D639,_Guidance!$B$2228:$C$2234,2,FALSE)</f>
        <v xml:space="preserve"> </v>
      </c>
      <c r="Q46" s="566" t="s">
        <v>2134</v>
      </c>
      <c r="R46" s="156"/>
    </row>
    <row r="47" spans="1:18" ht="20.100000000000001" customHeight="1">
      <c r="A47" s="157"/>
      <c r="B47" s="170" t="s">
        <v>2135</v>
      </c>
      <c r="C47" s="163" t="s">
        <v>2136</v>
      </c>
      <c r="D47" s="163"/>
      <c r="E47" s="163"/>
      <c r="F47" s="163"/>
      <c r="G47" s="163"/>
      <c r="H47" s="163"/>
      <c r="I47" s="163"/>
      <c r="J47" s="163"/>
      <c r="K47" s="163"/>
      <c r="L47" s="137"/>
      <c r="M47" s="141"/>
      <c r="N47" s="137"/>
      <c r="O47" s="141"/>
      <c r="P47" s="381" t="str">
        <f>VLOOKUP(_Output!D640,_Guidance!$B$2228:$C$2234,2,FALSE)</f>
        <v xml:space="preserve"> </v>
      </c>
      <c r="Q47" s="305" t="s">
        <v>2128</v>
      </c>
      <c r="R47" s="156"/>
    </row>
    <row r="48" spans="1:18" ht="20.100000000000001" customHeight="1">
      <c r="A48" s="157"/>
      <c r="B48" s="170" t="s">
        <v>2137</v>
      </c>
      <c r="C48" s="163" t="s">
        <v>2138</v>
      </c>
      <c r="D48" s="163"/>
      <c r="E48" s="163"/>
      <c r="F48" s="163"/>
      <c r="G48" s="163"/>
      <c r="H48" s="163"/>
      <c r="I48" s="163"/>
      <c r="J48" s="163"/>
      <c r="K48" s="163"/>
      <c r="L48" s="137"/>
      <c r="M48" s="141"/>
      <c r="N48" s="137"/>
      <c r="O48" s="141"/>
      <c r="P48" s="381" t="str">
        <f>VLOOKUP(_Output!D641,_Guidance!$B$2228:$C$2234,2,FALSE)</f>
        <v xml:space="preserve"> </v>
      </c>
      <c r="Q48" s="305" t="s">
        <v>2128</v>
      </c>
      <c r="R48" s="156"/>
    </row>
    <row r="49" spans="1:18" ht="20.100000000000001" customHeight="1">
      <c r="A49" s="157"/>
      <c r="B49" s="170" t="s">
        <v>2139</v>
      </c>
      <c r="C49" s="567" t="s">
        <v>2140</v>
      </c>
      <c r="D49" s="163"/>
      <c r="E49" s="163"/>
      <c r="F49" s="163"/>
      <c r="G49" s="163"/>
      <c r="H49" s="163"/>
      <c r="I49" s="163"/>
      <c r="J49" s="163"/>
      <c r="K49" s="163"/>
      <c r="L49" s="137"/>
      <c r="M49" s="141"/>
      <c r="N49" s="137"/>
      <c r="O49" s="141"/>
      <c r="P49" s="381" t="str">
        <f>VLOOKUP(_Output!D642,_Guidance!$B$2228:$C$2234,2,FALSE)</f>
        <v xml:space="preserve"> </v>
      </c>
      <c r="Q49" s="305" t="s">
        <v>2141</v>
      </c>
      <c r="R49" s="156"/>
    </row>
    <row r="50" spans="1:18" ht="20.100000000000001" customHeight="1">
      <c r="A50" s="157"/>
      <c r="B50" s="170" t="s">
        <v>2142</v>
      </c>
      <c r="C50" s="163" t="s">
        <v>2143</v>
      </c>
      <c r="D50" s="163"/>
      <c r="E50" s="163"/>
      <c r="F50" s="163"/>
      <c r="G50" s="163"/>
      <c r="H50" s="163"/>
      <c r="I50" s="163"/>
      <c r="J50" s="163"/>
      <c r="K50" s="163"/>
      <c r="L50" s="137"/>
      <c r="M50" s="141"/>
      <c r="N50" s="137"/>
      <c r="O50" s="141"/>
      <c r="P50" s="381" t="str">
        <f>VLOOKUP(_Output!D643,_Guidance!$B$2228:$C$2234,2,FALSE)</f>
        <v xml:space="preserve"> </v>
      </c>
      <c r="Q50" s="305" t="s">
        <v>2144</v>
      </c>
      <c r="R50" s="156"/>
    </row>
    <row r="51" spans="1:18" ht="20.100000000000001" customHeight="1">
      <c r="A51" s="157"/>
      <c r="B51" s="170" t="s">
        <v>2145</v>
      </c>
      <c r="C51" s="163" t="s">
        <v>962</v>
      </c>
      <c r="D51" s="163"/>
      <c r="E51" s="163"/>
      <c r="F51" s="163"/>
      <c r="G51" s="163"/>
      <c r="H51" s="163"/>
      <c r="I51" s="163"/>
      <c r="J51" s="163"/>
      <c r="K51" s="163"/>
      <c r="L51" s="137"/>
      <c r="M51" s="141"/>
      <c r="N51" s="137"/>
      <c r="O51" s="141"/>
      <c r="P51" s="381" t="str">
        <f>VLOOKUP(_Output!D644,_Guidance!$B$2228:$C$2234,2,FALSE)</f>
        <v xml:space="preserve"> </v>
      </c>
      <c r="Q51" s="305" t="s">
        <v>2144</v>
      </c>
      <c r="R51" s="156"/>
    </row>
    <row r="52" spans="1:18" ht="20.100000000000001" customHeight="1">
      <c r="A52" s="157"/>
      <c r="B52" s="170" t="s">
        <v>2146</v>
      </c>
      <c r="C52" s="163" t="s">
        <v>2147</v>
      </c>
      <c r="D52" s="163"/>
      <c r="E52" s="163"/>
      <c r="F52" s="163"/>
      <c r="G52" s="163"/>
      <c r="H52" s="163"/>
      <c r="I52" s="163"/>
      <c r="J52" s="163"/>
      <c r="K52" s="163"/>
      <c r="L52" s="137"/>
      <c r="M52" s="141"/>
      <c r="N52" s="137"/>
      <c r="O52" s="141"/>
      <c r="P52" s="381" t="str">
        <f>VLOOKUP(_Output!D645,_Guidance!$B$2228:$C$2234,2,FALSE)</f>
        <v xml:space="preserve"> </v>
      </c>
      <c r="Q52" s="305" t="s">
        <v>2144</v>
      </c>
      <c r="R52" s="156"/>
    </row>
    <row r="53" spans="1:18" ht="20.100000000000001" customHeight="1">
      <c r="A53" s="157"/>
      <c r="B53" s="170" t="s">
        <v>2148</v>
      </c>
      <c r="C53" s="163" t="s">
        <v>866</v>
      </c>
      <c r="D53" s="163"/>
      <c r="E53" s="163"/>
      <c r="F53" s="163"/>
      <c r="G53" s="163"/>
      <c r="H53" s="163"/>
      <c r="I53" s="163"/>
      <c r="J53" s="163"/>
      <c r="K53" s="163"/>
      <c r="L53" s="137"/>
      <c r="M53" s="141"/>
      <c r="N53" s="137"/>
      <c r="O53" s="141"/>
      <c r="P53" s="381" t="str">
        <f>VLOOKUP(_Output!D646,_Guidance!$B$2228:$C$2234,2,FALSE)</f>
        <v xml:space="preserve"> </v>
      </c>
      <c r="Q53" s="305" t="s">
        <v>2149</v>
      </c>
      <c r="R53" s="156"/>
    </row>
    <row r="54" spans="1:18" ht="20.100000000000001" customHeight="1">
      <c r="A54" s="157"/>
      <c r="B54" s="170" t="s">
        <v>2150</v>
      </c>
      <c r="C54" s="163" t="s">
        <v>2151</v>
      </c>
      <c r="D54" s="163"/>
      <c r="E54" s="163"/>
      <c r="F54" s="163"/>
      <c r="G54" s="163"/>
      <c r="H54" s="163"/>
      <c r="I54" s="163"/>
      <c r="J54" s="163"/>
      <c r="K54" s="163"/>
      <c r="L54" s="137"/>
      <c r="M54" s="141"/>
      <c r="N54" s="137"/>
      <c r="O54" s="141"/>
      <c r="P54" s="381" t="str">
        <f>VLOOKUP(_Output!D647,_Guidance!$B$2228:$C$2234,2,FALSE)</f>
        <v xml:space="preserve"> </v>
      </c>
      <c r="Q54" s="305" t="s">
        <v>2152</v>
      </c>
      <c r="R54" s="156"/>
    </row>
    <row r="55" spans="1:18" ht="20.100000000000001" customHeight="1">
      <c r="A55" s="157"/>
      <c r="B55" s="170" t="s">
        <v>2153</v>
      </c>
      <c r="C55" s="163" t="s">
        <v>2154</v>
      </c>
      <c r="D55" s="163"/>
      <c r="E55" s="163"/>
      <c r="F55" s="163"/>
      <c r="G55" s="163"/>
      <c r="H55" s="163"/>
      <c r="I55" s="163"/>
      <c r="J55" s="163"/>
      <c r="K55" s="163"/>
      <c r="L55" s="137"/>
      <c r="M55" s="141"/>
      <c r="N55" s="137"/>
      <c r="O55" s="141"/>
      <c r="P55" s="381" t="str">
        <f>VLOOKUP(_Output!D648,_Guidance!$B$2228:$C$2234,2,FALSE)</f>
        <v xml:space="preserve"> </v>
      </c>
      <c r="Q55" s="305" t="s">
        <v>2155</v>
      </c>
      <c r="R55" s="156"/>
    </row>
    <row r="56" spans="1:18" ht="20.100000000000001" customHeight="1">
      <c r="A56" s="157"/>
      <c r="B56" s="170" t="s">
        <v>2156</v>
      </c>
      <c r="C56" s="163" t="s">
        <v>2157</v>
      </c>
      <c r="D56" s="163"/>
      <c r="E56" s="163"/>
      <c r="F56" s="163"/>
      <c r="G56" s="163"/>
      <c r="H56" s="163"/>
      <c r="I56" s="163"/>
      <c r="J56" s="163"/>
      <c r="K56" s="163"/>
      <c r="L56" s="137"/>
      <c r="M56" s="141"/>
      <c r="N56" s="137"/>
      <c r="O56" s="141"/>
      <c r="P56" s="381" t="str">
        <f>VLOOKUP(_Output!D649,_Guidance!$B$2228:$C$2234,2,FALSE)</f>
        <v xml:space="preserve"> </v>
      </c>
      <c r="Q56" s="305" t="s">
        <v>2158</v>
      </c>
      <c r="R56" s="156"/>
    </row>
    <row r="57" spans="1:18" ht="20.100000000000001" customHeight="1">
      <c r="A57" s="157"/>
      <c r="B57" s="170" t="s">
        <v>2159</v>
      </c>
      <c r="C57" s="163" t="s">
        <v>2032</v>
      </c>
      <c r="D57" s="163"/>
      <c r="E57" s="163"/>
      <c r="F57" s="163"/>
      <c r="G57" s="163"/>
      <c r="H57" s="163"/>
      <c r="I57" s="163"/>
      <c r="J57" s="163"/>
      <c r="K57" s="163"/>
      <c r="L57" s="137"/>
      <c r="M57" s="141"/>
      <c r="N57" s="137"/>
      <c r="O57" s="141"/>
      <c r="P57" s="381" t="str">
        <f>VLOOKUP(_Output!D650,_Guidance!$B$2228:$C$2234,2,FALSE)</f>
        <v xml:space="preserve"> </v>
      </c>
      <c r="Q57" s="305" t="s">
        <v>2160</v>
      </c>
      <c r="R57" s="156"/>
    </row>
    <row r="58" spans="1:18" ht="20.100000000000001" customHeight="1">
      <c r="A58" s="157"/>
      <c r="B58" s="170" t="s">
        <v>2161</v>
      </c>
      <c r="C58" s="163" t="s">
        <v>2162</v>
      </c>
      <c r="D58" s="163"/>
      <c r="E58" s="163"/>
      <c r="F58" s="163"/>
      <c r="G58" s="163"/>
      <c r="H58" s="163"/>
      <c r="I58" s="163"/>
      <c r="J58" s="163"/>
      <c r="K58" s="163"/>
      <c r="L58" s="137"/>
      <c r="M58" s="141"/>
      <c r="N58" s="137"/>
      <c r="O58" s="141"/>
      <c r="P58" s="381" t="str">
        <f>VLOOKUP(_Output!D651,_Guidance!$B$2228:$C$2234,2,FALSE)</f>
        <v xml:space="preserve"> </v>
      </c>
      <c r="Q58" s="305" t="s">
        <v>2163</v>
      </c>
      <c r="R58" s="156"/>
    </row>
    <row r="59" spans="1:18" ht="20.100000000000001" customHeight="1">
      <c r="A59" s="157"/>
      <c r="B59" s="170" t="s">
        <v>2164</v>
      </c>
      <c r="C59" s="163" t="s">
        <v>2165</v>
      </c>
      <c r="D59" s="163"/>
      <c r="E59" s="163"/>
      <c r="F59" s="163"/>
      <c r="G59" s="163"/>
      <c r="H59" s="163"/>
      <c r="I59" s="163"/>
      <c r="J59" s="163"/>
      <c r="K59" s="163"/>
      <c r="L59" s="137"/>
      <c r="M59" s="141"/>
      <c r="N59" s="137"/>
      <c r="O59" s="141"/>
      <c r="P59" s="381" t="str">
        <f>VLOOKUP(_Output!D653,_Guidance!$B$2228:$C$2234,2,FALSE)</f>
        <v xml:space="preserve"> </v>
      </c>
      <c r="Q59" s="305" t="s">
        <v>2166</v>
      </c>
      <c r="R59" s="156"/>
    </row>
    <row r="60" spans="1:18" ht="20.100000000000001" customHeight="1">
      <c r="A60" s="157"/>
      <c r="B60" s="170" t="s">
        <v>2167</v>
      </c>
      <c r="C60" s="163" t="s">
        <v>2168</v>
      </c>
      <c r="D60" s="163"/>
      <c r="E60" s="163"/>
      <c r="F60" s="163"/>
      <c r="G60" s="163"/>
      <c r="H60" s="163"/>
      <c r="I60" s="163"/>
      <c r="J60" s="163"/>
      <c r="K60" s="163"/>
      <c r="L60" s="137"/>
      <c r="M60" s="141"/>
      <c r="N60" s="137"/>
      <c r="O60" s="141"/>
      <c r="P60" s="381" t="str">
        <f>VLOOKUP(_Output!D655,_Guidance!$B$2228:$C$2234,2,FALSE)</f>
        <v xml:space="preserve"> </v>
      </c>
      <c r="Q60" s="305" t="s">
        <v>2169</v>
      </c>
      <c r="R60" s="156"/>
    </row>
    <row r="61" spans="1:18" ht="20.100000000000001" customHeight="1">
      <c r="A61" s="157"/>
      <c r="B61" s="170" t="s">
        <v>2170</v>
      </c>
      <c r="C61" s="163" t="s">
        <v>2171</v>
      </c>
      <c r="D61" s="163"/>
      <c r="E61" s="163"/>
      <c r="F61" s="163"/>
      <c r="G61" s="163"/>
      <c r="H61" s="163"/>
      <c r="I61" s="163"/>
      <c r="J61" s="163"/>
      <c r="K61" s="163"/>
      <c r="L61" s="137"/>
      <c r="M61" s="141"/>
      <c r="N61" s="137"/>
      <c r="O61" s="141"/>
      <c r="P61" s="381" t="str">
        <f>VLOOKUP(_Output!D656,_Guidance!$B$2228:$C$2234,2,FALSE)</f>
        <v xml:space="preserve"> </v>
      </c>
      <c r="Q61" s="305" t="s">
        <v>2172</v>
      </c>
      <c r="R61" s="156"/>
    </row>
    <row r="62" spans="1:18" ht="20.100000000000001" customHeight="1">
      <c r="A62" s="157"/>
      <c r="B62" s="170" t="s">
        <v>2173</v>
      </c>
      <c r="C62" s="163" t="s">
        <v>2174</v>
      </c>
      <c r="D62" s="163"/>
      <c r="E62" s="163"/>
      <c r="F62" s="163"/>
      <c r="G62" s="163"/>
      <c r="H62" s="163"/>
      <c r="I62" s="163"/>
      <c r="J62" s="163"/>
      <c r="K62" s="163"/>
      <c r="L62" s="137"/>
      <c r="M62" s="141"/>
      <c r="N62" s="137"/>
      <c r="O62" s="141"/>
      <c r="P62" s="381" t="str">
        <f>VLOOKUP(_Output!D657,_Guidance!$B$2228:$C$2234,2,FALSE)</f>
        <v xml:space="preserve"> </v>
      </c>
      <c r="Q62" s="305" t="s">
        <v>2175</v>
      </c>
      <c r="R62" s="156"/>
    </row>
    <row r="63" spans="1:18" ht="20.100000000000001" customHeight="1">
      <c r="A63" s="157"/>
      <c r="B63" s="170" t="s">
        <v>2176</v>
      </c>
      <c r="C63" s="163" t="s">
        <v>2177</v>
      </c>
      <c r="D63" s="163"/>
      <c r="E63" s="163"/>
      <c r="F63" s="163"/>
      <c r="G63" s="163"/>
      <c r="H63" s="163"/>
      <c r="I63" s="163"/>
      <c r="J63" s="163"/>
      <c r="K63" s="163"/>
      <c r="L63" s="137"/>
      <c r="M63" s="141"/>
      <c r="N63" s="137"/>
      <c r="O63" s="141"/>
      <c r="P63" s="381" t="str">
        <f>VLOOKUP(_Output!D658,_Guidance!$B$2228:$C$2234,2,FALSE)</f>
        <v xml:space="preserve"> </v>
      </c>
      <c r="Q63" s="305" t="s">
        <v>2178</v>
      </c>
      <c r="R63" s="156"/>
    </row>
    <row r="64" spans="1:18" ht="20.100000000000001" customHeight="1">
      <c r="A64" s="157"/>
      <c r="B64" s="170" t="s">
        <v>2179</v>
      </c>
      <c r="C64" s="163" t="s">
        <v>2180</v>
      </c>
      <c r="D64" s="163"/>
      <c r="E64" s="163"/>
      <c r="F64" s="163"/>
      <c r="G64" s="163"/>
      <c r="H64" s="163"/>
      <c r="I64" s="163"/>
      <c r="J64" s="163"/>
      <c r="K64" s="163"/>
      <c r="L64" s="137"/>
      <c r="M64" s="141"/>
      <c r="N64" s="137"/>
      <c r="O64" s="141"/>
      <c r="P64" s="381" t="str">
        <f>VLOOKUP(_Output!D659,_Guidance!$B$2228:$C$2234,2,FALSE)</f>
        <v xml:space="preserve"> </v>
      </c>
      <c r="Q64" s="305" t="s">
        <v>2181</v>
      </c>
      <c r="R64" s="156"/>
    </row>
    <row r="65" spans="1:18" ht="20.100000000000001" customHeight="1">
      <c r="A65" s="157"/>
      <c r="B65" s="170" t="s">
        <v>2182</v>
      </c>
      <c r="C65" s="163" t="s">
        <v>2183</v>
      </c>
      <c r="D65" s="163"/>
      <c r="E65" s="163"/>
      <c r="F65" s="163"/>
      <c r="G65" s="163"/>
      <c r="H65" s="163"/>
      <c r="I65" s="163"/>
      <c r="J65" s="163"/>
      <c r="K65" s="163"/>
      <c r="L65" s="137"/>
      <c r="M65" s="141"/>
      <c r="N65" s="137"/>
      <c r="O65" s="141"/>
      <c r="P65" s="381" t="str">
        <f>VLOOKUP(_Output!D660,_Guidance!$B$2228:$C$2234,2,FALSE)</f>
        <v xml:space="preserve"> </v>
      </c>
      <c r="Q65" s="305" t="s">
        <v>2184</v>
      </c>
      <c r="R65" s="156"/>
    </row>
    <row r="66" spans="1:18" ht="20.100000000000001" customHeight="1">
      <c r="A66" s="157"/>
      <c r="B66" s="170" t="s">
        <v>2185</v>
      </c>
      <c r="C66" s="163" t="s">
        <v>2186</v>
      </c>
      <c r="D66" s="163"/>
      <c r="E66" s="163"/>
      <c r="F66" s="163"/>
      <c r="G66" s="163"/>
      <c r="H66" s="163"/>
      <c r="I66" s="163"/>
      <c r="J66" s="163"/>
      <c r="K66" s="163"/>
      <c r="L66" s="137"/>
      <c r="M66" s="141"/>
      <c r="N66" s="137"/>
      <c r="O66" s="141"/>
      <c r="P66" s="381" t="str">
        <f>VLOOKUP(_Output!D661,_Guidance!$B$2228:$C$2234,2,FALSE)</f>
        <v xml:space="preserve"> </v>
      </c>
      <c r="Q66" s="305" t="s">
        <v>2187</v>
      </c>
      <c r="R66" s="156"/>
    </row>
    <row r="67" spans="1:18" ht="20.100000000000001" customHeight="1">
      <c r="A67" s="157"/>
      <c r="B67" s="170" t="s">
        <v>2188</v>
      </c>
      <c r="C67" s="163" t="s">
        <v>2189</v>
      </c>
      <c r="D67" s="163"/>
      <c r="E67" s="163"/>
      <c r="F67" s="163"/>
      <c r="G67" s="163"/>
      <c r="H67" s="163"/>
      <c r="I67" s="163"/>
      <c r="J67" s="163"/>
      <c r="K67" s="163"/>
      <c r="L67" s="137"/>
      <c r="M67" s="141"/>
      <c r="N67" s="137"/>
      <c r="O67" s="141"/>
      <c r="P67" s="381" t="str">
        <f>VLOOKUP(_Output!D662,_Guidance!$B$2228:$C$2234,2,FALSE)</f>
        <v xml:space="preserve"> </v>
      </c>
      <c r="Q67" s="305" t="s">
        <v>2190</v>
      </c>
      <c r="R67" s="156"/>
    </row>
    <row r="68" spans="1:18" ht="20.100000000000001" customHeight="1">
      <c r="A68" s="157"/>
      <c r="B68" s="170" t="s">
        <v>2191</v>
      </c>
      <c r="C68" s="163" t="s">
        <v>2192</v>
      </c>
      <c r="D68" s="163"/>
      <c r="E68" s="163"/>
      <c r="F68" s="163"/>
      <c r="G68" s="163"/>
      <c r="H68" s="163"/>
      <c r="I68" s="163"/>
      <c r="J68" s="163"/>
      <c r="K68" s="163"/>
      <c r="L68" s="137"/>
      <c r="M68" s="141"/>
      <c r="N68" s="137"/>
      <c r="O68" s="141"/>
      <c r="P68" s="381" t="str">
        <f>VLOOKUP(_Output!D663,_Guidance!$B$2228:$C$2234,2,FALSE)</f>
        <v xml:space="preserve"> </v>
      </c>
      <c r="Q68" s="305" t="s">
        <v>2193</v>
      </c>
      <c r="R68" s="156"/>
    </row>
    <row r="69" spans="1:18" ht="20.100000000000001" customHeight="1">
      <c r="A69" s="157"/>
      <c r="B69" s="170" t="s">
        <v>2194</v>
      </c>
      <c r="C69" s="163" t="s">
        <v>2195</v>
      </c>
      <c r="D69" s="163"/>
      <c r="E69" s="163"/>
      <c r="F69" s="163"/>
      <c r="G69" s="163"/>
      <c r="H69" s="163"/>
      <c r="I69" s="163"/>
      <c r="J69" s="163"/>
      <c r="K69" s="163"/>
      <c r="L69" s="137"/>
      <c r="M69" s="141"/>
      <c r="N69" s="137"/>
      <c r="O69" s="141"/>
      <c r="P69" s="381" t="str">
        <f>VLOOKUP(_Output!D664,_Guidance!$B$2228:$C$2234,2,FALSE)</f>
        <v xml:space="preserve"> </v>
      </c>
      <c r="Q69" s="305" t="s">
        <v>2196</v>
      </c>
      <c r="R69" s="156"/>
    </row>
    <row r="70" spans="1:18" ht="20.100000000000001" customHeight="1">
      <c r="A70" s="157"/>
      <c r="B70" s="170" t="s">
        <v>2197</v>
      </c>
      <c r="C70" s="163" t="s">
        <v>2198</v>
      </c>
      <c r="D70" s="163"/>
      <c r="E70" s="163"/>
      <c r="F70" s="163"/>
      <c r="G70" s="163"/>
      <c r="H70" s="163"/>
      <c r="I70" s="163"/>
      <c r="J70" s="163"/>
      <c r="K70" s="163"/>
      <c r="L70" s="137"/>
      <c r="M70" s="141"/>
      <c r="N70" s="137"/>
      <c r="O70" s="141"/>
      <c r="P70" s="381" t="str">
        <f>VLOOKUP(_Output!D666,_Guidance!$B$2228:$C$2234,2,FALSE)</f>
        <v xml:space="preserve"> </v>
      </c>
      <c r="Q70" s="305" t="s">
        <v>2199</v>
      </c>
      <c r="R70" s="156"/>
    </row>
    <row r="71" spans="1:18" ht="20.100000000000001" customHeight="1">
      <c r="A71" s="157"/>
      <c r="B71" s="170" t="s">
        <v>2200</v>
      </c>
      <c r="C71" s="163" t="s">
        <v>2201</v>
      </c>
      <c r="D71" s="163"/>
      <c r="E71" s="163"/>
      <c r="F71" s="163"/>
      <c r="G71" s="163"/>
      <c r="H71" s="163"/>
      <c r="I71" s="163"/>
      <c r="J71" s="163"/>
      <c r="K71" s="163"/>
      <c r="L71" s="137"/>
      <c r="M71" s="141"/>
      <c r="N71" s="137"/>
      <c r="O71" s="141"/>
      <c r="P71" s="381" t="str">
        <f>VLOOKUP(_Output!D668,_Guidance!$B$2228:$C$2234,2,FALSE)</f>
        <v xml:space="preserve"> </v>
      </c>
      <c r="Q71" s="305" t="s">
        <v>2202</v>
      </c>
      <c r="R71" s="156"/>
    </row>
    <row r="72" spans="1:18" ht="20.100000000000001" customHeight="1">
      <c r="A72" s="157"/>
      <c r="B72" s="170" t="s">
        <v>2203</v>
      </c>
      <c r="C72" s="163" t="s">
        <v>2204</v>
      </c>
      <c r="D72" s="163"/>
      <c r="E72" s="163"/>
      <c r="F72" s="163"/>
      <c r="G72" s="163"/>
      <c r="H72" s="163"/>
      <c r="I72" s="163"/>
      <c r="J72" s="163"/>
      <c r="K72" s="163"/>
      <c r="L72" s="137"/>
      <c r="M72" s="141"/>
      <c r="N72" s="137"/>
      <c r="O72" s="141"/>
      <c r="P72" s="381" t="str">
        <f>VLOOKUP(_Output!D670,_Guidance!$B$2228:$C$2234,2,FALSE)</f>
        <v xml:space="preserve"> </v>
      </c>
      <c r="Q72" s="305" t="s">
        <v>2205</v>
      </c>
      <c r="R72" s="156"/>
    </row>
    <row r="73" spans="1:18" ht="20.100000000000001" customHeight="1">
      <c r="A73" s="157"/>
      <c r="B73" s="170" t="s">
        <v>2206</v>
      </c>
      <c r="C73" s="163" t="s">
        <v>2207</v>
      </c>
      <c r="D73" s="163"/>
      <c r="E73" s="163"/>
      <c r="F73" s="163"/>
      <c r="G73" s="163"/>
      <c r="H73" s="163"/>
      <c r="I73" s="163"/>
      <c r="J73" s="163"/>
      <c r="K73" s="163"/>
      <c r="L73" s="137"/>
      <c r="M73" s="141"/>
      <c r="N73" s="137"/>
      <c r="O73" s="141"/>
      <c r="P73" s="381" t="str">
        <f>VLOOKUP(_Output!D671,_Guidance!$B$2228:$C$2234,2,FALSE)</f>
        <v xml:space="preserve"> </v>
      </c>
      <c r="Q73" s="305" t="s">
        <v>2208</v>
      </c>
      <c r="R73" s="156"/>
    </row>
    <row r="74" spans="1:18" ht="20.100000000000001" customHeight="1">
      <c r="A74" s="157"/>
      <c r="B74" s="170" t="s">
        <v>2209</v>
      </c>
      <c r="C74" s="163" t="s">
        <v>2210</v>
      </c>
      <c r="D74" s="163"/>
      <c r="E74" s="163"/>
      <c r="F74" s="163"/>
      <c r="G74" s="163"/>
      <c r="H74" s="163"/>
      <c r="I74" s="163"/>
      <c r="J74" s="163"/>
      <c r="K74" s="163"/>
      <c r="L74" s="137"/>
      <c r="M74" s="141"/>
      <c r="N74" s="137"/>
      <c r="O74" s="141"/>
      <c r="P74" s="381" t="str">
        <f>VLOOKUP(_Output!D672,_Guidance!$B$2228:$C$2234,2,FALSE)</f>
        <v xml:space="preserve"> </v>
      </c>
      <c r="Q74" s="305" t="s">
        <v>2211</v>
      </c>
      <c r="R74" s="156"/>
    </row>
    <row r="75" spans="1:18" ht="20.100000000000001" customHeight="1">
      <c r="A75" s="157"/>
      <c r="B75" s="170" t="s">
        <v>2212</v>
      </c>
      <c r="C75" s="163" t="s">
        <v>2213</v>
      </c>
      <c r="D75" s="163"/>
      <c r="E75" s="163"/>
      <c r="F75" s="163"/>
      <c r="G75" s="163"/>
      <c r="H75" s="163"/>
      <c r="I75" s="163"/>
      <c r="J75" s="163"/>
      <c r="K75" s="163"/>
      <c r="L75" s="137"/>
      <c r="M75" s="141"/>
      <c r="N75" s="137"/>
      <c r="O75" s="141"/>
      <c r="P75" s="381" t="str">
        <f>VLOOKUP(_Output!D673,_Guidance!$B$2228:$C$2234,2,FALSE)</f>
        <v xml:space="preserve"> </v>
      </c>
      <c r="Q75" s="305" t="s">
        <v>2214</v>
      </c>
      <c r="R75" s="156"/>
    </row>
    <row r="76" spans="1:18" ht="20.100000000000001" customHeight="1">
      <c r="A76" s="157"/>
      <c r="B76" s="170" t="s">
        <v>2215</v>
      </c>
      <c r="C76" s="163" t="s">
        <v>2216</v>
      </c>
      <c r="D76" s="163"/>
      <c r="E76" s="163"/>
      <c r="F76" s="163"/>
      <c r="G76" s="163"/>
      <c r="H76" s="163"/>
      <c r="I76" s="163"/>
      <c r="J76" s="163"/>
      <c r="K76" s="163"/>
      <c r="L76" s="137"/>
      <c r="M76" s="141"/>
      <c r="N76" s="137"/>
      <c r="O76" s="141"/>
      <c r="P76" s="381" t="str">
        <f>VLOOKUP(_Output!D977,_Guidance!$B$2228:$C$2234,2,FALSE)</f>
        <v xml:space="preserve"> </v>
      </c>
      <c r="Q76" s="305" t="s">
        <v>2217</v>
      </c>
      <c r="R76" s="156"/>
    </row>
    <row r="77" spans="1:18" ht="20.100000000000001" customHeight="1">
      <c r="A77" s="157"/>
      <c r="B77" s="170" t="s">
        <v>2218</v>
      </c>
      <c r="C77" s="163" t="s">
        <v>2219</v>
      </c>
      <c r="D77" s="163"/>
      <c r="E77" s="163"/>
      <c r="F77" s="163"/>
      <c r="G77" s="163"/>
      <c r="H77" s="163"/>
      <c r="I77" s="163"/>
      <c r="J77" s="163"/>
      <c r="K77" s="163"/>
      <c r="L77" s="137"/>
      <c r="M77" s="141"/>
      <c r="N77" s="137"/>
      <c r="O77" s="141"/>
      <c r="P77" s="381" t="str">
        <f>VLOOKUP(_Output!D978,_Guidance!$B$2228:$C$2234,2,FALSE)</f>
        <v xml:space="preserve"> </v>
      </c>
      <c r="Q77" s="305" t="s">
        <v>2220</v>
      </c>
      <c r="R77" s="156"/>
    </row>
    <row r="78" spans="1:18" ht="20.100000000000001" customHeight="1">
      <c r="A78" s="157"/>
      <c r="B78" s="170" t="s">
        <v>2221</v>
      </c>
      <c r="C78" s="163" t="s">
        <v>2222</v>
      </c>
      <c r="D78" s="163"/>
      <c r="E78" s="163"/>
      <c r="F78" s="163"/>
      <c r="G78" s="163"/>
      <c r="H78" s="163"/>
      <c r="I78" s="163"/>
      <c r="J78" s="163"/>
      <c r="K78" s="163"/>
      <c r="L78" s="137"/>
      <c r="M78" s="141"/>
      <c r="N78" s="137"/>
      <c r="O78" s="141"/>
      <c r="P78" s="381"/>
      <c r="Q78" s="305" t="s">
        <v>2223</v>
      </c>
      <c r="R78" s="156"/>
    </row>
    <row r="79" spans="1:18" ht="20.100000000000001" customHeight="1">
      <c r="A79" s="157"/>
      <c r="B79" s="170" t="s">
        <v>2224</v>
      </c>
      <c r="C79" s="171" t="s">
        <v>2225</v>
      </c>
      <c r="D79" s="171"/>
      <c r="E79" s="171"/>
      <c r="F79" s="171"/>
      <c r="G79" s="171"/>
      <c r="H79" s="171"/>
      <c r="I79" s="171"/>
      <c r="J79" s="171"/>
      <c r="K79" s="171"/>
      <c r="L79" s="140"/>
      <c r="M79" s="144"/>
      <c r="N79" s="140"/>
      <c r="O79" s="144"/>
      <c r="P79" s="382" t="str">
        <f>VLOOKUP(_Output!D980,_Guidance!$B$2228:$C$2234,2,FALSE)</f>
        <v xml:space="preserve"> </v>
      </c>
      <c r="Q79" s="309" t="s">
        <v>2226</v>
      </c>
      <c r="R79" s="156"/>
    </row>
    <row r="80" spans="1:18" ht="20.100000000000001" customHeight="1">
      <c r="A80" s="157"/>
      <c r="B80" s="141"/>
      <c r="C80" s="160" t="s">
        <v>1641</v>
      </c>
      <c r="D80" s="160"/>
      <c r="E80" s="160"/>
      <c r="F80" s="160"/>
      <c r="G80" s="160"/>
      <c r="H80" s="160"/>
      <c r="I80" s="160"/>
      <c r="J80" s="160"/>
      <c r="K80" s="160"/>
      <c r="L80" s="387">
        <f>IFERROR(ROUND(_Output!K676,0),0)</f>
        <v>0</v>
      </c>
      <c r="M80" s="141"/>
      <c r="N80" s="137"/>
      <c r="O80" s="141"/>
      <c r="P80" s="381"/>
      <c r="Q80" s="305"/>
      <c r="R80" s="156"/>
    </row>
    <row r="81" spans="1:18" ht="20.100000000000001" customHeight="1">
      <c r="A81" s="157"/>
      <c r="B81" s="141"/>
      <c r="C81" s="160"/>
      <c r="D81" s="160"/>
      <c r="E81" s="160"/>
      <c r="F81" s="160"/>
      <c r="G81" s="160"/>
      <c r="H81" s="160"/>
      <c r="I81" s="160"/>
      <c r="J81" s="160"/>
      <c r="K81" s="160"/>
      <c r="L81" s="380"/>
      <c r="M81" s="141"/>
      <c r="N81" s="137"/>
      <c r="O81" s="141"/>
      <c r="P81" s="180"/>
      <c r="Q81" s="305"/>
      <c r="R81" s="156"/>
    </row>
    <row r="82" spans="1:18" ht="20.100000000000001" customHeight="1">
      <c r="A82" s="176"/>
      <c r="B82" s="174" t="s">
        <v>351</v>
      </c>
      <c r="C82" s="174"/>
      <c r="D82" s="174"/>
      <c r="E82" s="174"/>
      <c r="F82" s="174"/>
      <c r="G82" s="174"/>
      <c r="H82" s="174"/>
      <c r="I82" s="174"/>
      <c r="J82" s="174"/>
      <c r="K82" s="388"/>
      <c r="L82" s="137"/>
      <c r="M82" s="141"/>
      <c r="N82" s="137"/>
      <c r="O82" s="141"/>
      <c r="P82" s="137"/>
      <c r="Q82" s="305"/>
      <c r="R82" s="156"/>
    </row>
    <row r="83" spans="1:18" ht="20.100000000000001" customHeight="1">
      <c r="A83" s="9"/>
      <c r="B83" s="3" t="s">
        <v>2227</v>
      </c>
      <c r="C83" s="3" t="s">
        <v>353</v>
      </c>
      <c r="D83" s="5"/>
      <c r="E83" s="5"/>
      <c r="F83" s="5"/>
      <c r="G83" s="5"/>
      <c r="H83" s="5"/>
      <c r="I83" s="5"/>
      <c r="J83" s="5"/>
      <c r="K83" s="102" t="s">
        <v>1461</v>
      </c>
      <c r="L83" s="607" t="s">
        <v>358</v>
      </c>
      <c r="M83" s="608"/>
      <c r="N83" s="932"/>
      <c r="O83" s="932"/>
      <c r="P83" s="932"/>
      <c r="Q83" s="933"/>
      <c r="R83" s="156"/>
    </row>
    <row r="84" spans="1:18" ht="20.100000000000001" customHeight="1">
      <c r="A84" s="9"/>
      <c r="B84" s="5"/>
      <c r="C84" s="5"/>
      <c r="D84" s="5"/>
      <c r="E84" s="5"/>
      <c r="F84" s="5"/>
      <c r="G84" s="5"/>
      <c r="H84" s="5"/>
      <c r="I84" s="5"/>
      <c r="J84" s="5"/>
      <c r="K84" s="5"/>
      <c r="L84" s="609" t="s">
        <v>384</v>
      </c>
      <c r="M84" s="610"/>
      <c r="N84" s="928"/>
      <c r="O84" s="928"/>
      <c r="P84" s="928"/>
      <c r="Q84" s="929"/>
      <c r="R84" s="156"/>
    </row>
    <row r="85" spans="1:18" ht="20.100000000000001" customHeight="1">
      <c r="A85" s="9"/>
      <c r="B85" s="5"/>
      <c r="C85" s="572" t="s">
        <v>2228</v>
      </c>
      <c r="D85" s="5"/>
      <c r="E85" s="5"/>
      <c r="F85" s="5"/>
      <c r="G85" s="5"/>
      <c r="H85" s="5"/>
      <c r="I85" s="5"/>
      <c r="J85" s="5"/>
      <c r="K85" s="5"/>
      <c r="L85" s="609" t="s">
        <v>390</v>
      </c>
      <c r="M85" s="610"/>
      <c r="N85" s="924"/>
      <c r="O85" s="924"/>
      <c r="P85" s="924"/>
      <c r="Q85" s="925"/>
      <c r="R85" s="156"/>
    </row>
    <row r="86" spans="1:18" ht="20.100000000000001" customHeight="1">
      <c r="A86" s="9"/>
      <c r="B86" s="5"/>
      <c r="C86" s="573" t="s">
        <v>2229</v>
      </c>
      <c r="D86" s="5"/>
      <c r="E86" s="5"/>
      <c r="F86" s="5"/>
      <c r="G86" s="5"/>
      <c r="H86" s="5"/>
      <c r="I86" s="5"/>
      <c r="J86" s="5"/>
      <c r="K86" s="5"/>
      <c r="L86" s="609" t="s">
        <v>393</v>
      </c>
      <c r="M86" s="610"/>
      <c r="N86" s="928"/>
      <c r="O86" s="928"/>
      <c r="P86" s="928"/>
      <c r="Q86" s="929"/>
      <c r="R86" s="156"/>
    </row>
    <row r="87" spans="1:18" ht="20.100000000000001" customHeight="1">
      <c r="A87" s="9"/>
      <c r="B87" s="5"/>
      <c r="C87" s="5"/>
      <c r="D87" s="5"/>
      <c r="E87" s="5"/>
      <c r="F87" s="5"/>
      <c r="G87" s="5"/>
      <c r="H87" s="5"/>
      <c r="I87" s="5"/>
      <c r="J87" s="5"/>
      <c r="K87" s="5"/>
      <c r="L87" s="609" t="s">
        <v>396</v>
      </c>
      <c r="M87" s="610"/>
      <c r="N87" s="924"/>
      <c r="O87" s="924"/>
      <c r="P87" s="924"/>
      <c r="Q87" s="925"/>
      <c r="R87" s="156"/>
    </row>
    <row r="88" spans="1:18" ht="20.100000000000001" customHeight="1">
      <c r="A88" s="9"/>
      <c r="B88" s="5"/>
      <c r="C88" s="5"/>
      <c r="D88" s="5"/>
      <c r="E88" s="5"/>
      <c r="F88" s="5"/>
      <c r="G88" s="5"/>
      <c r="H88" s="5"/>
      <c r="I88" s="5"/>
      <c r="J88" s="5"/>
      <c r="K88" s="5"/>
      <c r="L88" s="609" t="s">
        <v>399</v>
      </c>
      <c r="M88" s="610"/>
      <c r="N88" s="924"/>
      <c r="O88" s="924"/>
      <c r="P88" s="924"/>
      <c r="Q88" s="925"/>
      <c r="R88" s="156"/>
    </row>
    <row r="89" spans="1:18" ht="20.100000000000001" customHeight="1">
      <c r="A89" s="9"/>
      <c r="B89" s="5"/>
      <c r="C89" s="5"/>
      <c r="D89" s="5"/>
      <c r="E89" s="5"/>
      <c r="F89" s="5"/>
      <c r="G89" s="5"/>
      <c r="H89" s="5"/>
      <c r="I89" s="5"/>
      <c r="J89" s="5"/>
      <c r="K89" s="5"/>
      <c r="L89" s="609" t="s">
        <v>712</v>
      </c>
      <c r="M89" s="610"/>
      <c r="N89" s="928"/>
      <c r="O89" s="928"/>
      <c r="P89" s="928"/>
      <c r="Q89" s="929"/>
      <c r="R89" s="156"/>
    </row>
    <row r="90" spans="1:18" ht="20.100000000000001" customHeight="1">
      <c r="A90" s="9"/>
      <c r="B90" s="5"/>
      <c r="C90" s="5"/>
      <c r="D90" s="5"/>
      <c r="E90" s="5"/>
      <c r="F90" s="5"/>
      <c r="G90" s="5"/>
      <c r="H90" s="5"/>
      <c r="I90" s="5"/>
      <c r="J90" s="5"/>
      <c r="K90" s="5"/>
      <c r="L90" s="609" t="s">
        <v>715</v>
      </c>
      <c r="M90" s="610"/>
      <c r="N90" s="922"/>
      <c r="O90" s="922"/>
      <c r="P90" s="922"/>
      <c r="Q90" s="923"/>
      <c r="R90" s="156"/>
    </row>
    <row r="91" spans="1:18" ht="20.100000000000001" customHeight="1">
      <c r="A91" s="9"/>
      <c r="B91" s="5"/>
      <c r="C91" s="5"/>
      <c r="D91" s="5"/>
      <c r="E91" s="5"/>
      <c r="F91" s="5"/>
      <c r="G91" s="5"/>
      <c r="H91" s="5"/>
      <c r="I91" s="5"/>
      <c r="J91" s="5"/>
      <c r="K91" s="5"/>
      <c r="L91" s="609" t="s">
        <v>718</v>
      </c>
      <c r="M91" s="610"/>
      <c r="N91" s="922"/>
      <c r="O91" s="922"/>
      <c r="P91" s="922"/>
      <c r="Q91" s="923"/>
      <c r="R91" s="156"/>
    </row>
    <row r="92" spans="1:18" ht="20.100000000000001" customHeight="1">
      <c r="A92" s="9"/>
      <c r="B92" s="5"/>
      <c r="C92" s="5"/>
      <c r="D92" s="5"/>
      <c r="E92" s="5"/>
      <c r="F92" s="5"/>
      <c r="G92" s="5"/>
      <c r="H92" s="5"/>
      <c r="I92" s="5"/>
      <c r="J92" s="5"/>
      <c r="K92" s="5"/>
      <c r="L92" s="609" t="s">
        <v>2117</v>
      </c>
      <c r="M92" s="610"/>
      <c r="N92" s="922"/>
      <c r="O92" s="922"/>
      <c r="P92" s="922"/>
      <c r="Q92" s="923"/>
      <c r="R92" s="156"/>
    </row>
    <row r="93" spans="1:18" ht="20.100000000000001" customHeight="1">
      <c r="A93" s="9"/>
      <c r="B93" s="5"/>
      <c r="C93" s="5"/>
      <c r="D93" s="5"/>
      <c r="E93" s="5"/>
      <c r="F93" s="5"/>
      <c r="G93" s="5"/>
      <c r="H93" s="5"/>
      <c r="I93" s="5"/>
      <c r="J93" s="5"/>
      <c r="K93" s="5"/>
      <c r="L93" s="609" t="s">
        <v>2118</v>
      </c>
      <c r="M93" s="610"/>
      <c r="N93" s="922"/>
      <c r="O93" s="922"/>
      <c r="P93" s="922"/>
      <c r="Q93" s="923"/>
      <c r="R93" s="156"/>
    </row>
    <row r="94" spans="1:18" ht="20.100000000000001" customHeight="1">
      <c r="A94" s="9"/>
      <c r="B94" s="5"/>
      <c r="C94" s="5"/>
      <c r="D94" s="5"/>
      <c r="E94" s="5"/>
      <c r="F94" s="5"/>
      <c r="G94" s="5"/>
      <c r="H94" s="5"/>
      <c r="I94" s="5"/>
      <c r="J94" s="5"/>
      <c r="K94" s="5"/>
      <c r="L94" s="609" t="s">
        <v>2119</v>
      </c>
      <c r="M94" s="610"/>
      <c r="N94" s="922"/>
      <c r="O94" s="922"/>
      <c r="P94" s="922"/>
      <c r="Q94" s="923"/>
      <c r="R94" s="156"/>
    </row>
    <row r="95" spans="1:18" ht="20.100000000000001" customHeight="1">
      <c r="A95" s="9"/>
      <c r="B95" s="5"/>
      <c r="C95" s="5"/>
      <c r="D95" s="5"/>
      <c r="E95" s="5"/>
      <c r="F95" s="5"/>
      <c r="G95" s="5"/>
      <c r="H95" s="5"/>
      <c r="I95" s="5"/>
      <c r="J95" s="5"/>
      <c r="K95" s="5"/>
      <c r="L95" s="609" t="s">
        <v>2122</v>
      </c>
      <c r="M95" s="610"/>
      <c r="N95" s="922"/>
      <c r="O95" s="922"/>
      <c r="P95" s="922"/>
      <c r="Q95" s="923"/>
      <c r="R95" s="156"/>
    </row>
    <row r="96" spans="1:18" ht="20.100000000000001" customHeight="1">
      <c r="A96" s="9"/>
      <c r="B96" s="5"/>
      <c r="C96" s="5"/>
      <c r="D96" s="5"/>
      <c r="E96" s="5"/>
      <c r="F96" s="5"/>
      <c r="G96" s="5"/>
      <c r="H96" s="5"/>
      <c r="I96" s="5"/>
      <c r="J96" s="5"/>
      <c r="K96" s="5"/>
      <c r="L96" s="611" t="s">
        <v>2123</v>
      </c>
      <c r="M96" s="612"/>
      <c r="N96" s="930"/>
      <c r="O96" s="930"/>
      <c r="P96" s="930"/>
      <c r="Q96" s="931"/>
      <c r="R96" s="156"/>
    </row>
    <row r="97" spans="1:18" ht="20.100000000000001" customHeight="1">
      <c r="A97" s="9"/>
      <c r="B97" s="5"/>
      <c r="C97" s="5"/>
      <c r="D97" s="5"/>
      <c r="E97" s="5"/>
      <c r="F97" s="5"/>
      <c r="G97" s="5"/>
      <c r="H97" s="5"/>
      <c r="I97" s="5"/>
      <c r="J97" s="5"/>
      <c r="K97" s="5"/>
      <c r="L97" s="5"/>
      <c r="M97" s="5"/>
      <c r="N97" s="5"/>
      <c r="O97" s="5"/>
      <c r="P97" s="5"/>
      <c r="Q97" s="5"/>
      <c r="R97" s="156"/>
    </row>
    <row r="98" spans="1:18" ht="20.100000000000001" customHeight="1">
      <c r="A98" s="9"/>
      <c r="B98" s="5"/>
      <c r="C98" s="5"/>
      <c r="D98" s="5"/>
      <c r="E98" s="5"/>
      <c r="F98" s="5"/>
      <c r="G98" s="5"/>
      <c r="H98" s="5"/>
      <c r="I98" s="5"/>
      <c r="J98" s="5"/>
      <c r="K98" s="102" t="s">
        <v>1528</v>
      </c>
      <c r="L98" s="619" t="s">
        <v>2126</v>
      </c>
      <c r="M98" s="620"/>
      <c r="N98" s="964"/>
      <c r="O98" s="964"/>
      <c r="P98" s="964"/>
      <c r="Q98" s="965"/>
      <c r="R98" s="156"/>
    </row>
    <row r="99" spans="1:18" ht="20.100000000000001" customHeight="1">
      <c r="A99" s="9"/>
      <c r="B99" s="5"/>
      <c r="C99" s="5"/>
      <c r="D99" s="5"/>
      <c r="E99" s="5"/>
      <c r="F99" s="5"/>
      <c r="G99" s="5"/>
      <c r="H99" s="5"/>
      <c r="I99" s="5"/>
      <c r="J99" s="5"/>
      <c r="K99" s="5"/>
      <c r="L99" s="621" t="s">
        <v>2129</v>
      </c>
      <c r="M99" s="622"/>
      <c r="N99" s="962"/>
      <c r="O99" s="962"/>
      <c r="P99" s="962"/>
      <c r="Q99" s="963"/>
      <c r="R99" s="156"/>
    </row>
    <row r="100" spans="1:18" ht="20.100000000000001" customHeight="1">
      <c r="A100" s="9"/>
      <c r="B100" s="5"/>
      <c r="C100" s="5"/>
      <c r="D100" s="5"/>
      <c r="E100" s="5"/>
      <c r="F100" s="5"/>
      <c r="G100" s="5"/>
      <c r="H100" s="5"/>
      <c r="I100" s="5"/>
      <c r="J100" s="5"/>
      <c r="K100" s="5"/>
      <c r="L100" s="621" t="s">
        <v>2132</v>
      </c>
      <c r="M100" s="622"/>
      <c r="N100" s="966"/>
      <c r="O100" s="966"/>
      <c r="P100" s="966"/>
      <c r="Q100" s="967"/>
      <c r="R100" s="156"/>
    </row>
    <row r="101" spans="1:18" ht="20.100000000000001" customHeight="1">
      <c r="A101" s="9"/>
      <c r="B101" s="5"/>
      <c r="C101" s="5"/>
      <c r="D101" s="5"/>
      <c r="E101" s="5"/>
      <c r="F101" s="5"/>
      <c r="G101" s="5"/>
      <c r="H101" s="5"/>
      <c r="I101" s="5"/>
      <c r="J101" s="5"/>
      <c r="K101" s="5"/>
      <c r="L101" s="621" t="s">
        <v>2135</v>
      </c>
      <c r="M101" s="622"/>
      <c r="N101" s="962"/>
      <c r="O101" s="962"/>
      <c r="P101" s="962"/>
      <c r="Q101" s="963"/>
      <c r="R101" s="156"/>
    </row>
    <row r="102" spans="1:18" ht="20.100000000000001" customHeight="1">
      <c r="A102" s="9"/>
      <c r="B102" s="5"/>
      <c r="C102" s="5"/>
      <c r="D102" s="5"/>
      <c r="E102" s="5"/>
      <c r="F102" s="5"/>
      <c r="G102" s="5"/>
      <c r="H102" s="5"/>
      <c r="I102" s="5"/>
      <c r="J102" s="5"/>
      <c r="K102" s="5"/>
      <c r="L102" s="621" t="s">
        <v>2137</v>
      </c>
      <c r="M102" s="622"/>
      <c r="N102" s="962"/>
      <c r="O102" s="962"/>
      <c r="P102" s="962"/>
      <c r="Q102" s="963"/>
      <c r="R102" s="156"/>
    </row>
    <row r="103" spans="1:18" ht="20.100000000000001" customHeight="1">
      <c r="A103" s="9"/>
      <c r="B103" s="5"/>
      <c r="C103" s="5"/>
      <c r="D103" s="5"/>
      <c r="E103" s="5"/>
      <c r="F103" s="5"/>
      <c r="G103" s="5"/>
      <c r="H103" s="5"/>
      <c r="I103" s="5"/>
      <c r="J103" s="5"/>
      <c r="K103" s="5"/>
      <c r="L103" s="621" t="s">
        <v>2139</v>
      </c>
      <c r="M103" s="622"/>
      <c r="N103" s="962"/>
      <c r="O103" s="962"/>
      <c r="P103" s="962"/>
      <c r="Q103" s="963"/>
      <c r="R103" s="156"/>
    </row>
    <row r="104" spans="1:18" ht="20.100000000000001" customHeight="1">
      <c r="A104" s="9"/>
      <c r="B104" s="5"/>
      <c r="C104" s="5"/>
      <c r="D104" s="5"/>
      <c r="E104" s="5"/>
      <c r="F104" s="5"/>
      <c r="G104" s="5"/>
      <c r="H104" s="5"/>
      <c r="I104" s="5"/>
      <c r="J104" s="5"/>
      <c r="K104" s="5"/>
      <c r="L104" s="621" t="s">
        <v>2142</v>
      </c>
      <c r="M104" s="622"/>
      <c r="N104" s="962"/>
      <c r="O104" s="962"/>
      <c r="P104" s="962"/>
      <c r="Q104" s="963"/>
      <c r="R104" s="156"/>
    </row>
    <row r="105" spans="1:18" ht="20.100000000000001" customHeight="1">
      <c r="A105" s="9"/>
      <c r="B105" s="5"/>
      <c r="C105" s="5"/>
      <c r="D105" s="5"/>
      <c r="E105" s="5"/>
      <c r="F105" s="5"/>
      <c r="G105" s="5"/>
      <c r="H105" s="5"/>
      <c r="I105" s="5"/>
      <c r="J105" s="5"/>
      <c r="K105" s="5"/>
      <c r="L105" s="621" t="s">
        <v>2145</v>
      </c>
      <c r="M105" s="622"/>
      <c r="N105" s="962"/>
      <c r="O105" s="962"/>
      <c r="P105" s="962"/>
      <c r="Q105" s="963"/>
      <c r="R105" s="156"/>
    </row>
    <row r="106" spans="1:18" ht="20.100000000000001" customHeight="1">
      <c r="A106" s="9"/>
      <c r="B106" s="5"/>
      <c r="C106" s="5"/>
      <c r="D106" s="5"/>
      <c r="E106" s="5"/>
      <c r="F106" s="5"/>
      <c r="G106" s="5"/>
      <c r="H106" s="5"/>
      <c r="I106" s="5"/>
      <c r="J106" s="5"/>
      <c r="K106" s="5"/>
      <c r="L106" s="621" t="s">
        <v>2146</v>
      </c>
      <c r="M106" s="622"/>
      <c r="N106" s="962"/>
      <c r="O106" s="962"/>
      <c r="P106" s="962"/>
      <c r="Q106" s="963"/>
      <c r="R106" s="156"/>
    </row>
    <row r="107" spans="1:18" ht="20.100000000000001" customHeight="1">
      <c r="A107" s="9"/>
      <c r="B107" s="5"/>
      <c r="C107" s="5"/>
      <c r="D107" s="5"/>
      <c r="E107" s="5"/>
      <c r="F107" s="5"/>
      <c r="G107" s="5"/>
      <c r="H107" s="5"/>
      <c r="I107" s="5"/>
      <c r="J107" s="5"/>
      <c r="K107" s="5"/>
      <c r="L107" s="621" t="s">
        <v>2148</v>
      </c>
      <c r="M107" s="622"/>
      <c r="N107" s="962"/>
      <c r="O107" s="962"/>
      <c r="P107" s="962"/>
      <c r="Q107" s="963"/>
      <c r="R107" s="156"/>
    </row>
    <row r="108" spans="1:18" ht="20.100000000000001" customHeight="1">
      <c r="A108" s="9"/>
      <c r="B108" s="5"/>
      <c r="C108" s="5"/>
      <c r="D108" s="5"/>
      <c r="E108" s="5"/>
      <c r="F108" s="5"/>
      <c r="G108" s="5"/>
      <c r="H108" s="5"/>
      <c r="I108" s="5"/>
      <c r="J108" s="5"/>
      <c r="K108" s="5"/>
      <c r="L108" s="621" t="s">
        <v>2150</v>
      </c>
      <c r="M108" s="622"/>
      <c r="N108" s="962"/>
      <c r="O108" s="962"/>
      <c r="P108" s="962"/>
      <c r="Q108" s="963"/>
      <c r="R108" s="156"/>
    </row>
    <row r="109" spans="1:18" ht="20.100000000000001" customHeight="1">
      <c r="A109" s="9"/>
      <c r="B109" s="5"/>
      <c r="C109" s="5"/>
      <c r="D109" s="5"/>
      <c r="E109" s="5"/>
      <c r="F109" s="5"/>
      <c r="G109" s="5"/>
      <c r="H109" s="5"/>
      <c r="I109" s="5"/>
      <c r="J109" s="5"/>
      <c r="K109" s="5"/>
      <c r="L109" s="621" t="s">
        <v>2153</v>
      </c>
      <c r="M109" s="622"/>
      <c r="N109" s="962"/>
      <c r="O109" s="962"/>
      <c r="P109" s="962"/>
      <c r="Q109" s="963"/>
      <c r="R109" s="156"/>
    </row>
    <row r="110" spans="1:18" ht="20.100000000000001" customHeight="1">
      <c r="A110" s="9"/>
      <c r="B110" s="5"/>
      <c r="C110" s="5"/>
      <c r="D110" s="5"/>
      <c r="E110" s="5"/>
      <c r="F110" s="5"/>
      <c r="G110" s="5"/>
      <c r="H110" s="5"/>
      <c r="I110" s="5"/>
      <c r="J110" s="5"/>
      <c r="K110" s="5"/>
      <c r="L110" s="621" t="s">
        <v>2156</v>
      </c>
      <c r="M110" s="622"/>
      <c r="N110" s="962"/>
      <c r="O110" s="962"/>
      <c r="P110" s="962"/>
      <c r="Q110" s="963"/>
      <c r="R110" s="156"/>
    </row>
    <row r="111" spans="1:18" ht="20.100000000000001" customHeight="1">
      <c r="A111" s="9"/>
      <c r="B111" s="5"/>
      <c r="C111" s="5"/>
      <c r="D111" s="5"/>
      <c r="E111" s="5"/>
      <c r="F111" s="5"/>
      <c r="G111" s="5"/>
      <c r="H111" s="5"/>
      <c r="I111" s="5"/>
      <c r="J111" s="5"/>
      <c r="K111" s="5"/>
      <c r="L111" s="621" t="s">
        <v>2159</v>
      </c>
      <c r="M111" s="622"/>
      <c r="N111" s="962"/>
      <c r="O111" s="962"/>
      <c r="P111" s="962"/>
      <c r="Q111" s="963"/>
      <c r="R111" s="156"/>
    </row>
    <row r="112" spans="1:18" ht="20.100000000000001" customHeight="1">
      <c r="A112" s="9"/>
      <c r="B112" s="5"/>
      <c r="C112" s="5"/>
      <c r="D112" s="5"/>
      <c r="E112" s="5"/>
      <c r="F112" s="5"/>
      <c r="G112" s="5"/>
      <c r="H112" s="5"/>
      <c r="I112" s="5"/>
      <c r="J112" s="5"/>
      <c r="K112" s="5"/>
      <c r="L112" s="621" t="s">
        <v>2161</v>
      </c>
      <c r="M112" s="622"/>
      <c r="N112" s="962"/>
      <c r="O112" s="962"/>
      <c r="P112" s="962"/>
      <c r="Q112" s="963"/>
      <c r="R112" s="156"/>
    </row>
    <row r="113" spans="1:18" ht="20.100000000000001" customHeight="1">
      <c r="A113" s="9"/>
      <c r="B113" s="5"/>
      <c r="C113" s="5"/>
      <c r="D113" s="5"/>
      <c r="E113" s="5"/>
      <c r="F113" s="5"/>
      <c r="G113" s="5"/>
      <c r="H113" s="5"/>
      <c r="I113" s="5"/>
      <c r="J113" s="5"/>
      <c r="K113" s="5"/>
      <c r="L113" s="621" t="s">
        <v>2164</v>
      </c>
      <c r="M113" s="622"/>
      <c r="N113" s="962"/>
      <c r="O113" s="962"/>
      <c r="P113" s="962"/>
      <c r="Q113" s="963"/>
      <c r="R113" s="156"/>
    </row>
    <row r="114" spans="1:18" ht="20.100000000000001" customHeight="1">
      <c r="A114" s="9"/>
      <c r="B114" s="5"/>
      <c r="C114" s="5"/>
      <c r="D114" s="5"/>
      <c r="E114" s="5"/>
      <c r="F114" s="5"/>
      <c r="G114" s="5"/>
      <c r="H114" s="5"/>
      <c r="I114" s="5"/>
      <c r="J114" s="5"/>
      <c r="K114" s="5"/>
      <c r="L114" s="621" t="s">
        <v>2167</v>
      </c>
      <c r="M114" s="622"/>
      <c r="N114" s="962"/>
      <c r="O114" s="962"/>
      <c r="P114" s="962"/>
      <c r="Q114" s="963"/>
      <c r="R114" s="156"/>
    </row>
    <row r="115" spans="1:18" ht="20.100000000000001" customHeight="1">
      <c r="A115" s="9"/>
      <c r="B115" s="5"/>
      <c r="C115" s="5"/>
      <c r="D115" s="5"/>
      <c r="E115" s="5"/>
      <c r="F115" s="5"/>
      <c r="G115" s="5"/>
      <c r="H115" s="5"/>
      <c r="I115" s="5"/>
      <c r="J115" s="5"/>
      <c r="K115" s="5"/>
      <c r="L115" s="621" t="s">
        <v>2170</v>
      </c>
      <c r="M115" s="622"/>
      <c r="N115" s="962"/>
      <c r="O115" s="962"/>
      <c r="P115" s="962"/>
      <c r="Q115" s="963"/>
      <c r="R115" s="156"/>
    </row>
    <row r="116" spans="1:18" ht="20.100000000000001" customHeight="1">
      <c r="A116" s="9"/>
      <c r="B116" s="5"/>
      <c r="C116" s="5"/>
      <c r="D116" s="5"/>
      <c r="E116" s="5"/>
      <c r="F116" s="5"/>
      <c r="G116" s="5"/>
      <c r="H116" s="5"/>
      <c r="I116" s="5"/>
      <c r="J116" s="5"/>
      <c r="K116" s="5"/>
      <c r="L116" s="621" t="s">
        <v>2173</v>
      </c>
      <c r="M116" s="622"/>
      <c r="N116" s="962"/>
      <c r="O116" s="962"/>
      <c r="P116" s="962"/>
      <c r="Q116" s="963"/>
      <c r="R116" s="156"/>
    </row>
    <row r="117" spans="1:18" ht="20.100000000000001" customHeight="1">
      <c r="A117" s="9"/>
      <c r="B117" s="5"/>
      <c r="C117" s="5"/>
      <c r="D117" s="5"/>
      <c r="E117" s="5"/>
      <c r="F117" s="5"/>
      <c r="G117" s="5"/>
      <c r="H117" s="5"/>
      <c r="I117" s="5"/>
      <c r="J117" s="5"/>
      <c r="K117" s="5"/>
      <c r="L117" s="621" t="s">
        <v>2176</v>
      </c>
      <c r="M117" s="622"/>
      <c r="N117" s="962"/>
      <c r="O117" s="962"/>
      <c r="P117" s="962"/>
      <c r="Q117" s="963"/>
      <c r="R117" s="156"/>
    </row>
    <row r="118" spans="1:18" ht="20.100000000000001" customHeight="1">
      <c r="A118" s="9"/>
      <c r="B118" s="5"/>
      <c r="C118" s="5"/>
      <c r="D118" s="5"/>
      <c r="E118" s="5"/>
      <c r="F118" s="5"/>
      <c r="G118" s="5"/>
      <c r="H118" s="5"/>
      <c r="I118" s="5"/>
      <c r="J118" s="5"/>
      <c r="K118" s="5"/>
      <c r="L118" s="621" t="s">
        <v>2179</v>
      </c>
      <c r="M118" s="622"/>
      <c r="N118" s="962"/>
      <c r="O118" s="962"/>
      <c r="P118" s="962"/>
      <c r="Q118" s="963"/>
      <c r="R118" s="156"/>
    </row>
    <row r="119" spans="1:18" ht="20.100000000000001" customHeight="1">
      <c r="A119" s="9"/>
      <c r="B119" s="5"/>
      <c r="C119" s="5"/>
      <c r="D119" s="5"/>
      <c r="E119" s="5"/>
      <c r="F119" s="5"/>
      <c r="G119" s="5"/>
      <c r="H119" s="5"/>
      <c r="I119" s="5"/>
      <c r="J119" s="5"/>
      <c r="K119" s="5"/>
      <c r="L119" s="621" t="s">
        <v>2182</v>
      </c>
      <c r="M119" s="622"/>
      <c r="N119" s="962"/>
      <c r="O119" s="962"/>
      <c r="P119" s="962"/>
      <c r="Q119" s="963"/>
      <c r="R119" s="156"/>
    </row>
    <row r="120" spans="1:18" ht="20.100000000000001" customHeight="1">
      <c r="A120" s="9"/>
      <c r="B120" s="5"/>
      <c r="C120" s="5"/>
      <c r="D120" s="5"/>
      <c r="E120" s="5"/>
      <c r="F120" s="5"/>
      <c r="G120" s="5"/>
      <c r="H120" s="5"/>
      <c r="I120" s="5"/>
      <c r="J120" s="5"/>
      <c r="K120" s="5"/>
      <c r="L120" s="621" t="s">
        <v>2185</v>
      </c>
      <c r="M120" s="622"/>
      <c r="N120" s="962"/>
      <c r="O120" s="962"/>
      <c r="P120" s="962"/>
      <c r="Q120" s="963"/>
      <c r="R120" s="156"/>
    </row>
    <row r="121" spans="1:18" ht="20.100000000000001" customHeight="1">
      <c r="A121" s="9"/>
      <c r="B121" s="5"/>
      <c r="C121" s="5"/>
      <c r="D121" s="5"/>
      <c r="E121" s="5"/>
      <c r="F121" s="5"/>
      <c r="G121" s="5"/>
      <c r="H121" s="5"/>
      <c r="I121" s="5"/>
      <c r="J121" s="5"/>
      <c r="K121" s="5"/>
      <c r="L121" s="621" t="s">
        <v>2188</v>
      </c>
      <c r="M121" s="622"/>
      <c r="N121" s="962"/>
      <c r="O121" s="962"/>
      <c r="P121" s="962"/>
      <c r="Q121" s="963"/>
      <c r="R121" s="156"/>
    </row>
    <row r="122" spans="1:18" ht="20.100000000000001" customHeight="1">
      <c r="A122" s="9"/>
      <c r="B122" s="5"/>
      <c r="C122" s="5"/>
      <c r="D122" s="5"/>
      <c r="E122" s="5"/>
      <c r="F122" s="5"/>
      <c r="G122" s="5"/>
      <c r="H122" s="5"/>
      <c r="I122" s="5"/>
      <c r="J122" s="5"/>
      <c r="K122" s="5"/>
      <c r="L122" s="621" t="s">
        <v>2191</v>
      </c>
      <c r="M122" s="622"/>
      <c r="N122" s="962"/>
      <c r="O122" s="962"/>
      <c r="P122" s="962"/>
      <c r="Q122" s="963"/>
      <c r="R122" s="156"/>
    </row>
    <row r="123" spans="1:18" ht="20.100000000000001" customHeight="1">
      <c r="A123" s="9"/>
      <c r="B123" s="5"/>
      <c r="C123" s="5"/>
      <c r="D123" s="5"/>
      <c r="E123" s="5"/>
      <c r="F123" s="5"/>
      <c r="G123" s="5"/>
      <c r="H123" s="5"/>
      <c r="I123" s="5"/>
      <c r="J123" s="5"/>
      <c r="K123" s="5"/>
      <c r="L123" s="621" t="s">
        <v>2194</v>
      </c>
      <c r="M123" s="622"/>
      <c r="N123" s="962"/>
      <c r="O123" s="962"/>
      <c r="P123" s="962"/>
      <c r="Q123" s="963"/>
      <c r="R123" s="156"/>
    </row>
    <row r="124" spans="1:18" ht="20.100000000000001" customHeight="1">
      <c r="A124" s="9"/>
      <c r="B124" s="5"/>
      <c r="C124" s="5"/>
      <c r="D124" s="5"/>
      <c r="E124" s="5"/>
      <c r="F124" s="5"/>
      <c r="G124" s="5"/>
      <c r="H124" s="5"/>
      <c r="I124" s="5"/>
      <c r="J124" s="5"/>
      <c r="K124" s="5"/>
      <c r="L124" s="621" t="s">
        <v>2197</v>
      </c>
      <c r="M124" s="622"/>
      <c r="N124" s="962"/>
      <c r="O124" s="962"/>
      <c r="P124" s="962"/>
      <c r="Q124" s="963"/>
      <c r="R124" s="156"/>
    </row>
    <row r="125" spans="1:18" ht="20.100000000000001" customHeight="1">
      <c r="A125" s="9"/>
      <c r="B125" s="5"/>
      <c r="C125" s="5"/>
      <c r="D125" s="5"/>
      <c r="E125" s="5"/>
      <c r="F125" s="5"/>
      <c r="G125" s="5"/>
      <c r="H125" s="5"/>
      <c r="I125" s="5"/>
      <c r="J125" s="5"/>
      <c r="K125" s="5"/>
      <c r="L125" s="621" t="s">
        <v>2200</v>
      </c>
      <c r="M125" s="622"/>
      <c r="N125" s="962"/>
      <c r="O125" s="962"/>
      <c r="P125" s="962"/>
      <c r="Q125" s="963"/>
      <c r="R125" s="156"/>
    </row>
    <row r="126" spans="1:18" ht="20.100000000000001" customHeight="1">
      <c r="A126" s="9"/>
      <c r="B126" s="5"/>
      <c r="C126" s="5"/>
      <c r="D126" s="5"/>
      <c r="E126" s="5"/>
      <c r="F126" s="5"/>
      <c r="G126" s="5"/>
      <c r="H126" s="5"/>
      <c r="I126" s="5"/>
      <c r="J126" s="5"/>
      <c r="K126" s="5"/>
      <c r="L126" s="621" t="s">
        <v>2203</v>
      </c>
      <c r="M126" s="622"/>
      <c r="N126" s="962"/>
      <c r="O126" s="962"/>
      <c r="P126" s="962"/>
      <c r="Q126" s="963"/>
      <c r="R126" s="156"/>
    </row>
    <row r="127" spans="1:18" ht="20.100000000000001" customHeight="1">
      <c r="A127" s="9"/>
      <c r="B127" s="5"/>
      <c r="C127" s="5"/>
      <c r="D127" s="5"/>
      <c r="E127" s="5"/>
      <c r="F127" s="5"/>
      <c r="G127" s="5"/>
      <c r="H127" s="5"/>
      <c r="I127" s="5"/>
      <c r="J127" s="5"/>
      <c r="K127" s="5"/>
      <c r="L127" s="621" t="s">
        <v>2206</v>
      </c>
      <c r="M127" s="622"/>
      <c r="N127" s="962"/>
      <c r="O127" s="962"/>
      <c r="P127" s="962"/>
      <c r="Q127" s="963"/>
      <c r="R127" s="156"/>
    </row>
    <row r="128" spans="1:18" ht="20.100000000000001" customHeight="1">
      <c r="A128" s="9"/>
      <c r="B128" s="5"/>
      <c r="C128" s="5"/>
      <c r="D128" s="5"/>
      <c r="E128" s="5"/>
      <c r="F128" s="5"/>
      <c r="G128" s="5"/>
      <c r="H128" s="5"/>
      <c r="I128" s="5"/>
      <c r="J128" s="5"/>
      <c r="K128" s="5"/>
      <c r="L128" s="621" t="s">
        <v>2209</v>
      </c>
      <c r="M128" s="622"/>
      <c r="N128" s="962"/>
      <c r="O128" s="962"/>
      <c r="P128" s="962"/>
      <c r="Q128" s="963"/>
      <c r="R128" s="156"/>
    </row>
    <row r="129" spans="1:18" ht="20.100000000000001" customHeight="1">
      <c r="A129" s="9"/>
      <c r="B129" s="5"/>
      <c r="C129" s="5"/>
      <c r="D129" s="5"/>
      <c r="E129" s="5"/>
      <c r="F129" s="5"/>
      <c r="G129" s="5"/>
      <c r="H129" s="5"/>
      <c r="I129" s="5"/>
      <c r="J129" s="5"/>
      <c r="K129" s="5"/>
      <c r="L129" s="621" t="s">
        <v>2212</v>
      </c>
      <c r="M129" s="622"/>
      <c r="N129" s="962"/>
      <c r="O129" s="962"/>
      <c r="P129" s="962"/>
      <c r="Q129" s="963"/>
      <c r="R129" s="156"/>
    </row>
    <row r="130" spans="1:18" ht="20.100000000000001" customHeight="1">
      <c r="A130" s="9"/>
      <c r="B130" s="5"/>
      <c r="C130" s="5"/>
      <c r="D130" s="5"/>
      <c r="E130" s="5"/>
      <c r="F130" s="5"/>
      <c r="G130" s="5"/>
      <c r="H130" s="5"/>
      <c r="I130" s="5"/>
      <c r="J130" s="5"/>
      <c r="K130" s="5"/>
      <c r="L130" s="621" t="s">
        <v>2215</v>
      </c>
      <c r="M130" s="622"/>
      <c r="N130" s="962"/>
      <c r="O130" s="962"/>
      <c r="P130" s="962"/>
      <c r="Q130" s="963"/>
      <c r="R130" s="156"/>
    </row>
    <row r="131" spans="1:18" ht="20.100000000000001" customHeight="1">
      <c r="A131" s="9"/>
      <c r="B131" s="5"/>
      <c r="C131" s="5"/>
      <c r="D131" s="5"/>
      <c r="E131" s="5"/>
      <c r="F131" s="5"/>
      <c r="G131" s="5"/>
      <c r="H131" s="5"/>
      <c r="I131" s="5"/>
      <c r="J131" s="5"/>
      <c r="K131" s="5"/>
      <c r="L131" s="621" t="s">
        <v>2218</v>
      </c>
      <c r="M131" s="622"/>
      <c r="N131" s="962"/>
      <c r="O131" s="962"/>
      <c r="P131" s="962"/>
      <c r="Q131" s="963"/>
      <c r="R131" s="156"/>
    </row>
    <row r="132" spans="1:18" ht="20.100000000000001" customHeight="1">
      <c r="A132" s="9"/>
      <c r="B132" s="5"/>
      <c r="C132" s="5"/>
      <c r="D132" s="5"/>
      <c r="E132" s="5"/>
      <c r="F132" s="5"/>
      <c r="G132" s="5"/>
      <c r="H132" s="5"/>
      <c r="I132" s="5"/>
      <c r="J132" s="5"/>
      <c r="K132" s="5"/>
      <c r="L132" s="623" t="s">
        <v>2221</v>
      </c>
      <c r="M132" s="624"/>
      <c r="N132" s="976"/>
      <c r="O132" s="976"/>
      <c r="P132" s="976"/>
      <c r="Q132" s="977"/>
      <c r="R132" s="156"/>
    </row>
    <row r="133" spans="1:18" ht="20.100000000000001" customHeight="1" thickBot="1">
      <c r="A133" s="10"/>
      <c r="B133" s="11"/>
      <c r="C133" s="11"/>
      <c r="D133" s="11"/>
      <c r="E133" s="11"/>
      <c r="F133" s="11"/>
      <c r="G133" s="11"/>
      <c r="H133" s="11"/>
      <c r="I133" s="11"/>
      <c r="J133" s="11"/>
      <c r="K133" s="11"/>
      <c r="L133" s="538"/>
      <c r="M133" s="538"/>
      <c r="N133" s="538"/>
      <c r="O133" s="538"/>
      <c r="P133" s="538"/>
      <c r="Q133" s="538"/>
      <c r="R133" s="539"/>
    </row>
    <row r="134" spans="1:18" ht="15" hidden="1" customHeight="1" thickBot="1">
      <c r="A134" s="10"/>
      <c r="B134" s="11"/>
      <c r="C134" s="11"/>
      <c r="D134" s="11"/>
      <c r="E134" s="11"/>
      <c r="F134" s="11"/>
      <c r="G134" s="11"/>
      <c r="H134" s="11"/>
      <c r="I134" s="11"/>
      <c r="J134" s="11"/>
      <c r="K134" s="11"/>
      <c r="L134" s="11"/>
      <c r="M134" s="11"/>
      <c r="N134" s="11"/>
      <c r="O134" s="11"/>
      <c r="P134" s="15"/>
    </row>
  </sheetData>
  <mergeCells count="59">
    <mergeCell ref="N129:Q129"/>
    <mergeCell ref="N130:Q130"/>
    <mergeCell ref="N131:Q131"/>
    <mergeCell ref="N132:Q132"/>
    <mergeCell ref="N124:Q124"/>
    <mergeCell ref="N125:Q125"/>
    <mergeCell ref="N126:Q126"/>
    <mergeCell ref="N127:Q127"/>
    <mergeCell ref="N128:Q128"/>
    <mergeCell ref="N119:Q119"/>
    <mergeCell ref="N120:Q120"/>
    <mergeCell ref="N121:Q121"/>
    <mergeCell ref="N122:Q122"/>
    <mergeCell ref="N123:Q123"/>
    <mergeCell ref="N114:Q114"/>
    <mergeCell ref="N115:Q115"/>
    <mergeCell ref="N116:Q116"/>
    <mergeCell ref="N117:Q117"/>
    <mergeCell ref="N118:Q118"/>
    <mergeCell ref="N109:Q109"/>
    <mergeCell ref="N110:Q110"/>
    <mergeCell ref="N111:Q111"/>
    <mergeCell ref="N112:Q112"/>
    <mergeCell ref="N113:Q113"/>
    <mergeCell ref="N104:Q104"/>
    <mergeCell ref="N105:Q105"/>
    <mergeCell ref="N106:Q106"/>
    <mergeCell ref="N107:Q107"/>
    <mergeCell ref="N108:Q108"/>
    <mergeCell ref="N99:Q99"/>
    <mergeCell ref="N100:Q100"/>
    <mergeCell ref="N101:Q101"/>
    <mergeCell ref="N102:Q102"/>
    <mergeCell ref="N103:Q103"/>
    <mergeCell ref="N93:Q93"/>
    <mergeCell ref="N94:Q94"/>
    <mergeCell ref="N95:Q95"/>
    <mergeCell ref="N96:Q96"/>
    <mergeCell ref="N98:Q98"/>
    <mergeCell ref="N88:Q88"/>
    <mergeCell ref="N89:Q89"/>
    <mergeCell ref="N90:Q90"/>
    <mergeCell ref="N91:Q91"/>
    <mergeCell ref="N92:Q92"/>
    <mergeCell ref="B1:K2"/>
    <mergeCell ref="L1:L2"/>
    <mergeCell ref="N1:N2"/>
    <mergeCell ref="G5:K5"/>
    <mergeCell ref="B4:F4"/>
    <mergeCell ref="B3:F3"/>
    <mergeCell ref="B5:F5"/>
    <mergeCell ref="N85:Q85"/>
    <mergeCell ref="N86:Q86"/>
    <mergeCell ref="N87:Q87"/>
    <mergeCell ref="B6:F6"/>
    <mergeCell ref="G3:K3"/>
    <mergeCell ref="G4:K4"/>
    <mergeCell ref="N83:Q83"/>
    <mergeCell ref="N84:Q84"/>
  </mergeCells>
  <phoneticPr fontId="24" type="noConversion"/>
  <conditionalFormatting sqref="L80:L81">
    <cfRule type="dataBar" priority="52">
      <dataBar>
        <cfvo type="num" val="0"/>
        <cfvo type="num" val="100"/>
        <color rgb="FF638EC6"/>
      </dataBar>
      <extLst>
        <ext xmlns:x14="http://schemas.microsoft.com/office/spreadsheetml/2009/9/main" uri="{B025F937-C7B1-47D3-B67F-A62EFF666E3E}">
          <x14:id>{2DDAB7A0-4A22-4FCC-A2FE-DB26C6EB5330}</x14:id>
        </ext>
      </extLst>
    </cfRule>
  </conditionalFormatting>
  <hyperlinks>
    <hyperlink ref="B3:F3" location="'Services - SCM'!A1" tooltip="1. Security Monitoring" display="1. Security Monitoring" xr:uid="{00000000-0004-0000-1900-000000000000}"/>
    <hyperlink ref="G4:K4" location="'Services - VUL'!A1" tooltip="6. Vulnerability Management" display="6. Vulnerability Management" xr:uid="{00000000-0004-0000-1900-000003000000}"/>
    <hyperlink ref="G3:K3" location="'Services - HNT'!A1" tooltip="5. Threat Hunting" display="5. Threat Hunting" xr:uid="{00000000-0004-0000-1900-000005000000}"/>
    <hyperlink ref="C86" r:id="rId1" xr:uid="{BE79514F-EF6F-4276-AFEB-E70433C7DCD4}"/>
    <hyperlink ref="B6:F6" location="'Services - THR'!A1" tooltip="4. Threat Intelligence" display="4. Threat Intelligence" xr:uid="{D249AD91-50C9-457B-94DB-C4F4DD53D6C8}"/>
    <hyperlink ref="B5:F5" location="'Services - A&amp;F'!A1" tooltip="3. Forensic Analysis" display="3. Forensic Analysis" xr:uid="{3423A4FD-9FE7-4B14-8332-7FA934F21BD7}"/>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7168" r:id="rId5" name="Drop Down 64">
              <controlPr defaultSize="0" autoLine="0" autoPict="0">
                <anchor moveWithCells="1">
                  <from>
                    <xdr:col>11</xdr:col>
                    <xdr:colOff>22860</xdr:colOff>
                    <xdr:row>10</xdr:row>
                    <xdr:rowOff>22860</xdr:rowOff>
                  </from>
                  <to>
                    <xdr:col>12</xdr:col>
                    <xdr:colOff>22860</xdr:colOff>
                    <xdr:row>10</xdr:row>
                    <xdr:rowOff>236220</xdr:rowOff>
                  </to>
                </anchor>
              </controlPr>
            </control>
          </mc:Choice>
        </mc:AlternateContent>
        <mc:AlternateContent xmlns:mc="http://schemas.openxmlformats.org/markup-compatibility/2006">
          <mc:Choice Requires="x14">
            <control shapeId="47169" r:id="rId6" name="Drop Down 65">
              <controlPr defaultSize="0" autoLine="0" autoPict="0">
                <anchor moveWithCells="1">
                  <from>
                    <xdr:col>11</xdr:col>
                    <xdr:colOff>22860</xdr:colOff>
                    <xdr:row>14</xdr:row>
                    <xdr:rowOff>22860</xdr:rowOff>
                  </from>
                  <to>
                    <xdr:col>12</xdr:col>
                    <xdr:colOff>22860</xdr:colOff>
                    <xdr:row>14</xdr:row>
                    <xdr:rowOff>236220</xdr:rowOff>
                  </to>
                </anchor>
              </controlPr>
            </control>
          </mc:Choice>
        </mc:AlternateContent>
        <mc:AlternateContent xmlns:mc="http://schemas.openxmlformats.org/markup-compatibility/2006">
          <mc:Choice Requires="x14">
            <control shapeId="47172" r:id="rId7" name="Drop Down 68">
              <controlPr defaultSize="0" autoLine="0" autoPict="0">
                <anchor moveWithCells="1">
                  <from>
                    <xdr:col>11</xdr:col>
                    <xdr:colOff>22860</xdr:colOff>
                    <xdr:row>15</xdr:row>
                    <xdr:rowOff>22860</xdr:rowOff>
                  </from>
                  <to>
                    <xdr:col>12</xdr:col>
                    <xdr:colOff>22860</xdr:colOff>
                    <xdr:row>15</xdr:row>
                    <xdr:rowOff>236220</xdr:rowOff>
                  </to>
                </anchor>
              </controlPr>
            </control>
          </mc:Choice>
        </mc:AlternateContent>
        <mc:AlternateContent xmlns:mc="http://schemas.openxmlformats.org/markup-compatibility/2006">
          <mc:Choice Requires="x14">
            <control shapeId="47174" r:id="rId8" name="Drop Down 70">
              <controlPr defaultSize="0" autoLine="0" autoPict="0">
                <anchor moveWithCells="1">
                  <from>
                    <xdr:col>11</xdr:col>
                    <xdr:colOff>22860</xdr:colOff>
                    <xdr:row>17</xdr:row>
                    <xdr:rowOff>22860</xdr:rowOff>
                  </from>
                  <to>
                    <xdr:col>12</xdr:col>
                    <xdr:colOff>22860</xdr:colOff>
                    <xdr:row>17</xdr:row>
                    <xdr:rowOff>236220</xdr:rowOff>
                  </to>
                </anchor>
              </controlPr>
            </control>
          </mc:Choice>
        </mc:AlternateContent>
        <mc:AlternateContent xmlns:mc="http://schemas.openxmlformats.org/markup-compatibility/2006">
          <mc:Choice Requires="x14">
            <control shapeId="47175" r:id="rId9" name="Drop Down 71">
              <controlPr defaultSize="0" autoLine="0" autoPict="0">
                <anchor moveWithCells="1">
                  <from>
                    <xdr:col>11</xdr:col>
                    <xdr:colOff>22860</xdr:colOff>
                    <xdr:row>18</xdr:row>
                    <xdr:rowOff>22860</xdr:rowOff>
                  </from>
                  <to>
                    <xdr:col>12</xdr:col>
                    <xdr:colOff>22860</xdr:colOff>
                    <xdr:row>18</xdr:row>
                    <xdr:rowOff>236220</xdr:rowOff>
                  </to>
                </anchor>
              </controlPr>
            </control>
          </mc:Choice>
        </mc:AlternateContent>
        <mc:AlternateContent xmlns:mc="http://schemas.openxmlformats.org/markup-compatibility/2006">
          <mc:Choice Requires="x14">
            <control shapeId="47176" r:id="rId10" name="Drop Down 72">
              <controlPr defaultSize="0" autoLine="0" autoPict="0">
                <anchor moveWithCells="1">
                  <from>
                    <xdr:col>11</xdr:col>
                    <xdr:colOff>22860</xdr:colOff>
                    <xdr:row>19</xdr:row>
                    <xdr:rowOff>22860</xdr:rowOff>
                  </from>
                  <to>
                    <xdr:col>12</xdr:col>
                    <xdr:colOff>22860</xdr:colOff>
                    <xdr:row>19</xdr:row>
                    <xdr:rowOff>236220</xdr:rowOff>
                  </to>
                </anchor>
              </controlPr>
            </control>
          </mc:Choice>
        </mc:AlternateContent>
        <mc:AlternateContent xmlns:mc="http://schemas.openxmlformats.org/markup-compatibility/2006">
          <mc:Choice Requires="x14">
            <control shapeId="47177" r:id="rId11" name="Drop Down 73">
              <controlPr defaultSize="0" autoLine="0" autoPict="0">
                <anchor moveWithCells="1">
                  <from>
                    <xdr:col>11</xdr:col>
                    <xdr:colOff>22860</xdr:colOff>
                    <xdr:row>20</xdr:row>
                    <xdr:rowOff>22860</xdr:rowOff>
                  </from>
                  <to>
                    <xdr:col>12</xdr:col>
                    <xdr:colOff>22860</xdr:colOff>
                    <xdr:row>20</xdr:row>
                    <xdr:rowOff>236220</xdr:rowOff>
                  </to>
                </anchor>
              </controlPr>
            </control>
          </mc:Choice>
        </mc:AlternateContent>
        <mc:AlternateContent xmlns:mc="http://schemas.openxmlformats.org/markup-compatibility/2006">
          <mc:Choice Requires="x14">
            <control shapeId="47178" r:id="rId12" name="Drop Down 74">
              <controlPr defaultSize="0" autoLine="0" autoPict="0">
                <anchor moveWithCells="1">
                  <from>
                    <xdr:col>11</xdr:col>
                    <xdr:colOff>22860</xdr:colOff>
                    <xdr:row>21</xdr:row>
                    <xdr:rowOff>22860</xdr:rowOff>
                  </from>
                  <to>
                    <xdr:col>12</xdr:col>
                    <xdr:colOff>22860</xdr:colOff>
                    <xdr:row>21</xdr:row>
                    <xdr:rowOff>236220</xdr:rowOff>
                  </to>
                </anchor>
              </controlPr>
            </control>
          </mc:Choice>
        </mc:AlternateContent>
        <mc:AlternateContent xmlns:mc="http://schemas.openxmlformats.org/markup-compatibility/2006">
          <mc:Choice Requires="x14">
            <control shapeId="47179" r:id="rId13" name="Drop Down 75">
              <controlPr defaultSize="0" autoLine="0" autoPict="0">
                <anchor moveWithCells="1">
                  <from>
                    <xdr:col>11</xdr:col>
                    <xdr:colOff>22860</xdr:colOff>
                    <xdr:row>22</xdr:row>
                    <xdr:rowOff>22860</xdr:rowOff>
                  </from>
                  <to>
                    <xdr:col>12</xdr:col>
                    <xdr:colOff>22860</xdr:colOff>
                    <xdr:row>22</xdr:row>
                    <xdr:rowOff>236220</xdr:rowOff>
                  </to>
                </anchor>
              </controlPr>
            </control>
          </mc:Choice>
        </mc:AlternateContent>
        <mc:AlternateContent xmlns:mc="http://schemas.openxmlformats.org/markup-compatibility/2006">
          <mc:Choice Requires="x14">
            <control shapeId="47180" r:id="rId14" name="Drop Down 76">
              <controlPr defaultSize="0" autoLine="0" autoPict="0">
                <anchor moveWithCells="1">
                  <from>
                    <xdr:col>11</xdr:col>
                    <xdr:colOff>22860</xdr:colOff>
                    <xdr:row>23</xdr:row>
                    <xdr:rowOff>22860</xdr:rowOff>
                  </from>
                  <to>
                    <xdr:col>12</xdr:col>
                    <xdr:colOff>22860</xdr:colOff>
                    <xdr:row>23</xdr:row>
                    <xdr:rowOff>236220</xdr:rowOff>
                  </to>
                </anchor>
              </controlPr>
            </control>
          </mc:Choice>
        </mc:AlternateContent>
        <mc:AlternateContent xmlns:mc="http://schemas.openxmlformats.org/markup-compatibility/2006">
          <mc:Choice Requires="x14">
            <control shapeId="47181" r:id="rId15" name="Drop Down 77">
              <controlPr defaultSize="0" autoLine="0" autoPict="0">
                <anchor moveWithCells="1">
                  <from>
                    <xdr:col>11</xdr:col>
                    <xdr:colOff>22860</xdr:colOff>
                    <xdr:row>24</xdr:row>
                    <xdr:rowOff>22860</xdr:rowOff>
                  </from>
                  <to>
                    <xdr:col>12</xdr:col>
                    <xdr:colOff>22860</xdr:colOff>
                    <xdr:row>24</xdr:row>
                    <xdr:rowOff>236220</xdr:rowOff>
                  </to>
                </anchor>
              </controlPr>
            </control>
          </mc:Choice>
        </mc:AlternateContent>
        <mc:AlternateContent xmlns:mc="http://schemas.openxmlformats.org/markup-compatibility/2006">
          <mc:Choice Requires="x14">
            <control shapeId="47182" r:id="rId16" name="Drop Down 78">
              <controlPr defaultSize="0" autoLine="0" autoPict="0">
                <anchor moveWithCells="1">
                  <from>
                    <xdr:col>11</xdr:col>
                    <xdr:colOff>22860</xdr:colOff>
                    <xdr:row>25</xdr:row>
                    <xdr:rowOff>22860</xdr:rowOff>
                  </from>
                  <to>
                    <xdr:col>12</xdr:col>
                    <xdr:colOff>22860</xdr:colOff>
                    <xdr:row>25</xdr:row>
                    <xdr:rowOff>236220</xdr:rowOff>
                  </to>
                </anchor>
              </controlPr>
            </control>
          </mc:Choice>
        </mc:AlternateContent>
        <mc:AlternateContent xmlns:mc="http://schemas.openxmlformats.org/markup-compatibility/2006">
          <mc:Choice Requires="x14">
            <control shapeId="47183" r:id="rId17" name="Drop Down 79">
              <controlPr defaultSize="0" autoLine="0" autoPict="0">
                <anchor moveWithCells="1">
                  <from>
                    <xdr:col>11</xdr:col>
                    <xdr:colOff>22860</xdr:colOff>
                    <xdr:row>26</xdr:row>
                    <xdr:rowOff>22860</xdr:rowOff>
                  </from>
                  <to>
                    <xdr:col>12</xdr:col>
                    <xdr:colOff>22860</xdr:colOff>
                    <xdr:row>26</xdr:row>
                    <xdr:rowOff>236220</xdr:rowOff>
                  </to>
                </anchor>
              </controlPr>
            </control>
          </mc:Choice>
        </mc:AlternateContent>
        <mc:AlternateContent xmlns:mc="http://schemas.openxmlformats.org/markup-compatibility/2006">
          <mc:Choice Requires="x14">
            <control shapeId="47184" r:id="rId18" name="Drop Down 80">
              <controlPr defaultSize="0" autoLine="0" autoPict="0">
                <anchor moveWithCells="1">
                  <from>
                    <xdr:col>11</xdr:col>
                    <xdr:colOff>22860</xdr:colOff>
                    <xdr:row>27</xdr:row>
                    <xdr:rowOff>22860</xdr:rowOff>
                  </from>
                  <to>
                    <xdr:col>12</xdr:col>
                    <xdr:colOff>22860</xdr:colOff>
                    <xdr:row>27</xdr:row>
                    <xdr:rowOff>236220</xdr:rowOff>
                  </to>
                </anchor>
              </controlPr>
            </control>
          </mc:Choice>
        </mc:AlternateContent>
        <mc:AlternateContent xmlns:mc="http://schemas.openxmlformats.org/markup-compatibility/2006">
          <mc:Choice Requires="x14">
            <control shapeId="47187" r:id="rId19" name="Drop Down 83">
              <controlPr defaultSize="0" autoLine="0" autoPict="0">
                <anchor moveWithCells="1">
                  <from>
                    <xdr:col>11</xdr:col>
                    <xdr:colOff>22860</xdr:colOff>
                    <xdr:row>29</xdr:row>
                    <xdr:rowOff>22860</xdr:rowOff>
                  </from>
                  <to>
                    <xdr:col>12</xdr:col>
                    <xdr:colOff>22860</xdr:colOff>
                    <xdr:row>29</xdr:row>
                    <xdr:rowOff>236220</xdr:rowOff>
                  </to>
                </anchor>
              </controlPr>
            </control>
          </mc:Choice>
        </mc:AlternateContent>
        <mc:AlternateContent xmlns:mc="http://schemas.openxmlformats.org/markup-compatibility/2006">
          <mc:Choice Requires="x14">
            <control shapeId="47188" r:id="rId20" name="Drop Down 84">
              <controlPr defaultSize="0" autoLine="0" autoPict="0">
                <anchor moveWithCells="1">
                  <from>
                    <xdr:col>11</xdr:col>
                    <xdr:colOff>22860</xdr:colOff>
                    <xdr:row>30</xdr:row>
                    <xdr:rowOff>22860</xdr:rowOff>
                  </from>
                  <to>
                    <xdr:col>12</xdr:col>
                    <xdr:colOff>22860</xdr:colOff>
                    <xdr:row>30</xdr:row>
                    <xdr:rowOff>236220</xdr:rowOff>
                  </to>
                </anchor>
              </controlPr>
            </control>
          </mc:Choice>
        </mc:AlternateContent>
        <mc:AlternateContent xmlns:mc="http://schemas.openxmlformats.org/markup-compatibility/2006">
          <mc:Choice Requires="x14">
            <control shapeId="47189" r:id="rId21" name="Drop Down 85">
              <controlPr defaultSize="0" autoLine="0" autoPict="0">
                <anchor moveWithCells="1">
                  <from>
                    <xdr:col>11</xdr:col>
                    <xdr:colOff>22860</xdr:colOff>
                    <xdr:row>31</xdr:row>
                    <xdr:rowOff>22860</xdr:rowOff>
                  </from>
                  <to>
                    <xdr:col>12</xdr:col>
                    <xdr:colOff>22860</xdr:colOff>
                    <xdr:row>31</xdr:row>
                    <xdr:rowOff>236220</xdr:rowOff>
                  </to>
                </anchor>
              </controlPr>
            </control>
          </mc:Choice>
        </mc:AlternateContent>
        <mc:AlternateContent xmlns:mc="http://schemas.openxmlformats.org/markup-compatibility/2006">
          <mc:Choice Requires="x14">
            <control shapeId="47190" r:id="rId22" name="Drop Down 86">
              <controlPr defaultSize="0" autoLine="0" autoPict="0">
                <anchor moveWithCells="1">
                  <from>
                    <xdr:col>11</xdr:col>
                    <xdr:colOff>22860</xdr:colOff>
                    <xdr:row>32</xdr:row>
                    <xdr:rowOff>22860</xdr:rowOff>
                  </from>
                  <to>
                    <xdr:col>12</xdr:col>
                    <xdr:colOff>22860</xdr:colOff>
                    <xdr:row>32</xdr:row>
                    <xdr:rowOff>236220</xdr:rowOff>
                  </to>
                </anchor>
              </controlPr>
            </control>
          </mc:Choice>
        </mc:AlternateContent>
        <mc:AlternateContent xmlns:mc="http://schemas.openxmlformats.org/markup-compatibility/2006">
          <mc:Choice Requires="x14">
            <control shapeId="47191" r:id="rId23" name="Drop Down 87">
              <controlPr defaultSize="0" autoLine="0" autoPict="0">
                <anchor moveWithCells="1">
                  <from>
                    <xdr:col>11</xdr:col>
                    <xdr:colOff>22860</xdr:colOff>
                    <xdr:row>33</xdr:row>
                    <xdr:rowOff>22860</xdr:rowOff>
                  </from>
                  <to>
                    <xdr:col>12</xdr:col>
                    <xdr:colOff>22860</xdr:colOff>
                    <xdr:row>33</xdr:row>
                    <xdr:rowOff>236220</xdr:rowOff>
                  </to>
                </anchor>
              </controlPr>
            </control>
          </mc:Choice>
        </mc:AlternateContent>
        <mc:AlternateContent xmlns:mc="http://schemas.openxmlformats.org/markup-compatibility/2006">
          <mc:Choice Requires="x14">
            <control shapeId="47192" r:id="rId24" name="Drop Down 88">
              <controlPr defaultSize="0" autoLine="0" autoPict="0">
                <anchor moveWithCells="1">
                  <from>
                    <xdr:col>11</xdr:col>
                    <xdr:colOff>22860</xdr:colOff>
                    <xdr:row>34</xdr:row>
                    <xdr:rowOff>22860</xdr:rowOff>
                  </from>
                  <to>
                    <xdr:col>12</xdr:col>
                    <xdr:colOff>22860</xdr:colOff>
                    <xdr:row>34</xdr:row>
                    <xdr:rowOff>236220</xdr:rowOff>
                  </to>
                </anchor>
              </controlPr>
            </control>
          </mc:Choice>
        </mc:AlternateContent>
        <mc:AlternateContent xmlns:mc="http://schemas.openxmlformats.org/markup-compatibility/2006">
          <mc:Choice Requires="x14">
            <control shapeId="47193" r:id="rId25" name="Drop Down 89">
              <controlPr defaultSize="0" autoLine="0" autoPict="0">
                <anchor moveWithCells="1">
                  <from>
                    <xdr:col>11</xdr:col>
                    <xdr:colOff>22860</xdr:colOff>
                    <xdr:row>35</xdr:row>
                    <xdr:rowOff>22860</xdr:rowOff>
                  </from>
                  <to>
                    <xdr:col>12</xdr:col>
                    <xdr:colOff>22860</xdr:colOff>
                    <xdr:row>35</xdr:row>
                    <xdr:rowOff>236220</xdr:rowOff>
                  </to>
                </anchor>
              </controlPr>
            </control>
          </mc:Choice>
        </mc:AlternateContent>
        <mc:AlternateContent xmlns:mc="http://schemas.openxmlformats.org/markup-compatibility/2006">
          <mc:Choice Requires="x14">
            <control shapeId="47195" r:id="rId26" name="Drop Down 91">
              <controlPr defaultSize="0" autoLine="0" autoPict="0">
                <anchor moveWithCells="1">
                  <from>
                    <xdr:col>11</xdr:col>
                    <xdr:colOff>22860</xdr:colOff>
                    <xdr:row>37</xdr:row>
                    <xdr:rowOff>22860</xdr:rowOff>
                  </from>
                  <to>
                    <xdr:col>12</xdr:col>
                    <xdr:colOff>22860</xdr:colOff>
                    <xdr:row>37</xdr:row>
                    <xdr:rowOff>236220</xdr:rowOff>
                  </to>
                </anchor>
              </controlPr>
            </control>
          </mc:Choice>
        </mc:AlternateContent>
        <mc:AlternateContent xmlns:mc="http://schemas.openxmlformats.org/markup-compatibility/2006">
          <mc:Choice Requires="x14">
            <control shapeId="47196" r:id="rId27" name="Drop Down 92">
              <controlPr defaultSize="0" autoLine="0" autoPict="0">
                <anchor moveWithCells="1">
                  <from>
                    <xdr:col>11</xdr:col>
                    <xdr:colOff>22860</xdr:colOff>
                    <xdr:row>38</xdr:row>
                    <xdr:rowOff>22860</xdr:rowOff>
                  </from>
                  <to>
                    <xdr:col>12</xdr:col>
                    <xdr:colOff>22860</xdr:colOff>
                    <xdr:row>38</xdr:row>
                    <xdr:rowOff>236220</xdr:rowOff>
                  </to>
                </anchor>
              </controlPr>
            </control>
          </mc:Choice>
        </mc:AlternateContent>
        <mc:AlternateContent xmlns:mc="http://schemas.openxmlformats.org/markup-compatibility/2006">
          <mc:Choice Requires="x14">
            <control shapeId="47208" r:id="rId28" name="Drop Down 104">
              <controlPr defaultSize="0" autoLine="0" autoPict="0">
                <anchor moveWithCells="1">
                  <from>
                    <xdr:col>11</xdr:col>
                    <xdr:colOff>22860</xdr:colOff>
                    <xdr:row>43</xdr:row>
                    <xdr:rowOff>22860</xdr:rowOff>
                  </from>
                  <to>
                    <xdr:col>12</xdr:col>
                    <xdr:colOff>22860</xdr:colOff>
                    <xdr:row>43</xdr:row>
                    <xdr:rowOff>236220</xdr:rowOff>
                  </to>
                </anchor>
              </controlPr>
            </control>
          </mc:Choice>
        </mc:AlternateContent>
        <mc:AlternateContent xmlns:mc="http://schemas.openxmlformats.org/markup-compatibility/2006">
          <mc:Choice Requires="x14">
            <control shapeId="47209" r:id="rId29" name="Drop Down 105">
              <controlPr defaultSize="0" autoLine="0" autoPict="0">
                <anchor moveWithCells="1">
                  <from>
                    <xdr:col>11</xdr:col>
                    <xdr:colOff>22860</xdr:colOff>
                    <xdr:row>44</xdr:row>
                    <xdr:rowOff>22860</xdr:rowOff>
                  </from>
                  <to>
                    <xdr:col>12</xdr:col>
                    <xdr:colOff>22860</xdr:colOff>
                    <xdr:row>44</xdr:row>
                    <xdr:rowOff>236220</xdr:rowOff>
                  </to>
                </anchor>
              </controlPr>
            </control>
          </mc:Choice>
        </mc:AlternateContent>
        <mc:AlternateContent xmlns:mc="http://schemas.openxmlformats.org/markup-compatibility/2006">
          <mc:Choice Requires="x14">
            <control shapeId="47210" r:id="rId30" name="Drop Down 106">
              <controlPr defaultSize="0" autoLine="0" autoPict="0">
                <anchor moveWithCells="1">
                  <from>
                    <xdr:col>11</xdr:col>
                    <xdr:colOff>22860</xdr:colOff>
                    <xdr:row>45</xdr:row>
                    <xdr:rowOff>22860</xdr:rowOff>
                  </from>
                  <to>
                    <xdr:col>12</xdr:col>
                    <xdr:colOff>22860</xdr:colOff>
                    <xdr:row>45</xdr:row>
                    <xdr:rowOff>236220</xdr:rowOff>
                  </to>
                </anchor>
              </controlPr>
            </control>
          </mc:Choice>
        </mc:AlternateContent>
        <mc:AlternateContent xmlns:mc="http://schemas.openxmlformats.org/markup-compatibility/2006">
          <mc:Choice Requires="x14">
            <control shapeId="47211" r:id="rId31" name="Drop Down 107">
              <controlPr defaultSize="0" autoLine="0" autoPict="0">
                <anchor moveWithCells="1">
                  <from>
                    <xdr:col>11</xdr:col>
                    <xdr:colOff>22860</xdr:colOff>
                    <xdr:row>46</xdr:row>
                    <xdr:rowOff>22860</xdr:rowOff>
                  </from>
                  <to>
                    <xdr:col>12</xdr:col>
                    <xdr:colOff>22860</xdr:colOff>
                    <xdr:row>46</xdr:row>
                    <xdr:rowOff>236220</xdr:rowOff>
                  </to>
                </anchor>
              </controlPr>
            </control>
          </mc:Choice>
        </mc:AlternateContent>
        <mc:AlternateContent xmlns:mc="http://schemas.openxmlformats.org/markup-compatibility/2006">
          <mc:Choice Requires="x14">
            <control shapeId="47212" r:id="rId32" name="Drop Down 108">
              <controlPr defaultSize="0" autoLine="0" autoPict="0">
                <anchor moveWithCells="1">
                  <from>
                    <xdr:col>11</xdr:col>
                    <xdr:colOff>22860</xdr:colOff>
                    <xdr:row>47</xdr:row>
                    <xdr:rowOff>22860</xdr:rowOff>
                  </from>
                  <to>
                    <xdr:col>12</xdr:col>
                    <xdr:colOff>22860</xdr:colOff>
                    <xdr:row>47</xdr:row>
                    <xdr:rowOff>236220</xdr:rowOff>
                  </to>
                </anchor>
              </controlPr>
            </control>
          </mc:Choice>
        </mc:AlternateContent>
        <mc:AlternateContent xmlns:mc="http://schemas.openxmlformats.org/markup-compatibility/2006">
          <mc:Choice Requires="x14">
            <control shapeId="47213" r:id="rId33" name="Drop Down 109">
              <controlPr defaultSize="0" autoLine="0" autoPict="0">
                <anchor moveWithCells="1">
                  <from>
                    <xdr:col>11</xdr:col>
                    <xdr:colOff>22860</xdr:colOff>
                    <xdr:row>48</xdr:row>
                    <xdr:rowOff>22860</xdr:rowOff>
                  </from>
                  <to>
                    <xdr:col>12</xdr:col>
                    <xdr:colOff>22860</xdr:colOff>
                    <xdr:row>48</xdr:row>
                    <xdr:rowOff>236220</xdr:rowOff>
                  </to>
                </anchor>
              </controlPr>
            </control>
          </mc:Choice>
        </mc:AlternateContent>
        <mc:AlternateContent xmlns:mc="http://schemas.openxmlformats.org/markup-compatibility/2006">
          <mc:Choice Requires="x14">
            <control shapeId="47214" r:id="rId34" name="Drop Down 110">
              <controlPr defaultSize="0" autoLine="0" autoPict="0">
                <anchor moveWithCells="1">
                  <from>
                    <xdr:col>11</xdr:col>
                    <xdr:colOff>22860</xdr:colOff>
                    <xdr:row>49</xdr:row>
                    <xdr:rowOff>22860</xdr:rowOff>
                  </from>
                  <to>
                    <xdr:col>12</xdr:col>
                    <xdr:colOff>22860</xdr:colOff>
                    <xdr:row>49</xdr:row>
                    <xdr:rowOff>236220</xdr:rowOff>
                  </to>
                </anchor>
              </controlPr>
            </control>
          </mc:Choice>
        </mc:AlternateContent>
        <mc:AlternateContent xmlns:mc="http://schemas.openxmlformats.org/markup-compatibility/2006">
          <mc:Choice Requires="x14">
            <control shapeId="47215" r:id="rId35" name="Drop Down 111">
              <controlPr defaultSize="0" autoLine="0" autoPict="0">
                <anchor moveWithCells="1">
                  <from>
                    <xdr:col>11</xdr:col>
                    <xdr:colOff>22860</xdr:colOff>
                    <xdr:row>50</xdr:row>
                    <xdr:rowOff>22860</xdr:rowOff>
                  </from>
                  <to>
                    <xdr:col>12</xdr:col>
                    <xdr:colOff>22860</xdr:colOff>
                    <xdr:row>50</xdr:row>
                    <xdr:rowOff>236220</xdr:rowOff>
                  </to>
                </anchor>
              </controlPr>
            </control>
          </mc:Choice>
        </mc:AlternateContent>
        <mc:AlternateContent xmlns:mc="http://schemas.openxmlformats.org/markup-compatibility/2006">
          <mc:Choice Requires="x14">
            <control shapeId="47216" r:id="rId36" name="Drop Down 112">
              <controlPr defaultSize="0" autoLine="0" autoPict="0">
                <anchor moveWithCells="1">
                  <from>
                    <xdr:col>11</xdr:col>
                    <xdr:colOff>22860</xdr:colOff>
                    <xdr:row>51</xdr:row>
                    <xdr:rowOff>22860</xdr:rowOff>
                  </from>
                  <to>
                    <xdr:col>12</xdr:col>
                    <xdr:colOff>22860</xdr:colOff>
                    <xdr:row>51</xdr:row>
                    <xdr:rowOff>236220</xdr:rowOff>
                  </to>
                </anchor>
              </controlPr>
            </control>
          </mc:Choice>
        </mc:AlternateContent>
        <mc:AlternateContent xmlns:mc="http://schemas.openxmlformats.org/markup-compatibility/2006">
          <mc:Choice Requires="x14">
            <control shapeId="47217" r:id="rId37" name="Drop Down 113">
              <controlPr defaultSize="0" autoLine="0" autoPict="0">
                <anchor moveWithCells="1">
                  <from>
                    <xdr:col>11</xdr:col>
                    <xdr:colOff>22860</xdr:colOff>
                    <xdr:row>52</xdr:row>
                    <xdr:rowOff>22860</xdr:rowOff>
                  </from>
                  <to>
                    <xdr:col>12</xdr:col>
                    <xdr:colOff>22860</xdr:colOff>
                    <xdr:row>52</xdr:row>
                    <xdr:rowOff>236220</xdr:rowOff>
                  </to>
                </anchor>
              </controlPr>
            </control>
          </mc:Choice>
        </mc:AlternateContent>
        <mc:AlternateContent xmlns:mc="http://schemas.openxmlformats.org/markup-compatibility/2006">
          <mc:Choice Requires="x14">
            <control shapeId="47218" r:id="rId38" name="Drop Down 114">
              <controlPr defaultSize="0" autoLine="0" autoPict="0">
                <anchor moveWithCells="1">
                  <from>
                    <xdr:col>11</xdr:col>
                    <xdr:colOff>22860</xdr:colOff>
                    <xdr:row>53</xdr:row>
                    <xdr:rowOff>22860</xdr:rowOff>
                  </from>
                  <to>
                    <xdr:col>12</xdr:col>
                    <xdr:colOff>22860</xdr:colOff>
                    <xdr:row>53</xdr:row>
                    <xdr:rowOff>236220</xdr:rowOff>
                  </to>
                </anchor>
              </controlPr>
            </control>
          </mc:Choice>
        </mc:AlternateContent>
        <mc:AlternateContent xmlns:mc="http://schemas.openxmlformats.org/markup-compatibility/2006">
          <mc:Choice Requires="x14">
            <control shapeId="47219" r:id="rId39" name="Drop Down 115">
              <controlPr defaultSize="0" autoLine="0" autoPict="0">
                <anchor moveWithCells="1">
                  <from>
                    <xdr:col>11</xdr:col>
                    <xdr:colOff>22860</xdr:colOff>
                    <xdr:row>54</xdr:row>
                    <xdr:rowOff>22860</xdr:rowOff>
                  </from>
                  <to>
                    <xdr:col>12</xdr:col>
                    <xdr:colOff>22860</xdr:colOff>
                    <xdr:row>54</xdr:row>
                    <xdr:rowOff>236220</xdr:rowOff>
                  </to>
                </anchor>
              </controlPr>
            </control>
          </mc:Choice>
        </mc:AlternateContent>
        <mc:AlternateContent xmlns:mc="http://schemas.openxmlformats.org/markup-compatibility/2006">
          <mc:Choice Requires="x14">
            <control shapeId="47220" r:id="rId40" name="Drop Down 116">
              <controlPr defaultSize="0" autoLine="0" autoPict="0">
                <anchor moveWithCells="1">
                  <from>
                    <xdr:col>11</xdr:col>
                    <xdr:colOff>22860</xdr:colOff>
                    <xdr:row>55</xdr:row>
                    <xdr:rowOff>22860</xdr:rowOff>
                  </from>
                  <to>
                    <xdr:col>12</xdr:col>
                    <xdr:colOff>22860</xdr:colOff>
                    <xdr:row>55</xdr:row>
                    <xdr:rowOff>236220</xdr:rowOff>
                  </to>
                </anchor>
              </controlPr>
            </control>
          </mc:Choice>
        </mc:AlternateContent>
        <mc:AlternateContent xmlns:mc="http://schemas.openxmlformats.org/markup-compatibility/2006">
          <mc:Choice Requires="x14">
            <control shapeId="47221" r:id="rId41" name="Drop Down 117">
              <controlPr defaultSize="0" autoLine="0" autoPict="0">
                <anchor moveWithCells="1">
                  <from>
                    <xdr:col>11</xdr:col>
                    <xdr:colOff>22860</xdr:colOff>
                    <xdr:row>56</xdr:row>
                    <xdr:rowOff>22860</xdr:rowOff>
                  </from>
                  <to>
                    <xdr:col>12</xdr:col>
                    <xdr:colOff>22860</xdr:colOff>
                    <xdr:row>56</xdr:row>
                    <xdr:rowOff>236220</xdr:rowOff>
                  </to>
                </anchor>
              </controlPr>
            </control>
          </mc:Choice>
        </mc:AlternateContent>
        <mc:AlternateContent xmlns:mc="http://schemas.openxmlformats.org/markup-compatibility/2006">
          <mc:Choice Requires="x14">
            <control shapeId="47222" r:id="rId42" name="Drop Down 118">
              <controlPr defaultSize="0" autoLine="0" autoPict="0">
                <anchor moveWithCells="1">
                  <from>
                    <xdr:col>11</xdr:col>
                    <xdr:colOff>22860</xdr:colOff>
                    <xdr:row>57</xdr:row>
                    <xdr:rowOff>22860</xdr:rowOff>
                  </from>
                  <to>
                    <xdr:col>12</xdr:col>
                    <xdr:colOff>22860</xdr:colOff>
                    <xdr:row>57</xdr:row>
                    <xdr:rowOff>236220</xdr:rowOff>
                  </to>
                </anchor>
              </controlPr>
            </control>
          </mc:Choice>
        </mc:AlternateContent>
        <mc:AlternateContent xmlns:mc="http://schemas.openxmlformats.org/markup-compatibility/2006">
          <mc:Choice Requires="x14">
            <control shapeId="47223" r:id="rId43" name="Drop Down 119">
              <controlPr defaultSize="0" autoLine="0" autoPict="0">
                <anchor moveWithCells="1">
                  <from>
                    <xdr:col>11</xdr:col>
                    <xdr:colOff>22860</xdr:colOff>
                    <xdr:row>58</xdr:row>
                    <xdr:rowOff>22860</xdr:rowOff>
                  </from>
                  <to>
                    <xdr:col>12</xdr:col>
                    <xdr:colOff>22860</xdr:colOff>
                    <xdr:row>58</xdr:row>
                    <xdr:rowOff>236220</xdr:rowOff>
                  </to>
                </anchor>
              </controlPr>
            </control>
          </mc:Choice>
        </mc:AlternateContent>
        <mc:AlternateContent xmlns:mc="http://schemas.openxmlformats.org/markup-compatibility/2006">
          <mc:Choice Requires="x14">
            <control shapeId="47224" r:id="rId44" name="Drop Down 120">
              <controlPr defaultSize="0" autoLine="0" autoPict="0">
                <anchor moveWithCells="1">
                  <from>
                    <xdr:col>11</xdr:col>
                    <xdr:colOff>22860</xdr:colOff>
                    <xdr:row>59</xdr:row>
                    <xdr:rowOff>22860</xdr:rowOff>
                  </from>
                  <to>
                    <xdr:col>12</xdr:col>
                    <xdr:colOff>22860</xdr:colOff>
                    <xdr:row>59</xdr:row>
                    <xdr:rowOff>236220</xdr:rowOff>
                  </to>
                </anchor>
              </controlPr>
            </control>
          </mc:Choice>
        </mc:AlternateContent>
        <mc:AlternateContent xmlns:mc="http://schemas.openxmlformats.org/markup-compatibility/2006">
          <mc:Choice Requires="x14">
            <control shapeId="47225" r:id="rId45" name="Drop Down 121">
              <controlPr defaultSize="0" autoLine="0" autoPict="0">
                <anchor moveWithCells="1">
                  <from>
                    <xdr:col>11</xdr:col>
                    <xdr:colOff>22860</xdr:colOff>
                    <xdr:row>60</xdr:row>
                    <xdr:rowOff>22860</xdr:rowOff>
                  </from>
                  <to>
                    <xdr:col>12</xdr:col>
                    <xdr:colOff>22860</xdr:colOff>
                    <xdr:row>60</xdr:row>
                    <xdr:rowOff>236220</xdr:rowOff>
                  </to>
                </anchor>
              </controlPr>
            </control>
          </mc:Choice>
        </mc:AlternateContent>
        <mc:AlternateContent xmlns:mc="http://schemas.openxmlformats.org/markup-compatibility/2006">
          <mc:Choice Requires="x14">
            <control shapeId="47226" r:id="rId46" name="Drop Down 122">
              <controlPr defaultSize="0" autoLine="0" autoPict="0">
                <anchor moveWithCells="1">
                  <from>
                    <xdr:col>11</xdr:col>
                    <xdr:colOff>22860</xdr:colOff>
                    <xdr:row>61</xdr:row>
                    <xdr:rowOff>22860</xdr:rowOff>
                  </from>
                  <to>
                    <xdr:col>12</xdr:col>
                    <xdr:colOff>22860</xdr:colOff>
                    <xdr:row>61</xdr:row>
                    <xdr:rowOff>236220</xdr:rowOff>
                  </to>
                </anchor>
              </controlPr>
            </control>
          </mc:Choice>
        </mc:AlternateContent>
        <mc:AlternateContent xmlns:mc="http://schemas.openxmlformats.org/markup-compatibility/2006">
          <mc:Choice Requires="x14">
            <control shapeId="47227" r:id="rId47" name="Drop Down 123">
              <controlPr defaultSize="0" autoLine="0" autoPict="0">
                <anchor moveWithCells="1">
                  <from>
                    <xdr:col>11</xdr:col>
                    <xdr:colOff>22860</xdr:colOff>
                    <xdr:row>62</xdr:row>
                    <xdr:rowOff>22860</xdr:rowOff>
                  </from>
                  <to>
                    <xdr:col>12</xdr:col>
                    <xdr:colOff>22860</xdr:colOff>
                    <xdr:row>62</xdr:row>
                    <xdr:rowOff>236220</xdr:rowOff>
                  </to>
                </anchor>
              </controlPr>
            </control>
          </mc:Choice>
        </mc:AlternateContent>
        <mc:AlternateContent xmlns:mc="http://schemas.openxmlformats.org/markup-compatibility/2006">
          <mc:Choice Requires="x14">
            <control shapeId="47229" r:id="rId48" name="Drop Down 125">
              <controlPr defaultSize="0" autoLine="0" autoPict="0">
                <anchor moveWithCells="1">
                  <from>
                    <xdr:col>11</xdr:col>
                    <xdr:colOff>22860</xdr:colOff>
                    <xdr:row>65</xdr:row>
                    <xdr:rowOff>22860</xdr:rowOff>
                  </from>
                  <to>
                    <xdr:col>12</xdr:col>
                    <xdr:colOff>22860</xdr:colOff>
                    <xdr:row>65</xdr:row>
                    <xdr:rowOff>236220</xdr:rowOff>
                  </to>
                </anchor>
              </controlPr>
            </control>
          </mc:Choice>
        </mc:AlternateContent>
        <mc:AlternateContent xmlns:mc="http://schemas.openxmlformats.org/markup-compatibility/2006">
          <mc:Choice Requires="x14">
            <control shapeId="47230" r:id="rId49" name="Drop Down 126">
              <controlPr defaultSize="0" autoLine="0" autoPict="0">
                <anchor moveWithCells="1">
                  <from>
                    <xdr:col>11</xdr:col>
                    <xdr:colOff>22860</xdr:colOff>
                    <xdr:row>66</xdr:row>
                    <xdr:rowOff>22860</xdr:rowOff>
                  </from>
                  <to>
                    <xdr:col>12</xdr:col>
                    <xdr:colOff>22860</xdr:colOff>
                    <xdr:row>66</xdr:row>
                    <xdr:rowOff>236220</xdr:rowOff>
                  </to>
                </anchor>
              </controlPr>
            </control>
          </mc:Choice>
        </mc:AlternateContent>
        <mc:AlternateContent xmlns:mc="http://schemas.openxmlformats.org/markup-compatibility/2006">
          <mc:Choice Requires="x14">
            <control shapeId="47231" r:id="rId50" name="Drop Down 127">
              <controlPr defaultSize="0" autoLine="0" autoPict="0">
                <anchor moveWithCells="1">
                  <from>
                    <xdr:col>11</xdr:col>
                    <xdr:colOff>22860</xdr:colOff>
                    <xdr:row>67</xdr:row>
                    <xdr:rowOff>22860</xdr:rowOff>
                  </from>
                  <to>
                    <xdr:col>12</xdr:col>
                    <xdr:colOff>22860</xdr:colOff>
                    <xdr:row>67</xdr:row>
                    <xdr:rowOff>236220</xdr:rowOff>
                  </to>
                </anchor>
              </controlPr>
            </control>
          </mc:Choice>
        </mc:AlternateContent>
        <mc:AlternateContent xmlns:mc="http://schemas.openxmlformats.org/markup-compatibility/2006">
          <mc:Choice Requires="x14">
            <control shapeId="47232" r:id="rId51" name="Drop Down 128">
              <controlPr defaultSize="0" autoLine="0" autoPict="0">
                <anchor moveWithCells="1">
                  <from>
                    <xdr:col>11</xdr:col>
                    <xdr:colOff>22860</xdr:colOff>
                    <xdr:row>68</xdr:row>
                    <xdr:rowOff>22860</xdr:rowOff>
                  </from>
                  <to>
                    <xdr:col>12</xdr:col>
                    <xdr:colOff>22860</xdr:colOff>
                    <xdr:row>68</xdr:row>
                    <xdr:rowOff>236220</xdr:rowOff>
                  </to>
                </anchor>
              </controlPr>
            </control>
          </mc:Choice>
        </mc:AlternateContent>
        <mc:AlternateContent xmlns:mc="http://schemas.openxmlformats.org/markup-compatibility/2006">
          <mc:Choice Requires="x14">
            <control shapeId="47233" r:id="rId52" name="Drop Down 129">
              <controlPr defaultSize="0" autoLine="0" autoPict="0">
                <anchor moveWithCells="1">
                  <from>
                    <xdr:col>11</xdr:col>
                    <xdr:colOff>22860</xdr:colOff>
                    <xdr:row>69</xdr:row>
                    <xdr:rowOff>22860</xdr:rowOff>
                  </from>
                  <to>
                    <xdr:col>12</xdr:col>
                    <xdr:colOff>22860</xdr:colOff>
                    <xdr:row>69</xdr:row>
                    <xdr:rowOff>236220</xdr:rowOff>
                  </to>
                </anchor>
              </controlPr>
            </control>
          </mc:Choice>
        </mc:AlternateContent>
        <mc:AlternateContent xmlns:mc="http://schemas.openxmlformats.org/markup-compatibility/2006">
          <mc:Choice Requires="x14">
            <control shapeId="47234" r:id="rId53" name="Drop Down 130">
              <controlPr defaultSize="0" autoLine="0" autoPict="0">
                <anchor moveWithCells="1">
                  <from>
                    <xdr:col>11</xdr:col>
                    <xdr:colOff>22860</xdr:colOff>
                    <xdr:row>70</xdr:row>
                    <xdr:rowOff>22860</xdr:rowOff>
                  </from>
                  <to>
                    <xdr:col>12</xdr:col>
                    <xdr:colOff>22860</xdr:colOff>
                    <xdr:row>70</xdr:row>
                    <xdr:rowOff>236220</xdr:rowOff>
                  </to>
                </anchor>
              </controlPr>
            </control>
          </mc:Choice>
        </mc:AlternateContent>
        <mc:AlternateContent xmlns:mc="http://schemas.openxmlformats.org/markup-compatibility/2006">
          <mc:Choice Requires="x14">
            <control shapeId="47235" r:id="rId54" name="Drop Down 131">
              <controlPr defaultSize="0" autoLine="0" autoPict="0">
                <anchor moveWithCells="1">
                  <from>
                    <xdr:col>11</xdr:col>
                    <xdr:colOff>22860</xdr:colOff>
                    <xdr:row>71</xdr:row>
                    <xdr:rowOff>22860</xdr:rowOff>
                  </from>
                  <to>
                    <xdr:col>12</xdr:col>
                    <xdr:colOff>22860</xdr:colOff>
                    <xdr:row>71</xdr:row>
                    <xdr:rowOff>236220</xdr:rowOff>
                  </to>
                </anchor>
              </controlPr>
            </control>
          </mc:Choice>
        </mc:AlternateContent>
        <mc:AlternateContent xmlns:mc="http://schemas.openxmlformats.org/markup-compatibility/2006">
          <mc:Choice Requires="x14">
            <control shapeId="47236" r:id="rId55" name="Drop Down 132">
              <controlPr defaultSize="0" autoLine="0" autoPict="0">
                <anchor moveWithCells="1">
                  <from>
                    <xdr:col>11</xdr:col>
                    <xdr:colOff>22860</xdr:colOff>
                    <xdr:row>72</xdr:row>
                    <xdr:rowOff>22860</xdr:rowOff>
                  </from>
                  <to>
                    <xdr:col>12</xdr:col>
                    <xdr:colOff>22860</xdr:colOff>
                    <xdr:row>72</xdr:row>
                    <xdr:rowOff>236220</xdr:rowOff>
                  </to>
                </anchor>
              </controlPr>
            </control>
          </mc:Choice>
        </mc:AlternateContent>
        <mc:AlternateContent xmlns:mc="http://schemas.openxmlformats.org/markup-compatibility/2006">
          <mc:Choice Requires="x14">
            <control shapeId="47237" r:id="rId56" name="Drop Down 133">
              <controlPr defaultSize="0" autoLine="0" autoPict="0">
                <anchor moveWithCells="1">
                  <from>
                    <xdr:col>11</xdr:col>
                    <xdr:colOff>22860</xdr:colOff>
                    <xdr:row>73</xdr:row>
                    <xdr:rowOff>22860</xdr:rowOff>
                  </from>
                  <to>
                    <xdr:col>12</xdr:col>
                    <xdr:colOff>22860</xdr:colOff>
                    <xdr:row>73</xdr:row>
                    <xdr:rowOff>236220</xdr:rowOff>
                  </to>
                </anchor>
              </controlPr>
            </control>
          </mc:Choice>
        </mc:AlternateContent>
        <mc:AlternateContent xmlns:mc="http://schemas.openxmlformats.org/markup-compatibility/2006">
          <mc:Choice Requires="x14">
            <control shapeId="47465" r:id="rId57" name="Drop Down 361">
              <controlPr defaultSize="0" autoLine="0" autoPict="0">
                <anchor moveWithCells="1">
                  <from>
                    <xdr:col>11</xdr:col>
                    <xdr:colOff>22860</xdr:colOff>
                    <xdr:row>39</xdr:row>
                    <xdr:rowOff>22860</xdr:rowOff>
                  </from>
                  <to>
                    <xdr:col>12</xdr:col>
                    <xdr:colOff>22860</xdr:colOff>
                    <xdr:row>39</xdr:row>
                    <xdr:rowOff>236220</xdr:rowOff>
                  </to>
                </anchor>
              </controlPr>
            </control>
          </mc:Choice>
        </mc:AlternateContent>
        <mc:AlternateContent xmlns:mc="http://schemas.openxmlformats.org/markup-compatibility/2006">
          <mc:Choice Requires="x14">
            <control shapeId="47466" r:id="rId58" name="Drop Down 362">
              <controlPr defaultSize="0" autoLine="0" autoPict="0">
                <anchor moveWithCells="1">
                  <from>
                    <xdr:col>11</xdr:col>
                    <xdr:colOff>22860</xdr:colOff>
                    <xdr:row>40</xdr:row>
                    <xdr:rowOff>22860</xdr:rowOff>
                  </from>
                  <to>
                    <xdr:col>12</xdr:col>
                    <xdr:colOff>22860</xdr:colOff>
                    <xdr:row>40</xdr:row>
                    <xdr:rowOff>236220</xdr:rowOff>
                  </to>
                </anchor>
              </controlPr>
            </control>
          </mc:Choice>
        </mc:AlternateContent>
        <mc:AlternateContent xmlns:mc="http://schemas.openxmlformats.org/markup-compatibility/2006">
          <mc:Choice Requires="x14">
            <control shapeId="47469" r:id="rId59" name="Drop Down 365">
              <controlPr defaultSize="0" autoLine="0" autoPict="0">
                <anchor moveWithCells="1">
                  <from>
                    <xdr:col>11</xdr:col>
                    <xdr:colOff>22860</xdr:colOff>
                    <xdr:row>63</xdr:row>
                    <xdr:rowOff>22860</xdr:rowOff>
                  </from>
                  <to>
                    <xdr:col>12</xdr:col>
                    <xdr:colOff>22860</xdr:colOff>
                    <xdr:row>63</xdr:row>
                    <xdr:rowOff>236220</xdr:rowOff>
                  </to>
                </anchor>
              </controlPr>
            </control>
          </mc:Choice>
        </mc:AlternateContent>
        <mc:AlternateContent xmlns:mc="http://schemas.openxmlformats.org/markup-compatibility/2006">
          <mc:Choice Requires="x14">
            <control shapeId="47470" r:id="rId60" name="Drop Down 366">
              <controlPr defaultSize="0" autoLine="0" autoPict="0">
                <anchor moveWithCells="1">
                  <from>
                    <xdr:col>11</xdr:col>
                    <xdr:colOff>22860</xdr:colOff>
                    <xdr:row>64</xdr:row>
                    <xdr:rowOff>22860</xdr:rowOff>
                  </from>
                  <to>
                    <xdr:col>12</xdr:col>
                    <xdr:colOff>22860</xdr:colOff>
                    <xdr:row>64</xdr:row>
                    <xdr:rowOff>236220</xdr:rowOff>
                  </to>
                </anchor>
              </controlPr>
            </control>
          </mc:Choice>
        </mc:AlternateContent>
        <mc:AlternateContent xmlns:mc="http://schemas.openxmlformats.org/markup-compatibility/2006">
          <mc:Choice Requires="x14">
            <control shapeId="47471" r:id="rId61" name="Drop Down 367">
              <controlPr defaultSize="0" autoLine="0" autoPict="0">
                <anchor moveWithCells="1">
                  <from>
                    <xdr:col>11</xdr:col>
                    <xdr:colOff>22860</xdr:colOff>
                    <xdr:row>74</xdr:row>
                    <xdr:rowOff>22860</xdr:rowOff>
                  </from>
                  <to>
                    <xdr:col>12</xdr:col>
                    <xdr:colOff>22860</xdr:colOff>
                    <xdr:row>74</xdr:row>
                    <xdr:rowOff>236220</xdr:rowOff>
                  </to>
                </anchor>
              </controlPr>
            </control>
          </mc:Choice>
        </mc:AlternateContent>
        <mc:AlternateContent xmlns:mc="http://schemas.openxmlformats.org/markup-compatibility/2006">
          <mc:Choice Requires="x14">
            <control shapeId="47475" r:id="rId62" name="Drop Down 371">
              <controlPr defaultSize="0" autoLine="0" autoPict="0">
                <anchor moveWithCells="1">
                  <from>
                    <xdr:col>11</xdr:col>
                    <xdr:colOff>22860</xdr:colOff>
                    <xdr:row>75</xdr:row>
                    <xdr:rowOff>22860</xdr:rowOff>
                  </from>
                  <to>
                    <xdr:col>12</xdr:col>
                    <xdr:colOff>22860</xdr:colOff>
                    <xdr:row>75</xdr:row>
                    <xdr:rowOff>236220</xdr:rowOff>
                  </to>
                </anchor>
              </controlPr>
            </control>
          </mc:Choice>
        </mc:AlternateContent>
        <mc:AlternateContent xmlns:mc="http://schemas.openxmlformats.org/markup-compatibility/2006">
          <mc:Choice Requires="x14">
            <control shapeId="47476" r:id="rId63" name="Drop Down 372">
              <controlPr defaultSize="0" autoLine="0" autoPict="0">
                <anchor moveWithCells="1">
                  <from>
                    <xdr:col>11</xdr:col>
                    <xdr:colOff>22860</xdr:colOff>
                    <xdr:row>76</xdr:row>
                    <xdr:rowOff>22860</xdr:rowOff>
                  </from>
                  <to>
                    <xdr:col>12</xdr:col>
                    <xdr:colOff>22860</xdr:colOff>
                    <xdr:row>76</xdr:row>
                    <xdr:rowOff>236220</xdr:rowOff>
                  </to>
                </anchor>
              </controlPr>
            </control>
          </mc:Choice>
        </mc:AlternateContent>
        <mc:AlternateContent xmlns:mc="http://schemas.openxmlformats.org/markup-compatibility/2006">
          <mc:Choice Requires="x14">
            <control shapeId="47479" r:id="rId64" name="Drop Down 375">
              <controlPr defaultSize="0" autoLine="0" autoPict="0">
                <anchor moveWithCells="1">
                  <from>
                    <xdr:col>11</xdr:col>
                    <xdr:colOff>22860</xdr:colOff>
                    <xdr:row>36</xdr:row>
                    <xdr:rowOff>22860</xdr:rowOff>
                  </from>
                  <to>
                    <xdr:col>12</xdr:col>
                    <xdr:colOff>22860</xdr:colOff>
                    <xdr:row>36</xdr:row>
                    <xdr:rowOff>236220</xdr:rowOff>
                  </to>
                </anchor>
              </controlPr>
            </control>
          </mc:Choice>
        </mc:AlternateContent>
        <mc:AlternateContent xmlns:mc="http://schemas.openxmlformats.org/markup-compatibility/2006">
          <mc:Choice Requires="x14">
            <control shapeId="47482" r:id="rId65" name="Drop Down 378">
              <controlPr defaultSize="0" autoLine="0" autoPict="0">
                <anchor moveWithCells="1">
                  <from>
                    <xdr:col>11</xdr:col>
                    <xdr:colOff>22860</xdr:colOff>
                    <xdr:row>77</xdr:row>
                    <xdr:rowOff>22860</xdr:rowOff>
                  </from>
                  <to>
                    <xdr:col>12</xdr:col>
                    <xdr:colOff>22860</xdr:colOff>
                    <xdr:row>77</xdr:row>
                    <xdr:rowOff>236220</xdr:rowOff>
                  </to>
                </anchor>
              </controlPr>
            </control>
          </mc:Choice>
        </mc:AlternateContent>
        <mc:AlternateContent xmlns:mc="http://schemas.openxmlformats.org/markup-compatibility/2006">
          <mc:Choice Requires="x14">
            <control shapeId="47483" r:id="rId66" name="Drop Down 379">
              <controlPr defaultSize="0" autoLine="0" autoPict="0">
                <anchor moveWithCells="1">
                  <from>
                    <xdr:col>11</xdr:col>
                    <xdr:colOff>22860</xdr:colOff>
                    <xdr:row>78</xdr:row>
                    <xdr:rowOff>22860</xdr:rowOff>
                  </from>
                  <to>
                    <xdr:col>12</xdr:col>
                    <xdr:colOff>22860</xdr:colOff>
                    <xdr:row>78</xdr:row>
                    <xdr:rowOff>236220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DDAB7A0-4A22-4FCC-A2FE-DB26C6EB5330}">
            <x14:dataBar minLength="0" maxLength="100" border="1" gradient="0">
              <x14:cfvo type="num">
                <xm:f>0</xm:f>
              </x14:cfvo>
              <x14:cfvo type="num">
                <xm:f>100</xm:f>
              </x14:cfvo>
              <x14:borderColor theme="3"/>
              <x14:negativeFillColor rgb="FFFF0000"/>
              <x14:axisColor rgb="FF000000"/>
            </x14:dataBar>
          </x14:cfRule>
          <xm:sqref>L80:L81</xm:sqref>
        </x14:conditionalFormatting>
        <x14:conditionalFormatting xmlns:xm="http://schemas.microsoft.com/office/excel/2006/main">
          <x14:cfRule type="expression" priority="50" id="{669198FC-3179-4D5E-9ED3-19578ACA6046}">
            <xm:f>_Output!$D$601=1</xm:f>
            <x14:dxf>
              <font>
                <strike/>
              </font>
              <fill>
                <patternFill>
                  <bgColor rgb="FFFFC000"/>
                </patternFill>
              </fill>
            </x14:dxf>
          </x14:cfRule>
          <xm:sqref>A9:Q81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tabColor rgb="FF0070C0"/>
  </sheetPr>
  <dimension ref="A1:T56"/>
  <sheetViews>
    <sheetView showRowColHeaders="0" zoomScaleNormal="100" workbookViewId="0">
      <pane ySplit="7" topLeftCell="A8" activePane="bottomLeft" state="frozen"/>
      <selection pane="bottomLeft" activeCell="B10" sqref="B10:N30"/>
    </sheetView>
  </sheetViews>
  <sheetFormatPr defaultColWidth="0" defaultRowHeight="20.25" customHeight="1" zeroHeight="1"/>
  <cols>
    <col min="1" max="1" width="5.7109375" customWidth="1"/>
    <col min="2" max="11" width="9.28515625" customWidth="1"/>
    <col min="12" max="12" width="20" customWidth="1"/>
    <col min="13" max="13" width="2.28515625" customWidth="1"/>
    <col min="14" max="14" width="20" customWidth="1"/>
    <col min="15" max="15" width="2.28515625" customWidth="1"/>
    <col min="16" max="16" width="57.28515625" customWidth="1"/>
    <col min="17" max="17" width="2.28515625" customWidth="1"/>
    <col min="18" max="18" width="110.7109375" customWidth="1"/>
    <col min="19" max="19" width="2.28515625" customWidth="1"/>
    <col min="20" max="20" width="0" hidden="1" customWidth="1"/>
    <col min="21" max="16384" width="9.28515625" hidden="1"/>
  </cols>
  <sheetData>
    <row r="1" spans="1:19" ht="20.25" customHeight="1">
      <c r="A1" s="328"/>
      <c r="B1" s="846" t="s">
        <v>5</v>
      </c>
      <c r="C1" s="847"/>
      <c r="D1" s="847"/>
      <c r="E1" s="847"/>
      <c r="F1" s="847"/>
      <c r="G1" s="847"/>
      <c r="H1" s="847"/>
      <c r="I1" s="847"/>
      <c r="J1" s="847"/>
      <c r="K1" s="847"/>
      <c r="L1" s="839"/>
      <c r="M1" s="340"/>
      <c r="N1" s="877"/>
      <c r="O1" s="329"/>
      <c r="P1" s="329"/>
      <c r="Q1" s="329"/>
      <c r="R1" s="329"/>
      <c r="S1" s="330"/>
    </row>
    <row r="2" spans="1:19" ht="20.25" customHeight="1">
      <c r="A2" s="331"/>
      <c r="B2" s="848"/>
      <c r="C2" s="849"/>
      <c r="D2" s="849"/>
      <c r="E2" s="849"/>
      <c r="F2" s="849"/>
      <c r="G2" s="849"/>
      <c r="H2" s="849"/>
      <c r="I2" s="849"/>
      <c r="J2" s="849"/>
      <c r="K2" s="849"/>
      <c r="L2" s="840"/>
      <c r="M2" s="325"/>
      <c r="N2" s="840"/>
      <c r="O2" s="337"/>
      <c r="P2" s="337"/>
      <c r="Q2" s="337"/>
      <c r="R2" s="337"/>
      <c r="S2" s="338"/>
    </row>
    <row r="3" spans="1:19" ht="20.25" customHeight="1">
      <c r="A3" s="331"/>
      <c r="B3" s="836" t="s">
        <v>6</v>
      </c>
      <c r="C3" s="837"/>
      <c r="D3" s="837"/>
      <c r="E3" s="837"/>
      <c r="F3" s="837"/>
      <c r="G3" s="844"/>
      <c r="H3" s="845"/>
      <c r="I3" s="845"/>
      <c r="J3" s="845"/>
      <c r="K3" s="845"/>
      <c r="L3" s="317"/>
      <c r="M3" s="317"/>
      <c r="N3" s="317"/>
      <c r="O3" s="332"/>
      <c r="P3" s="332"/>
      <c r="Q3" s="332"/>
      <c r="R3" s="332"/>
      <c r="S3" s="333"/>
    </row>
    <row r="4" spans="1:19" ht="20.25" customHeight="1">
      <c r="A4" s="331"/>
      <c r="B4" s="841" t="s">
        <v>8</v>
      </c>
      <c r="C4" s="842"/>
      <c r="D4" s="842"/>
      <c r="E4" s="842"/>
      <c r="F4" s="843"/>
      <c r="G4" s="844"/>
      <c r="H4" s="845"/>
      <c r="I4" s="845"/>
      <c r="J4" s="845"/>
      <c r="K4" s="845"/>
      <c r="L4" s="317"/>
      <c r="M4" s="317"/>
      <c r="N4" s="317"/>
      <c r="O4" s="332"/>
      <c r="P4" s="332"/>
      <c r="Q4" s="332"/>
      <c r="R4" s="332"/>
      <c r="S4" s="333"/>
    </row>
    <row r="5" spans="1:19" ht="20.25" customHeight="1">
      <c r="A5" s="331"/>
      <c r="B5" s="836" t="s">
        <v>9</v>
      </c>
      <c r="C5" s="837"/>
      <c r="D5" s="837"/>
      <c r="E5" s="837"/>
      <c r="F5" s="837"/>
      <c r="G5" s="844"/>
      <c r="H5" s="845"/>
      <c r="I5" s="845"/>
      <c r="J5" s="845"/>
      <c r="K5" s="845"/>
      <c r="L5" s="317"/>
      <c r="M5" s="317"/>
      <c r="N5" s="317"/>
      <c r="O5" s="332"/>
      <c r="P5" s="332"/>
      <c r="Q5" s="332"/>
      <c r="R5" s="332"/>
      <c r="S5" s="333"/>
    </row>
    <row r="6" spans="1:19" ht="20.25" customHeight="1">
      <c r="A6" s="331"/>
      <c r="B6" s="836"/>
      <c r="C6" s="837"/>
      <c r="D6" s="837"/>
      <c r="E6" s="837"/>
      <c r="F6" s="837"/>
      <c r="G6" s="339"/>
      <c r="H6" s="317"/>
      <c r="I6" s="317"/>
      <c r="J6" s="317"/>
      <c r="K6" s="317"/>
      <c r="L6" s="317"/>
      <c r="M6" s="317"/>
      <c r="N6" s="317"/>
      <c r="O6" s="332"/>
      <c r="P6" s="332"/>
      <c r="Q6" s="332"/>
      <c r="R6" s="332"/>
      <c r="S6" s="333"/>
    </row>
    <row r="7" spans="1:19" ht="20.25" customHeight="1" thickBot="1">
      <c r="A7" s="334"/>
      <c r="B7" s="335"/>
      <c r="C7" s="335"/>
      <c r="D7" s="335"/>
      <c r="E7" s="335"/>
      <c r="F7" s="335"/>
      <c r="G7" s="335"/>
      <c r="H7" s="335"/>
      <c r="I7" s="335"/>
      <c r="J7" s="335"/>
      <c r="K7" s="335"/>
      <c r="L7" s="335"/>
      <c r="M7" s="335"/>
      <c r="N7" s="335"/>
      <c r="O7" s="335"/>
      <c r="P7" s="335"/>
      <c r="Q7" s="335"/>
      <c r="R7" s="335"/>
      <c r="S7" s="336"/>
    </row>
    <row r="8" spans="1:19" ht="20.25" customHeight="1">
      <c r="A8" s="450"/>
      <c r="B8" s="450"/>
      <c r="C8" s="450"/>
      <c r="D8" s="450"/>
      <c r="E8" s="450"/>
      <c r="F8" s="450"/>
      <c r="G8" s="450"/>
      <c r="H8" s="450"/>
      <c r="I8" s="450"/>
      <c r="J8" s="450"/>
      <c r="K8" s="450"/>
      <c r="L8" s="450"/>
      <c r="M8" s="450"/>
      <c r="N8" s="450"/>
      <c r="O8" s="450"/>
      <c r="P8" s="450"/>
      <c r="Q8" s="450"/>
      <c r="R8" s="450"/>
      <c r="S8" s="14"/>
    </row>
    <row r="9" spans="1:19" s="2" customFormat="1" ht="20.25" customHeight="1">
      <c r="A9" s="108"/>
      <c r="B9" s="124" t="s">
        <v>88</v>
      </c>
      <c r="C9" s="108"/>
      <c r="D9" s="108"/>
      <c r="E9" s="355"/>
      <c r="F9" s="355"/>
      <c r="G9" s="108"/>
      <c r="H9" s="108"/>
      <c r="I9" s="108"/>
      <c r="J9" s="108"/>
      <c r="K9" s="108"/>
      <c r="L9" s="108"/>
      <c r="M9" s="108"/>
      <c r="N9" s="108"/>
      <c r="O9" s="108"/>
      <c r="P9" s="203"/>
      <c r="Q9" s="108"/>
      <c r="R9" s="108"/>
      <c r="S9" s="13"/>
    </row>
    <row r="10" spans="1:19" s="2" customFormat="1" ht="20.25" customHeight="1">
      <c r="A10" s="3"/>
      <c r="B10" s="871" t="s">
        <v>89</v>
      </c>
      <c r="C10" s="872"/>
      <c r="D10" s="872"/>
      <c r="E10" s="872"/>
      <c r="F10" s="872"/>
      <c r="G10" s="872"/>
      <c r="H10" s="872"/>
      <c r="I10" s="872"/>
      <c r="J10" s="872"/>
      <c r="K10" s="872"/>
      <c r="L10" s="872"/>
      <c r="M10" s="872"/>
      <c r="N10" s="872"/>
      <c r="O10" s="3"/>
      <c r="P10" s="202"/>
      <c r="Q10" s="3"/>
      <c r="R10" s="3"/>
      <c r="S10" s="13"/>
    </row>
    <row r="11" spans="1:19" s="2" customFormat="1" ht="20.25" customHeight="1">
      <c r="A11" s="3"/>
      <c r="B11" s="873"/>
      <c r="C11" s="873"/>
      <c r="D11" s="873"/>
      <c r="E11" s="873"/>
      <c r="F11" s="873"/>
      <c r="G11" s="873"/>
      <c r="H11" s="873"/>
      <c r="I11" s="873"/>
      <c r="J11" s="873"/>
      <c r="K11" s="873"/>
      <c r="L11" s="873"/>
      <c r="M11" s="873"/>
      <c r="N11" s="873"/>
      <c r="O11" s="3"/>
      <c r="P11" s="202"/>
      <c r="Q11" s="3"/>
      <c r="R11" s="3"/>
      <c r="S11" s="13"/>
    </row>
    <row r="12" spans="1:19" s="2" customFormat="1" ht="20.25" customHeight="1">
      <c r="A12" s="3"/>
      <c r="B12" s="873"/>
      <c r="C12" s="873"/>
      <c r="D12" s="873"/>
      <c r="E12" s="873"/>
      <c r="F12" s="873"/>
      <c r="G12" s="873"/>
      <c r="H12" s="873"/>
      <c r="I12" s="873"/>
      <c r="J12" s="873"/>
      <c r="K12" s="873"/>
      <c r="L12" s="873"/>
      <c r="M12" s="873"/>
      <c r="N12" s="873"/>
      <c r="O12" s="3"/>
      <c r="P12" s="202"/>
      <c r="Q12" s="3"/>
      <c r="R12" s="3"/>
      <c r="S12" s="13"/>
    </row>
    <row r="13" spans="1:19" s="2" customFormat="1" ht="20.25" customHeight="1">
      <c r="A13" s="3"/>
      <c r="B13" s="873"/>
      <c r="C13" s="873"/>
      <c r="D13" s="873"/>
      <c r="E13" s="873"/>
      <c r="F13" s="873"/>
      <c r="G13" s="873"/>
      <c r="H13" s="873"/>
      <c r="I13" s="873"/>
      <c r="J13" s="873"/>
      <c r="K13" s="873"/>
      <c r="L13" s="873"/>
      <c r="M13" s="873"/>
      <c r="N13" s="873"/>
      <c r="O13" s="3"/>
      <c r="P13" s="202"/>
      <c r="Q13" s="3"/>
      <c r="R13" s="3"/>
      <c r="S13" s="13"/>
    </row>
    <row r="14" spans="1:19" s="2" customFormat="1" ht="20.25" customHeight="1">
      <c r="A14" s="3"/>
      <c r="B14" s="873"/>
      <c r="C14" s="873"/>
      <c r="D14" s="873"/>
      <c r="E14" s="873"/>
      <c r="F14" s="873"/>
      <c r="G14" s="873"/>
      <c r="H14" s="873"/>
      <c r="I14" s="873"/>
      <c r="J14" s="873"/>
      <c r="K14" s="873"/>
      <c r="L14" s="873"/>
      <c r="M14" s="873"/>
      <c r="N14" s="873"/>
      <c r="O14" s="3"/>
      <c r="P14" s="202"/>
      <c r="Q14" s="3"/>
      <c r="R14" s="3"/>
      <c r="S14" s="13"/>
    </row>
    <row r="15" spans="1:19" s="2" customFormat="1" ht="20.25" customHeight="1">
      <c r="A15" s="3"/>
      <c r="B15" s="873"/>
      <c r="C15" s="873"/>
      <c r="D15" s="873"/>
      <c r="E15" s="873"/>
      <c r="F15" s="873"/>
      <c r="G15" s="873"/>
      <c r="H15" s="873"/>
      <c r="I15" s="873"/>
      <c r="J15" s="873"/>
      <c r="K15" s="873"/>
      <c r="L15" s="873"/>
      <c r="M15" s="873"/>
      <c r="N15" s="873"/>
      <c r="O15" s="3"/>
      <c r="P15" s="202"/>
      <c r="Q15" s="3"/>
      <c r="R15" s="3"/>
      <c r="S15" s="13"/>
    </row>
    <row r="16" spans="1:19" s="2" customFormat="1" ht="20.25" customHeight="1">
      <c r="A16" s="3"/>
      <c r="B16" s="873"/>
      <c r="C16" s="873"/>
      <c r="D16" s="873"/>
      <c r="E16" s="873"/>
      <c r="F16" s="873"/>
      <c r="G16" s="873"/>
      <c r="H16" s="873"/>
      <c r="I16" s="873"/>
      <c r="J16" s="873"/>
      <c r="K16" s="873"/>
      <c r="L16" s="873"/>
      <c r="M16" s="873"/>
      <c r="N16" s="873"/>
      <c r="O16" s="3"/>
      <c r="P16" s="202"/>
      <c r="Q16" s="3"/>
      <c r="R16" s="3"/>
      <c r="S16" s="13"/>
    </row>
    <row r="17" spans="1:19" s="2" customFormat="1" ht="20.25" customHeight="1">
      <c r="A17" s="3"/>
      <c r="B17" s="873"/>
      <c r="C17" s="873"/>
      <c r="D17" s="873"/>
      <c r="E17" s="873"/>
      <c r="F17" s="873"/>
      <c r="G17" s="873"/>
      <c r="H17" s="873"/>
      <c r="I17" s="873"/>
      <c r="J17" s="873"/>
      <c r="K17" s="873"/>
      <c r="L17" s="873"/>
      <c r="M17" s="873"/>
      <c r="N17" s="873"/>
      <c r="O17" s="3"/>
      <c r="P17" s="202"/>
      <c r="Q17" s="3"/>
      <c r="R17" s="3"/>
      <c r="S17" s="13"/>
    </row>
    <row r="18" spans="1:19" s="2" customFormat="1" ht="20.25" customHeight="1">
      <c r="A18" s="3"/>
      <c r="B18" s="873"/>
      <c r="C18" s="873"/>
      <c r="D18" s="873"/>
      <c r="E18" s="873"/>
      <c r="F18" s="873"/>
      <c r="G18" s="873"/>
      <c r="H18" s="873"/>
      <c r="I18" s="873"/>
      <c r="J18" s="873"/>
      <c r="K18" s="873"/>
      <c r="L18" s="873"/>
      <c r="M18" s="873"/>
      <c r="N18" s="873"/>
      <c r="O18" s="3"/>
      <c r="P18" s="202"/>
      <c r="Q18" s="3"/>
      <c r="R18" s="3"/>
      <c r="S18" s="13"/>
    </row>
    <row r="19" spans="1:19" s="2" customFormat="1" ht="20.25" customHeight="1">
      <c r="A19" s="3"/>
      <c r="B19" s="873"/>
      <c r="C19" s="873"/>
      <c r="D19" s="873"/>
      <c r="E19" s="873"/>
      <c r="F19" s="873"/>
      <c r="G19" s="873"/>
      <c r="H19" s="873"/>
      <c r="I19" s="873"/>
      <c r="J19" s="873"/>
      <c r="K19" s="873"/>
      <c r="L19" s="873"/>
      <c r="M19" s="873"/>
      <c r="N19" s="873"/>
      <c r="O19" s="3"/>
      <c r="P19" s="202"/>
      <c r="Q19" s="3"/>
      <c r="R19" s="3"/>
      <c r="S19" s="13"/>
    </row>
    <row r="20" spans="1:19" s="2" customFormat="1" ht="20.25" customHeight="1">
      <c r="A20" s="3"/>
      <c r="B20" s="873"/>
      <c r="C20" s="873"/>
      <c r="D20" s="873"/>
      <c r="E20" s="873"/>
      <c r="F20" s="873"/>
      <c r="G20" s="873"/>
      <c r="H20" s="873"/>
      <c r="I20" s="873"/>
      <c r="J20" s="873"/>
      <c r="K20" s="873"/>
      <c r="L20" s="873"/>
      <c r="M20" s="873"/>
      <c r="N20" s="873"/>
      <c r="O20" s="3"/>
      <c r="P20" s="202"/>
      <c r="Q20" s="3"/>
      <c r="R20" s="3"/>
      <c r="S20" s="13"/>
    </row>
    <row r="21" spans="1:19" s="2" customFormat="1" ht="20.25" customHeight="1">
      <c r="A21" s="3"/>
      <c r="B21" s="873"/>
      <c r="C21" s="873"/>
      <c r="D21" s="873"/>
      <c r="E21" s="873"/>
      <c r="F21" s="873"/>
      <c r="G21" s="873"/>
      <c r="H21" s="873"/>
      <c r="I21" s="873"/>
      <c r="J21" s="873"/>
      <c r="K21" s="873"/>
      <c r="L21" s="873"/>
      <c r="M21" s="873"/>
      <c r="N21" s="873"/>
      <c r="O21" s="3"/>
      <c r="P21" s="202"/>
      <c r="Q21" s="3"/>
      <c r="R21" s="3"/>
      <c r="S21" s="13"/>
    </row>
    <row r="22" spans="1:19" s="2" customFormat="1" ht="20.25" customHeight="1">
      <c r="A22" s="3"/>
      <c r="B22" s="873"/>
      <c r="C22" s="873"/>
      <c r="D22" s="873"/>
      <c r="E22" s="873"/>
      <c r="F22" s="873"/>
      <c r="G22" s="873"/>
      <c r="H22" s="873"/>
      <c r="I22" s="873"/>
      <c r="J22" s="873"/>
      <c r="K22" s="873"/>
      <c r="L22" s="873"/>
      <c r="M22" s="873"/>
      <c r="N22" s="873"/>
      <c r="O22" s="3"/>
      <c r="P22" s="202"/>
      <c r="Q22" s="3"/>
      <c r="R22" s="3"/>
      <c r="S22" s="13"/>
    </row>
    <row r="23" spans="1:19" s="2" customFormat="1" ht="20.25" customHeight="1">
      <c r="A23" s="3"/>
      <c r="B23" s="873"/>
      <c r="C23" s="873"/>
      <c r="D23" s="873"/>
      <c r="E23" s="873"/>
      <c r="F23" s="873"/>
      <c r="G23" s="873"/>
      <c r="H23" s="873"/>
      <c r="I23" s="873"/>
      <c r="J23" s="873"/>
      <c r="K23" s="873"/>
      <c r="L23" s="873"/>
      <c r="M23" s="873"/>
      <c r="N23" s="873"/>
      <c r="O23" s="3"/>
      <c r="P23" s="202"/>
      <c r="Q23" s="3"/>
      <c r="R23" s="3"/>
      <c r="S23" s="13"/>
    </row>
    <row r="24" spans="1:19" s="2" customFormat="1" ht="20.25" customHeight="1">
      <c r="A24" s="3"/>
      <c r="B24" s="873"/>
      <c r="C24" s="873"/>
      <c r="D24" s="873"/>
      <c r="E24" s="873"/>
      <c r="F24" s="873"/>
      <c r="G24" s="873"/>
      <c r="H24" s="873"/>
      <c r="I24" s="873"/>
      <c r="J24" s="873"/>
      <c r="K24" s="873"/>
      <c r="L24" s="873"/>
      <c r="M24" s="873"/>
      <c r="N24" s="873"/>
      <c r="O24" s="3"/>
      <c r="P24" s="202"/>
      <c r="Q24" s="3"/>
      <c r="R24" s="3"/>
      <c r="S24" s="13"/>
    </row>
    <row r="25" spans="1:19" s="2" customFormat="1" ht="20.25" customHeight="1">
      <c r="A25" s="3"/>
      <c r="B25" s="873"/>
      <c r="C25" s="873"/>
      <c r="D25" s="873"/>
      <c r="E25" s="873"/>
      <c r="F25" s="873"/>
      <c r="G25" s="873"/>
      <c r="H25" s="873"/>
      <c r="I25" s="873"/>
      <c r="J25" s="873"/>
      <c r="K25" s="873"/>
      <c r="L25" s="873"/>
      <c r="M25" s="873"/>
      <c r="N25" s="873"/>
      <c r="O25" s="3"/>
      <c r="P25" s="202"/>
      <c r="Q25" s="3"/>
      <c r="R25" s="3"/>
      <c r="S25" s="13"/>
    </row>
    <row r="26" spans="1:19" s="2" customFormat="1" ht="20.25" customHeight="1">
      <c r="A26" s="3"/>
      <c r="B26" s="873"/>
      <c r="C26" s="873"/>
      <c r="D26" s="873"/>
      <c r="E26" s="873"/>
      <c r="F26" s="873"/>
      <c r="G26" s="873"/>
      <c r="H26" s="873"/>
      <c r="I26" s="873"/>
      <c r="J26" s="873"/>
      <c r="K26" s="873"/>
      <c r="L26" s="873"/>
      <c r="M26" s="873"/>
      <c r="N26" s="873"/>
      <c r="O26" s="3"/>
      <c r="P26" s="202"/>
      <c r="Q26" s="3"/>
      <c r="R26" s="3"/>
      <c r="S26" s="13"/>
    </row>
    <row r="27" spans="1:19" s="2" customFormat="1" ht="20.25" customHeight="1">
      <c r="A27" s="3"/>
      <c r="B27" s="873"/>
      <c r="C27" s="873"/>
      <c r="D27" s="873"/>
      <c r="E27" s="873"/>
      <c r="F27" s="873"/>
      <c r="G27" s="873"/>
      <c r="H27" s="873"/>
      <c r="I27" s="873"/>
      <c r="J27" s="873"/>
      <c r="K27" s="873"/>
      <c r="L27" s="873"/>
      <c r="M27" s="873"/>
      <c r="N27" s="873"/>
      <c r="O27" s="3"/>
      <c r="P27" s="202"/>
      <c r="Q27" s="3"/>
      <c r="R27" s="3"/>
      <c r="S27" s="13"/>
    </row>
    <row r="28" spans="1:19" s="2" customFormat="1" ht="20.25" customHeight="1">
      <c r="A28" s="3"/>
      <c r="B28" s="873"/>
      <c r="C28" s="873"/>
      <c r="D28" s="873"/>
      <c r="E28" s="873"/>
      <c r="F28" s="873"/>
      <c r="G28" s="873"/>
      <c r="H28" s="873"/>
      <c r="I28" s="873"/>
      <c r="J28" s="873"/>
      <c r="K28" s="873"/>
      <c r="L28" s="873"/>
      <c r="M28" s="873"/>
      <c r="N28" s="873"/>
      <c r="O28" s="3"/>
      <c r="P28" s="202"/>
      <c r="Q28" s="3"/>
      <c r="R28" s="3"/>
      <c r="S28" s="13"/>
    </row>
    <row r="29" spans="1:19" s="2" customFormat="1" ht="20.25" customHeight="1">
      <c r="A29" s="3"/>
      <c r="B29" s="873"/>
      <c r="C29" s="873"/>
      <c r="D29" s="873"/>
      <c r="E29" s="873"/>
      <c r="F29" s="873"/>
      <c r="G29" s="873"/>
      <c r="H29" s="873"/>
      <c r="I29" s="873"/>
      <c r="J29" s="873"/>
      <c r="K29" s="873"/>
      <c r="L29" s="873"/>
      <c r="M29" s="873"/>
      <c r="N29" s="873"/>
      <c r="O29" s="3"/>
      <c r="P29" s="202"/>
      <c r="Q29" s="3"/>
      <c r="R29" s="3"/>
      <c r="S29" s="13"/>
    </row>
    <row r="30" spans="1:19" s="2" customFormat="1" ht="20.25" customHeight="1">
      <c r="A30" s="108"/>
      <c r="B30" s="874"/>
      <c r="C30" s="874"/>
      <c r="D30" s="874"/>
      <c r="E30" s="874"/>
      <c r="F30" s="874"/>
      <c r="G30" s="874"/>
      <c r="H30" s="874"/>
      <c r="I30" s="874"/>
      <c r="J30" s="874"/>
      <c r="K30" s="874"/>
      <c r="L30" s="874"/>
      <c r="M30" s="874"/>
      <c r="N30" s="874"/>
      <c r="O30" s="108"/>
      <c r="P30" s="203"/>
      <c r="Q30" s="108"/>
      <c r="R30" s="108"/>
      <c r="S30" s="13"/>
    </row>
    <row r="31" spans="1:19" s="2" customFormat="1" ht="20.25" customHeight="1">
      <c r="A31" s="108"/>
      <c r="B31" s="107" t="s">
        <v>90</v>
      </c>
      <c r="C31" s="108"/>
      <c r="D31" s="108"/>
      <c r="E31" s="355"/>
      <c r="F31" s="355"/>
      <c r="G31" s="355"/>
      <c r="H31" s="355"/>
      <c r="I31" s="355"/>
      <c r="J31" s="355"/>
      <c r="K31" s="355"/>
      <c r="L31" s="355"/>
      <c r="M31" s="108"/>
      <c r="N31" s="108"/>
      <c r="O31" s="108"/>
      <c r="P31" s="203"/>
      <c r="Q31" s="108"/>
      <c r="R31" s="108"/>
      <c r="S31" s="3"/>
    </row>
    <row r="32" spans="1:19" s="2" customFormat="1" ht="20.25" customHeight="1">
      <c r="A32" s="3"/>
      <c r="B32" s="878" t="s">
        <v>91</v>
      </c>
      <c r="C32" s="878"/>
      <c r="D32" s="878"/>
      <c r="E32" s="878"/>
      <c r="F32" s="878"/>
      <c r="G32" s="878"/>
      <c r="H32" s="878"/>
      <c r="I32" s="878"/>
      <c r="J32" s="878"/>
      <c r="K32" s="878"/>
      <c r="L32" s="878"/>
      <c r="M32" s="878"/>
      <c r="N32" s="878"/>
      <c r="O32" s="342"/>
      <c r="P32" s="374"/>
      <c r="Q32" s="342"/>
      <c r="R32" s="342"/>
      <c r="S32" s="13"/>
    </row>
    <row r="33" spans="1:19" s="2" customFormat="1" ht="20.25" customHeight="1">
      <c r="A33" s="3"/>
      <c r="B33" s="863"/>
      <c r="C33" s="863"/>
      <c r="D33" s="863"/>
      <c r="E33" s="863"/>
      <c r="F33" s="863"/>
      <c r="G33" s="863"/>
      <c r="H33" s="863"/>
      <c r="I33" s="863"/>
      <c r="J33" s="863"/>
      <c r="K33" s="863"/>
      <c r="L33" s="863"/>
      <c r="M33" s="863"/>
      <c r="N33" s="863"/>
      <c r="O33" s="3"/>
      <c r="P33" s="202"/>
      <c r="Q33" s="3"/>
      <c r="R33" s="3"/>
      <c r="S33" s="13"/>
    </row>
    <row r="34" spans="1:19" s="2" customFormat="1" ht="20.25" customHeight="1">
      <c r="A34" s="3"/>
      <c r="B34" s="863"/>
      <c r="C34" s="863"/>
      <c r="D34" s="863"/>
      <c r="E34" s="863"/>
      <c r="F34" s="863"/>
      <c r="G34" s="863"/>
      <c r="H34" s="863"/>
      <c r="I34" s="863"/>
      <c r="J34" s="863"/>
      <c r="K34" s="863"/>
      <c r="L34" s="863"/>
      <c r="M34" s="863"/>
      <c r="N34" s="863"/>
      <c r="O34" s="3"/>
      <c r="P34" s="202"/>
      <c r="Q34" s="3"/>
      <c r="R34" s="3"/>
      <c r="S34" s="13"/>
    </row>
    <row r="35" spans="1:19" s="2" customFormat="1" ht="20.25" customHeight="1">
      <c r="A35" s="3"/>
      <c r="B35" s="863"/>
      <c r="C35" s="863"/>
      <c r="D35" s="863"/>
      <c r="E35" s="863"/>
      <c r="F35" s="863"/>
      <c r="G35" s="863"/>
      <c r="H35" s="863"/>
      <c r="I35" s="863"/>
      <c r="J35" s="863"/>
      <c r="K35" s="863"/>
      <c r="L35" s="863"/>
      <c r="M35" s="863"/>
      <c r="N35" s="863"/>
      <c r="O35" s="3"/>
      <c r="P35" s="202"/>
      <c r="Q35" s="3"/>
      <c r="R35" s="3"/>
      <c r="S35" s="13"/>
    </row>
    <row r="36" spans="1:19" s="2" customFormat="1" ht="20.25" customHeight="1">
      <c r="A36" s="3"/>
      <c r="B36" s="863"/>
      <c r="C36" s="863"/>
      <c r="D36" s="863"/>
      <c r="E36" s="863"/>
      <c r="F36" s="863"/>
      <c r="G36" s="863"/>
      <c r="H36" s="863"/>
      <c r="I36" s="863"/>
      <c r="J36" s="863"/>
      <c r="K36" s="863"/>
      <c r="L36" s="863"/>
      <c r="M36" s="863"/>
      <c r="N36" s="863"/>
      <c r="O36" s="3"/>
      <c r="P36" s="3"/>
      <c r="Q36" s="3"/>
      <c r="R36" s="3"/>
      <c r="S36" s="13"/>
    </row>
    <row r="37" spans="1:19" s="2" customFormat="1" ht="20.25" customHeight="1">
      <c r="A37" s="3"/>
      <c r="B37" s="863"/>
      <c r="C37" s="863"/>
      <c r="D37" s="863"/>
      <c r="E37" s="863"/>
      <c r="F37" s="863"/>
      <c r="G37" s="863"/>
      <c r="H37" s="863"/>
      <c r="I37" s="863"/>
      <c r="J37" s="863"/>
      <c r="K37" s="863"/>
      <c r="L37" s="863"/>
      <c r="M37" s="863"/>
      <c r="N37" s="863"/>
      <c r="O37" s="3"/>
      <c r="P37" s="202"/>
      <c r="Q37" s="3"/>
      <c r="R37" s="3"/>
      <c r="S37" s="13"/>
    </row>
    <row r="38" spans="1:19" s="2" customFormat="1" ht="20.25" customHeight="1">
      <c r="A38" s="3"/>
      <c r="B38" s="863"/>
      <c r="C38" s="863"/>
      <c r="D38" s="863"/>
      <c r="E38" s="863"/>
      <c r="F38" s="863"/>
      <c r="G38" s="863"/>
      <c r="H38" s="863"/>
      <c r="I38" s="863"/>
      <c r="J38" s="863"/>
      <c r="K38" s="863"/>
      <c r="L38" s="863"/>
      <c r="M38" s="863"/>
      <c r="N38" s="863"/>
      <c r="O38" s="3"/>
      <c r="P38" s="202"/>
      <c r="Q38" s="3"/>
      <c r="R38" s="3"/>
      <c r="S38" s="13"/>
    </row>
    <row r="39" spans="1:19" s="2" customFormat="1" ht="20.25" customHeight="1">
      <c r="A39" s="366"/>
      <c r="B39" s="453" t="s">
        <v>92</v>
      </c>
      <c r="C39" s="452"/>
      <c r="D39" s="452"/>
      <c r="E39" s="452"/>
      <c r="F39" s="452"/>
      <c r="G39" s="452"/>
      <c r="H39" s="452"/>
      <c r="I39" s="452"/>
      <c r="J39" s="452"/>
      <c r="K39" s="452"/>
      <c r="L39" s="452"/>
      <c r="M39" s="452"/>
      <c r="N39" s="452"/>
      <c r="O39" s="366"/>
      <c r="P39" s="367"/>
      <c r="Q39" s="366"/>
      <c r="R39" s="366"/>
      <c r="S39" s="3"/>
    </row>
    <row r="40" spans="1:19" s="2" customFormat="1" ht="20.25" customHeight="1">
      <c r="A40" s="3"/>
      <c r="B40" s="871" t="s">
        <v>93</v>
      </c>
      <c r="C40" s="871"/>
      <c r="D40" s="871"/>
      <c r="E40" s="871"/>
      <c r="F40" s="871"/>
      <c r="G40" s="871"/>
      <c r="H40" s="871"/>
      <c r="I40" s="871"/>
      <c r="J40" s="871"/>
      <c r="K40" s="871"/>
      <c r="L40" s="871"/>
      <c r="M40" s="871"/>
      <c r="N40" s="871"/>
      <c r="O40" s="3"/>
      <c r="P40" s="202"/>
      <c r="Q40" s="3"/>
      <c r="R40" s="3"/>
      <c r="S40" s="13"/>
    </row>
    <row r="41" spans="1:19" s="2" customFormat="1" ht="20.25" customHeight="1">
      <c r="A41" s="3"/>
      <c r="B41" s="881"/>
      <c r="C41" s="881"/>
      <c r="D41" s="881"/>
      <c r="E41" s="881"/>
      <c r="F41" s="881"/>
      <c r="G41" s="881"/>
      <c r="H41" s="881"/>
      <c r="I41" s="881"/>
      <c r="J41" s="881"/>
      <c r="K41" s="881"/>
      <c r="L41" s="881"/>
      <c r="M41" s="881"/>
      <c r="N41" s="881"/>
      <c r="O41" s="3"/>
      <c r="P41" s="202"/>
      <c r="Q41" s="3"/>
      <c r="R41" s="3"/>
      <c r="S41" s="13"/>
    </row>
    <row r="42" spans="1:19" s="2" customFormat="1" ht="20.25" customHeight="1">
      <c r="A42" s="108"/>
      <c r="B42" s="882"/>
      <c r="C42" s="882"/>
      <c r="D42" s="882"/>
      <c r="E42" s="882"/>
      <c r="F42" s="882"/>
      <c r="G42" s="882"/>
      <c r="H42" s="882"/>
      <c r="I42" s="882"/>
      <c r="J42" s="882"/>
      <c r="K42" s="882"/>
      <c r="L42" s="882"/>
      <c r="M42" s="882"/>
      <c r="N42" s="882"/>
      <c r="O42" s="108"/>
      <c r="P42" s="203"/>
      <c r="Q42" s="108"/>
      <c r="R42" s="108"/>
      <c r="S42" s="13"/>
    </row>
    <row r="43" spans="1:19" s="2" customFormat="1" ht="20.25" customHeight="1">
      <c r="A43" s="108"/>
      <c r="B43" s="376" t="s">
        <v>94</v>
      </c>
      <c r="C43" s="366"/>
      <c r="D43" s="366"/>
      <c r="E43" s="375"/>
      <c r="F43" s="375"/>
      <c r="G43" s="373"/>
      <c r="H43" s="373"/>
      <c r="I43" s="373"/>
      <c r="J43" s="373"/>
      <c r="K43" s="373"/>
      <c r="L43" s="373"/>
      <c r="M43" s="366"/>
      <c r="N43" s="366"/>
      <c r="O43" s="366"/>
      <c r="P43" s="367"/>
      <c r="Q43" s="366"/>
      <c r="R43" s="366"/>
      <c r="S43" s="13"/>
    </row>
    <row r="44" spans="1:19" s="2" customFormat="1" ht="20.25" customHeight="1">
      <c r="A44" s="3"/>
      <c r="B44" s="878" t="s">
        <v>95</v>
      </c>
      <c r="C44" s="878"/>
      <c r="D44" s="878"/>
      <c r="E44" s="878"/>
      <c r="F44" s="878"/>
      <c r="G44" s="878"/>
      <c r="H44" s="878"/>
      <c r="I44" s="878"/>
      <c r="J44" s="878"/>
      <c r="K44" s="878"/>
      <c r="L44" s="878"/>
      <c r="M44" s="878"/>
      <c r="N44" s="878"/>
      <c r="O44" s="3"/>
      <c r="P44" s="3"/>
      <c r="Q44" s="3"/>
      <c r="R44" s="3"/>
      <c r="S44" s="13"/>
    </row>
    <row r="45" spans="1:19" s="2" customFormat="1" ht="20.25" customHeight="1">
      <c r="A45" s="3"/>
      <c r="B45" s="863"/>
      <c r="C45" s="863"/>
      <c r="D45" s="863"/>
      <c r="E45" s="863"/>
      <c r="F45" s="863"/>
      <c r="G45" s="863"/>
      <c r="H45" s="863"/>
      <c r="I45" s="863"/>
      <c r="J45" s="863"/>
      <c r="K45" s="863"/>
      <c r="L45" s="863"/>
      <c r="M45" s="863"/>
      <c r="N45" s="863"/>
      <c r="O45" s="3"/>
      <c r="P45" s="202"/>
      <c r="Q45" s="3"/>
      <c r="R45" s="3"/>
      <c r="S45" s="13"/>
    </row>
    <row r="46" spans="1:19" s="2" customFormat="1" ht="20.25" customHeight="1">
      <c r="A46" s="3"/>
      <c r="B46" s="863"/>
      <c r="C46" s="863"/>
      <c r="D46" s="863"/>
      <c r="E46" s="863"/>
      <c r="F46" s="863"/>
      <c r="G46" s="863"/>
      <c r="H46" s="863"/>
      <c r="I46" s="863"/>
      <c r="J46" s="863"/>
      <c r="K46" s="863"/>
      <c r="L46" s="863"/>
      <c r="M46" s="863"/>
      <c r="N46" s="863"/>
      <c r="O46" s="3"/>
      <c r="P46" s="202"/>
      <c r="Q46" s="3"/>
      <c r="R46" s="3"/>
      <c r="S46" s="13"/>
    </row>
    <row r="47" spans="1:19" s="2" customFormat="1" ht="20.25" customHeight="1">
      <c r="A47" s="3"/>
      <c r="B47" s="863"/>
      <c r="C47" s="863"/>
      <c r="D47" s="863"/>
      <c r="E47" s="863"/>
      <c r="F47" s="863"/>
      <c r="G47" s="863"/>
      <c r="H47" s="863"/>
      <c r="I47" s="863"/>
      <c r="J47" s="863"/>
      <c r="K47" s="863"/>
      <c r="L47" s="863"/>
      <c r="M47" s="863"/>
      <c r="N47" s="863"/>
      <c r="O47" s="3"/>
      <c r="P47" s="202"/>
      <c r="Q47" s="3"/>
      <c r="R47" s="3"/>
      <c r="S47" s="13"/>
    </row>
    <row r="48" spans="1:19" s="2" customFormat="1" ht="20.25" customHeight="1">
      <c r="A48" s="108"/>
      <c r="B48" s="863"/>
      <c r="C48" s="863"/>
      <c r="D48" s="863"/>
      <c r="E48" s="863"/>
      <c r="F48" s="863"/>
      <c r="G48" s="863"/>
      <c r="H48" s="863"/>
      <c r="I48" s="863"/>
      <c r="J48" s="863"/>
      <c r="K48" s="863"/>
      <c r="L48" s="863"/>
      <c r="M48" s="863"/>
      <c r="N48" s="863"/>
      <c r="O48" s="3"/>
      <c r="P48" s="202"/>
      <c r="Q48" s="3"/>
      <c r="R48" s="3"/>
      <c r="S48" s="13"/>
    </row>
    <row r="49" spans="1:19" s="2" customFormat="1" ht="20.25" customHeight="1">
      <c r="A49" s="108"/>
      <c r="B49" s="376" t="s">
        <v>96</v>
      </c>
      <c r="C49" s="366"/>
      <c r="D49" s="373"/>
      <c r="E49" s="366"/>
      <c r="F49" s="366"/>
      <c r="G49" s="373"/>
      <c r="H49" s="373"/>
      <c r="I49" s="373"/>
      <c r="J49" s="373"/>
      <c r="K49" s="373"/>
      <c r="L49" s="373"/>
      <c r="M49" s="366"/>
      <c r="N49" s="366"/>
      <c r="O49" s="366"/>
      <c r="P49" s="367"/>
      <c r="Q49" s="366"/>
      <c r="R49" s="366"/>
      <c r="S49" s="13"/>
    </row>
    <row r="50" spans="1:19" s="2" customFormat="1" ht="20.25" customHeight="1">
      <c r="A50" s="3"/>
      <c r="B50" s="878" t="s">
        <v>97</v>
      </c>
      <c r="C50" s="878"/>
      <c r="D50" s="878"/>
      <c r="E50" s="878"/>
      <c r="F50" s="878"/>
      <c r="G50" s="878"/>
      <c r="H50" s="878"/>
      <c r="I50" s="878"/>
      <c r="J50" s="878"/>
      <c r="K50" s="878"/>
      <c r="L50" s="878"/>
      <c r="M50" s="878"/>
      <c r="N50" s="878"/>
      <c r="O50" s="342"/>
      <c r="P50" s="374"/>
      <c r="Q50" s="342"/>
      <c r="R50" s="342"/>
      <c r="S50" s="13"/>
    </row>
    <row r="51" spans="1:19" ht="20.25" customHeight="1">
      <c r="A51" s="107"/>
      <c r="B51" s="880"/>
      <c r="C51" s="880"/>
      <c r="D51" s="880"/>
      <c r="E51" s="880"/>
      <c r="F51" s="880"/>
      <c r="G51" s="880"/>
      <c r="H51" s="880"/>
      <c r="I51" s="880"/>
      <c r="J51" s="880"/>
      <c r="K51" s="880"/>
      <c r="L51" s="880"/>
      <c r="M51" s="880"/>
      <c r="N51" s="880"/>
      <c r="O51" s="350"/>
      <c r="P51" s="350"/>
      <c r="Q51" s="350"/>
      <c r="R51" s="364"/>
      <c r="S51" s="14"/>
    </row>
    <row r="52" spans="1:19" ht="20.25" customHeight="1">
      <c r="A52" s="108"/>
      <c r="B52" s="124" t="s">
        <v>98</v>
      </c>
      <c r="C52" s="108"/>
      <c r="D52" s="108"/>
      <c r="E52" s="355"/>
      <c r="F52" s="355"/>
      <c r="G52" s="108"/>
      <c r="H52" s="108"/>
      <c r="I52" s="108"/>
      <c r="J52" s="108"/>
      <c r="K52" s="108"/>
      <c r="L52" s="108"/>
      <c r="M52" s="108"/>
      <c r="N52" s="108"/>
      <c r="O52" s="108"/>
      <c r="P52" s="203"/>
      <c r="Q52" s="108"/>
      <c r="R52" s="108"/>
      <c r="S52" s="14"/>
    </row>
    <row r="53" spans="1:19" ht="20.25" customHeight="1">
      <c r="A53" s="102"/>
      <c r="B53" s="878" t="s">
        <v>99</v>
      </c>
      <c r="C53" s="878"/>
      <c r="D53" s="878"/>
      <c r="E53" s="878"/>
      <c r="F53" s="878"/>
      <c r="G53" s="878"/>
      <c r="H53" s="878"/>
      <c r="I53" s="878"/>
      <c r="J53" s="878"/>
      <c r="K53" s="878"/>
      <c r="L53" s="878"/>
      <c r="M53" s="878"/>
      <c r="N53" s="878"/>
      <c r="O53" s="5"/>
      <c r="P53" s="5"/>
      <c r="Q53" s="5"/>
      <c r="R53" s="12"/>
      <c r="S53" s="14"/>
    </row>
    <row r="54" spans="1:19" ht="20.25" customHeight="1">
      <c r="A54" s="102"/>
      <c r="B54" s="863"/>
      <c r="C54" s="863"/>
      <c r="D54" s="863"/>
      <c r="E54" s="863"/>
      <c r="F54" s="863"/>
      <c r="G54" s="863"/>
      <c r="H54" s="863"/>
      <c r="I54" s="863"/>
      <c r="J54" s="863"/>
      <c r="K54" s="863"/>
      <c r="L54" s="863"/>
      <c r="M54" s="863"/>
      <c r="N54" s="863"/>
      <c r="O54" s="5"/>
      <c r="P54" s="5"/>
      <c r="Q54" s="5"/>
      <c r="R54" s="12"/>
      <c r="S54" s="14"/>
    </row>
    <row r="55" spans="1:19" ht="20.25" customHeight="1">
      <c r="A55" s="102"/>
      <c r="B55" s="863"/>
      <c r="C55" s="863"/>
      <c r="D55" s="863"/>
      <c r="E55" s="863"/>
      <c r="F55" s="863"/>
      <c r="G55" s="863"/>
      <c r="H55" s="863"/>
      <c r="I55" s="863"/>
      <c r="J55" s="863"/>
      <c r="K55" s="863"/>
      <c r="L55" s="863"/>
      <c r="M55" s="863"/>
      <c r="N55" s="863"/>
      <c r="O55" s="5"/>
      <c r="P55" s="5"/>
      <c r="Q55" s="5"/>
      <c r="R55" s="12"/>
      <c r="S55" s="14"/>
    </row>
    <row r="56" spans="1:19" ht="20.25" customHeight="1">
      <c r="A56" s="487"/>
      <c r="B56" s="879"/>
      <c r="C56" s="879"/>
      <c r="D56" s="879"/>
      <c r="E56" s="879"/>
      <c r="F56" s="879"/>
      <c r="G56" s="879"/>
      <c r="H56" s="879"/>
      <c r="I56" s="879"/>
      <c r="J56" s="879"/>
      <c r="K56" s="879"/>
      <c r="L56" s="879"/>
      <c r="M56" s="879"/>
      <c r="N56" s="879"/>
      <c r="O56" s="488"/>
      <c r="P56" s="488"/>
      <c r="Q56" s="488"/>
      <c r="R56" s="488"/>
      <c r="S56" s="489"/>
    </row>
  </sheetData>
  <mergeCells count="16">
    <mergeCell ref="B4:F4"/>
    <mergeCell ref="G4:K4"/>
    <mergeCell ref="B1:K2"/>
    <mergeCell ref="L1:L2"/>
    <mergeCell ref="N1:N2"/>
    <mergeCell ref="B3:F3"/>
    <mergeCell ref="G3:K3"/>
    <mergeCell ref="B53:N56"/>
    <mergeCell ref="B44:N48"/>
    <mergeCell ref="B10:N30"/>
    <mergeCell ref="B50:N51"/>
    <mergeCell ref="B5:F5"/>
    <mergeCell ref="G5:K5"/>
    <mergeCell ref="B6:F6"/>
    <mergeCell ref="B32:N38"/>
    <mergeCell ref="B40:N42"/>
  </mergeCells>
  <hyperlinks>
    <hyperlink ref="B4:F4" location="'General - SCP'!A1" tooltip="2. Scope" display="2. Scope" xr:uid="{00000000-0004-0000-0300-000000000000}"/>
    <hyperlink ref="B3:F3" location="'Introduction - INT'!A1" tooltip="1. Introduction" display="1. Introduction" xr:uid="{00000000-0004-0000-0300-000001000000}"/>
    <hyperlink ref="B5:F5" location="'Introduction - CHG'!A1" tooltip="3. Change notes" display="3. Change notes" xr:uid="{A405482B-EAD7-4F93-BA22-98EC8A078F2A}"/>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33">
    <tabColor rgb="FF0070C0"/>
  </sheetPr>
  <dimension ref="A1:Z106"/>
  <sheetViews>
    <sheetView showRowColHeaders="0" zoomScaleNormal="100" workbookViewId="0">
      <pane ySplit="7" topLeftCell="A8" activePane="bottomLeft" state="frozen"/>
      <selection pane="bottomLeft"/>
    </sheetView>
  </sheetViews>
  <sheetFormatPr defaultColWidth="0" defaultRowHeight="20.25" customHeight="1"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customWidth="1"/>
    <col min="17" max="17" width="113" customWidth="1"/>
    <col min="18" max="18" width="2.28515625" customWidth="1"/>
    <col min="19" max="26" width="0" hidden="1" customWidth="1"/>
    <col min="27" max="16384" width="9.28515625" hidden="1"/>
  </cols>
  <sheetData>
    <row r="1" spans="1:18" ht="20.25" customHeight="1">
      <c r="A1" s="385"/>
      <c r="B1" s="968" t="s">
        <v>38</v>
      </c>
      <c r="C1" s="969"/>
      <c r="D1" s="969"/>
      <c r="E1" s="969"/>
      <c r="F1" s="969"/>
      <c r="G1" s="969"/>
      <c r="H1" s="969"/>
      <c r="I1" s="969"/>
      <c r="J1" s="969"/>
      <c r="K1" s="969"/>
      <c r="L1" s="877"/>
      <c r="M1" s="324"/>
      <c r="N1" s="877"/>
      <c r="O1" s="324"/>
      <c r="P1" s="324"/>
      <c r="Q1" s="324"/>
      <c r="R1" s="315"/>
    </row>
    <row r="2" spans="1:18" ht="20.25" customHeight="1">
      <c r="A2" s="386"/>
      <c r="B2" s="848"/>
      <c r="C2" s="849"/>
      <c r="D2" s="849"/>
      <c r="E2" s="849"/>
      <c r="F2" s="849"/>
      <c r="G2" s="849"/>
      <c r="H2" s="849"/>
      <c r="I2" s="849"/>
      <c r="J2" s="849"/>
      <c r="K2" s="849"/>
      <c r="L2" s="840"/>
      <c r="M2" s="325"/>
      <c r="N2" s="840"/>
      <c r="O2" s="325"/>
      <c r="P2" s="325"/>
      <c r="Q2" s="325"/>
      <c r="R2" s="318"/>
    </row>
    <row r="3" spans="1:18" ht="20.25" customHeight="1">
      <c r="A3" s="386"/>
      <c r="B3" s="836" t="s">
        <v>39</v>
      </c>
      <c r="C3" s="837"/>
      <c r="D3" s="837"/>
      <c r="E3" s="837"/>
      <c r="F3" s="838"/>
      <c r="G3" s="836" t="s">
        <v>43</v>
      </c>
      <c r="H3" s="837"/>
      <c r="I3" s="837"/>
      <c r="J3" s="837"/>
      <c r="K3" s="837"/>
      <c r="L3" s="317"/>
      <c r="M3" s="317"/>
      <c r="N3" s="317"/>
      <c r="O3" s="317"/>
      <c r="P3" s="317"/>
      <c r="Q3" s="317"/>
      <c r="R3" s="318"/>
    </row>
    <row r="4" spans="1:18" ht="20.25" customHeight="1">
      <c r="A4" s="386"/>
      <c r="B4" s="844" t="s">
        <v>40</v>
      </c>
      <c r="C4" s="845"/>
      <c r="D4" s="845"/>
      <c r="E4" s="845"/>
      <c r="F4" s="978"/>
      <c r="G4" s="844" t="s">
        <v>44</v>
      </c>
      <c r="H4" s="845"/>
      <c r="I4" s="845"/>
      <c r="J4" s="845"/>
      <c r="K4" s="845"/>
      <c r="L4" s="317"/>
      <c r="M4" s="317"/>
      <c r="N4" s="317"/>
      <c r="O4" s="317"/>
      <c r="P4" s="317"/>
      <c r="Q4" s="317"/>
      <c r="R4" s="318"/>
    </row>
    <row r="5" spans="1:18" ht="20.25" customHeight="1">
      <c r="A5" s="386"/>
      <c r="B5" s="841" t="s">
        <v>1941</v>
      </c>
      <c r="C5" s="842"/>
      <c r="D5" s="842"/>
      <c r="E5" s="842"/>
      <c r="F5" s="843"/>
      <c r="G5" s="844"/>
      <c r="H5" s="845"/>
      <c r="I5" s="845"/>
      <c r="J5" s="845"/>
      <c r="K5" s="845"/>
      <c r="L5" s="317"/>
      <c r="M5" s="317"/>
      <c r="N5" s="317"/>
      <c r="O5" s="317"/>
      <c r="P5" s="317"/>
      <c r="Q5" s="317"/>
      <c r="R5" s="318"/>
    </row>
    <row r="6" spans="1:18" ht="20.25" customHeight="1">
      <c r="A6" s="386"/>
      <c r="B6" s="844" t="s">
        <v>1942</v>
      </c>
      <c r="C6" s="845"/>
      <c r="D6" s="845"/>
      <c r="E6" s="845"/>
      <c r="F6" s="978"/>
      <c r="G6" s="384"/>
      <c r="H6" s="389"/>
      <c r="I6" s="389"/>
      <c r="J6" s="389"/>
      <c r="K6" s="389"/>
      <c r="L6" s="317"/>
      <c r="M6" s="317"/>
      <c r="N6" s="317"/>
      <c r="O6" s="317"/>
      <c r="P6" s="317"/>
      <c r="Q6" s="317"/>
      <c r="R6" s="318"/>
    </row>
    <row r="7" spans="1:18" ht="20.25" customHeight="1" thickBot="1">
      <c r="A7" s="319"/>
      <c r="B7" s="320"/>
      <c r="C7" s="320"/>
      <c r="D7" s="320"/>
      <c r="E7" s="320"/>
      <c r="F7" s="320"/>
      <c r="G7" s="320"/>
      <c r="H7" s="320"/>
      <c r="I7" s="320"/>
      <c r="J7" s="320"/>
      <c r="K7" s="320"/>
      <c r="L7" s="320"/>
      <c r="M7" s="320"/>
      <c r="N7" s="320"/>
      <c r="O7" s="320"/>
      <c r="P7" s="320"/>
      <c r="Q7" s="320"/>
      <c r="R7" s="321"/>
    </row>
    <row r="8" spans="1:18" ht="20.25" customHeight="1">
      <c r="A8" s="153"/>
      <c r="B8" s="154"/>
      <c r="C8" s="154"/>
      <c r="D8" s="154"/>
      <c r="E8" s="154"/>
      <c r="F8" s="154"/>
      <c r="G8" s="154"/>
      <c r="H8" s="154"/>
      <c r="I8" s="154"/>
      <c r="J8" s="154"/>
      <c r="K8" s="154"/>
      <c r="L8" s="154"/>
      <c r="M8" s="154"/>
      <c r="N8" s="154"/>
      <c r="O8" s="154"/>
      <c r="P8" s="154"/>
      <c r="Q8" s="154"/>
      <c r="R8" s="155"/>
    </row>
    <row r="9" spans="1:18" ht="20.25" customHeight="1">
      <c r="A9" s="176">
        <v>3</v>
      </c>
      <c r="B9" s="174" t="s">
        <v>135</v>
      </c>
      <c r="C9" s="174"/>
      <c r="D9" s="174"/>
      <c r="E9" s="174"/>
      <c r="F9" s="174"/>
      <c r="G9" s="174"/>
      <c r="H9" s="174"/>
      <c r="I9" s="174"/>
      <c r="J9" s="174"/>
      <c r="K9" s="174"/>
      <c r="L9" s="177" t="s">
        <v>334</v>
      </c>
      <c r="M9" s="174"/>
      <c r="N9" s="177" t="s">
        <v>335</v>
      </c>
      <c r="O9" s="174"/>
      <c r="P9" s="178" t="s">
        <v>92</v>
      </c>
      <c r="Q9" s="177" t="s">
        <v>313</v>
      </c>
      <c r="R9" s="156"/>
    </row>
    <row r="10" spans="1:18" ht="20.25" customHeight="1">
      <c r="A10" s="157"/>
      <c r="B10" s="151" t="s">
        <v>1461</v>
      </c>
      <c r="C10" s="148"/>
      <c r="D10" s="148"/>
      <c r="E10" s="148"/>
      <c r="F10" s="148"/>
      <c r="G10" s="148"/>
      <c r="H10" s="148"/>
      <c r="I10" s="148"/>
      <c r="J10" s="148"/>
      <c r="K10" s="148"/>
      <c r="L10" s="149"/>
      <c r="M10" s="148"/>
      <c r="N10" s="149"/>
      <c r="O10" s="148"/>
      <c r="P10" s="179"/>
      <c r="Q10" s="310"/>
      <c r="R10" s="156"/>
    </row>
    <row r="11" spans="1:18" ht="20.25" customHeight="1">
      <c r="A11" s="157"/>
      <c r="B11" s="163" t="s">
        <v>401</v>
      </c>
      <c r="C11" s="163" t="s">
        <v>2230</v>
      </c>
      <c r="D11" s="163"/>
      <c r="E11" s="163"/>
      <c r="F11" s="163"/>
      <c r="G11" s="163"/>
      <c r="H11" s="163"/>
      <c r="I11" s="163"/>
      <c r="J11" s="163"/>
      <c r="K11" s="163"/>
      <c r="L11" s="137"/>
      <c r="M11" s="141"/>
      <c r="N11" s="137"/>
      <c r="O11" s="141"/>
      <c r="P11" s="381" t="str">
        <f>VLOOKUP(_Output!D681,_Guidance!B1815:C1820,2,FALSE)</f>
        <v xml:space="preserve"> </v>
      </c>
      <c r="Q11" s="305" t="s">
        <v>1944</v>
      </c>
      <c r="R11" s="156"/>
    </row>
    <row r="12" spans="1:18" ht="20.25" customHeight="1">
      <c r="A12" s="158"/>
      <c r="B12" s="164" t="s">
        <v>404</v>
      </c>
      <c r="C12" s="165" t="s">
        <v>2231</v>
      </c>
      <c r="D12" s="165"/>
      <c r="E12" s="165"/>
      <c r="F12" s="165"/>
      <c r="G12" s="165"/>
      <c r="H12" s="165"/>
      <c r="I12" s="165"/>
      <c r="J12" s="165"/>
      <c r="K12" s="165"/>
      <c r="L12" s="138"/>
      <c r="M12" s="142"/>
      <c r="N12" s="138"/>
      <c r="O12" s="142"/>
      <c r="P12" s="410"/>
      <c r="Q12" s="306"/>
      <c r="R12" s="159"/>
    </row>
    <row r="13" spans="1:18" ht="20.25" customHeight="1">
      <c r="A13" s="158"/>
      <c r="B13" s="173" t="s">
        <v>406</v>
      </c>
      <c r="C13" s="164" t="s">
        <v>1946</v>
      </c>
      <c r="D13" s="164"/>
      <c r="E13" s="164"/>
      <c r="F13" s="164"/>
      <c r="G13" s="164"/>
      <c r="H13" s="164"/>
      <c r="I13" s="164"/>
      <c r="J13" s="164"/>
      <c r="K13" s="164"/>
      <c r="L13" s="138"/>
      <c r="M13" s="142"/>
      <c r="N13" s="138"/>
      <c r="O13" s="142"/>
      <c r="P13" s="410"/>
      <c r="Q13" s="306" t="s">
        <v>1947</v>
      </c>
      <c r="R13" s="159"/>
    </row>
    <row r="14" spans="1:18" ht="20.25" customHeight="1">
      <c r="A14" s="158"/>
      <c r="B14" s="173" t="s">
        <v>409</v>
      </c>
      <c r="C14" s="164" t="s">
        <v>1948</v>
      </c>
      <c r="D14" s="164"/>
      <c r="E14" s="164"/>
      <c r="F14" s="164"/>
      <c r="G14" s="164"/>
      <c r="H14" s="164"/>
      <c r="I14" s="164"/>
      <c r="J14" s="164"/>
      <c r="K14" s="164"/>
      <c r="L14" s="138"/>
      <c r="M14" s="142"/>
      <c r="N14" s="138"/>
      <c r="O14" s="142"/>
      <c r="P14" s="410"/>
      <c r="Q14" s="306" t="s">
        <v>1949</v>
      </c>
      <c r="R14" s="159"/>
    </row>
    <row r="15" spans="1:18" ht="20.25" customHeight="1">
      <c r="A15" s="158"/>
      <c r="B15" s="173" t="s">
        <v>412</v>
      </c>
      <c r="C15" s="164" t="s">
        <v>1951</v>
      </c>
      <c r="D15" s="164"/>
      <c r="E15" s="164"/>
      <c r="F15" s="164"/>
      <c r="G15" s="164"/>
      <c r="H15" s="164"/>
      <c r="I15" s="164"/>
      <c r="J15" s="164"/>
      <c r="K15" s="164"/>
      <c r="L15" s="138"/>
      <c r="M15" s="142"/>
      <c r="N15" s="138"/>
      <c r="O15" s="142"/>
      <c r="P15" s="410"/>
      <c r="Q15" s="306" t="s">
        <v>1952</v>
      </c>
      <c r="R15" s="159"/>
    </row>
    <row r="16" spans="1:18" ht="20.25" customHeight="1">
      <c r="A16" s="158"/>
      <c r="B16" s="173" t="s">
        <v>415</v>
      </c>
      <c r="C16" s="164" t="s">
        <v>1954</v>
      </c>
      <c r="D16" s="164"/>
      <c r="E16" s="164"/>
      <c r="F16" s="164"/>
      <c r="G16" s="164"/>
      <c r="H16" s="164"/>
      <c r="I16" s="164"/>
      <c r="J16" s="164"/>
      <c r="K16" s="164"/>
      <c r="L16" s="138"/>
      <c r="M16" s="142"/>
      <c r="N16" s="138"/>
      <c r="O16" s="142"/>
      <c r="P16" s="410"/>
      <c r="Q16" s="306" t="s">
        <v>1955</v>
      </c>
      <c r="R16" s="159"/>
    </row>
    <row r="17" spans="1:18" ht="20.25" customHeight="1">
      <c r="A17" s="158"/>
      <c r="B17" s="173" t="s">
        <v>418</v>
      </c>
      <c r="C17" s="164" t="s">
        <v>1957</v>
      </c>
      <c r="D17" s="164"/>
      <c r="E17" s="164"/>
      <c r="F17" s="164"/>
      <c r="G17" s="164"/>
      <c r="H17" s="164"/>
      <c r="I17" s="164"/>
      <c r="J17" s="164"/>
      <c r="K17" s="164"/>
      <c r="L17" s="138"/>
      <c r="M17" s="142"/>
      <c r="N17" s="138"/>
      <c r="O17" s="142"/>
      <c r="P17" s="410"/>
      <c r="Q17" s="306" t="s">
        <v>1958</v>
      </c>
      <c r="R17" s="159"/>
    </row>
    <row r="18" spans="1:18" ht="20.25" customHeight="1">
      <c r="A18" s="158"/>
      <c r="B18" s="173" t="s">
        <v>421</v>
      </c>
      <c r="C18" s="164" t="s">
        <v>1960</v>
      </c>
      <c r="D18" s="164"/>
      <c r="E18" s="164"/>
      <c r="F18" s="164"/>
      <c r="G18" s="164"/>
      <c r="H18" s="164"/>
      <c r="I18" s="164"/>
      <c r="J18" s="164"/>
      <c r="K18" s="164"/>
      <c r="L18" s="138"/>
      <c r="M18" s="142"/>
      <c r="N18" s="138"/>
      <c r="O18" s="142"/>
      <c r="P18" s="410"/>
      <c r="Q18" s="306" t="s">
        <v>1961</v>
      </c>
      <c r="R18" s="159"/>
    </row>
    <row r="19" spans="1:18" ht="20.25" customHeight="1">
      <c r="A19" s="158"/>
      <c r="B19" s="173" t="s">
        <v>424</v>
      </c>
      <c r="C19" s="164" t="s">
        <v>1963</v>
      </c>
      <c r="D19" s="164"/>
      <c r="E19" s="164"/>
      <c r="F19" s="164"/>
      <c r="G19" s="164"/>
      <c r="H19" s="164"/>
      <c r="I19" s="164"/>
      <c r="J19" s="164"/>
      <c r="K19" s="164"/>
      <c r="L19" s="138"/>
      <c r="M19" s="142"/>
      <c r="N19" s="138"/>
      <c r="O19" s="142"/>
      <c r="P19" s="410"/>
      <c r="Q19" s="306" t="s">
        <v>1964</v>
      </c>
      <c r="R19" s="159"/>
    </row>
    <row r="20" spans="1:18" ht="20.25" customHeight="1">
      <c r="A20" s="158"/>
      <c r="B20" s="173" t="s">
        <v>427</v>
      </c>
      <c r="C20" s="164" t="s">
        <v>1966</v>
      </c>
      <c r="D20" s="164"/>
      <c r="E20" s="164"/>
      <c r="F20" s="164"/>
      <c r="G20" s="164"/>
      <c r="H20" s="164"/>
      <c r="I20" s="164"/>
      <c r="J20" s="164"/>
      <c r="K20" s="164"/>
      <c r="L20" s="138"/>
      <c r="M20" s="142"/>
      <c r="N20" s="138"/>
      <c r="O20" s="142"/>
      <c r="P20" s="410"/>
      <c r="Q20" s="306" t="s">
        <v>1967</v>
      </c>
      <c r="R20" s="159"/>
    </row>
    <row r="21" spans="1:18" ht="20.25" customHeight="1">
      <c r="A21" s="158"/>
      <c r="B21" s="173" t="s">
        <v>430</v>
      </c>
      <c r="C21" s="164" t="s">
        <v>1969</v>
      </c>
      <c r="D21" s="164"/>
      <c r="E21" s="164"/>
      <c r="F21" s="164"/>
      <c r="G21" s="164"/>
      <c r="H21" s="164"/>
      <c r="I21" s="164"/>
      <c r="J21" s="164"/>
      <c r="K21" s="164"/>
      <c r="L21" s="138"/>
      <c r="M21" s="142"/>
      <c r="N21" s="138"/>
      <c r="O21" s="142"/>
      <c r="P21" s="410"/>
      <c r="Q21" s="306" t="s">
        <v>1970</v>
      </c>
      <c r="R21" s="159"/>
    </row>
    <row r="22" spans="1:18" ht="20.25" customHeight="1">
      <c r="A22" s="158"/>
      <c r="B22" s="173" t="s">
        <v>433</v>
      </c>
      <c r="C22" s="164" t="s">
        <v>1972</v>
      </c>
      <c r="D22" s="164"/>
      <c r="E22" s="164"/>
      <c r="F22" s="164"/>
      <c r="G22" s="164"/>
      <c r="H22" s="164"/>
      <c r="I22" s="164"/>
      <c r="J22" s="164"/>
      <c r="K22" s="164"/>
      <c r="L22" s="138"/>
      <c r="M22" s="142"/>
      <c r="N22" s="138"/>
      <c r="O22" s="142"/>
      <c r="P22" s="410"/>
      <c r="Q22" s="306" t="s">
        <v>1973</v>
      </c>
      <c r="R22" s="159"/>
    </row>
    <row r="23" spans="1:18" ht="20.25" customHeight="1">
      <c r="A23" s="158"/>
      <c r="B23" s="173" t="s">
        <v>436</v>
      </c>
      <c r="C23" s="166" t="s">
        <v>1975</v>
      </c>
      <c r="D23" s="166"/>
      <c r="E23" s="166"/>
      <c r="F23" s="166"/>
      <c r="G23" s="166"/>
      <c r="H23" s="166"/>
      <c r="I23" s="166"/>
      <c r="J23" s="166"/>
      <c r="K23" s="166"/>
      <c r="L23" s="147"/>
      <c r="M23" s="150"/>
      <c r="N23" s="147"/>
      <c r="O23" s="150"/>
      <c r="P23" s="411"/>
      <c r="Q23" s="307" t="s">
        <v>1976</v>
      </c>
      <c r="R23" s="159"/>
    </row>
    <row r="24" spans="1:18" ht="20.25" customHeight="1">
      <c r="A24" s="158"/>
      <c r="B24" s="164"/>
      <c r="C24" s="168" t="s">
        <v>439</v>
      </c>
      <c r="D24" s="168"/>
      <c r="E24" s="168"/>
      <c r="F24" s="168"/>
      <c r="G24" s="168"/>
      <c r="H24" s="168"/>
      <c r="I24" s="168"/>
      <c r="J24" s="168"/>
      <c r="K24" s="168"/>
      <c r="L24" s="311" t="str">
        <f>VLOOKUP(SUM(_Output!D686:D696),_SUM_Completeness!A84:B95, 2, FALSE)</f>
        <v>Incomplete</v>
      </c>
      <c r="M24" s="142"/>
      <c r="N24" s="138"/>
      <c r="O24" s="142"/>
      <c r="P24" s="410"/>
      <c r="Q24" s="308" t="s">
        <v>2232</v>
      </c>
      <c r="R24" s="159"/>
    </row>
    <row r="25" spans="1:18" ht="20.25" customHeight="1">
      <c r="A25" s="157"/>
      <c r="B25" s="163" t="s">
        <v>441</v>
      </c>
      <c r="C25" s="163" t="s">
        <v>1978</v>
      </c>
      <c r="D25" s="163"/>
      <c r="E25" s="163"/>
      <c r="F25" s="163"/>
      <c r="G25" s="163"/>
      <c r="H25" s="163"/>
      <c r="I25" s="163"/>
      <c r="J25" s="163"/>
      <c r="K25" s="163"/>
      <c r="L25" s="145"/>
      <c r="M25" s="141"/>
      <c r="N25" s="137"/>
      <c r="O25" s="141"/>
      <c r="P25" s="381" t="str">
        <f>VLOOKUP(_Output!D697,_Guidance!B1821:C1826,2,FALSE)</f>
        <v xml:space="preserve"> </v>
      </c>
      <c r="Q25" s="305" t="s">
        <v>1979</v>
      </c>
      <c r="R25" s="156"/>
    </row>
    <row r="26" spans="1:18" ht="20.25" customHeight="1">
      <c r="A26" s="157"/>
      <c r="B26" s="163" t="s">
        <v>444</v>
      </c>
      <c r="C26" s="163" t="s">
        <v>1980</v>
      </c>
      <c r="D26" s="163"/>
      <c r="E26" s="163"/>
      <c r="F26" s="163"/>
      <c r="G26" s="163"/>
      <c r="H26" s="163"/>
      <c r="I26" s="163"/>
      <c r="J26" s="163"/>
      <c r="K26" s="163"/>
      <c r="L26" s="137"/>
      <c r="M26" s="141"/>
      <c r="N26" s="137"/>
      <c r="O26" s="141"/>
      <c r="P26" s="381" t="str">
        <f>VLOOKUP(_Output!D698,_Guidance!B1827:C1832,2,FALSE)</f>
        <v xml:space="preserve"> </v>
      </c>
      <c r="Q26" s="305" t="s">
        <v>1981</v>
      </c>
      <c r="R26" s="156"/>
    </row>
    <row r="27" spans="1:18" ht="20.25" customHeight="1">
      <c r="A27" s="157"/>
      <c r="B27" s="163" t="s">
        <v>447</v>
      </c>
      <c r="C27" s="163" t="s">
        <v>1982</v>
      </c>
      <c r="D27" s="163"/>
      <c r="E27" s="163"/>
      <c r="F27" s="163"/>
      <c r="G27" s="163"/>
      <c r="H27" s="163"/>
      <c r="I27" s="163"/>
      <c r="J27" s="163"/>
      <c r="K27" s="163"/>
      <c r="L27" s="137"/>
      <c r="M27" s="141"/>
      <c r="N27" s="137"/>
      <c r="O27" s="141"/>
      <c r="P27" s="381" t="str">
        <f>VLOOKUP(_Output!D699,_Guidance!B1833:C1838,2,FALSE)</f>
        <v xml:space="preserve"> </v>
      </c>
      <c r="Q27" s="305" t="s">
        <v>1983</v>
      </c>
      <c r="R27" s="156"/>
    </row>
    <row r="28" spans="1:18" ht="20.25" customHeight="1">
      <c r="A28" s="157"/>
      <c r="B28" s="163" t="s">
        <v>450</v>
      </c>
      <c r="C28" s="163" t="s">
        <v>1984</v>
      </c>
      <c r="D28" s="163"/>
      <c r="E28" s="163"/>
      <c r="F28" s="163"/>
      <c r="G28" s="163"/>
      <c r="H28" s="163"/>
      <c r="I28" s="163"/>
      <c r="J28" s="163"/>
      <c r="K28" s="163"/>
      <c r="L28" s="137"/>
      <c r="M28" s="141"/>
      <c r="N28" s="137"/>
      <c r="O28" s="141"/>
      <c r="P28" s="381" t="str">
        <f>VLOOKUP(_Output!D700,_Guidance!B1839:C1844,2,FALSE)</f>
        <v xml:space="preserve"> </v>
      </c>
      <c r="Q28" s="305" t="s">
        <v>1985</v>
      </c>
      <c r="R28" s="156"/>
    </row>
    <row r="29" spans="1:18" ht="20.25" customHeight="1">
      <c r="A29" s="157"/>
      <c r="B29" s="163" t="s">
        <v>734</v>
      </c>
      <c r="C29" s="163" t="s">
        <v>1986</v>
      </c>
      <c r="D29" s="163"/>
      <c r="E29" s="163"/>
      <c r="F29" s="163"/>
      <c r="G29" s="163"/>
      <c r="H29" s="163"/>
      <c r="I29" s="163"/>
      <c r="J29" s="163"/>
      <c r="K29" s="163"/>
      <c r="L29" s="137"/>
      <c r="M29" s="141"/>
      <c r="N29" s="137"/>
      <c r="O29" s="141"/>
      <c r="P29" s="381" t="str">
        <f>VLOOKUP(_Output!D701,_Guidance!B1845:C1850,2,FALSE)</f>
        <v xml:space="preserve"> </v>
      </c>
      <c r="Q29" s="305" t="s">
        <v>1987</v>
      </c>
      <c r="R29" s="156"/>
    </row>
    <row r="30" spans="1:18" ht="20.25" customHeight="1">
      <c r="A30" s="157"/>
      <c r="B30" s="163" t="s">
        <v>737</v>
      </c>
      <c r="C30" s="163" t="s">
        <v>1988</v>
      </c>
      <c r="D30" s="163"/>
      <c r="E30" s="163"/>
      <c r="F30" s="163"/>
      <c r="G30" s="163"/>
      <c r="H30" s="163"/>
      <c r="I30" s="163"/>
      <c r="J30" s="163"/>
      <c r="K30" s="163"/>
      <c r="L30" s="137"/>
      <c r="M30" s="141"/>
      <c r="N30" s="137"/>
      <c r="O30" s="141"/>
      <c r="P30" s="381" t="str">
        <f>VLOOKUP(_Output!D702,_Guidance!B1851:C1856,2,FALSE)</f>
        <v xml:space="preserve"> </v>
      </c>
      <c r="Q30" s="305" t="s">
        <v>1989</v>
      </c>
      <c r="R30" s="156"/>
    </row>
    <row r="31" spans="1:18" ht="20.25" customHeight="1">
      <c r="A31" s="157"/>
      <c r="B31" s="163" t="s">
        <v>740</v>
      </c>
      <c r="C31" s="163" t="s">
        <v>1990</v>
      </c>
      <c r="D31" s="163"/>
      <c r="E31" s="163"/>
      <c r="F31" s="163"/>
      <c r="G31" s="163"/>
      <c r="H31" s="163"/>
      <c r="I31" s="163"/>
      <c r="J31" s="163"/>
      <c r="K31" s="163"/>
      <c r="L31" s="137"/>
      <c r="M31" s="141"/>
      <c r="N31" s="137"/>
      <c r="O31" s="141"/>
      <c r="P31" s="381" t="str">
        <f>VLOOKUP(_Output!D703,_Guidance!B1857:C1862,2,FALSE)</f>
        <v xml:space="preserve"> </v>
      </c>
      <c r="Q31" s="305" t="s">
        <v>1991</v>
      </c>
      <c r="R31" s="156"/>
    </row>
    <row r="32" spans="1:18" ht="20.25" customHeight="1">
      <c r="A32" s="157"/>
      <c r="B32" s="163" t="s">
        <v>743</v>
      </c>
      <c r="C32" s="163" t="s">
        <v>1992</v>
      </c>
      <c r="D32" s="163"/>
      <c r="E32" s="163"/>
      <c r="F32" s="163"/>
      <c r="G32" s="163"/>
      <c r="H32" s="163"/>
      <c r="I32" s="163"/>
      <c r="J32" s="163"/>
      <c r="K32" s="163"/>
      <c r="L32" s="137"/>
      <c r="M32" s="141"/>
      <c r="N32" s="137"/>
      <c r="O32" s="141"/>
      <c r="P32" s="381" t="str">
        <f>VLOOKUP(_Output!D705,_Guidance!B1863:C1868,2,FALSE)</f>
        <v xml:space="preserve"> </v>
      </c>
      <c r="Q32" s="305" t="s">
        <v>1993</v>
      </c>
      <c r="R32" s="156"/>
    </row>
    <row r="33" spans="1:18" ht="20.25" customHeight="1">
      <c r="A33" s="157"/>
      <c r="B33" s="163" t="s">
        <v>746</v>
      </c>
      <c r="C33" s="163" t="s">
        <v>1994</v>
      </c>
      <c r="D33" s="163"/>
      <c r="E33" s="163"/>
      <c r="F33" s="163"/>
      <c r="G33" s="163"/>
      <c r="H33" s="163"/>
      <c r="I33" s="163"/>
      <c r="J33" s="163"/>
      <c r="K33" s="163"/>
      <c r="L33" s="137"/>
      <c r="M33" s="141"/>
      <c r="N33" s="137"/>
      <c r="O33" s="141"/>
      <c r="P33" s="381" t="str">
        <f>VLOOKUP(_Output!D1068,_Guidance!B1869:C1874,2,FALSE)</f>
        <v xml:space="preserve"> </v>
      </c>
      <c r="Q33" s="305" t="s">
        <v>1995</v>
      </c>
      <c r="R33" s="156"/>
    </row>
    <row r="34" spans="1:18" ht="20.25" customHeight="1">
      <c r="A34" s="157"/>
      <c r="B34" s="163" t="s">
        <v>749</v>
      </c>
      <c r="C34" s="163" t="s">
        <v>1997</v>
      </c>
      <c r="D34" s="163"/>
      <c r="E34" s="163"/>
      <c r="F34" s="163"/>
      <c r="G34" s="163"/>
      <c r="H34" s="163"/>
      <c r="I34" s="163"/>
      <c r="J34" s="163"/>
      <c r="K34" s="163"/>
      <c r="L34" s="137"/>
      <c r="M34" s="141"/>
      <c r="N34" s="137"/>
      <c r="O34" s="141"/>
      <c r="P34" s="381" t="str">
        <f>VLOOKUP(_Output!D706,_Guidance!B1875:C1880,2,FALSE)</f>
        <v xml:space="preserve"> </v>
      </c>
      <c r="Q34" s="305" t="s">
        <v>1998</v>
      </c>
      <c r="R34" s="156"/>
    </row>
    <row r="35" spans="1:18" ht="20.25" customHeight="1">
      <c r="A35" s="157"/>
      <c r="B35" s="163" t="s">
        <v>752</v>
      </c>
      <c r="C35" s="163" t="s">
        <v>2120</v>
      </c>
      <c r="D35" s="163"/>
      <c r="E35" s="163"/>
      <c r="F35" s="163"/>
      <c r="G35" s="163"/>
      <c r="H35" s="163"/>
      <c r="I35" s="163"/>
      <c r="J35" s="163"/>
      <c r="K35" s="163"/>
      <c r="L35" s="137"/>
      <c r="M35" s="141"/>
      <c r="N35" s="137"/>
      <c r="O35" s="141"/>
      <c r="P35" s="381" t="str">
        <f>VLOOKUP(_Output!D707,_Guidance!B1881:C1886,2,FALSE)</f>
        <v xml:space="preserve"> </v>
      </c>
      <c r="Q35" s="305" t="s">
        <v>2233</v>
      </c>
      <c r="R35" s="156"/>
    </row>
    <row r="36" spans="1:18" ht="20.25" customHeight="1">
      <c r="A36" s="157"/>
      <c r="B36" s="163" t="s">
        <v>755</v>
      </c>
      <c r="C36" s="163" t="s">
        <v>2003</v>
      </c>
      <c r="D36" s="163"/>
      <c r="E36" s="163"/>
      <c r="F36" s="163"/>
      <c r="G36" s="163"/>
      <c r="H36" s="163"/>
      <c r="I36" s="163"/>
      <c r="J36" s="163"/>
      <c r="K36" s="163"/>
      <c r="L36" s="137"/>
      <c r="M36" s="141"/>
      <c r="N36" s="137"/>
      <c r="O36" s="141"/>
      <c r="P36" s="381" t="str">
        <f>VLOOKUP(_Output!D711,_Guidance!B1887:C1892,2,FALSE)</f>
        <v xml:space="preserve"> </v>
      </c>
      <c r="Q36" s="305" t="s">
        <v>2004</v>
      </c>
      <c r="R36" s="156"/>
    </row>
    <row r="37" spans="1:18" ht="20.25" customHeight="1">
      <c r="A37" s="157"/>
      <c r="B37" s="163" t="s">
        <v>758</v>
      </c>
      <c r="C37" s="163" t="s">
        <v>2006</v>
      </c>
      <c r="D37" s="163"/>
      <c r="E37" s="163"/>
      <c r="F37" s="163"/>
      <c r="G37" s="163"/>
      <c r="H37" s="163"/>
      <c r="I37" s="163"/>
      <c r="J37" s="163"/>
      <c r="K37" s="163"/>
      <c r="L37" s="137"/>
      <c r="M37" s="141"/>
      <c r="N37" s="137"/>
      <c r="O37" s="141"/>
      <c r="P37" s="381" t="str">
        <f>VLOOKUP(_Output!D712,_Guidance!B1893:C1898,2,FALSE)</f>
        <v xml:space="preserve"> </v>
      </c>
      <c r="Q37" s="305" t="s">
        <v>2007</v>
      </c>
      <c r="R37" s="156"/>
    </row>
    <row r="38" spans="1:18" ht="20.25" customHeight="1">
      <c r="A38" s="157"/>
      <c r="B38" s="152" t="s">
        <v>1528</v>
      </c>
      <c r="C38" s="144"/>
      <c r="D38" s="144"/>
      <c r="E38" s="144"/>
      <c r="F38" s="144"/>
      <c r="G38" s="144"/>
      <c r="H38" s="144"/>
      <c r="I38" s="144"/>
      <c r="J38" s="144"/>
      <c r="K38" s="144"/>
      <c r="L38" s="140"/>
      <c r="M38" s="144"/>
      <c r="N38" s="140"/>
      <c r="O38" s="144"/>
      <c r="P38" s="382"/>
      <c r="Q38" s="309"/>
      <c r="R38" s="156"/>
    </row>
    <row r="39" spans="1:18" ht="20.25" customHeight="1">
      <c r="A39" s="157"/>
      <c r="B39" s="163" t="s">
        <v>2234</v>
      </c>
      <c r="C39" s="169" t="s">
        <v>2235</v>
      </c>
      <c r="D39" s="169"/>
      <c r="E39" s="169"/>
      <c r="F39" s="169"/>
      <c r="G39" s="169"/>
      <c r="H39" s="169"/>
      <c r="I39" s="169"/>
      <c r="J39" s="169"/>
      <c r="K39" s="169"/>
      <c r="L39" s="137"/>
      <c r="M39" s="141"/>
      <c r="N39" s="137"/>
      <c r="O39" s="141"/>
      <c r="P39" s="381"/>
      <c r="Q39" s="305"/>
      <c r="R39" s="156"/>
    </row>
    <row r="40" spans="1:18" ht="20.25" customHeight="1">
      <c r="A40" s="157"/>
      <c r="B40" s="170" t="s">
        <v>2236</v>
      </c>
      <c r="C40" s="163" t="s">
        <v>2237</v>
      </c>
      <c r="D40" s="163"/>
      <c r="E40" s="163"/>
      <c r="F40" s="163"/>
      <c r="G40" s="163"/>
      <c r="H40" s="163"/>
      <c r="I40" s="163"/>
      <c r="J40" s="163"/>
      <c r="K40" s="163"/>
      <c r="L40" s="137"/>
      <c r="M40" s="141"/>
      <c r="N40" s="137"/>
      <c r="O40" s="141"/>
      <c r="P40" s="381" t="str">
        <f>VLOOKUP(_Output!D714,_Guidance!$B$2228:$C$2234,2,FALSE)</f>
        <v xml:space="preserve"> </v>
      </c>
      <c r="Q40" s="305" t="s">
        <v>2238</v>
      </c>
      <c r="R40" s="156"/>
    </row>
    <row r="41" spans="1:18" ht="20.25" customHeight="1">
      <c r="A41" s="157"/>
      <c r="B41" s="170" t="s">
        <v>2239</v>
      </c>
      <c r="C41" s="163" t="s">
        <v>2240</v>
      </c>
      <c r="D41" s="163"/>
      <c r="E41" s="163"/>
      <c r="F41" s="163"/>
      <c r="G41" s="163"/>
      <c r="H41" s="163"/>
      <c r="I41" s="163"/>
      <c r="J41" s="163"/>
      <c r="K41" s="163"/>
      <c r="L41" s="137"/>
      <c r="M41" s="141"/>
      <c r="N41" s="137"/>
      <c r="O41" s="141"/>
      <c r="P41" s="381" t="str">
        <f>VLOOKUP(_Output!D715,_Guidance!$B$2228:$C$2234,2,FALSE)</f>
        <v xml:space="preserve"> </v>
      </c>
      <c r="Q41" s="163" t="s">
        <v>2241</v>
      </c>
      <c r="R41" s="156"/>
    </row>
    <row r="42" spans="1:18" ht="20.25" customHeight="1">
      <c r="A42" s="157"/>
      <c r="B42" s="170" t="s">
        <v>2242</v>
      </c>
      <c r="C42" s="163" t="s">
        <v>2243</v>
      </c>
      <c r="D42" s="163"/>
      <c r="E42" s="163"/>
      <c r="F42" s="163"/>
      <c r="G42" s="163"/>
      <c r="H42" s="163"/>
      <c r="I42" s="163"/>
      <c r="J42" s="163"/>
      <c r="K42" s="163"/>
      <c r="L42" s="137"/>
      <c r="M42" s="141"/>
      <c r="N42" s="137"/>
      <c r="O42" s="141"/>
      <c r="P42" s="381" t="str">
        <f>VLOOKUP(_Output!D716,_Guidance!$B$2228:$C$2234,2,FALSE)</f>
        <v xml:space="preserve"> </v>
      </c>
      <c r="Q42" s="305" t="s">
        <v>2244</v>
      </c>
      <c r="R42" s="156"/>
    </row>
    <row r="43" spans="1:18" ht="20.25" customHeight="1">
      <c r="A43" s="157"/>
      <c r="B43" s="170" t="s">
        <v>2245</v>
      </c>
      <c r="C43" s="163" t="s">
        <v>2246</v>
      </c>
      <c r="D43" s="163"/>
      <c r="E43" s="163"/>
      <c r="F43" s="163"/>
      <c r="G43" s="163"/>
      <c r="H43" s="163"/>
      <c r="I43" s="163"/>
      <c r="J43" s="163"/>
      <c r="K43" s="163"/>
      <c r="L43" s="137"/>
      <c r="M43" s="141"/>
      <c r="N43" s="137"/>
      <c r="O43" s="141"/>
      <c r="P43" s="381" t="str">
        <f>VLOOKUP(_Output!D717,_Guidance!$B$2228:$C$2234,2,FALSE)</f>
        <v xml:space="preserve"> </v>
      </c>
      <c r="Q43" s="305" t="s">
        <v>2247</v>
      </c>
      <c r="R43" s="156"/>
    </row>
    <row r="44" spans="1:18" ht="20.25" customHeight="1">
      <c r="A44" s="157"/>
      <c r="B44" s="170" t="s">
        <v>2248</v>
      </c>
      <c r="C44" s="163" t="s">
        <v>2249</v>
      </c>
      <c r="D44" s="163"/>
      <c r="E44" s="163"/>
      <c r="F44" s="163"/>
      <c r="G44" s="163"/>
      <c r="H44" s="163"/>
      <c r="I44" s="163"/>
      <c r="J44" s="163"/>
      <c r="K44" s="163"/>
      <c r="L44" s="137"/>
      <c r="M44" s="141"/>
      <c r="N44" s="137"/>
      <c r="O44" s="141"/>
      <c r="P44" s="381" t="str">
        <f>VLOOKUP(_Output!D718,_Guidance!$B$2228:$C$2234,2,FALSE)</f>
        <v xml:space="preserve"> </v>
      </c>
      <c r="Q44" s="305" t="s">
        <v>2250</v>
      </c>
      <c r="R44" s="156"/>
    </row>
    <row r="45" spans="1:18" ht="20.25" customHeight="1">
      <c r="A45" s="157"/>
      <c r="B45" s="170" t="s">
        <v>2251</v>
      </c>
      <c r="C45" s="163" t="s">
        <v>2252</v>
      </c>
      <c r="D45" s="163"/>
      <c r="E45" s="163"/>
      <c r="F45" s="163"/>
      <c r="G45" s="163"/>
      <c r="H45" s="163"/>
      <c r="I45" s="163"/>
      <c r="J45" s="163"/>
      <c r="K45" s="163"/>
      <c r="L45" s="137"/>
      <c r="M45" s="141"/>
      <c r="N45" s="137"/>
      <c r="O45" s="141"/>
      <c r="P45" s="381" t="str">
        <f>VLOOKUP(_Output!D719,_Guidance!$B$2228:$C$2234,2,FALSE)</f>
        <v xml:space="preserve"> </v>
      </c>
      <c r="Q45" s="305" t="s">
        <v>2253</v>
      </c>
      <c r="R45" s="156"/>
    </row>
    <row r="46" spans="1:18" ht="20.25" customHeight="1">
      <c r="A46" s="157"/>
      <c r="B46" s="170" t="s">
        <v>2254</v>
      </c>
      <c r="C46" s="163" t="s">
        <v>2255</v>
      </c>
      <c r="D46" s="163"/>
      <c r="E46" s="163"/>
      <c r="F46" s="163"/>
      <c r="G46" s="163"/>
      <c r="H46" s="163"/>
      <c r="I46" s="163"/>
      <c r="J46" s="163"/>
      <c r="K46" s="163"/>
      <c r="L46" s="137"/>
      <c r="M46" s="141"/>
      <c r="N46" s="137"/>
      <c r="O46" s="141"/>
      <c r="P46" s="381" t="str">
        <f>VLOOKUP(_Output!D720,_Guidance!$B$2228:$C$2234,2,FALSE)</f>
        <v xml:space="preserve"> </v>
      </c>
      <c r="Q46" s="305" t="s">
        <v>2256</v>
      </c>
      <c r="R46" s="156"/>
    </row>
    <row r="47" spans="1:18" ht="20.25" customHeight="1">
      <c r="A47" s="157"/>
      <c r="B47" s="170" t="s">
        <v>2257</v>
      </c>
      <c r="C47" s="163" t="s">
        <v>2258</v>
      </c>
      <c r="D47" s="163"/>
      <c r="E47" s="163"/>
      <c r="F47" s="163"/>
      <c r="G47" s="163"/>
      <c r="H47" s="163"/>
      <c r="I47" s="163"/>
      <c r="J47" s="163"/>
      <c r="K47" s="163"/>
      <c r="L47" s="137"/>
      <c r="M47" s="141"/>
      <c r="N47" s="137"/>
      <c r="O47" s="141"/>
      <c r="P47" s="381" t="str">
        <f>VLOOKUP(_Output!D721,_Guidance!$B$2228:$C$2234,2,FALSE)</f>
        <v xml:space="preserve"> </v>
      </c>
      <c r="Q47" s="305" t="s">
        <v>2259</v>
      </c>
      <c r="R47" s="156"/>
    </row>
    <row r="48" spans="1:18" ht="20.25" customHeight="1">
      <c r="A48" s="157"/>
      <c r="B48" s="170" t="s">
        <v>2260</v>
      </c>
      <c r="C48" s="163" t="s">
        <v>2261</v>
      </c>
      <c r="D48" s="163"/>
      <c r="E48" s="163"/>
      <c r="F48" s="163"/>
      <c r="G48" s="163"/>
      <c r="H48" s="163"/>
      <c r="I48" s="163"/>
      <c r="J48" s="163"/>
      <c r="K48" s="163"/>
      <c r="L48" s="137"/>
      <c r="M48" s="141"/>
      <c r="N48" s="137"/>
      <c r="O48" s="141"/>
      <c r="P48" s="381" t="str">
        <f>VLOOKUP(_Output!D722,_Guidance!$B$2228:$C$2234,2,FALSE)</f>
        <v xml:space="preserve"> </v>
      </c>
      <c r="Q48" s="305" t="s">
        <v>2262</v>
      </c>
      <c r="R48" s="156"/>
    </row>
    <row r="49" spans="1:18" ht="20.25" customHeight="1">
      <c r="A49" s="157"/>
      <c r="B49" s="170" t="s">
        <v>2263</v>
      </c>
      <c r="C49" s="163" t="s">
        <v>2264</v>
      </c>
      <c r="D49" s="163"/>
      <c r="E49" s="163"/>
      <c r="F49" s="163"/>
      <c r="G49" s="163"/>
      <c r="H49" s="163"/>
      <c r="I49" s="163"/>
      <c r="J49" s="163"/>
      <c r="K49" s="163"/>
      <c r="L49" s="137"/>
      <c r="M49" s="141"/>
      <c r="N49" s="137"/>
      <c r="O49" s="141"/>
      <c r="P49" s="381" t="str">
        <f>VLOOKUP(_Output!D723,_Guidance!$B$2228:$C$2234,2,FALSE)</f>
        <v xml:space="preserve"> </v>
      </c>
      <c r="Q49" s="305" t="s">
        <v>2265</v>
      </c>
      <c r="R49" s="156"/>
    </row>
    <row r="50" spans="1:18" ht="20.25" customHeight="1">
      <c r="A50" s="157"/>
      <c r="B50" s="170" t="s">
        <v>2266</v>
      </c>
      <c r="C50" s="163" t="s">
        <v>1751</v>
      </c>
      <c r="D50" s="163"/>
      <c r="E50" s="163"/>
      <c r="F50" s="163"/>
      <c r="G50" s="163"/>
      <c r="H50" s="163"/>
      <c r="I50" s="163"/>
      <c r="J50" s="163"/>
      <c r="K50" s="163"/>
      <c r="L50" s="137"/>
      <c r="M50" s="141"/>
      <c r="N50" s="137"/>
      <c r="O50" s="141"/>
      <c r="P50" s="381" t="str">
        <f>VLOOKUP(_Output!D724,_Guidance!$B$2228:$C$2234,2,FALSE)</f>
        <v xml:space="preserve"> </v>
      </c>
      <c r="Q50" s="305" t="s">
        <v>2267</v>
      </c>
      <c r="R50" s="156"/>
    </row>
    <row r="51" spans="1:18" ht="20.25" customHeight="1">
      <c r="A51" s="157"/>
      <c r="B51" s="170" t="s">
        <v>2268</v>
      </c>
      <c r="C51" s="163" t="s">
        <v>2269</v>
      </c>
      <c r="D51" s="163"/>
      <c r="E51" s="163"/>
      <c r="F51" s="163"/>
      <c r="G51" s="163"/>
      <c r="H51" s="163"/>
      <c r="I51" s="163"/>
      <c r="J51" s="163"/>
      <c r="K51" s="163"/>
      <c r="L51" s="137"/>
      <c r="M51" s="141"/>
      <c r="N51" s="137"/>
      <c r="O51" s="141"/>
      <c r="P51" s="381" t="str">
        <f>VLOOKUP(_Output!D725,_Guidance!$B$2228:$C$2234,2,FALSE)</f>
        <v xml:space="preserve"> </v>
      </c>
      <c r="Q51" s="305" t="s">
        <v>2270</v>
      </c>
      <c r="R51" s="156"/>
    </row>
    <row r="52" spans="1:18" ht="20.25" customHeight="1">
      <c r="A52" s="157"/>
      <c r="B52" s="170" t="s">
        <v>2271</v>
      </c>
      <c r="C52" s="163" t="s">
        <v>2272</v>
      </c>
      <c r="D52" s="163"/>
      <c r="E52" s="163"/>
      <c r="F52" s="163"/>
      <c r="G52" s="163"/>
      <c r="H52" s="163"/>
      <c r="I52" s="163"/>
      <c r="J52" s="163"/>
      <c r="K52" s="163"/>
      <c r="L52" s="137"/>
      <c r="M52" s="141"/>
      <c r="N52" s="137"/>
      <c r="O52" s="141"/>
      <c r="P52" s="381" t="str">
        <f>VLOOKUP(_Output!D726,_Guidance!$B$2228:$C$2234,2,FALSE)</f>
        <v xml:space="preserve"> </v>
      </c>
      <c r="Q52" s="305" t="s">
        <v>2273</v>
      </c>
      <c r="R52" s="156"/>
    </row>
    <row r="53" spans="1:18" ht="20.25" customHeight="1">
      <c r="A53" s="157"/>
      <c r="B53" s="170" t="s">
        <v>2274</v>
      </c>
      <c r="C53" s="163" t="s">
        <v>2275</v>
      </c>
      <c r="D53" s="163"/>
      <c r="E53" s="163"/>
      <c r="F53" s="163"/>
      <c r="G53" s="163"/>
      <c r="H53" s="163"/>
      <c r="I53" s="163"/>
      <c r="J53" s="163"/>
      <c r="K53" s="163"/>
      <c r="L53" s="137"/>
      <c r="M53" s="141"/>
      <c r="N53" s="137"/>
      <c r="O53" s="141"/>
      <c r="P53" s="381" t="str">
        <f>VLOOKUP(_Output!D727,_Guidance!$B$2228:$C$2234,2,FALSE)</f>
        <v xml:space="preserve"> </v>
      </c>
      <c r="Q53" s="305" t="s">
        <v>2276</v>
      </c>
      <c r="R53" s="156"/>
    </row>
    <row r="54" spans="1:18" ht="20.25" customHeight="1">
      <c r="A54" s="157"/>
      <c r="B54" s="170" t="s">
        <v>2277</v>
      </c>
      <c r="C54" s="163" t="s">
        <v>2278</v>
      </c>
      <c r="D54" s="163"/>
      <c r="E54" s="163"/>
      <c r="F54" s="163"/>
      <c r="G54" s="163"/>
      <c r="H54" s="163"/>
      <c r="I54" s="163"/>
      <c r="J54" s="163"/>
      <c r="K54" s="163"/>
      <c r="L54" s="137"/>
      <c r="M54" s="141"/>
      <c r="N54" s="137"/>
      <c r="O54" s="141"/>
      <c r="P54" s="381" t="str">
        <f>VLOOKUP(_Output!D728,_Guidance!$B$2228:$C$2234,2,FALSE)</f>
        <v xml:space="preserve"> </v>
      </c>
      <c r="Q54" s="305" t="s">
        <v>2279</v>
      </c>
      <c r="R54" s="156"/>
    </row>
    <row r="55" spans="1:18" ht="20.25" customHeight="1">
      <c r="A55" s="157"/>
      <c r="B55" s="170" t="s">
        <v>2280</v>
      </c>
      <c r="C55" s="163" t="s">
        <v>2281</v>
      </c>
      <c r="D55" s="163"/>
      <c r="E55" s="163"/>
      <c r="F55" s="163"/>
      <c r="G55" s="163"/>
      <c r="H55" s="163"/>
      <c r="I55" s="163"/>
      <c r="J55" s="163"/>
      <c r="K55" s="163"/>
      <c r="L55" s="137"/>
      <c r="M55" s="141"/>
      <c r="N55" s="137"/>
      <c r="O55" s="141"/>
      <c r="P55" s="381" t="str">
        <f>VLOOKUP(_Output!D729,_Guidance!$B$2228:$C$2234,2,FALSE)</f>
        <v xml:space="preserve"> </v>
      </c>
      <c r="Q55" s="305" t="s">
        <v>2282</v>
      </c>
      <c r="R55" s="156"/>
    </row>
    <row r="56" spans="1:18" ht="20.25" customHeight="1">
      <c r="A56" s="157"/>
      <c r="B56" s="170" t="s">
        <v>2283</v>
      </c>
      <c r="C56" s="163" t="s">
        <v>2284</v>
      </c>
      <c r="D56" s="163"/>
      <c r="E56" s="163"/>
      <c r="F56" s="163"/>
      <c r="G56" s="163"/>
      <c r="H56" s="163"/>
      <c r="I56" s="163"/>
      <c r="J56" s="163"/>
      <c r="K56" s="163"/>
      <c r="L56" s="137"/>
      <c r="M56" s="141"/>
      <c r="N56" s="137"/>
      <c r="O56" s="141"/>
      <c r="P56" s="381" t="str">
        <f>VLOOKUP(_Output!D730,_Guidance!$B$2228:$C$2234,2,FALSE)</f>
        <v xml:space="preserve"> </v>
      </c>
      <c r="Q56" s="305" t="s">
        <v>2285</v>
      </c>
      <c r="R56" s="156"/>
    </row>
    <row r="57" spans="1:18" ht="20.25" customHeight="1">
      <c r="A57" s="157"/>
      <c r="B57" s="170" t="s">
        <v>2286</v>
      </c>
      <c r="C57" s="163" t="s">
        <v>2287</v>
      </c>
      <c r="D57" s="163"/>
      <c r="E57" s="163"/>
      <c r="F57" s="163"/>
      <c r="G57" s="163"/>
      <c r="H57" s="163"/>
      <c r="I57" s="163"/>
      <c r="J57" s="163"/>
      <c r="K57" s="163"/>
      <c r="L57" s="137"/>
      <c r="M57" s="141"/>
      <c r="N57" s="137"/>
      <c r="O57" s="141"/>
      <c r="P57" s="381" t="str">
        <f>VLOOKUP(_Output!D731,_Guidance!$B$2228:$C$2234,2,FALSE)</f>
        <v xml:space="preserve"> </v>
      </c>
      <c r="Q57" s="305" t="s">
        <v>2288</v>
      </c>
      <c r="R57" s="156"/>
    </row>
    <row r="58" spans="1:18" ht="20.25" customHeight="1">
      <c r="A58" s="157"/>
      <c r="B58" s="170" t="s">
        <v>2289</v>
      </c>
      <c r="C58" s="163" t="s">
        <v>2290</v>
      </c>
      <c r="D58" s="163"/>
      <c r="E58" s="163"/>
      <c r="F58" s="163"/>
      <c r="G58" s="163"/>
      <c r="H58" s="163"/>
      <c r="I58" s="163"/>
      <c r="J58" s="163"/>
      <c r="K58" s="163"/>
      <c r="L58" s="137"/>
      <c r="M58" s="141"/>
      <c r="N58" s="137"/>
      <c r="O58" s="141"/>
      <c r="P58" s="381" t="str">
        <f>VLOOKUP(_Output!D732,_Guidance!$B$2228:$C$2234,2,FALSE)</f>
        <v xml:space="preserve"> </v>
      </c>
      <c r="Q58" s="305" t="s">
        <v>2291</v>
      </c>
      <c r="R58" s="156"/>
    </row>
    <row r="59" spans="1:18" ht="20.25" customHeight="1">
      <c r="A59" s="157"/>
      <c r="B59" s="170" t="s">
        <v>2292</v>
      </c>
      <c r="C59" s="163" t="s">
        <v>1537</v>
      </c>
      <c r="D59" s="163"/>
      <c r="E59" s="163"/>
      <c r="F59" s="163"/>
      <c r="G59" s="163"/>
      <c r="H59" s="163"/>
      <c r="I59" s="163"/>
      <c r="J59" s="163"/>
      <c r="K59" s="163"/>
      <c r="L59" s="137"/>
      <c r="M59" s="141"/>
      <c r="N59" s="137"/>
      <c r="O59" s="141"/>
      <c r="P59" s="381" t="str">
        <f>VLOOKUP(_Output!D733,_Guidance!$B$2228:$C$2234,2,FALSE)</f>
        <v xml:space="preserve"> </v>
      </c>
      <c r="Q59" s="305" t="s">
        <v>2293</v>
      </c>
      <c r="R59" s="156"/>
    </row>
    <row r="60" spans="1:18" ht="20.25" customHeight="1">
      <c r="A60" s="157"/>
      <c r="B60" s="170" t="s">
        <v>2294</v>
      </c>
      <c r="C60" s="163" t="s">
        <v>2295</v>
      </c>
      <c r="D60" s="163"/>
      <c r="E60" s="163"/>
      <c r="F60" s="163"/>
      <c r="G60" s="163"/>
      <c r="H60" s="163"/>
      <c r="I60" s="163"/>
      <c r="J60" s="163"/>
      <c r="K60" s="163"/>
      <c r="L60" s="137"/>
      <c r="M60" s="141"/>
      <c r="N60" s="137"/>
      <c r="O60" s="141"/>
      <c r="P60" s="381" t="str">
        <f>VLOOKUP(_Output!D734,_Guidance!$B$2228:$C$2234,2,FALSE)</f>
        <v xml:space="preserve"> </v>
      </c>
      <c r="Q60" s="305" t="s">
        <v>2296</v>
      </c>
      <c r="R60" s="156"/>
    </row>
    <row r="61" spans="1:18" ht="20.25" customHeight="1">
      <c r="A61" s="157"/>
      <c r="B61" s="170" t="s">
        <v>2297</v>
      </c>
      <c r="C61" s="163" t="s">
        <v>2298</v>
      </c>
      <c r="D61" s="163"/>
      <c r="E61" s="163"/>
      <c r="F61" s="163"/>
      <c r="G61" s="163"/>
      <c r="H61" s="163"/>
      <c r="I61" s="163"/>
      <c r="J61" s="163"/>
      <c r="K61" s="163"/>
      <c r="L61" s="137"/>
      <c r="M61" s="141"/>
      <c r="N61" s="137"/>
      <c r="O61" s="141"/>
      <c r="P61" s="381" t="str">
        <f>VLOOKUP(_Output!D735,_Guidance!$B$2228:$C$2234,2,FALSE)</f>
        <v xml:space="preserve"> </v>
      </c>
      <c r="Q61" s="305" t="s">
        <v>2299</v>
      </c>
      <c r="R61" s="156"/>
    </row>
    <row r="62" spans="1:18" ht="20.25" customHeight="1">
      <c r="A62" s="157"/>
      <c r="B62" s="170" t="s">
        <v>2300</v>
      </c>
      <c r="C62" s="163" t="s">
        <v>2301</v>
      </c>
      <c r="D62" s="163"/>
      <c r="E62" s="163"/>
      <c r="F62" s="163"/>
      <c r="G62" s="163"/>
      <c r="H62" s="163"/>
      <c r="I62" s="163"/>
      <c r="J62" s="163"/>
      <c r="K62" s="163"/>
      <c r="L62" s="137"/>
      <c r="M62" s="141"/>
      <c r="N62" s="137"/>
      <c r="O62" s="141"/>
      <c r="P62" s="381" t="str">
        <f>VLOOKUP(_Output!D736,_Guidance!$B$2228:$C$2234,2,FALSE)</f>
        <v xml:space="preserve"> </v>
      </c>
      <c r="Q62" s="305" t="s">
        <v>2302</v>
      </c>
      <c r="R62" s="156"/>
    </row>
    <row r="63" spans="1:18" ht="20.25" customHeight="1">
      <c r="A63" s="157"/>
      <c r="B63" s="170" t="s">
        <v>2303</v>
      </c>
      <c r="C63" s="171" t="s">
        <v>2304</v>
      </c>
      <c r="D63" s="171"/>
      <c r="E63" s="171"/>
      <c r="F63" s="171"/>
      <c r="G63" s="171"/>
      <c r="H63" s="171"/>
      <c r="I63" s="171"/>
      <c r="J63" s="171"/>
      <c r="K63" s="171"/>
      <c r="L63" s="140"/>
      <c r="M63" s="144"/>
      <c r="N63" s="140"/>
      <c r="O63" s="144"/>
      <c r="P63" s="517" t="str">
        <f>VLOOKUP(_Output!D737,_Guidance!$B$2228:$C$2234,2,FALSE)</f>
        <v xml:space="preserve"> </v>
      </c>
      <c r="Q63" s="309" t="s">
        <v>2305</v>
      </c>
      <c r="R63" s="156"/>
    </row>
    <row r="64" spans="1:18" ht="20.25" customHeight="1">
      <c r="A64" s="157"/>
      <c r="B64" s="141"/>
      <c r="C64" s="160" t="s">
        <v>1641</v>
      </c>
      <c r="D64" s="160"/>
      <c r="E64" s="160"/>
      <c r="F64" s="160"/>
      <c r="G64" s="160"/>
      <c r="H64" s="160"/>
      <c r="I64" s="160"/>
      <c r="J64" s="160"/>
      <c r="K64" s="160"/>
      <c r="L64" s="312">
        <f>IFERROR(ROUND(_Output!K739,0),0)</f>
        <v>0</v>
      </c>
      <c r="M64" s="141"/>
      <c r="N64" s="180"/>
      <c r="O64" s="141"/>
      <c r="P64" s="180"/>
      <c r="Q64" s="305"/>
      <c r="R64" s="156"/>
    </row>
    <row r="65" spans="1:18" ht="20.25" customHeight="1">
      <c r="A65" s="157"/>
      <c r="B65" s="141"/>
      <c r="C65" s="141"/>
      <c r="D65" s="141"/>
      <c r="E65" s="141"/>
      <c r="F65" s="141"/>
      <c r="G65" s="141"/>
      <c r="H65" s="141"/>
      <c r="I65" s="141"/>
      <c r="J65" s="141"/>
      <c r="K65" s="141"/>
      <c r="L65" s="145"/>
      <c r="M65" s="141"/>
      <c r="N65" s="180"/>
      <c r="O65" s="141"/>
      <c r="P65" s="137"/>
      <c r="Q65" s="137"/>
      <c r="R65" s="156"/>
    </row>
    <row r="66" spans="1:18" ht="20.25" customHeight="1">
      <c r="A66" s="176"/>
      <c r="B66" s="174" t="s">
        <v>351</v>
      </c>
      <c r="C66" s="174"/>
      <c r="D66" s="174"/>
      <c r="E66" s="174"/>
      <c r="F66" s="174"/>
      <c r="G66" s="174"/>
      <c r="H66" s="174"/>
      <c r="I66" s="174"/>
      <c r="J66" s="174"/>
      <c r="K66" s="388"/>
      <c r="L66" s="140"/>
      <c r="M66" s="141"/>
      <c r="N66" s="140"/>
      <c r="O66" s="141"/>
      <c r="P66" s="140"/>
      <c r="Q66" s="140"/>
      <c r="R66" s="156"/>
    </row>
    <row r="67" spans="1:18" ht="20.25" customHeight="1">
      <c r="A67" s="9"/>
      <c r="B67" s="3" t="s">
        <v>2306</v>
      </c>
      <c r="C67" s="3" t="s">
        <v>353</v>
      </c>
      <c r="D67" s="5"/>
      <c r="E67" s="5"/>
      <c r="F67" s="5"/>
      <c r="G67" s="5"/>
      <c r="H67" s="5"/>
      <c r="I67" s="5"/>
      <c r="J67" s="5"/>
      <c r="K67" s="102" t="s">
        <v>1461</v>
      </c>
      <c r="L67" s="607" t="s">
        <v>401</v>
      </c>
      <c r="M67" s="608"/>
      <c r="N67" s="932"/>
      <c r="O67" s="932"/>
      <c r="P67" s="932"/>
      <c r="Q67" s="933"/>
      <c r="R67" s="14"/>
    </row>
    <row r="68" spans="1:18" ht="20.25" customHeight="1">
      <c r="A68" s="9"/>
      <c r="B68" s="5"/>
      <c r="C68" s="5"/>
      <c r="D68" s="5"/>
      <c r="E68" s="5"/>
      <c r="F68" s="5"/>
      <c r="G68" s="5"/>
      <c r="H68" s="5"/>
      <c r="I68" s="5"/>
      <c r="J68" s="5"/>
      <c r="K68" s="5"/>
      <c r="L68" s="609" t="s">
        <v>441</v>
      </c>
      <c r="M68" s="610"/>
      <c r="N68" s="928"/>
      <c r="O68" s="928"/>
      <c r="P68" s="928"/>
      <c r="Q68" s="929"/>
      <c r="R68" s="14"/>
    </row>
    <row r="69" spans="1:18" ht="20.25" customHeight="1">
      <c r="A69" s="9"/>
      <c r="B69" s="5"/>
      <c r="C69" s="5"/>
      <c r="D69" s="5"/>
      <c r="E69" s="5"/>
      <c r="F69" s="5"/>
      <c r="G69" s="5"/>
      <c r="H69" s="5"/>
      <c r="I69" s="5"/>
      <c r="J69" s="5"/>
      <c r="K69" s="5"/>
      <c r="L69" s="609" t="s">
        <v>444</v>
      </c>
      <c r="M69" s="610"/>
      <c r="N69" s="924"/>
      <c r="O69" s="924"/>
      <c r="P69" s="924"/>
      <c r="Q69" s="925"/>
      <c r="R69" s="14"/>
    </row>
    <row r="70" spans="1:18" ht="20.25" customHeight="1">
      <c r="A70" s="9"/>
      <c r="B70" s="5"/>
      <c r="C70" s="5"/>
      <c r="D70" s="5"/>
      <c r="E70" s="5"/>
      <c r="F70" s="5"/>
      <c r="G70" s="5"/>
      <c r="H70" s="5"/>
      <c r="I70" s="5"/>
      <c r="J70" s="5"/>
      <c r="K70" s="5"/>
      <c r="L70" s="609" t="s">
        <v>447</v>
      </c>
      <c r="M70" s="610"/>
      <c r="N70" s="928"/>
      <c r="O70" s="928"/>
      <c r="P70" s="928"/>
      <c r="Q70" s="929"/>
      <c r="R70" s="14"/>
    </row>
    <row r="71" spans="1:18" ht="20.25" customHeight="1">
      <c r="A71" s="9"/>
      <c r="B71" s="5"/>
      <c r="C71" s="5"/>
      <c r="D71" s="5"/>
      <c r="E71" s="5"/>
      <c r="F71" s="5"/>
      <c r="G71" s="5"/>
      <c r="H71" s="5"/>
      <c r="I71" s="5"/>
      <c r="J71" s="5"/>
      <c r="K71" s="5"/>
      <c r="L71" s="609" t="s">
        <v>450</v>
      </c>
      <c r="M71" s="610"/>
      <c r="N71" s="924"/>
      <c r="O71" s="924"/>
      <c r="P71" s="924"/>
      <c r="Q71" s="925"/>
      <c r="R71" s="14"/>
    </row>
    <row r="72" spans="1:18" ht="20.25" customHeight="1">
      <c r="A72" s="9"/>
      <c r="B72" s="5"/>
      <c r="C72" s="5"/>
      <c r="D72" s="5"/>
      <c r="E72" s="5"/>
      <c r="F72" s="5"/>
      <c r="G72" s="5"/>
      <c r="H72" s="5"/>
      <c r="I72" s="5"/>
      <c r="J72" s="5"/>
      <c r="K72" s="5"/>
      <c r="L72" s="609" t="s">
        <v>734</v>
      </c>
      <c r="M72" s="610"/>
      <c r="N72" s="924"/>
      <c r="O72" s="924"/>
      <c r="P72" s="924"/>
      <c r="Q72" s="925"/>
      <c r="R72" s="14"/>
    </row>
    <row r="73" spans="1:18" ht="20.25" customHeight="1">
      <c r="A73" s="9"/>
      <c r="B73" s="5"/>
      <c r="C73" s="5"/>
      <c r="D73" s="5"/>
      <c r="E73" s="5"/>
      <c r="F73" s="5"/>
      <c r="G73" s="5"/>
      <c r="H73" s="5"/>
      <c r="I73" s="5"/>
      <c r="J73" s="5"/>
      <c r="K73" s="5"/>
      <c r="L73" s="609" t="s">
        <v>737</v>
      </c>
      <c r="M73" s="610"/>
      <c r="N73" s="928"/>
      <c r="O73" s="928"/>
      <c r="P73" s="928"/>
      <c r="Q73" s="929"/>
      <c r="R73" s="14"/>
    </row>
    <row r="74" spans="1:18" ht="20.25" customHeight="1">
      <c r="A74" s="9"/>
      <c r="B74" s="5"/>
      <c r="C74" s="5"/>
      <c r="D74" s="5"/>
      <c r="E74" s="5"/>
      <c r="F74" s="5"/>
      <c r="G74" s="5"/>
      <c r="H74" s="5"/>
      <c r="I74" s="5"/>
      <c r="J74" s="5"/>
      <c r="K74" s="5"/>
      <c r="L74" s="609" t="s">
        <v>740</v>
      </c>
      <c r="M74" s="610"/>
      <c r="N74" s="922"/>
      <c r="O74" s="922"/>
      <c r="P74" s="922"/>
      <c r="Q74" s="923"/>
      <c r="R74" s="14"/>
    </row>
    <row r="75" spans="1:18" ht="20.25" customHeight="1">
      <c r="A75" s="9"/>
      <c r="B75" s="5"/>
      <c r="C75" s="5"/>
      <c r="D75" s="5"/>
      <c r="E75" s="5"/>
      <c r="F75" s="5"/>
      <c r="G75" s="5"/>
      <c r="H75" s="5"/>
      <c r="I75" s="5"/>
      <c r="J75" s="5"/>
      <c r="K75" s="5"/>
      <c r="L75" s="609" t="s">
        <v>743</v>
      </c>
      <c r="M75" s="610"/>
      <c r="N75" s="922"/>
      <c r="O75" s="922"/>
      <c r="P75" s="922"/>
      <c r="Q75" s="923"/>
      <c r="R75" s="14"/>
    </row>
    <row r="76" spans="1:18" ht="20.25" customHeight="1">
      <c r="A76" s="9"/>
      <c r="B76" s="5"/>
      <c r="C76" s="5"/>
      <c r="D76" s="5"/>
      <c r="E76" s="5"/>
      <c r="F76" s="5"/>
      <c r="G76" s="5"/>
      <c r="H76" s="5"/>
      <c r="I76" s="5"/>
      <c r="J76" s="5"/>
      <c r="K76" s="5"/>
      <c r="L76" s="609" t="s">
        <v>746</v>
      </c>
      <c r="M76" s="610"/>
      <c r="N76" s="922"/>
      <c r="O76" s="922"/>
      <c r="P76" s="922"/>
      <c r="Q76" s="923"/>
      <c r="R76" s="14"/>
    </row>
    <row r="77" spans="1:18" ht="20.25" customHeight="1">
      <c r="A77" s="9"/>
      <c r="B77" s="5"/>
      <c r="C77" s="5"/>
      <c r="D77" s="5"/>
      <c r="E77" s="5"/>
      <c r="F77" s="5"/>
      <c r="G77" s="5"/>
      <c r="H77" s="5"/>
      <c r="I77" s="5"/>
      <c r="J77" s="5"/>
      <c r="K77" s="5"/>
      <c r="L77" s="609" t="s">
        <v>749</v>
      </c>
      <c r="M77" s="610"/>
      <c r="N77" s="922"/>
      <c r="O77" s="922"/>
      <c r="P77" s="922"/>
      <c r="Q77" s="923"/>
      <c r="R77" s="14"/>
    </row>
    <row r="78" spans="1:18" ht="20.25" customHeight="1">
      <c r="A78" s="9"/>
      <c r="B78" s="5"/>
      <c r="C78" s="5"/>
      <c r="D78" s="5"/>
      <c r="E78" s="5"/>
      <c r="F78" s="5"/>
      <c r="G78" s="5"/>
      <c r="H78" s="5"/>
      <c r="I78" s="5"/>
      <c r="J78" s="5"/>
      <c r="K78" s="5"/>
      <c r="L78" s="609" t="s">
        <v>752</v>
      </c>
      <c r="M78" s="610"/>
      <c r="N78" s="922"/>
      <c r="O78" s="922"/>
      <c r="P78" s="922"/>
      <c r="Q78" s="923"/>
      <c r="R78" s="14"/>
    </row>
    <row r="79" spans="1:18" ht="20.25" customHeight="1">
      <c r="A79" s="9"/>
      <c r="B79" s="5"/>
      <c r="C79" s="5"/>
      <c r="D79" s="5"/>
      <c r="E79" s="5"/>
      <c r="F79" s="5"/>
      <c r="G79" s="5"/>
      <c r="H79" s="5"/>
      <c r="I79" s="5"/>
      <c r="J79" s="5"/>
      <c r="K79" s="5"/>
      <c r="L79" s="609" t="s">
        <v>755</v>
      </c>
      <c r="M79" s="610"/>
      <c r="N79" s="922"/>
      <c r="O79" s="922"/>
      <c r="P79" s="922"/>
      <c r="Q79" s="923"/>
      <c r="R79" s="14"/>
    </row>
    <row r="80" spans="1:18" ht="20.25" customHeight="1">
      <c r="A80" s="9"/>
      <c r="B80" s="5"/>
      <c r="C80" s="5"/>
      <c r="D80" s="5"/>
      <c r="E80" s="5"/>
      <c r="F80" s="5"/>
      <c r="G80" s="5"/>
      <c r="H80" s="5"/>
      <c r="I80" s="5"/>
      <c r="J80" s="5"/>
      <c r="K80" s="5"/>
      <c r="L80" s="611" t="s">
        <v>758</v>
      </c>
      <c r="M80" s="612"/>
      <c r="N80" s="930"/>
      <c r="O80" s="930"/>
      <c r="P80" s="930"/>
      <c r="Q80" s="931"/>
      <c r="R80" s="14"/>
    </row>
    <row r="81" spans="1:18" ht="20.25" customHeight="1">
      <c r="A81" s="9"/>
      <c r="B81" s="5"/>
      <c r="C81" s="5"/>
      <c r="D81" s="5"/>
      <c r="E81" s="5"/>
      <c r="F81" s="5"/>
      <c r="G81" s="5"/>
      <c r="H81" s="5"/>
      <c r="I81" s="5"/>
      <c r="J81" s="5"/>
      <c r="K81" s="5"/>
      <c r="L81" s="5"/>
      <c r="M81" s="5"/>
      <c r="N81" s="5"/>
      <c r="O81" s="5"/>
      <c r="P81" s="5"/>
      <c r="Q81" s="5"/>
      <c r="R81" s="14"/>
    </row>
    <row r="82" spans="1:18" ht="20.25" customHeight="1">
      <c r="A82" s="9"/>
      <c r="B82" s="5"/>
      <c r="C82" s="5"/>
      <c r="D82" s="5"/>
      <c r="E82" s="5"/>
      <c r="F82" s="5"/>
      <c r="G82" s="5"/>
      <c r="H82" s="5"/>
      <c r="I82" s="5"/>
      <c r="J82" s="5"/>
      <c r="K82" s="102" t="s">
        <v>1528</v>
      </c>
      <c r="L82" s="619" t="s">
        <v>2236</v>
      </c>
      <c r="M82" s="620"/>
      <c r="N82" s="964"/>
      <c r="O82" s="964"/>
      <c r="P82" s="964"/>
      <c r="Q82" s="965"/>
      <c r="R82" s="14"/>
    </row>
    <row r="83" spans="1:18" ht="20.25" customHeight="1">
      <c r="A83" s="9"/>
      <c r="B83" s="5"/>
      <c r="C83" s="5"/>
      <c r="D83" s="5"/>
      <c r="E83" s="5"/>
      <c r="F83" s="5"/>
      <c r="G83" s="5"/>
      <c r="H83" s="5"/>
      <c r="I83" s="5"/>
      <c r="J83" s="5"/>
      <c r="K83" s="5"/>
      <c r="L83" s="621" t="s">
        <v>2239</v>
      </c>
      <c r="M83" s="622"/>
      <c r="N83" s="962"/>
      <c r="O83" s="962"/>
      <c r="P83" s="962"/>
      <c r="Q83" s="963"/>
      <c r="R83" s="14"/>
    </row>
    <row r="84" spans="1:18" ht="20.25" customHeight="1">
      <c r="A84" s="9"/>
      <c r="B84" s="5"/>
      <c r="C84" s="5"/>
      <c r="D84" s="5"/>
      <c r="E84" s="5"/>
      <c r="F84" s="5"/>
      <c r="G84" s="5"/>
      <c r="H84" s="5"/>
      <c r="I84" s="5"/>
      <c r="J84" s="5"/>
      <c r="K84" s="5"/>
      <c r="L84" s="621" t="s">
        <v>2242</v>
      </c>
      <c r="M84" s="622"/>
      <c r="N84" s="966"/>
      <c r="O84" s="966"/>
      <c r="P84" s="966"/>
      <c r="Q84" s="967"/>
      <c r="R84" s="14"/>
    </row>
    <row r="85" spans="1:18" ht="20.25" customHeight="1">
      <c r="A85" s="9"/>
      <c r="B85" s="5"/>
      <c r="C85" s="5"/>
      <c r="D85" s="5"/>
      <c r="E85" s="5"/>
      <c r="F85" s="5"/>
      <c r="G85" s="5"/>
      <c r="H85" s="5"/>
      <c r="I85" s="5"/>
      <c r="J85" s="5"/>
      <c r="K85" s="5"/>
      <c r="L85" s="621" t="s">
        <v>2245</v>
      </c>
      <c r="M85" s="622"/>
      <c r="N85" s="962"/>
      <c r="O85" s="962"/>
      <c r="P85" s="962"/>
      <c r="Q85" s="963"/>
      <c r="R85" s="14"/>
    </row>
    <row r="86" spans="1:18" ht="20.25" customHeight="1">
      <c r="A86" s="9"/>
      <c r="B86" s="5"/>
      <c r="C86" s="5"/>
      <c r="D86" s="5"/>
      <c r="E86" s="5"/>
      <c r="F86" s="5"/>
      <c r="G86" s="5"/>
      <c r="H86" s="5"/>
      <c r="I86" s="5"/>
      <c r="J86" s="5"/>
      <c r="K86" s="5"/>
      <c r="L86" s="621" t="s">
        <v>2248</v>
      </c>
      <c r="M86" s="622"/>
      <c r="N86" s="962"/>
      <c r="O86" s="962"/>
      <c r="P86" s="962"/>
      <c r="Q86" s="963"/>
      <c r="R86" s="14"/>
    </row>
    <row r="87" spans="1:18" ht="20.25" customHeight="1">
      <c r="A87" s="9"/>
      <c r="B87" s="5"/>
      <c r="C87" s="5"/>
      <c r="D87" s="5"/>
      <c r="E87" s="5"/>
      <c r="F87" s="5"/>
      <c r="G87" s="5"/>
      <c r="H87" s="5"/>
      <c r="I87" s="5"/>
      <c r="J87" s="5"/>
      <c r="K87" s="5"/>
      <c r="L87" s="621" t="s">
        <v>2251</v>
      </c>
      <c r="M87" s="622"/>
      <c r="N87" s="962"/>
      <c r="O87" s="962"/>
      <c r="P87" s="962"/>
      <c r="Q87" s="963"/>
      <c r="R87" s="14"/>
    </row>
    <row r="88" spans="1:18" ht="20.25" customHeight="1">
      <c r="A88" s="9"/>
      <c r="B88" s="5"/>
      <c r="C88" s="5"/>
      <c r="D88" s="5"/>
      <c r="E88" s="5"/>
      <c r="F88" s="5"/>
      <c r="G88" s="5"/>
      <c r="H88" s="5"/>
      <c r="I88" s="5"/>
      <c r="J88" s="5"/>
      <c r="K88" s="5"/>
      <c r="L88" s="621" t="s">
        <v>2254</v>
      </c>
      <c r="M88" s="622"/>
      <c r="N88" s="962"/>
      <c r="O88" s="962"/>
      <c r="P88" s="962"/>
      <c r="Q88" s="963"/>
      <c r="R88" s="14"/>
    </row>
    <row r="89" spans="1:18" ht="20.25" customHeight="1">
      <c r="A89" s="9"/>
      <c r="B89" s="5"/>
      <c r="C89" s="5"/>
      <c r="D89" s="5"/>
      <c r="E89" s="5"/>
      <c r="F89" s="5"/>
      <c r="G89" s="5"/>
      <c r="H89" s="5"/>
      <c r="I89" s="5"/>
      <c r="J89" s="5"/>
      <c r="K89" s="5"/>
      <c r="L89" s="621" t="s">
        <v>2257</v>
      </c>
      <c r="M89" s="622"/>
      <c r="N89" s="962"/>
      <c r="O89" s="962"/>
      <c r="P89" s="962"/>
      <c r="Q89" s="963"/>
      <c r="R89" s="14"/>
    </row>
    <row r="90" spans="1:18" ht="20.25" customHeight="1">
      <c r="A90" s="9"/>
      <c r="B90" s="5"/>
      <c r="C90" s="5"/>
      <c r="D90" s="5"/>
      <c r="E90" s="5"/>
      <c r="F90" s="5"/>
      <c r="G90" s="5"/>
      <c r="H90" s="5"/>
      <c r="I90" s="5"/>
      <c r="J90" s="5"/>
      <c r="K90" s="5"/>
      <c r="L90" s="621" t="s">
        <v>2260</v>
      </c>
      <c r="M90" s="622"/>
      <c r="N90" s="962"/>
      <c r="O90" s="962"/>
      <c r="P90" s="962"/>
      <c r="Q90" s="963"/>
      <c r="R90" s="14"/>
    </row>
    <row r="91" spans="1:18" ht="20.25" customHeight="1">
      <c r="A91" s="9"/>
      <c r="B91" s="5"/>
      <c r="C91" s="5"/>
      <c r="D91" s="5"/>
      <c r="E91" s="5"/>
      <c r="F91" s="5"/>
      <c r="G91" s="5"/>
      <c r="H91" s="5"/>
      <c r="I91" s="5"/>
      <c r="J91" s="5"/>
      <c r="K91" s="5"/>
      <c r="L91" s="621" t="s">
        <v>2263</v>
      </c>
      <c r="M91" s="622"/>
      <c r="N91" s="962"/>
      <c r="O91" s="962"/>
      <c r="P91" s="962"/>
      <c r="Q91" s="963"/>
      <c r="R91" s="14"/>
    </row>
    <row r="92" spans="1:18" ht="20.25" customHeight="1">
      <c r="A92" s="9"/>
      <c r="B92" s="5"/>
      <c r="C92" s="5"/>
      <c r="D92" s="5"/>
      <c r="E92" s="5"/>
      <c r="F92" s="5"/>
      <c r="G92" s="5"/>
      <c r="H92" s="5"/>
      <c r="I92" s="5"/>
      <c r="J92" s="5"/>
      <c r="K92" s="5"/>
      <c r="L92" s="621" t="s">
        <v>2266</v>
      </c>
      <c r="M92" s="622"/>
      <c r="N92" s="962"/>
      <c r="O92" s="962"/>
      <c r="P92" s="962"/>
      <c r="Q92" s="963"/>
      <c r="R92" s="14"/>
    </row>
    <row r="93" spans="1:18" ht="20.25" customHeight="1">
      <c r="A93" s="9"/>
      <c r="B93" s="5"/>
      <c r="C93" s="5"/>
      <c r="D93" s="5"/>
      <c r="E93" s="5"/>
      <c r="F93" s="5"/>
      <c r="G93" s="5"/>
      <c r="H93" s="5"/>
      <c r="I93" s="5"/>
      <c r="J93" s="5"/>
      <c r="K93" s="5"/>
      <c r="L93" s="621" t="s">
        <v>2268</v>
      </c>
      <c r="M93" s="622"/>
      <c r="N93" s="962"/>
      <c r="O93" s="962"/>
      <c r="P93" s="962"/>
      <c r="Q93" s="963"/>
      <c r="R93" s="14"/>
    </row>
    <row r="94" spans="1:18" ht="20.25" customHeight="1">
      <c r="A94" s="9"/>
      <c r="B94" s="5"/>
      <c r="C94" s="5"/>
      <c r="D94" s="5"/>
      <c r="E94" s="5"/>
      <c r="F94" s="5"/>
      <c r="G94" s="5"/>
      <c r="H94" s="5"/>
      <c r="I94" s="5"/>
      <c r="J94" s="5"/>
      <c r="K94" s="5"/>
      <c r="L94" s="621" t="s">
        <v>2271</v>
      </c>
      <c r="M94" s="622"/>
      <c r="N94" s="962"/>
      <c r="O94" s="962"/>
      <c r="P94" s="962"/>
      <c r="Q94" s="963"/>
      <c r="R94" s="14"/>
    </row>
    <row r="95" spans="1:18" ht="20.25" customHeight="1">
      <c r="A95" s="9"/>
      <c r="B95" s="5"/>
      <c r="C95" s="5"/>
      <c r="D95" s="5"/>
      <c r="E95" s="5"/>
      <c r="F95" s="5"/>
      <c r="G95" s="5"/>
      <c r="H95" s="5"/>
      <c r="I95" s="5"/>
      <c r="J95" s="5"/>
      <c r="K95" s="5"/>
      <c r="L95" s="621" t="s">
        <v>2274</v>
      </c>
      <c r="M95" s="622"/>
      <c r="N95" s="962"/>
      <c r="O95" s="962"/>
      <c r="P95" s="962"/>
      <c r="Q95" s="963"/>
      <c r="R95" s="14"/>
    </row>
    <row r="96" spans="1:18" ht="20.25" customHeight="1">
      <c r="A96" s="9"/>
      <c r="B96" s="5"/>
      <c r="C96" s="5"/>
      <c r="D96" s="5"/>
      <c r="E96" s="5"/>
      <c r="F96" s="5"/>
      <c r="G96" s="5"/>
      <c r="H96" s="5"/>
      <c r="I96" s="5"/>
      <c r="J96" s="5"/>
      <c r="K96" s="5"/>
      <c r="L96" s="621" t="s">
        <v>2277</v>
      </c>
      <c r="M96" s="622"/>
      <c r="N96" s="962"/>
      <c r="O96" s="962"/>
      <c r="P96" s="962"/>
      <c r="Q96" s="963"/>
      <c r="R96" s="14"/>
    </row>
    <row r="97" spans="1:18" ht="20.25" customHeight="1">
      <c r="A97" s="9"/>
      <c r="B97" s="5"/>
      <c r="C97" s="5"/>
      <c r="D97" s="5"/>
      <c r="E97" s="5"/>
      <c r="F97" s="5"/>
      <c r="G97" s="5"/>
      <c r="H97" s="5"/>
      <c r="I97" s="5"/>
      <c r="J97" s="5"/>
      <c r="K97" s="5"/>
      <c r="L97" s="621" t="s">
        <v>2280</v>
      </c>
      <c r="M97" s="622"/>
      <c r="N97" s="962"/>
      <c r="O97" s="962"/>
      <c r="P97" s="962"/>
      <c r="Q97" s="963"/>
      <c r="R97" s="14"/>
    </row>
    <row r="98" spans="1:18" ht="20.25" customHeight="1">
      <c r="A98" s="9"/>
      <c r="B98" s="5"/>
      <c r="C98" s="5"/>
      <c r="D98" s="5"/>
      <c r="E98" s="5"/>
      <c r="F98" s="5"/>
      <c r="G98" s="5"/>
      <c r="H98" s="5"/>
      <c r="I98" s="5"/>
      <c r="J98" s="5"/>
      <c r="K98" s="5"/>
      <c r="L98" s="621" t="s">
        <v>2283</v>
      </c>
      <c r="M98" s="622"/>
      <c r="N98" s="962"/>
      <c r="O98" s="962"/>
      <c r="P98" s="962"/>
      <c r="Q98" s="963"/>
      <c r="R98" s="14"/>
    </row>
    <row r="99" spans="1:18" ht="20.25" customHeight="1">
      <c r="A99" s="9"/>
      <c r="B99" s="5"/>
      <c r="C99" s="5"/>
      <c r="D99" s="5"/>
      <c r="E99" s="5"/>
      <c r="F99" s="5"/>
      <c r="G99" s="5"/>
      <c r="H99" s="5"/>
      <c r="I99" s="5"/>
      <c r="J99" s="5"/>
      <c r="K99" s="5"/>
      <c r="L99" s="621" t="s">
        <v>2286</v>
      </c>
      <c r="M99" s="622"/>
      <c r="N99" s="962"/>
      <c r="O99" s="962"/>
      <c r="P99" s="962"/>
      <c r="Q99" s="963"/>
      <c r="R99" s="14"/>
    </row>
    <row r="100" spans="1:18" ht="20.25" customHeight="1">
      <c r="A100" s="9"/>
      <c r="B100" s="5"/>
      <c r="C100" s="5"/>
      <c r="D100" s="5"/>
      <c r="E100" s="5"/>
      <c r="F100" s="5"/>
      <c r="G100" s="5"/>
      <c r="H100" s="5"/>
      <c r="I100" s="5"/>
      <c r="J100" s="5"/>
      <c r="K100" s="5"/>
      <c r="L100" s="621" t="s">
        <v>2289</v>
      </c>
      <c r="M100" s="622"/>
      <c r="N100" s="962"/>
      <c r="O100" s="962"/>
      <c r="P100" s="962"/>
      <c r="Q100" s="963"/>
      <c r="R100" s="14"/>
    </row>
    <row r="101" spans="1:18" ht="20.25" customHeight="1">
      <c r="A101" s="9"/>
      <c r="B101" s="5"/>
      <c r="C101" s="5"/>
      <c r="D101" s="5"/>
      <c r="E101" s="5"/>
      <c r="F101" s="5"/>
      <c r="G101" s="5"/>
      <c r="H101" s="5"/>
      <c r="I101" s="5"/>
      <c r="J101" s="5"/>
      <c r="K101" s="5"/>
      <c r="L101" s="621" t="s">
        <v>2292</v>
      </c>
      <c r="M101" s="622"/>
      <c r="N101" s="962"/>
      <c r="O101" s="962"/>
      <c r="P101" s="962"/>
      <c r="Q101" s="963"/>
      <c r="R101" s="14"/>
    </row>
    <row r="102" spans="1:18" ht="20.25" customHeight="1">
      <c r="A102" s="9"/>
      <c r="B102" s="5"/>
      <c r="C102" s="5"/>
      <c r="D102" s="5"/>
      <c r="E102" s="5"/>
      <c r="F102" s="5"/>
      <c r="G102" s="5"/>
      <c r="H102" s="5"/>
      <c r="I102" s="5"/>
      <c r="J102" s="5"/>
      <c r="K102" s="5"/>
      <c r="L102" s="621" t="s">
        <v>2294</v>
      </c>
      <c r="M102" s="622"/>
      <c r="N102" s="962"/>
      <c r="O102" s="962"/>
      <c r="P102" s="962"/>
      <c r="Q102" s="963"/>
      <c r="R102" s="14"/>
    </row>
    <row r="103" spans="1:18" ht="20.25" customHeight="1">
      <c r="A103" s="9"/>
      <c r="B103" s="5"/>
      <c r="C103" s="5"/>
      <c r="D103" s="5"/>
      <c r="E103" s="5"/>
      <c r="F103" s="5"/>
      <c r="G103" s="5"/>
      <c r="H103" s="5"/>
      <c r="I103" s="5"/>
      <c r="J103" s="5"/>
      <c r="K103" s="5"/>
      <c r="L103" s="621" t="s">
        <v>2297</v>
      </c>
      <c r="M103" s="622"/>
      <c r="N103" s="962"/>
      <c r="O103" s="962"/>
      <c r="P103" s="962"/>
      <c r="Q103" s="963"/>
      <c r="R103" s="14"/>
    </row>
    <row r="104" spans="1:18" ht="20.25" customHeight="1">
      <c r="A104" s="9"/>
      <c r="B104" s="5"/>
      <c r="C104" s="5"/>
      <c r="D104" s="5"/>
      <c r="E104" s="5"/>
      <c r="F104" s="5"/>
      <c r="G104" s="5"/>
      <c r="H104" s="5"/>
      <c r="I104" s="5"/>
      <c r="J104" s="5"/>
      <c r="K104" s="5"/>
      <c r="L104" s="621" t="s">
        <v>2300</v>
      </c>
      <c r="M104" s="622"/>
      <c r="N104" s="962"/>
      <c r="O104" s="962"/>
      <c r="P104" s="962"/>
      <c r="Q104" s="963"/>
      <c r="R104" s="14"/>
    </row>
    <row r="105" spans="1:18" ht="20.25" customHeight="1">
      <c r="A105" s="9"/>
      <c r="B105" s="5"/>
      <c r="C105" s="5"/>
      <c r="D105" s="5"/>
      <c r="E105" s="5"/>
      <c r="F105" s="5"/>
      <c r="G105" s="5"/>
      <c r="H105" s="5"/>
      <c r="I105" s="5"/>
      <c r="J105" s="5"/>
      <c r="K105" s="5"/>
      <c r="L105" s="623" t="s">
        <v>2303</v>
      </c>
      <c r="M105" s="624"/>
      <c r="N105" s="976"/>
      <c r="O105" s="976"/>
      <c r="P105" s="976"/>
      <c r="Q105" s="977"/>
      <c r="R105" s="14"/>
    </row>
    <row r="106" spans="1:18" ht="20.25" customHeight="1" thickBot="1">
      <c r="A106" s="10"/>
      <c r="B106" s="11"/>
      <c r="C106" s="11"/>
      <c r="D106" s="11"/>
      <c r="E106" s="11"/>
      <c r="F106" s="11"/>
      <c r="G106" s="11"/>
      <c r="H106" s="11"/>
      <c r="I106" s="11"/>
      <c r="J106" s="11"/>
      <c r="K106" s="11"/>
      <c r="L106" s="11"/>
      <c r="M106" s="11"/>
      <c r="N106" s="11"/>
      <c r="O106" s="11"/>
      <c r="P106" s="11"/>
      <c r="Q106" s="11"/>
      <c r="R106" s="15"/>
    </row>
  </sheetData>
  <mergeCells count="48">
    <mergeCell ref="N104:Q104"/>
    <mergeCell ref="N105:Q105"/>
    <mergeCell ref="N82:Q82"/>
    <mergeCell ref="N99:Q99"/>
    <mergeCell ref="N100:Q100"/>
    <mergeCell ref="N101:Q101"/>
    <mergeCell ref="N102:Q102"/>
    <mergeCell ref="N103:Q103"/>
    <mergeCell ref="N94:Q94"/>
    <mergeCell ref="N95:Q95"/>
    <mergeCell ref="N96:Q96"/>
    <mergeCell ref="N97:Q97"/>
    <mergeCell ref="N98:Q98"/>
    <mergeCell ref="N89:Q89"/>
    <mergeCell ref="N90:Q90"/>
    <mergeCell ref="N91:Q91"/>
    <mergeCell ref="N92:Q92"/>
    <mergeCell ref="N93:Q93"/>
    <mergeCell ref="N84:Q84"/>
    <mergeCell ref="N85:Q85"/>
    <mergeCell ref="N86:Q86"/>
    <mergeCell ref="N87:Q87"/>
    <mergeCell ref="N88:Q88"/>
    <mergeCell ref="N77:Q77"/>
    <mergeCell ref="N78:Q78"/>
    <mergeCell ref="N79:Q79"/>
    <mergeCell ref="N80:Q80"/>
    <mergeCell ref="N83:Q83"/>
    <mergeCell ref="B1:K2"/>
    <mergeCell ref="L1:L2"/>
    <mergeCell ref="N1:N2"/>
    <mergeCell ref="B3:F3"/>
    <mergeCell ref="G3:K3"/>
    <mergeCell ref="B4:F4"/>
    <mergeCell ref="G4:K4"/>
    <mergeCell ref="B5:F5"/>
    <mergeCell ref="G5:K5"/>
    <mergeCell ref="B6:F6"/>
    <mergeCell ref="N67:Q67"/>
    <mergeCell ref="N68:Q68"/>
    <mergeCell ref="N69:Q69"/>
    <mergeCell ref="N70:Q70"/>
    <mergeCell ref="N71:Q71"/>
    <mergeCell ref="N72:Q72"/>
    <mergeCell ref="N73:Q73"/>
    <mergeCell ref="N74:Q74"/>
    <mergeCell ref="N75:Q75"/>
    <mergeCell ref="N76:Q76"/>
  </mergeCells>
  <phoneticPr fontId="24" type="noConversion"/>
  <conditionalFormatting sqref="L64">
    <cfRule type="dataBar" priority="16">
      <dataBar>
        <cfvo type="num" val="0"/>
        <cfvo type="num" val="100"/>
        <color rgb="FF638EC6"/>
      </dataBar>
      <extLst>
        <ext xmlns:x14="http://schemas.microsoft.com/office/spreadsheetml/2009/9/main" uri="{B025F937-C7B1-47D3-B67F-A62EFF666E3E}">
          <x14:id>{25074FCD-97BC-4F2A-91F0-B2C7FFCB65B8}</x14:id>
        </ext>
      </extLst>
    </cfRule>
  </conditionalFormatting>
  <hyperlinks>
    <hyperlink ref="G4:K4" location="'Services - VUL'!A1" tooltip="6. Vulnerability Management" display="6. Vulnerability Management" xr:uid="{00000000-0004-0000-1A00-000001000000}"/>
    <hyperlink ref="B4:F4" location="'Services - SIM'!A1" tooltip="2. Security Incident Management" display="2. Security Incident Management" xr:uid="{00000000-0004-0000-1A00-000003000000}"/>
    <hyperlink ref="B3:F3" location="'Services - SCM'!A1" tooltip="1. Security Monitoring" display="1. Security Monitoring" xr:uid="{00000000-0004-0000-1A00-000004000000}"/>
    <hyperlink ref="G3:K3" location="'Services - HNT'!A1" tooltip="5. Threat Hunting" display="5. Threat Hunting" xr:uid="{00000000-0004-0000-1A00-000005000000}"/>
    <hyperlink ref="B6:F6" location="'Services - THR'!A1" tooltip="4. Threat Intelligence" display="4. Threat Intelligence" xr:uid="{FFEEA3EC-B9EC-4ED3-9322-275D72A389BD}"/>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8842" r:id="rId4" name="Drop Down 122">
              <controlPr defaultSize="0" autoLine="0" autoPict="0">
                <anchor moveWithCells="1">
                  <from>
                    <xdr:col>11</xdr:col>
                    <xdr:colOff>22860</xdr:colOff>
                    <xdr:row>10</xdr:row>
                    <xdr:rowOff>22860</xdr:rowOff>
                  </from>
                  <to>
                    <xdr:col>12</xdr:col>
                    <xdr:colOff>22860</xdr:colOff>
                    <xdr:row>10</xdr:row>
                    <xdr:rowOff>236220</xdr:rowOff>
                  </to>
                </anchor>
              </controlPr>
            </control>
          </mc:Choice>
        </mc:AlternateContent>
        <mc:AlternateContent xmlns:mc="http://schemas.openxmlformats.org/markup-compatibility/2006">
          <mc:Choice Requires="x14">
            <control shapeId="158844" r:id="rId5" name="Drop Down 124">
              <controlPr defaultSize="0" autoLine="0" autoPict="0">
                <anchor moveWithCells="1">
                  <from>
                    <xdr:col>11</xdr:col>
                    <xdr:colOff>22860</xdr:colOff>
                    <xdr:row>12</xdr:row>
                    <xdr:rowOff>22860</xdr:rowOff>
                  </from>
                  <to>
                    <xdr:col>12</xdr:col>
                    <xdr:colOff>22860</xdr:colOff>
                    <xdr:row>12</xdr:row>
                    <xdr:rowOff>236220</xdr:rowOff>
                  </to>
                </anchor>
              </controlPr>
            </control>
          </mc:Choice>
        </mc:AlternateContent>
        <mc:AlternateContent xmlns:mc="http://schemas.openxmlformats.org/markup-compatibility/2006">
          <mc:Choice Requires="x14">
            <control shapeId="158845" r:id="rId6" name="Drop Down 125">
              <controlPr defaultSize="0" autoLine="0" autoPict="0">
                <anchor moveWithCells="1">
                  <from>
                    <xdr:col>11</xdr:col>
                    <xdr:colOff>22860</xdr:colOff>
                    <xdr:row>13</xdr:row>
                    <xdr:rowOff>22860</xdr:rowOff>
                  </from>
                  <to>
                    <xdr:col>12</xdr:col>
                    <xdr:colOff>22860</xdr:colOff>
                    <xdr:row>13</xdr:row>
                    <xdr:rowOff>236220</xdr:rowOff>
                  </to>
                </anchor>
              </controlPr>
            </control>
          </mc:Choice>
        </mc:AlternateContent>
        <mc:AlternateContent xmlns:mc="http://schemas.openxmlformats.org/markup-compatibility/2006">
          <mc:Choice Requires="x14">
            <control shapeId="158846" r:id="rId7" name="Drop Down 126">
              <controlPr defaultSize="0" autoLine="0" autoPict="0">
                <anchor moveWithCells="1">
                  <from>
                    <xdr:col>11</xdr:col>
                    <xdr:colOff>22860</xdr:colOff>
                    <xdr:row>14</xdr:row>
                    <xdr:rowOff>22860</xdr:rowOff>
                  </from>
                  <to>
                    <xdr:col>12</xdr:col>
                    <xdr:colOff>22860</xdr:colOff>
                    <xdr:row>14</xdr:row>
                    <xdr:rowOff>236220</xdr:rowOff>
                  </to>
                </anchor>
              </controlPr>
            </control>
          </mc:Choice>
        </mc:AlternateContent>
        <mc:AlternateContent xmlns:mc="http://schemas.openxmlformats.org/markup-compatibility/2006">
          <mc:Choice Requires="x14">
            <control shapeId="158847" r:id="rId8" name="Drop Down 127">
              <controlPr defaultSize="0" autoLine="0" autoPict="0">
                <anchor moveWithCells="1">
                  <from>
                    <xdr:col>11</xdr:col>
                    <xdr:colOff>22860</xdr:colOff>
                    <xdr:row>15</xdr:row>
                    <xdr:rowOff>22860</xdr:rowOff>
                  </from>
                  <to>
                    <xdr:col>12</xdr:col>
                    <xdr:colOff>22860</xdr:colOff>
                    <xdr:row>15</xdr:row>
                    <xdr:rowOff>236220</xdr:rowOff>
                  </to>
                </anchor>
              </controlPr>
            </control>
          </mc:Choice>
        </mc:AlternateContent>
        <mc:AlternateContent xmlns:mc="http://schemas.openxmlformats.org/markup-compatibility/2006">
          <mc:Choice Requires="x14">
            <control shapeId="158848" r:id="rId9" name="Drop Down 128">
              <controlPr defaultSize="0" autoLine="0" autoPict="0">
                <anchor moveWithCells="1">
                  <from>
                    <xdr:col>11</xdr:col>
                    <xdr:colOff>22860</xdr:colOff>
                    <xdr:row>16</xdr:row>
                    <xdr:rowOff>22860</xdr:rowOff>
                  </from>
                  <to>
                    <xdr:col>12</xdr:col>
                    <xdr:colOff>22860</xdr:colOff>
                    <xdr:row>16</xdr:row>
                    <xdr:rowOff>236220</xdr:rowOff>
                  </to>
                </anchor>
              </controlPr>
            </control>
          </mc:Choice>
        </mc:AlternateContent>
        <mc:AlternateContent xmlns:mc="http://schemas.openxmlformats.org/markup-compatibility/2006">
          <mc:Choice Requires="x14">
            <control shapeId="158849" r:id="rId10" name="Drop Down 129">
              <controlPr defaultSize="0" autoLine="0" autoPict="0">
                <anchor moveWithCells="1">
                  <from>
                    <xdr:col>11</xdr:col>
                    <xdr:colOff>22860</xdr:colOff>
                    <xdr:row>17</xdr:row>
                    <xdr:rowOff>22860</xdr:rowOff>
                  </from>
                  <to>
                    <xdr:col>12</xdr:col>
                    <xdr:colOff>22860</xdr:colOff>
                    <xdr:row>17</xdr:row>
                    <xdr:rowOff>236220</xdr:rowOff>
                  </to>
                </anchor>
              </controlPr>
            </control>
          </mc:Choice>
        </mc:AlternateContent>
        <mc:AlternateContent xmlns:mc="http://schemas.openxmlformats.org/markup-compatibility/2006">
          <mc:Choice Requires="x14">
            <control shapeId="158850" r:id="rId11" name="Drop Down 130">
              <controlPr defaultSize="0" autoLine="0" autoPict="0">
                <anchor moveWithCells="1">
                  <from>
                    <xdr:col>11</xdr:col>
                    <xdr:colOff>22860</xdr:colOff>
                    <xdr:row>18</xdr:row>
                    <xdr:rowOff>22860</xdr:rowOff>
                  </from>
                  <to>
                    <xdr:col>12</xdr:col>
                    <xdr:colOff>22860</xdr:colOff>
                    <xdr:row>18</xdr:row>
                    <xdr:rowOff>236220</xdr:rowOff>
                  </to>
                </anchor>
              </controlPr>
            </control>
          </mc:Choice>
        </mc:AlternateContent>
        <mc:AlternateContent xmlns:mc="http://schemas.openxmlformats.org/markup-compatibility/2006">
          <mc:Choice Requires="x14">
            <control shapeId="158851" r:id="rId12" name="Drop Down 131">
              <controlPr defaultSize="0" autoLine="0" autoPict="0">
                <anchor moveWithCells="1">
                  <from>
                    <xdr:col>11</xdr:col>
                    <xdr:colOff>22860</xdr:colOff>
                    <xdr:row>19</xdr:row>
                    <xdr:rowOff>22860</xdr:rowOff>
                  </from>
                  <to>
                    <xdr:col>12</xdr:col>
                    <xdr:colOff>22860</xdr:colOff>
                    <xdr:row>19</xdr:row>
                    <xdr:rowOff>236220</xdr:rowOff>
                  </to>
                </anchor>
              </controlPr>
            </control>
          </mc:Choice>
        </mc:AlternateContent>
        <mc:AlternateContent xmlns:mc="http://schemas.openxmlformats.org/markup-compatibility/2006">
          <mc:Choice Requires="x14">
            <control shapeId="158852" r:id="rId13" name="Drop Down 132">
              <controlPr defaultSize="0" autoLine="0" autoPict="0">
                <anchor moveWithCells="1">
                  <from>
                    <xdr:col>11</xdr:col>
                    <xdr:colOff>22860</xdr:colOff>
                    <xdr:row>20</xdr:row>
                    <xdr:rowOff>22860</xdr:rowOff>
                  </from>
                  <to>
                    <xdr:col>12</xdr:col>
                    <xdr:colOff>22860</xdr:colOff>
                    <xdr:row>20</xdr:row>
                    <xdr:rowOff>236220</xdr:rowOff>
                  </to>
                </anchor>
              </controlPr>
            </control>
          </mc:Choice>
        </mc:AlternateContent>
        <mc:AlternateContent xmlns:mc="http://schemas.openxmlformats.org/markup-compatibility/2006">
          <mc:Choice Requires="x14">
            <control shapeId="158853" r:id="rId14" name="Drop Down 133">
              <controlPr defaultSize="0" autoLine="0" autoPict="0">
                <anchor moveWithCells="1">
                  <from>
                    <xdr:col>11</xdr:col>
                    <xdr:colOff>22860</xdr:colOff>
                    <xdr:row>21</xdr:row>
                    <xdr:rowOff>22860</xdr:rowOff>
                  </from>
                  <to>
                    <xdr:col>12</xdr:col>
                    <xdr:colOff>22860</xdr:colOff>
                    <xdr:row>21</xdr:row>
                    <xdr:rowOff>236220</xdr:rowOff>
                  </to>
                </anchor>
              </controlPr>
            </control>
          </mc:Choice>
        </mc:AlternateContent>
        <mc:AlternateContent xmlns:mc="http://schemas.openxmlformats.org/markup-compatibility/2006">
          <mc:Choice Requires="x14">
            <control shapeId="158854" r:id="rId15" name="Drop Down 134">
              <controlPr defaultSize="0" autoLine="0" autoPict="0">
                <anchor moveWithCells="1">
                  <from>
                    <xdr:col>11</xdr:col>
                    <xdr:colOff>22860</xdr:colOff>
                    <xdr:row>22</xdr:row>
                    <xdr:rowOff>22860</xdr:rowOff>
                  </from>
                  <to>
                    <xdr:col>12</xdr:col>
                    <xdr:colOff>22860</xdr:colOff>
                    <xdr:row>22</xdr:row>
                    <xdr:rowOff>236220</xdr:rowOff>
                  </to>
                </anchor>
              </controlPr>
            </control>
          </mc:Choice>
        </mc:AlternateContent>
        <mc:AlternateContent xmlns:mc="http://schemas.openxmlformats.org/markup-compatibility/2006">
          <mc:Choice Requires="x14">
            <control shapeId="158855" r:id="rId16" name="Drop Down 135">
              <controlPr defaultSize="0" autoLine="0" autoPict="0">
                <anchor moveWithCells="1">
                  <from>
                    <xdr:col>11</xdr:col>
                    <xdr:colOff>22860</xdr:colOff>
                    <xdr:row>24</xdr:row>
                    <xdr:rowOff>22860</xdr:rowOff>
                  </from>
                  <to>
                    <xdr:col>12</xdr:col>
                    <xdr:colOff>22860</xdr:colOff>
                    <xdr:row>24</xdr:row>
                    <xdr:rowOff>236220</xdr:rowOff>
                  </to>
                </anchor>
              </controlPr>
            </control>
          </mc:Choice>
        </mc:AlternateContent>
        <mc:AlternateContent xmlns:mc="http://schemas.openxmlformats.org/markup-compatibility/2006">
          <mc:Choice Requires="x14">
            <control shapeId="158857" r:id="rId17" name="Drop Down 137">
              <controlPr defaultSize="0" autoLine="0" autoPict="0">
                <anchor moveWithCells="1">
                  <from>
                    <xdr:col>11</xdr:col>
                    <xdr:colOff>22860</xdr:colOff>
                    <xdr:row>25</xdr:row>
                    <xdr:rowOff>22860</xdr:rowOff>
                  </from>
                  <to>
                    <xdr:col>12</xdr:col>
                    <xdr:colOff>22860</xdr:colOff>
                    <xdr:row>25</xdr:row>
                    <xdr:rowOff>236220</xdr:rowOff>
                  </to>
                </anchor>
              </controlPr>
            </control>
          </mc:Choice>
        </mc:AlternateContent>
        <mc:AlternateContent xmlns:mc="http://schemas.openxmlformats.org/markup-compatibility/2006">
          <mc:Choice Requires="x14">
            <control shapeId="158858" r:id="rId18" name="Drop Down 138">
              <controlPr defaultSize="0" autoLine="0" autoPict="0">
                <anchor moveWithCells="1">
                  <from>
                    <xdr:col>11</xdr:col>
                    <xdr:colOff>22860</xdr:colOff>
                    <xdr:row>26</xdr:row>
                    <xdr:rowOff>22860</xdr:rowOff>
                  </from>
                  <to>
                    <xdr:col>12</xdr:col>
                    <xdr:colOff>22860</xdr:colOff>
                    <xdr:row>26</xdr:row>
                    <xdr:rowOff>236220</xdr:rowOff>
                  </to>
                </anchor>
              </controlPr>
            </control>
          </mc:Choice>
        </mc:AlternateContent>
        <mc:AlternateContent xmlns:mc="http://schemas.openxmlformats.org/markup-compatibility/2006">
          <mc:Choice Requires="x14">
            <control shapeId="158859" r:id="rId19" name="Drop Down 139">
              <controlPr defaultSize="0" autoLine="0" autoPict="0">
                <anchor moveWithCells="1">
                  <from>
                    <xdr:col>11</xdr:col>
                    <xdr:colOff>22860</xdr:colOff>
                    <xdr:row>27</xdr:row>
                    <xdr:rowOff>22860</xdr:rowOff>
                  </from>
                  <to>
                    <xdr:col>12</xdr:col>
                    <xdr:colOff>22860</xdr:colOff>
                    <xdr:row>27</xdr:row>
                    <xdr:rowOff>236220</xdr:rowOff>
                  </to>
                </anchor>
              </controlPr>
            </control>
          </mc:Choice>
        </mc:AlternateContent>
        <mc:AlternateContent xmlns:mc="http://schemas.openxmlformats.org/markup-compatibility/2006">
          <mc:Choice Requires="x14">
            <control shapeId="158860" r:id="rId20" name="Drop Down 140">
              <controlPr defaultSize="0" autoLine="0" autoPict="0">
                <anchor moveWithCells="1">
                  <from>
                    <xdr:col>11</xdr:col>
                    <xdr:colOff>22860</xdr:colOff>
                    <xdr:row>28</xdr:row>
                    <xdr:rowOff>22860</xdr:rowOff>
                  </from>
                  <to>
                    <xdr:col>12</xdr:col>
                    <xdr:colOff>22860</xdr:colOff>
                    <xdr:row>28</xdr:row>
                    <xdr:rowOff>236220</xdr:rowOff>
                  </to>
                </anchor>
              </controlPr>
            </control>
          </mc:Choice>
        </mc:AlternateContent>
        <mc:AlternateContent xmlns:mc="http://schemas.openxmlformats.org/markup-compatibility/2006">
          <mc:Choice Requires="x14">
            <control shapeId="158861" r:id="rId21" name="Drop Down 141">
              <controlPr defaultSize="0" autoLine="0" autoPict="0">
                <anchor moveWithCells="1">
                  <from>
                    <xdr:col>11</xdr:col>
                    <xdr:colOff>22860</xdr:colOff>
                    <xdr:row>29</xdr:row>
                    <xdr:rowOff>22860</xdr:rowOff>
                  </from>
                  <to>
                    <xdr:col>12</xdr:col>
                    <xdr:colOff>22860</xdr:colOff>
                    <xdr:row>29</xdr:row>
                    <xdr:rowOff>236220</xdr:rowOff>
                  </to>
                </anchor>
              </controlPr>
            </control>
          </mc:Choice>
        </mc:AlternateContent>
        <mc:AlternateContent xmlns:mc="http://schemas.openxmlformats.org/markup-compatibility/2006">
          <mc:Choice Requires="x14">
            <control shapeId="158862" r:id="rId22" name="Drop Down 142">
              <controlPr defaultSize="0" autoLine="0" autoPict="0">
                <anchor moveWithCells="1">
                  <from>
                    <xdr:col>11</xdr:col>
                    <xdr:colOff>22860</xdr:colOff>
                    <xdr:row>30</xdr:row>
                    <xdr:rowOff>22860</xdr:rowOff>
                  </from>
                  <to>
                    <xdr:col>12</xdr:col>
                    <xdr:colOff>22860</xdr:colOff>
                    <xdr:row>30</xdr:row>
                    <xdr:rowOff>236220</xdr:rowOff>
                  </to>
                </anchor>
              </controlPr>
            </control>
          </mc:Choice>
        </mc:AlternateContent>
        <mc:AlternateContent xmlns:mc="http://schemas.openxmlformats.org/markup-compatibility/2006">
          <mc:Choice Requires="x14">
            <control shapeId="158863" r:id="rId23" name="Drop Down 143">
              <controlPr defaultSize="0" autoLine="0" autoPict="0">
                <anchor moveWithCells="1">
                  <from>
                    <xdr:col>11</xdr:col>
                    <xdr:colOff>22860</xdr:colOff>
                    <xdr:row>31</xdr:row>
                    <xdr:rowOff>22860</xdr:rowOff>
                  </from>
                  <to>
                    <xdr:col>12</xdr:col>
                    <xdr:colOff>22860</xdr:colOff>
                    <xdr:row>31</xdr:row>
                    <xdr:rowOff>236220</xdr:rowOff>
                  </to>
                </anchor>
              </controlPr>
            </control>
          </mc:Choice>
        </mc:AlternateContent>
        <mc:AlternateContent xmlns:mc="http://schemas.openxmlformats.org/markup-compatibility/2006">
          <mc:Choice Requires="x14">
            <control shapeId="158864" r:id="rId24" name="Drop Down 144">
              <controlPr defaultSize="0" autoLine="0" autoPict="0">
                <anchor moveWithCells="1">
                  <from>
                    <xdr:col>11</xdr:col>
                    <xdr:colOff>22860</xdr:colOff>
                    <xdr:row>33</xdr:row>
                    <xdr:rowOff>22860</xdr:rowOff>
                  </from>
                  <to>
                    <xdr:col>12</xdr:col>
                    <xdr:colOff>22860</xdr:colOff>
                    <xdr:row>33</xdr:row>
                    <xdr:rowOff>236220</xdr:rowOff>
                  </to>
                </anchor>
              </controlPr>
            </control>
          </mc:Choice>
        </mc:AlternateContent>
        <mc:AlternateContent xmlns:mc="http://schemas.openxmlformats.org/markup-compatibility/2006">
          <mc:Choice Requires="x14">
            <control shapeId="158865" r:id="rId25" name="Drop Down 145">
              <controlPr defaultSize="0" autoLine="0" autoPict="0">
                <anchor moveWithCells="1">
                  <from>
                    <xdr:col>11</xdr:col>
                    <xdr:colOff>22860</xdr:colOff>
                    <xdr:row>34</xdr:row>
                    <xdr:rowOff>22860</xdr:rowOff>
                  </from>
                  <to>
                    <xdr:col>12</xdr:col>
                    <xdr:colOff>22860</xdr:colOff>
                    <xdr:row>34</xdr:row>
                    <xdr:rowOff>236220</xdr:rowOff>
                  </to>
                </anchor>
              </controlPr>
            </control>
          </mc:Choice>
        </mc:AlternateContent>
        <mc:AlternateContent xmlns:mc="http://schemas.openxmlformats.org/markup-compatibility/2006">
          <mc:Choice Requires="x14">
            <control shapeId="158866" r:id="rId26" name="Drop Down 146">
              <controlPr defaultSize="0" autoLine="0" autoPict="0">
                <anchor moveWithCells="1">
                  <from>
                    <xdr:col>11</xdr:col>
                    <xdr:colOff>22860</xdr:colOff>
                    <xdr:row>35</xdr:row>
                    <xdr:rowOff>22860</xdr:rowOff>
                  </from>
                  <to>
                    <xdr:col>12</xdr:col>
                    <xdr:colOff>22860</xdr:colOff>
                    <xdr:row>35</xdr:row>
                    <xdr:rowOff>236220</xdr:rowOff>
                  </to>
                </anchor>
              </controlPr>
            </control>
          </mc:Choice>
        </mc:AlternateContent>
        <mc:AlternateContent xmlns:mc="http://schemas.openxmlformats.org/markup-compatibility/2006">
          <mc:Choice Requires="x14">
            <control shapeId="158867" r:id="rId27" name="Drop Down 147">
              <controlPr defaultSize="0" autoLine="0" autoPict="0">
                <anchor moveWithCells="1">
                  <from>
                    <xdr:col>11</xdr:col>
                    <xdr:colOff>22860</xdr:colOff>
                    <xdr:row>36</xdr:row>
                    <xdr:rowOff>22860</xdr:rowOff>
                  </from>
                  <to>
                    <xdr:col>12</xdr:col>
                    <xdr:colOff>22860</xdr:colOff>
                    <xdr:row>36</xdr:row>
                    <xdr:rowOff>236220</xdr:rowOff>
                  </to>
                </anchor>
              </controlPr>
            </control>
          </mc:Choice>
        </mc:AlternateContent>
        <mc:AlternateContent xmlns:mc="http://schemas.openxmlformats.org/markup-compatibility/2006">
          <mc:Choice Requires="x14">
            <control shapeId="158879" r:id="rId28" name="Drop Down 159">
              <controlPr defaultSize="0" autoLine="0" autoPict="0">
                <anchor moveWithCells="1">
                  <from>
                    <xdr:col>11</xdr:col>
                    <xdr:colOff>22860</xdr:colOff>
                    <xdr:row>39</xdr:row>
                    <xdr:rowOff>22860</xdr:rowOff>
                  </from>
                  <to>
                    <xdr:col>12</xdr:col>
                    <xdr:colOff>22860</xdr:colOff>
                    <xdr:row>39</xdr:row>
                    <xdr:rowOff>236220</xdr:rowOff>
                  </to>
                </anchor>
              </controlPr>
            </control>
          </mc:Choice>
        </mc:AlternateContent>
        <mc:AlternateContent xmlns:mc="http://schemas.openxmlformats.org/markup-compatibility/2006">
          <mc:Choice Requires="x14">
            <control shapeId="158880" r:id="rId29" name="Drop Down 160">
              <controlPr defaultSize="0" autoLine="0" autoPict="0">
                <anchor moveWithCells="1">
                  <from>
                    <xdr:col>11</xdr:col>
                    <xdr:colOff>22860</xdr:colOff>
                    <xdr:row>41</xdr:row>
                    <xdr:rowOff>22860</xdr:rowOff>
                  </from>
                  <to>
                    <xdr:col>12</xdr:col>
                    <xdr:colOff>22860</xdr:colOff>
                    <xdr:row>41</xdr:row>
                    <xdr:rowOff>236220</xdr:rowOff>
                  </to>
                </anchor>
              </controlPr>
            </control>
          </mc:Choice>
        </mc:AlternateContent>
        <mc:AlternateContent xmlns:mc="http://schemas.openxmlformats.org/markup-compatibility/2006">
          <mc:Choice Requires="x14">
            <control shapeId="158881" r:id="rId30" name="Drop Down 161">
              <controlPr defaultSize="0" autoLine="0" autoPict="0">
                <anchor moveWithCells="1">
                  <from>
                    <xdr:col>11</xdr:col>
                    <xdr:colOff>22860</xdr:colOff>
                    <xdr:row>42</xdr:row>
                    <xdr:rowOff>22860</xdr:rowOff>
                  </from>
                  <to>
                    <xdr:col>12</xdr:col>
                    <xdr:colOff>22860</xdr:colOff>
                    <xdr:row>42</xdr:row>
                    <xdr:rowOff>236220</xdr:rowOff>
                  </to>
                </anchor>
              </controlPr>
            </control>
          </mc:Choice>
        </mc:AlternateContent>
        <mc:AlternateContent xmlns:mc="http://schemas.openxmlformats.org/markup-compatibility/2006">
          <mc:Choice Requires="x14">
            <control shapeId="158882" r:id="rId31" name="Drop Down 162">
              <controlPr defaultSize="0" autoLine="0" autoPict="0">
                <anchor moveWithCells="1">
                  <from>
                    <xdr:col>11</xdr:col>
                    <xdr:colOff>22860</xdr:colOff>
                    <xdr:row>43</xdr:row>
                    <xdr:rowOff>22860</xdr:rowOff>
                  </from>
                  <to>
                    <xdr:col>12</xdr:col>
                    <xdr:colOff>22860</xdr:colOff>
                    <xdr:row>43</xdr:row>
                    <xdr:rowOff>236220</xdr:rowOff>
                  </to>
                </anchor>
              </controlPr>
            </control>
          </mc:Choice>
        </mc:AlternateContent>
        <mc:AlternateContent xmlns:mc="http://schemas.openxmlformats.org/markup-compatibility/2006">
          <mc:Choice Requires="x14">
            <control shapeId="158883" r:id="rId32" name="Drop Down 163">
              <controlPr defaultSize="0" autoLine="0" autoPict="0">
                <anchor moveWithCells="1">
                  <from>
                    <xdr:col>11</xdr:col>
                    <xdr:colOff>22860</xdr:colOff>
                    <xdr:row>44</xdr:row>
                    <xdr:rowOff>22860</xdr:rowOff>
                  </from>
                  <to>
                    <xdr:col>12</xdr:col>
                    <xdr:colOff>22860</xdr:colOff>
                    <xdr:row>44</xdr:row>
                    <xdr:rowOff>236220</xdr:rowOff>
                  </to>
                </anchor>
              </controlPr>
            </control>
          </mc:Choice>
        </mc:AlternateContent>
        <mc:AlternateContent xmlns:mc="http://schemas.openxmlformats.org/markup-compatibility/2006">
          <mc:Choice Requires="x14">
            <control shapeId="158884" r:id="rId33" name="Drop Down 164">
              <controlPr defaultSize="0" autoLine="0" autoPict="0">
                <anchor moveWithCells="1">
                  <from>
                    <xdr:col>11</xdr:col>
                    <xdr:colOff>22860</xdr:colOff>
                    <xdr:row>45</xdr:row>
                    <xdr:rowOff>22860</xdr:rowOff>
                  </from>
                  <to>
                    <xdr:col>12</xdr:col>
                    <xdr:colOff>22860</xdr:colOff>
                    <xdr:row>45</xdr:row>
                    <xdr:rowOff>236220</xdr:rowOff>
                  </to>
                </anchor>
              </controlPr>
            </control>
          </mc:Choice>
        </mc:AlternateContent>
        <mc:AlternateContent xmlns:mc="http://schemas.openxmlformats.org/markup-compatibility/2006">
          <mc:Choice Requires="x14">
            <control shapeId="158885" r:id="rId34" name="Drop Down 165">
              <controlPr defaultSize="0" autoLine="0" autoPict="0">
                <anchor moveWithCells="1">
                  <from>
                    <xdr:col>11</xdr:col>
                    <xdr:colOff>22860</xdr:colOff>
                    <xdr:row>46</xdr:row>
                    <xdr:rowOff>22860</xdr:rowOff>
                  </from>
                  <to>
                    <xdr:col>12</xdr:col>
                    <xdr:colOff>22860</xdr:colOff>
                    <xdr:row>46</xdr:row>
                    <xdr:rowOff>236220</xdr:rowOff>
                  </to>
                </anchor>
              </controlPr>
            </control>
          </mc:Choice>
        </mc:AlternateContent>
        <mc:AlternateContent xmlns:mc="http://schemas.openxmlformats.org/markup-compatibility/2006">
          <mc:Choice Requires="x14">
            <control shapeId="158886" r:id="rId35" name="Drop Down 166">
              <controlPr defaultSize="0" autoLine="0" autoPict="0">
                <anchor moveWithCells="1">
                  <from>
                    <xdr:col>11</xdr:col>
                    <xdr:colOff>22860</xdr:colOff>
                    <xdr:row>47</xdr:row>
                    <xdr:rowOff>22860</xdr:rowOff>
                  </from>
                  <to>
                    <xdr:col>12</xdr:col>
                    <xdr:colOff>22860</xdr:colOff>
                    <xdr:row>47</xdr:row>
                    <xdr:rowOff>236220</xdr:rowOff>
                  </to>
                </anchor>
              </controlPr>
            </control>
          </mc:Choice>
        </mc:AlternateContent>
        <mc:AlternateContent xmlns:mc="http://schemas.openxmlformats.org/markup-compatibility/2006">
          <mc:Choice Requires="x14">
            <control shapeId="158887" r:id="rId36" name="Drop Down 167">
              <controlPr defaultSize="0" autoLine="0" autoPict="0">
                <anchor moveWithCells="1">
                  <from>
                    <xdr:col>11</xdr:col>
                    <xdr:colOff>22860</xdr:colOff>
                    <xdr:row>48</xdr:row>
                    <xdr:rowOff>22860</xdr:rowOff>
                  </from>
                  <to>
                    <xdr:col>12</xdr:col>
                    <xdr:colOff>22860</xdr:colOff>
                    <xdr:row>48</xdr:row>
                    <xdr:rowOff>236220</xdr:rowOff>
                  </to>
                </anchor>
              </controlPr>
            </control>
          </mc:Choice>
        </mc:AlternateContent>
        <mc:AlternateContent xmlns:mc="http://schemas.openxmlformats.org/markup-compatibility/2006">
          <mc:Choice Requires="x14">
            <control shapeId="158888" r:id="rId37" name="Drop Down 168">
              <controlPr defaultSize="0" autoLine="0" autoPict="0">
                <anchor moveWithCells="1">
                  <from>
                    <xdr:col>11</xdr:col>
                    <xdr:colOff>22860</xdr:colOff>
                    <xdr:row>50</xdr:row>
                    <xdr:rowOff>22860</xdr:rowOff>
                  </from>
                  <to>
                    <xdr:col>12</xdr:col>
                    <xdr:colOff>22860</xdr:colOff>
                    <xdr:row>50</xdr:row>
                    <xdr:rowOff>236220</xdr:rowOff>
                  </to>
                </anchor>
              </controlPr>
            </control>
          </mc:Choice>
        </mc:AlternateContent>
        <mc:AlternateContent xmlns:mc="http://schemas.openxmlformats.org/markup-compatibility/2006">
          <mc:Choice Requires="x14">
            <control shapeId="158889" r:id="rId38" name="Drop Down 169">
              <controlPr defaultSize="0" autoLine="0" autoPict="0">
                <anchor moveWithCells="1">
                  <from>
                    <xdr:col>11</xdr:col>
                    <xdr:colOff>22860</xdr:colOff>
                    <xdr:row>51</xdr:row>
                    <xdr:rowOff>22860</xdr:rowOff>
                  </from>
                  <to>
                    <xdr:col>12</xdr:col>
                    <xdr:colOff>22860</xdr:colOff>
                    <xdr:row>51</xdr:row>
                    <xdr:rowOff>236220</xdr:rowOff>
                  </to>
                </anchor>
              </controlPr>
            </control>
          </mc:Choice>
        </mc:AlternateContent>
        <mc:AlternateContent xmlns:mc="http://schemas.openxmlformats.org/markup-compatibility/2006">
          <mc:Choice Requires="x14">
            <control shapeId="158890" r:id="rId39" name="Drop Down 170">
              <controlPr defaultSize="0" autoLine="0" autoPict="0">
                <anchor moveWithCells="1">
                  <from>
                    <xdr:col>11</xdr:col>
                    <xdr:colOff>22860</xdr:colOff>
                    <xdr:row>52</xdr:row>
                    <xdr:rowOff>22860</xdr:rowOff>
                  </from>
                  <to>
                    <xdr:col>12</xdr:col>
                    <xdr:colOff>22860</xdr:colOff>
                    <xdr:row>52</xdr:row>
                    <xdr:rowOff>236220</xdr:rowOff>
                  </to>
                </anchor>
              </controlPr>
            </control>
          </mc:Choice>
        </mc:AlternateContent>
        <mc:AlternateContent xmlns:mc="http://schemas.openxmlformats.org/markup-compatibility/2006">
          <mc:Choice Requires="x14">
            <control shapeId="158891" r:id="rId40" name="Drop Down 171">
              <controlPr defaultSize="0" autoLine="0" autoPict="0">
                <anchor moveWithCells="1">
                  <from>
                    <xdr:col>11</xdr:col>
                    <xdr:colOff>22860</xdr:colOff>
                    <xdr:row>53</xdr:row>
                    <xdr:rowOff>22860</xdr:rowOff>
                  </from>
                  <to>
                    <xdr:col>12</xdr:col>
                    <xdr:colOff>22860</xdr:colOff>
                    <xdr:row>53</xdr:row>
                    <xdr:rowOff>236220</xdr:rowOff>
                  </to>
                </anchor>
              </controlPr>
            </control>
          </mc:Choice>
        </mc:AlternateContent>
        <mc:AlternateContent xmlns:mc="http://schemas.openxmlformats.org/markup-compatibility/2006">
          <mc:Choice Requires="x14">
            <control shapeId="158892" r:id="rId41" name="Drop Down 172">
              <controlPr defaultSize="0" autoLine="0" autoPict="0">
                <anchor moveWithCells="1">
                  <from>
                    <xdr:col>11</xdr:col>
                    <xdr:colOff>22860</xdr:colOff>
                    <xdr:row>56</xdr:row>
                    <xdr:rowOff>22860</xdr:rowOff>
                  </from>
                  <to>
                    <xdr:col>12</xdr:col>
                    <xdr:colOff>22860</xdr:colOff>
                    <xdr:row>56</xdr:row>
                    <xdr:rowOff>236220</xdr:rowOff>
                  </to>
                </anchor>
              </controlPr>
            </control>
          </mc:Choice>
        </mc:AlternateContent>
        <mc:AlternateContent xmlns:mc="http://schemas.openxmlformats.org/markup-compatibility/2006">
          <mc:Choice Requires="x14">
            <control shapeId="158893" r:id="rId42" name="Drop Down 173">
              <controlPr defaultSize="0" autoLine="0" autoPict="0">
                <anchor moveWithCells="1">
                  <from>
                    <xdr:col>11</xdr:col>
                    <xdr:colOff>22860</xdr:colOff>
                    <xdr:row>57</xdr:row>
                    <xdr:rowOff>22860</xdr:rowOff>
                  </from>
                  <to>
                    <xdr:col>12</xdr:col>
                    <xdr:colOff>22860</xdr:colOff>
                    <xdr:row>57</xdr:row>
                    <xdr:rowOff>236220</xdr:rowOff>
                  </to>
                </anchor>
              </controlPr>
            </control>
          </mc:Choice>
        </mc:AlternateContent>
        <mc:AlternateContent xmlns:mc="http://schemas.openxmlformats.org/markup-compatibility/2006">
          <mc:Choice Requires="x14">
            <control shapeId="158894" r:id="rId43" name="Drop Down 174">
              <controlPr defaultSize="0" autoLine="0" autoPict="0">
                <anchor moveWithCells="1">
                  <from>
                    <xdr:col>11</xdr:col>
                    <xdr:colOff>22860</xdr:colOff>
                    <xdr:row>58</xdr:row>
                    <xdr:rowOff>22860</xdr:rowOff>
                  </from>
                  <to>
                    <xdr:col>12</xdr:col>
                    <xdr:colOff>22860</xdr:colOff>
                    <xdr:row>58</xdr:row>
                    <xdr:rowOff>236220</xdr:rowOff>
                  </to>
                </anchor>
              </controlPr>
            </control>
          </mc:Choice>
        </mc:AlternateContent>
        <mc:AlternateContent xmlns:mc="http://schemas.openxmlformats.org/markup-compatibility/2006">
          <mc:Choice Requires="x14">
            <control shapeId="159068" r:id="rId44" name="Drop Down 348">
              <controlPr defaultSize="0" autoLine="0" autoPict="0">
                <anchor moveWithCells="1">
                  <from>
                    <xdr:col>11</xdr:col>
                    <xdr:colOff>22860</xdr:colOff>
                    <xdr:row>62</xdr:row>
                    <xdr:rowOff>22860</xdr:rowOff>
                  </from>
                  <to>
                    <xdr:col>12</xdr:col>
                    <xdr:colOff>22860</xdr:colOff>
                    <xdr:row>62</xdr:row>
                    <xdr:rowOff>236220</xdr:rowOff>
                  </to>
                </anchor>
              </controlPr>
            </control>
          </mc:Choice>
        </mc:AlternateContent>
        <mc:AlternateContent xmlns:mc="http://schemas.openxmlformats.org/markup-compatibility/2006">
          <mc:Choice Requires="x14">
            <control shapeId="159069" r:id="rId45" name="Drop Down 349">
              <controlPr defaultSize="0" autoLine="0" autoPict="0">
                <anchor moveWithCells="1">
                  <from>
                    <xdr:col>11</xdr:col>
                    <xdr:colOff>22860</xdr:colOff>
                    <xdr:row>40</xdr:row>
                    <xdr:rowOff>22860</xdr:rowOff>
                  </from>
                  <to>
                    <xdr:col>12</xdr:col>
                    <xdr:colOff>22860</xdr:colOff>
                    <xdr:row>40</xdr:row>
                    <xdr:rowOff>236220</xdr:rowOff>
                  </to>
                </anchor>
              </controlPr>
            </control>
          </mc:Choice>
        </mc:AlternateContent>
        <mc:AlternateContent xmlns:mc="http://schemas.openxmlformats.org/markup-compatibility/2006">
          <mc:Choice Requires="x14">
            <control shapeId="159070" r:id="rId46" name="Drop Down 350">
              <controlPr defaultSize="0" autoLine="0" autoPict="0">
                <anchor moveWithCells="1">
                  <from>
                    <xdr:col>11</xdr:col>
                    <xdr:colOff>22860</xdr:colOff>
                    <xdr:row>54</xdr:row>
                    <xdr:rowOff>22860</xdr:rowOff>
                  </from>
                  <to>
                    <xdr:col>12</xdr:col>
                    <xdr:colOff>22860</xdr:colOff>
                    <xdr:row>54</xdr:row>
                    <xdr:rowOff>236220</xdr:rowOff>
                  </to>
                </anchor>
              </controlPr>
            </control>
          </mc:Choice>
        </mc:AlternateContent>
        <mc:AlternateContent xmlns:mc="http://schemas.openxmlformats.org/markup-compatibility/2006">
          <mc:Choice Requires="x14">
            <control shapeId="159071" r:id="rId47" name="Drop Down 351">
              <controlPr defaultSize="0" autoLine="0" autoPict="0">
                <anchor moveWithCells="1">
                  <from>
                    <xdr:col>11</xdr:col>
                    <xdr:colOff>22860</xdr:colOff>
                    <xdr:row>55</xdr:row>
                    <xdr:rowOff>22860</xdr:rowOff>
                  </from>
                  <to>
                    <xdr:col>12</xdr:col>
                    <xdr:colOff>22860</xdr:colOff>
                    <xdr:row>55</xdr:row>
                    <xdr:rowOff>236220</xdr:rowOff>
                  </to>
                </anchor>
              </controlPr>
            </control>
          </mc:Choice>
        </mc:AlternateContent>
        <mc:AlternateContent xmlns:mc="http://schemas.openxmlformats.org/markup-compatibility/2006">
          <mc:Choice Requires="x14">
            <control shapeId="159072" r:id="rId48" name="Drop Down 352">
              <controlPr defaultSize="0" autoLine="0" autoPict="0">
                <anchor moveWithCells="1">
                  <from>
                    <xdr:col>11</xdr:col>
                    <xdr:colOff>22860</xdr:colOff>
                    <xdr:row>59</xdr:row>
                    <xdr:rowOff>22860</xdr:rowOff>
                  </from>
                  <to>
                    <xdr:col>12</xdr:col>
                    <xdr:colOff>22860</xdr:colOff>
                    <xdr:row>59</xdr:row>
                    <xdr:rowOff>236220</xdr:rowOff>
                  </to>
                </anchor>
              </controlPr>
            </control>
          </mc:Choice>
        </mc:AlternateContent>
        <mc:AlternateContent xmlns:mc="http://schemas.openxmlformats.org/markup-compatibility/2006">
          <mc:Choice Requires="x14">
            <control shapeId="159073" r:id="rId49" name="Drop Down 353">
              <controlPr defaultSize="0" autoLine="0" autoPict="0">
                <anchor moveWithCells="1">
                  <from>
                    <xdr:col>11</xdr:col>
                    <xdr:colOff>22860</xdr:colOff>
                    <xdr:row>60</xdr:row>
                    <xdr:rowOff>22860</xdr:rowOff>
                  </from>
                  <to>
                    <xdr:col>12</xdr:col>
                    <xdr:colOff>22860</xdr:colOff>
                    <xdr:row>60</xdr:row>
                    <xdr:rowOff>236220</xdr:rowOff>
                  </to>
                </anchor>
              </controlPr>
            </control>
          </mc:Choice>
        </mc:AlternateContent>
        <mc:AlternateContent xmlns:mc="http://schemas.openxmlformats.org/markup-compatibility/2006">
          <mc:Choice Requires="x14">
            <control shapeId="159074" r:id="rId50" name="Drop Down 354">
              <controlPr defaultSize="0" autoLine="0" autoPict="0">
                <anchor moveWithCells="1">
                  <from>
                    <xdr:col>11</xdr:col>
                    <xdr:colOff>22860</xdr:colOff>
                    <xdr:row>61</xdr:row>
                    <xdr:rowOff>22860</xdr:rowOff>
                  </from>
                  <to>
                    <xdr:col>12</xdr:col>
                    <xdr:colOff>22860</xdr:colOff>
                    <xdr:row>61</xdr:row>
                    <xdr:rowOff>236220</xdr:rowOff>
                  </to>
                </anchor>
              </controlPr>
            </control>
          </mc:Choice>
        </mc:AlternateContent>
        <mc:AlternateContent xmlns:mc="http://schemas.openxmlformats.org/markup-compatibility/2006">
          <mc:Choice Requires="x14">
            <control shapeId="159075" r:id="rId51" name="Drop Down 355">
              <controlPr defaultSize="0" autoLine="0" autoPict="0">
                <anchor moveWithCells="1">
                  <from>
                    <xdr:col>11</xdr:col>
                    <xdr:colOff>22860</xdr:colOff>
                    <xdr:row>49</xdr:row>
                    <xdr:rowOff>22860</xdr:rowOff>
                  </from>
                  <to>
                    <xdr:col>12</xdr:col>
                    <xdr:colOff>22860</xdr:colOff>
                    <xdr:row>49</xdr:row>
                    <xdr:rowOff>236220</xdr:rowOff>
                  </to>
                </anchor>
              </controlPr>
            </control>
          </mc:Choice>
        </mc:AlternateContent>
        <mc:AlternateContent xmlns:mc="http://schemas.openxmlformats.org/markup-compatibility/2006">
          <mc:Choice Requires="x14">
            <control shapeId="159076" r:id="rId52" name="Drop Down 356">
              <controlPr defaultSize="0" autoLine="0" autoPict="0">
                <anchor moveWithCells="1">
                  <from>
                    <xdr:col>11</xdr:col>
                    <xdr:colOff>22860</xdr:colOff>
                    <xdr:row>32</xdr:row>
                    <xdr:rowOff>22860</xdr:rowOff>
                  </from>
                  <to>
                    <xdr:col>12</xdr:col>
                    <xdr:colOff>22860</xdr:colOff>
                    <xdr:row>32</xdr:row>
                    <xdr:rowOff>236220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5074FCD-97BC-4F2A-91F0-B2C7FFCB65B8}">
            <x14:dataBar minLength="0" maxLength="100" border="1" gradient="0">
              <x14:cfvo type="num">
                <xm:f>0</xm:f>
              </x14:cfvo>
              <x14:cfvo type="num">
                <xm:f>100</xm:f>
              </x14:cfvo>
              <x14:borderColor theme="3"/>
              <x14:negativeFillColor rgb="FFFF0000"/>
              <x14:axisColor rgb="FF000000"/>
            </x14:dataBar>
          </x14:cfRule>
          <xm:sqref>L64</xm:sqref>
        </x14:conditionalFormatting>
        <x14:conditionalFormatting xmlns:xm="http://schemas.microsoft.com/office/excel/2006/main">
          <x14:cfRule type="expression" priority="13" id="{DCD5E380-1C8B-4677-A4E6-65573209A55D}">
            <xm:f>_Output!$D$680=1</xm:f>
            <x14:dxf>
              <font>
                <strike/>
              </font>
              <fill>
                <patternFill>
                  <bgColor rgb="FFFFC000"/>
                </patternFill>
              </fill>
            </x14:dxf>
          </x14:cfRule>
          <xm:sqref>A9:Q65</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4">
    <tabColor rgb="FF0070C0"/>
  </sheetPr>
  <dimension ref="A1:Z151"/>
  <sheetViews>
    <sheetView showRowColHeaders="0" zoomScaleNormal="100" workbookViewId="0">
      <pane ySplit="7" topLeftCell="A8" activePane="bottomLeft" state="frozen"/>
      <selection pane="bottomLeft"/>
    </sheetView>
  </sheetViews>
  <sheetFormatPr defaultColWidth="0" defaultRowHeight="20.25" customHeight="1"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customWidth="1"/>
    <col min="17" max="17" width="113" customWidth="1"/>
    <col min="18" max="18" width="2.28515625" customWidth="1"/>
    <col min="19" max="26" width="0" hidden="1" customWidth="1"/>
    <col min="27" max="16384" width="9.28515625" hidden="1"/>
  </cols>
  <sheetData>
    <row r="1" spans="1:18" ht="20.25" customHeight="1">
      <c r="A1" s="385"/>
      <c r="B1" s="969" t="s">
        <v>38</v>
      </c>
      <c r="C1" s="969"/>
      <c r="D1" s="969"/>
      <c r="E1" s="969"/>
      <c r="F1" s="969"/>
      <c r="G1" s="969"/>
      <c r="H1" s="969"/>
      <c r="I1" s="969"/>
      <c r="J1" s="969"/>
      <c r="K1" s="969"/>
      <c r="L1" s="877"/>
      <c r="M1" s="324"/>
      <c r="N1" s="877"/>
      <c r="O1" s="324"/>
      <c r="P1" s="324"/>
      <c r="Q1" s="324"/>
      <c r="R1" s="315"/>
    </row>
    <row r="2" spans="1:18" ht="20.25" customHeight="1">
      <c r="A2" s="386"/>
      <c r="B2" s="849"/>
      <c r="C2" s="849"/>
      <c r="D2" s="849"/>
      <c r="E2" s="849"/>
      <c r="F2" s="849"/>
      <c r="G2" s="849"/>
      <c r="H2" s="849"/>
      <c r="I2" s="849"/>
      <c r="J2" s="849"/>
      <c r="K2" s="849"/>
      <c r="L2" s="840"/>
      <c r="M2" s="325"/>
      <c r="N2" s="840"/>
      <c r="O2" s="325"/>
      <c r="P2" s="325"/>
      <c r="Q2" s="325"/>
      <c r="R2" s="318"/>
    </row>
    <row r="3" spans="1:18" ht="20.25" customHeight="1">
      <c r="A3" s="386"/>
      <c r="B3" s="979" t="s">
        <v>39</v>
      </c>
      <c r="C3" s="980"/>
      <c r="D3" s="980"/>
      <c r="E3" s="980"/>
      <c r="F3" s="981"/>
      <c r="G3" s="836" t="s">
        <v>43</v>
      </c>
      <c r="H3" s="837"/>
      <c r="I3" s="837"/>
      <c r="J3" s="837"/>
      <c r="K3" s="837"/>
      <c r="L3" s="317"/>
      <c r="M3" s="317"/>
      <c r="N3" s="317"/>
      <c r="O3" s="317"/>
      <c r="P3" s="317"/>
      <c r="Q3" s="317"/>
      <c r="R3" s="318"/>
    </row>
    <row r="4" spans="1:18" ht="20.25" customHeight="1">
      <c r="A4" s="386"/>
      <c r="B4" s="844" t="s">
        <v>40</v>
      </c>
      <c r="C4" s="845"/>
      <c r="D4" s="845"/>
      <c r="E4" s="845"/>
      <c r="F4" s="978"/>
      <c r="G4" s="844" t="s">
        <v>44</v>
      </c>
      <c r="H4" s="845"/>
      <c r="I4" s="845"/>
      <c r="J4" s="845"/>
      <c r="K4" s="845"/>
      <c r="L4" s="317"/>
      <c r="M4" s="317"/>
      <c r="N4" s="317"/>
      <c r="O4" s="317"/>
      <c r="P4" s="317"/>
      <c r="Q4" s="317"/>
      <c r="R4" s="318"/>
    </row>
    <row r="5" spans="1:18" ht="20.25" customHeight="1">
      <c r="A5" s="386"/>
      <c r="B5" s="844" t="s">
        <v>1941</v>
      </c>
      <c r="C5" s="845"/>
      <c r="D5" s="845"/>
      <c r="E5" s="845"/>
      <c r="F5" s="978"/>
      <c r="G5" s="844"/>
      <c r="H5" s="845"/>
      <c r="I5" s="845"/>
      <c r="J5" s="845"/>
      <c r="K5" s="845"/>
      <c r="L5" s="317"/>
      <c r="M5" s="317"/>
      <c r="N5" s="317"/>
      <c r="O5" s="317"/>
      <c r="P5" s="317"/>
      <c r="Q5" s="317"/>
      <c r="R5" s="318"/>
    </row>
    <row r="6" spans="1:18" ht="20.25" customHeight="1">
      <c r="A6" s="386"/>
      <c r="B6" s="841" t="s">
        <v>2307</v>
      </c>
      <c r="C6" s="842"/>
      <c r="D6" s="842"/>
      <c r="E6" s="842"/>
      <c r="F6" s="843"/>
      <c r="G6" s="326"/>
      <c r="H6" s="317"/>
      <c r="I6" s="317"/>
      <c r="J6" s="317"/>
      <c r="K6" s="317"/>
      <c r="L6" s="317"/>
      <c r="M6" s="317"/>
      <c r="N6" s="317"/>
      <c r="O6" s="317"/>
      <c r="P6" s="317"/>
      <c r="Q6" s="317"/>
      <c r="R6" s="318"/>
    </row>
    <row r="7" spans="1:18" ht="20.25" customHeight="1" thickBot="1">
      <c r="A7" s="319"/>
      <c r="B7" s="320"/>
      <c r="C7" s="320"/>
      <c r="D7" s="320"/>
      <c r="E7" s="320"/>
      <c r="F7" s="320"/>
      <c r="G7" s="320"/>
      <c r="H7" s="320"/>
      <c r="I7" s="320"/>
      <c r="J7" s="320"/>
      <c r="K7" s="320"/>
      <c r="L7" s="320"/>
      <c r="M7" s="320"/>
      <c r="N7" s="320"/>
      <c r="O7" s="320"/>
      <c r="P7" s="320"/>
      <c r="Q7" s="320"/>
      <c r="R7" s="321"/>
    </row>
    <row r="8" spans="1:18" ht="20.25" customHeight="1">
      <c r="A8" s="153"/>
      <c r="B8" s="154"/>
      <c r="C8" s="154"/>
      <c r="D8" s="154"/>
      <c r="E8" s="154"/>
      <c r="F8" s="154"/>
      <c r="G8" s="154"/>
      <c r="H8" s="154"/>
      <c r="I8" s="154"/>
      <c r="J8" s="154"/>
      <c r="K8" s="154"/>
      <c r="L8" s="154"/>
      <c r="M8" s="154"/>
      <c r="N8" s="154"/>
      <c r="O8" s="154"/>
      <c r="P8" s="154"/>
      <c r="Q8" s="154"/>
      <c r="R8" s="155"/>
    </row>
    <row r="9" spans="1:18" ht="20.25" customHeight="1">
      <c r="A9" s="176">
        <v>4</v>
      </c>
      <c r="B9" s="174" t="s">
        <v>267</v>
      </c>
      <c r="C9" s="174"/>
      <c r="D9" s="174"/>
      <c r="E9" s="174"/>
      <c r="F9" s="174"/>
      <c r="G9" s="174"/>
      <c r="H9" s="174"/>
      <c r="I9" s="174"/>
      <c r="J9" s="174"/>
      <c r="K9" s="174"/>
      <c r="L9" s="177" t="s">
        <v>334</v>
      </c>
      <c r="M9" s="174"/>
      <c r="N9" s="177" t="s">
        <v>335</v>
      </c>
      <c r="O9" s="174"/>
      <c r="P9" s="178" t="s">
        <v>92</v>
      </c>
      <c r="Q9" s="177" t="s">
        <v>313</v>
      </c>
      <c r="R9" s="156"/>
    </row>
    <row r="10" spans="1:18" ht="20.25" customHeight="1">
      <c r="A10" s="157"/>
      <c r="B10" s="151" t="s">
        <v>1461</v>
      </c>
      <c r="C10" s="148"/>
      <c r="D10" s="148"/>
      <c r="E10" s="148"/>
      <c r="F10" s="148"/>
      <c r="G10" s="148"/>
      <c r="H10" s="148"/>
      <c r="I10" s="148"/>
      <c r="J10" s="148"/>
      <c r="K10" s="148"/>
      <c r="L10" s="149"/>
      <c r="M10" s="148"/>
      <c r="N10" s="149"/>
      <c r="O10" s="148"/>
      <c r="P10" s="179"/>
      <c r="Q10" s="310"/>
      <c r="R10" s="156"/>
    </row>
    <row r="11" spans="1:18" ht="20.25" customHeight="1">
      <c r="A11" s="157"/>
      <c r="B11" s="163" t="s">
        <v>451</v>
      </c>
      <c r="C11" s="163" t="s">
        <v>2308</v>
      </c>
      <c r="D11" s="163"/>
      <c r="E11" s="163"/>
      <c r="F11" s="163"/>
      <c r="G11" s="163"/>
      <c r="H11" s="163"/>
      <c r="I11" s="163"/>
      <c r="J11" s="163"/>
      <c r="K11" s="163"/>
      <c r="L11" s="137"/>
      <c r="M11" s="141"/>
      <c r="N11" s="137"/>
      <c r="O11" s="141"/>
      <c r="P11" s="381" t="str">
        <f>VLOOKUP(_Output!D744,_Guidance!B1901:C1906,2,FALSE)</f>
        <v xml:space="preserve"> </v>
      </c>
      <c r="Q11" s="305" t="s">
        <v>1944</v>
      </c>
      <c r="R11" s="156"/>
    </row>
    <row r="12" spans="1:18" ht="20.25" customHeight="1">
      <c r="A12" s="158"/>
      <c r="B12" s="164" t="s">
        <v>454</v>
      </c>
      <c r="C12" s="165" t="s">
        <v>2309</v>
      </c>
      <c r="D12" s="165"/>
      <c r="E12" s="165"/>
      <c r="F12" s="165"/>
      <c r="G12" s="165"/>
      <c r="H12" s="165"/>
      <c r="I12" s="165"/>
      <c r="J12" s="165"/>
      <c r="K12" s="165"/>
      <c r="L12" s="138"/>
      <c r="M12" s="142"/>
      <c r="N12" s="138"/>
      <c r="O12" s="142"/>
      <c r="P12" s="410"/>
      <c r="Q12" s="306"/>
      <c r="R12" s="159"/>
    </row>
    <row r="13" spans="1:18" ht="20.25" customHeight="1">
      <c r="A13" s="158"/>
      <c r="B13" s="167" t="s">
        <v>1240</v>
      </c>
      <c r="C13" s="164" t="s">
        <v>1946</v>
      </c>
      <c r="D13" s="164"/>
      <c r="E13" s="164"/>
      <c r="F13" s="164"/>
      <c r="G13" s="164"/>
      <c r="H13" s="164"/>
      <c r="I13" s="164"/>
      <c r="J13" s="164"/>
      <c r="K13" s="164"/>
      <c r="L13" s="138"/>
      <c r="M13" s="142"/>
      <c r="N13" s="138"/>
      <c r="O13" s="142"/>
      <c r="P13" s="410"/>
      <c r="Q13" s="306" t="s">
        <v>1947</v>
      </c>
      <c r="R13" s="159"/>
    </row>
    <row r="14" spans="1:18" ht="20.25" customHeight="1">
      <c r="A14" s="158"/>
      <c r="B14" s="167" t="s">
        <v>1243</v>
      </c>
      <c r="C14" s="164" t="s">
        <v>1948</v>
      </c>
      <c r="D14" s="164"/>
      <c r="E14" s="164"/>
      <c r="F14" s="164"/>
      <c r="G14" s="164"/>
      <c r="H14" s="164"/>
      <c r="I14" s="164"/>
      <c r="J14" s="164"/>
      <c r="K14" s="164"/>
      <c r="L14" s="138"/>
      <c r="M14" s="142"/>
      <c r="N14" s="138"/>
      <c r="O14" s="142"/>
      <c r="P14" s="410"/>
      <c r="Q14" s="306" t="s">
        <v>1949</v>
      </c>
      <c r="R14" s="159"/>
    </row>
    <row r="15" spans="1:18" ht="20.25" customHeight="1">
      <c r="A15" s="158"/>
      <c r="B15" s="167" t="s">
        <v>1246</v>
      </c>
      <c r="C15" s="164" t="s">
        <v>1951</v>
      </c>
      <c r="D15" s="164"/>
      <c r="E15" s="164"/>
      <c r="F15" s="164"/>
      <c r="G15" s="164"/>
      <c r="H15" s="164"/>
      <c r="I15" s="164"/>
      <c r="J15" s="164"/>
      <c r="K15" s="164"/>
      <c r="L15" s="138"/>
      <c r="M15" s="142"/>
      <c r="N15" s="138"/>
      <c r="O15" s="142"/>
      <c r="P15" s="410"/>
      <c r="Q15" s="306" t="s">
        <v>1952</v>
      </c>
      <c r="R15" s="159"/>
    </row>
    <row r="16" spans="1:18" ht="20.25" customHeight="1">
      <c r="A16" s="158"/>
      <c r="B16" s="167" t="s">
        <v>1249</v>
      </c>
      <c r="C16" s="164" t="s">
        <v>1954</v>
      </c>
      <c r="D16" s="164"/>
      <c r="E16" s="164"/>
      <c r="F16" s="164"/>
      <c r="G16" s="164"/>
      <c r="H16" s="164"/>
      <c r="I16" s="164"/>
      <c r="J16" s="164"/>
      <c r="K16" s="164"/>
      <c r="L16" s="138"/>
      <c r="M16" s="142"/>
      <c r="N16" s="138"/>
      <c r="O16" s="142"/>
      <c r="P16" s="410"/>
      <c r="Q16" s="306" t="s">
        <v>1955</v>
      </c>
      <c r="R16" s="159"/>
    </row>
    <row r="17" spans="1:18" ht="20.25" customHeight="1">
      <c r="A17" s="158"/>
      <c r="B17" s="167" t="s">
        <v>1252</v>
      </c>
      <c r="C17" s="164" t="s">
        <v>1957</v>
      </c>
      <c r="D17" s="164"/>
      <c r="E17" s="164"/>
      <c r="F17" s="164"/>
      <c r="G17" s="164"/>
      <c r="H17" s="164"/>
      <c r="I17" s="164"/>
      <c r="J17" s="164"/>
      <c r="K17" s="164"/>
      <c r="L17" s="138"/>
      <c r="M17" s="142"/>
      <c r="N17" s="138"/>
      <c r="O17" s="142"/>
      <c r="P17" s="410"/>
      <c r="Q17" s="306" t="s">
        <v>1958</v>
      </c>
      <c r="R17" s="159"/>
    </row>
    <row r="18" spans="1:18" ht="20.25" customHeight="1">
      <c r="A18" s="158"/>
      <c r="B18" s="167" t="s">
        <v>1255</v>
      </c>
      <c r="C18" s="164" t="s">
        <v>1960</v>
      </c>
      <c r="D18" s="164"/>
      <c r="E18" s="164"/>
      <c r="F18" s="164"/>
      <c r="G18" s="164"/>
      <c r="H18" s="164"/>
      <c r="I18" s="164"/>
      <c r="J18" s="164"/>
      <c r="K18" s="164"/>
      <c r="L18" s="138"/>
      <c r="M18" s="142"/>
      <c r="N18" s="138"/>
      <c r="O18" s="142"/>
      <c r="P18" s="410"/>
      <c r="Q18" s="306" t="s">
        <v>1961</v>
      </c>
      <c r="R18" s="159"/>
    </row>
    <row r="19" spans="1:18" ht="20.25" customHeight="1">
      <c r="A19" s="158"/>
      <c r="B19" s="167" t="s">
        <v>2310</v>
      </c>
      <c r="C19" s="164" t="s">
        <v>1963</v>
      </c>
      <c r="D19" s="164"/>
      <c r="E19" s="164"/>
      <c r="F19" s="164"/>
      <c r="G19" s="164"/>
      <c r="H19" s="164"/>
      <c r="I19" s="164"/>
      <c r="J19" s="164"/>
      <c r="K19" s="164"/>
      <c r="L19" s="138"/>
      <c r="M19" s="142"/>
      <c r="N19" s="138"/>
      <c r="O19" s="142"/>
      <c r="P19" s="410"/>
      <c r="Q19" s="306" t="s">
        <v>1964</v>
      </c>
      <c r="R19" s="159"/>
    </row>
    <row r="20" spans="1:18" ht="20.25" customHeight="1">
      <c r="A20" s="158"/>
      <c r="B20" s="167" t="s">
        <v>2311</v>
      </c>
      <c r="C20" s="164" t="s">
        <v>1966</v>
      </c>
      <c r="D20" s="164"/>
      <c r="E20" s="164"/>
      <c r="F20" s="164"/>
      <c r="G20" s="164"/>
      <c r="H20" s="164"/>
      <c r="I20" s="164"/>
      <c r="J20" s="164"/>
      <c r="K20" s="164"/>
      <c r="L20" s="138"/>
      <c r="M20" s="142"/>
      <c r="N20" s="138"/>
      <c r="O20" s="142"/>
      <c r="P20" s="410"/>
      <c r="Q20" s="306" t="s">
        <v>1967</v>
      </c>
      <c r="R20" s="159"/>
    </row>
    <row r="21" spans="1:18" ht="20.25" customHeight="1">
      <c r="A21" s="158"/>
      <c r="B21" s="167" t="s">
        <v>2312</v>
      </c>
      <c r="C21" s="164" t="s">
        <v>1969</v>
      </c>
      <c r="D21" s="164"/>
      <c r="E21" s="164"/>
      <c r="F21" s="164"/>
      <c r="G21" s="164"/>
      <c r="H21" s="164"/>
      <c r="I21" s="164"/>
      <c r="J21" s="164"/>
      <c r="K21" s="164"/>
      <c r="L21" s="138"/>
      <c r="M21" s="142"/>
      <c r="N21" s="138"/>
      <c r="O21" s="142"/>
      <c r="P21" s="410"/>
      <c r="Q21" s="306" t="s">
        <v>1970</v>
      </c>
      <c r="R21" s="159"/>
    </row>
    <row r="22" spans="1:18" ht="20.25" customHeight="1">
      <c r="A22" s="158"/>
      <c r="B22" s="167" t="s">
        <v>2313</v>
      </c>
      <c r="C22" s="164" t="s">
        <v>1972</v>
      </c>
      <c r="D22" s="164"/>
      <c r="E22" s="164"/>
      <c r="F22" s="164"/>
      <c r="G22" s="164"/>
      <c r="H22" s="164"/>
      <c r="I22" s="164"/>
      <c r="J22" s="164"/>
      <c r="K22" s="164"/>
      <c r="L22" s="138"/>
      <c r="M22" s="142"/>
      <c r="N22" s="138"/>
      <c r="O22" s="142"/>
      <c r="P22" s="410"/>
      <c r="Q22" s="306" t="s">
        <v>1973</v>
      </c>
      <c r="R22" s="159"/>
    </row>
    <row r="23" spans="1:18" ht="20.25" customHeight="1">
      <c r="A23" s="158"/>
      <c r="B23" s="167" t="s">
        <v>2314</v>
      </c>
      <c r="C23" s="166" t="s">
        <v>1975</v>
      </c>
      <c r="D23" s="166"/>
      <c r="E23" s="166"/>
      <c r="F23" s="166"/>
      <c r="G23" s="166"/>
      <c r="H23" s="166"/>
      <c r="I23" s="166"/>
      <c r="J23" s="166"/>
      <c r="K23" s="166"/>
      <c r="L23" s="147"/>
      <c r="M23" s="150"/>
      <c r="N23" s="147"/>
      <c r="O23" s="150"/>
      <c r="P23" s="411"/>
      <c r="Q23" s="307" t="s">
        <v>1976</v>
      </c>
      <c r="R23" s="159"/>
    </row>
    <row r="24" spans="1:18" ht="20.25" customHeight="1">
      <c r="A24" s="158"/>
      <c r="B24" s="164"/>
      <c r="C24" s="168" t="s">
        <v>439</v>
      </c>
      <c r="D24" s="168"/>
      <c r="E24" s="168"/>
      <c r="F24" s="168"/>
      <c r="G24" s="168"/>
      <c r="H24" s="168"/>
      <c r="I24" s="168"/>
      <c r="J24" s="168"/>
      <c r="K24" s="168"/>
      <c r="L24" s="311" t="str">
        <f>VLOOKUP(SUM(_Output!D746:D756),_SUM_Completeness!A84:B95,2,FALSE)</f>
        <v>Incomplete</v>
      </c>
      <c r="M24" s="142"/>
      <c r="N24" s="138"/>
      <c r="O24" s="142"/>
      <c r="P24" s="410"/>
      <c r="Q24" s="308" t="s">
        <v>2315</v>
      </c>
      <c r="R24" s="159"/>
    </row>
    <row r="25" spans="1:18" ht="20.25" customHeight="1">
      <c r="A25" s="157"/>
      <c r="B25" s="163" t="s">
        <v>457</v>
      </c>
      <c r="C25" s="163" t="s">
        <v>1978</v>
      </c>
      <c r="D25" s="163"/>
      <c r="E25" s="163"/>
      <c r="F25" s="163"/>
      <c r="G25" s="163"/>
      <c r="H25" s="163"/>
      <c r="I25" s="163"/>
      <c r="J25" s="163"/>
      <c r="K25" s="163"/>
      <c r="L25" s="145"/>
      <c r="M25" s="141"/>
      <c r="N25" s="137"/>
      <c r="O25" s="141"/>
      <c r="P25" s="381" t="str">
        <f>VLOOKUP(_Output!D757,_Guidance!B1907:C1912,2,FALSE)</f>
        <v xml:space="preserve"> </v>
      </c>
      <c r="Q25" s="305" t="s">
        <v>1979</v>
      </c>
      <c r="R25" s="156"/>
    </row>
    <row r="26" spans="1:18" ht="20.25" customHeight="1">
      <c r="A26" s="157"/>
      <c r="B26" s="163" t="s">
        <v>501</v>
      </c>
      <c r="C26" s="163" t="s">
        <v>1980</v>
      </c>
      <c r="D26" s="163"/>
      <c r="E26" s="163"/>
      <c r="F26" s="163"/>
      <c r="G26" s="163"/>
      <c r="H26" s="163"/>
      <c r="I26" s="163"/>
      <c r="J26" s="163"/>
      <c r="K26" s="163"/>
      <c r="L26" s="137"/>
      <c r="M26" s="141"/>
      <c r="N26" s="137"/>
      <c r="O26" s="141"/>
      <c r="P26" s="381" t="str">
        <f>VLOOKUP(_Output!D758,_Guidance!B1913:C1918,2,FALSE)</f>
        <v xml:space="preserve"> </v>
      </c>
      <c r="Q26" s="305" t="s">
        <v>1981</v>
      </c>
      <c r="R26" s="156"/>
    </row>
    <row r="27" spans="1:18" ht="20.25" customHeight="1">
      <c r="A27" s="157"/>
      <c r="B27" s="163" t="s">
        <v>504</v>
      </c>
      <c r="C27" s="163" t="s">
        <v>1982</v>
      </c>
      <c r="D27" s="163"/>
      <c r="E27" s="163"/>
      <c r="F27" s="163"/>
      <c r="G27" s="163"/>
      <c r="H27" s="163"/>
      <c r="I27" s="163"/>
      <c r="J27" s="163"/>
      <c r="K27" s="163"/>
      <c r="L27" s="137"/>
      <c r="M27" s="141"/>
      <c r="N27" s="137"/>
      <c r="O27" s="141"/>
      <c r="P27" s="381" t="str">
        <f>VLOOKUP(_Output!D759,_Guidance!B1919:C1924,2,FALSE)</f>
        <v xml:space="preserve"> </v>
      </c>
      <c r="Q27" s="305" t="s">
        <v>1983</v>
      </c>
      <c r="R27" s="156"/>
    </row>
    <row r="28" spans="1:18" ht="20.25" customHeight="1">
      <c r="A28" s="157"/>
      <c r="B28" s="163" t="s">
        <v>531</v>
      </c>
      <c r="C28" s="163" t="s">
        <v>1984</v>
      </c>
      <c r="D28" s="163"/>
      <c r="E28" s="163"/>
      <c r="F28" s="163"/>
      <c r="G28" s="163"/>
      <c r="H28" s="163"/>
      <c r="I28" s="163"/>
      <c r="J28" s="163"/>
      <c r="K28" s="163"/>
      <c r="L28" s="137"/>
      <c r="M28" s="141"/>
      <c r="N28" s="137"/>
      <c r="O28" s="141"/>
      <c r="P28" s="381" t="str">
        <f>VLOOKUP(_Output!D760,_Guidance!B1925:C1930,2,FALSE)</f>
        <v xml:space="preserve"> </v>
      </c>
      <c r="Q28" s="305" t="s">
        <v>1985</v>
      </c>
      <c r="R28" s="156"/>
    </row>
    <row r="29" spans="1:18" ht="20.25" customHeight="1">
      <c r="A29" s="157"/>
      <c r="B29" s="163" t="s">
        <v>534</v>
      </c>
      <c r="C29" s="163" t="s">
        <v>1986</v>
      </c>
      <c r="D29" s="163"/>
      <c r="E29" s="163"/>
      <c r="F29" s="163"/>
      <c r="G29" s="163"/>
      <c r="H29" s="163"/>
      <c r="I29" s="163"/>
      <c r="J29" s="163"/>
      <c r="K29" s="163"/>
      <c r="L29" s="137"/>
      <c r="M29" s="141"/>
      <c r="N29" s="137"/>
      <c r="O29" s="141"/>
      <c r="P29" s="381" t="str">
        <f>VLOOKUP(_Output!D761,_Guidance!B1931:C1936,2,FALSE)</f>
        <v xml:space="preserve"> </v>
      </c>
      <c r="Q29" s="305" t="s">
        <v>1987</v>
      </c>
      <c r="R29" s="156"/>
    </row>
    <row r="30" spans="1:18" ht="20.25" customHeight="1">
      <c r="A30" s="157"/>
      <c r="B30" s="163" t="s">
        <v>537</v>
      </c>
      <c r="C30" s="163" t="s">
        <v>1988</v>
      </c>
      <c r="D30" s="163"/>
      <c r="E30" s="163"/>
      <c r="F30" s="163"/>
      <c r="G30" s="163"/>
      <c r="H30" s="163"/>
      <c r="I30" s="163"/>
      <c r="J30" s="163"/>
      <c r="K30" s="163"/>
      <c r="L30" s="137"/>
      <c r="M30" s="141"/>
      <c r="N30" s="137"/>
      <c r="O30" s="141"/>
      <c r="P30" s="381" t="str">
        <f>VLOOKUP(_Output!D762,_Guidance!B1937:C1942,2,FALSE)</f>
        <v xml:space="preserve"> </v>
      </c>
      <c r="Q30" s="305" t="s">
        <v>2316</v>
      </c>
      <c r="R30" s="156"/>
    </row>
    <row r="31" spans="1:18" ht="20.25" customHeight="1">
      <c r="A31" s="157"/>
      <c r="B31" s="163" t="s">
        <v>540</v>
      </c>
      <c r="C31" s="163" t="s">
        <v>1990</v>
      </c>
      <c r="D31" s="163"/>
      <c r="E31" s="163"/>
      <c r="F31" s="163"/>
      <c r="G31" s="163"/>
      <c r="H31" s="163"/>
      <c r="I31" s="163"/>
      <c r="J31" s="163"/>
      <c r="K31" s="163"/>
      <c r="L31" s="137"/>
      <c r="M31" s="141"/>
      <c r="N31" s="137"/>
      <c r="O31" s="141"/>
      <c r="P31" s="381" t="str">
        <f>VLOOKUP(_Output!D763,_Guidance!B1943:C1948,2,FALSE)</f>
        <v xml:space="preserve"> </v>
      </c>
      <c r="Q31" s="305" t="s">
        <v>1991</v>
      </c>
      <c r="R31" s="156"/>
    </row>
    <row r="32" spans="1:18" ht="20.25" customHeight="1">
      <c r="A32" s="157"/>
      <c r="B32" s="163" t="s">
        <v>543</v>
      </c>
      <c r="C32" s="163" t="s">
        <v>1992</v>
      </c>
      <c r="D32" s="163"/>
      <c r="E32" s="163"/>
      <c r="F32" s="163"/>
      <c r="G32" s="163"/>
      <c r="H32" s="163"/>
      <c r="I32" s="163"/>
      <c r="J32" s="163"/>
      <c r="K32" s="163"/>
      <c r="L32" s="137"/>
      <c r="M32" s="141"/>
      <c r="N32" s="137"/>
      <c r="O32" s="141"/>
      <c r="P32" s="381" t="str">
        <f>VLOOKUP(_Output!D765,_Guidance!B1949:C1954,2,FALSE)</f>
        <v xml:space="preserve"> </v>
      </c>
      <c r="Q32" s="305" t="s">
        <v>1993</v>
      </c>
      <c r="R32" s="156"/>
    </row>
    <row r="33" spans="1:18" ht="20.25" customHeight="1">
      <c r="A33" s="157"/>
      <c r="B33" s="163" t="s">
        <v>546</v>
      </c>
      <c r="C33" s="163" t="s">
        <v>1994</v>
      </c>
      <c r="D33" s="163"/>
      <c r="E33" s="163"/>
      <c r="F33" s="163"/>
      <c r="G33" s="163"/>
      <c r="H33" s="163"/>
      <c r="I33" s="163"/>
      <c r="J33" s="163"/>
      <c r="K33" s="163"/>
      <c r="L33" s="137"/>
      <c r="M33" s="141"/>
      <c r="N33" s="137"/>
      <c r="O33" s="141"/>
      <c r="P33" s="381" t="str">
        <f>VLOOKUP(_Output!D1069,_Guidance!B1955:C1960,2,FALSE)</f>
        <v xml:space="preserve"> </v>
      </c>
      <c r="Q33" s="305" t="s">
        <v>1995</v>
      </c>
      <c r="R33" s="156"/>
    </row>
    <row r="34" spans="1:18" ht="20.25" customHeight="1">
      <c r="A34" s="157"/>
      <c r="B34" s="163" t="s">
        <v>549</v>
      </c>
      <c r="C34" s="163" t="s">
        <v>1997</v>
      </c>
      <c r="D34" s="163"/>
      <c r="E34" s="163"/>
      <c r="F34" s="163"/>
      <c r="G34" s="163"/>
      <c r="H34" s="163"/>
      <c r="I34" s="163"/>
      <c r="J34" s="163"/>
      <c r="K34" s="163"/>
      <c r="L34" s="137"/>
      <c r="M34" s="141"/>
      <c r="N34" s="137"/>
      <c r="O34" s="141"/>
      <c r="P34" s="381" t="str">
        <f>VLOOKUP(_Output!D766,_Guidance!B1961:C1966,2,FALSE)</f>
        <v xml:space="preserve"> </v>
      </c>
      <c r="Q34" s="305" t="s">
        <v>1998</v>
      </c>
      <c r="R34" s="156"/>
    </row>
    <row r="35" spans="1:18" ht="20.25" customHeight="1">
      <c r="A35" s="157"/>
      <c r="B35" s="163" t="s">
        <v>2317</v>
      </c>
      <c r="C35" s="163" t="s">
        <v>2003</v>
      </c>
      <c r="D35" s="163"/>
      <c r="E35" s="163"/>
      <c r="F35" s="163"/>
      <c r="G35" s="163"/>
      <c r="H35" s="163"/>
      <c r="I35" s="163"/>
      <c r="J35" s="163"/>
      <c r="K35" s="163"/>
      <c r="L35" s="137"/>
      <c r="M35" s="141"/>
      <c r="N35" s="137"/>
      <c r="O35" s="141"/>
      <c r="P35" s="381" t="str">
        <f>VLOOKUP(_Output!D767,_Guidance!B1967:C1972,2,FALSE)</f>
        <v xml:space="preserve"> </v>
      </c>
      <c r="Q35" s="305" t="s">
        <v>2004</v>
      </c>
      <c r="R35" s="156"/>
    </row>
    <row r="36" spans="1:18" ht="20.25" customHeight="1">
      <c r="A36" s="157"/>
      <c r="B36" s="163" t="s">
        <v>2318</v>
      </c>
      <c r="C36" s="163" t="s">
        <v>2006</v>
      </c>
      <c r="D36" s="163"/>
      <c r="E36" s="163"/>
      <c r="F36" s="163"/>
      <c r="G36" s="163"/>
      <c r="H36" s="163"/>
      <c r="I36" s="163"/>
      <c r="J36" s="163"/>
      <c r="K36" s="163"/>
      <c r="L36" s="137"/>
      <c r="M36" s="141"/>
      <c r="N36" s="137"/>
      <c r="O36" s="141"/>
      <c r="P36" s="381" t="str">
        <f>VLOOKUP(_Output!D768,_Guidance!B1973:C1978,2,FALSE)</f>
        <v xml:space="preserve"> </v>
      </c>
      <c r="Q36" s="305" t="s">
        <v>2007</v>
      </c>
      <c r="R36" s="156"/>
    </row>
    <row r="37" spans="1:18" ht="20.25" customHeight="1">
      <c r="A37" s="157"/>
      <c r="B37" s="152" t="s">
        <v>1528</v>
      </c>
      <c r="C37" s="144"/>
      <c r="D37" s="144"/>
      <c r="E37" s="144"/>
      <c r="F37" s="144"/>
      <c r="G37" s="144"/>
      <c r="H37" s="144"/>
      <c r="I37" s="144"/>
      <c r="J37" s="144"/>
      <c r="K37" s="144"/>
      <c r="L37" s="140"/>
      <c r="M37" s="144"/>
      <c r="N37" s="140"/>
      <c r="O37" s="144"/>
      <c r="P37" s="382"/>
      <c r="Q37" s="309"/>
      <c r="R37" s="156"/>
    </row>
    <row r="38" spans="1:18" ht="20.25" customHeight="1">
      <c r="A38" s="157"/>
      <c r="B38" s="163" t="s">
        <v>2319</v>
      </c>
      <c r="C38" s="169" t="s">
        <v>2320</v>
      </c>
      <c r="D38" s="169"/>
      <c r="E38" s="169"/>
      <c r="F38" s="169"/>
      <c r="G38" s="169"/>
      <c r="H38" s="169"/>
      <c r="I38" s="169"/>
      <c r="J38" s="169"/>
      <c r="K38" s="169"/>
      <c r="L38" s="137"/>
      <c r="M38" s="141"/>
      <c r="N38" s="137"/>
      <c r="O38" s="141"/>
      <c r="P38" s="381"/>
      <c r="Q38" s="305"/>
      <c r="R38" s="156"/>
    </row>
    <row r="39" spans="1:18" ht="20.25" customHeight="1">
      <c r="A39" s="157"/>
      <c r="B39" s="486" t="s">
        <v>2321</v>
      </c>
      <c r="C39" s="169"/>
      <c r="D39" s="169"/>
      <c r="E39" s="169"/>
      <c r="F39" s="169"/>
      <c r="G39" s="169"/>
      <c r="H39" s="169"/>
      <c r="I39" s="169"/>
      <c r="J39" s="169"/>
      <c r="K39" s="169"/>
      <c r="L39" s="137"/>
      <c r="M39" s="141"/>
      <c r="N39" s="137"/>
      <c r="O39" s="141"/>
      <c r="P39" s="381"/>
      <c r="Q39" s="305"/>
      <c r="R39" s="156"/>
    </row>
    <row r="40" spans="1:18" ht="20.25" customHeight="1">
      <c r="A40" s="157"/>
      <c r="B40" s="170" t="s">
        <v>2322</v>
      </c>
      <c r="C40" s="163" t="s">
        <v>2323</v>
      </c>
      <c r="D40" s="169"/>
      <c r="E40" s="169"/>
      <c r="F40" s="169"/>
      <c r="G40" s="169"/>
      <c r="H40" s="169"/>
      <c r="I40" s="169"/>
      <c r="J40" s="169"/>
      <c r="K40" s="169"/>
      <c r="L40" s="137"/>
      <c r="M40" s="141"/>
      <c r="N40" s="137"/>
      <c r="O40" s="141"/>
      <c r="P40" s="381" t="str">
        <f>VLOOKUP(_Output!D1455,_Guidance!$B$2228:$C$2234,2,FALSE)</f>
        <v xml:space="preserve"> </v>
      </c>
      <c r="Q40" s="305" t="s">
        <v>2324</v>
      </c>
      <c r="R40" s="156"/>
    </row>
    <row r="41" spans="1:18" ht="20.25" customHeight="1">
      <c r="A41" s="157"/>
      <c r="B41" s="170" t="s">
        <v>2325</v>
      </c>
      <c r="C41" s="163" t="s">
        <v>2326</v>
      </c>
      <c r="D41" s="169"/>
      <c r="E41" s="169"/>
      <c r="F41" s="169"/>
      <c r="G41" s="169"/>
      <c r="H41" s="169"/>
      <c r="I41" s="169"/>
      <c r="J41" s="169"/>
      <c r="K41" s="169"/>
      <c r="L41" s="137"/>
      <c r="M41" s="141"/>
      <c r="N41" s="137"/>
      <c r="O41" s="141"/>
      <c r="P41" s="381" t="str">
        <f>VLOOKUP(_Output!D1456,_Guidance!$B$2228:$C$2234,2,FALSE)</f>
        <v xml:space="preserve"> </v>
      </c>
      <c r="Q41" s="305" t="s">
        <v>2327</v>
      </c>
      <c r="R41" s="156"/>
    </row>
    <row r="42" spans="1:18" ht="20.25" customHeight="1">
      <c r="A42" s="157"/>
      <c r="B42" s="170" t="s">
        <v>2328</v>
      </c>
      <c r="C42" s="163" t="s">
        <v>2329</v>
      </c>
      <c r="D42" s="169"/>
      <c r="E42" s="169"/>
      <c r="F42" s="169"/>
      <c r="G42" s="169"/>
      <c r="H42" s="169"/>
      <c r="I42" s="169"/>
      <c r="J42" s="169"/>
      <c r="K42" s="169"/>
      <c r="L42" s="137"/>
      <c r="M42" s="141"/>
      <c r="N42" s="137"/>
      <c r="O42" s="141"/>
      <c r="P42" s="381" t="str">
        <f>VLOOKUP(_Output!D1457,_Guidance!$B$2228:$C$2234,2,FALSE)</f>
        <v xml:space="preserve"> </v>
      </c>
      <c r="Q42" s="305" t="s">
        <v>2330</v>
      </c>
      <c r="R42" s="156"/>
    </row>
    <row r="43" spans="1:18" ht="20.25" customHeight="1">
      <c r="A43" s="157"/>
      <c r="B43" s="170" t="s">
        <v>2331</v>
      </c>
      <c r="C43" s="163" t="s">
        <v>2332</v>
      </c>
      <c r="D43" s="169"/>
      <c r="E43" s="169"/>
      <c r="F43" s="169"/>
      <c r="G43" s="169"/>
      <c r="H43" s="169"/>
      <c r="I43" s="169"/>
      <c r="J43" s="169"/>
      <c r="K43" s="169"/>
      <c r="L43" s="137"/>
      <c r="M43" s="141"/>
      <c r="N43" s="137"/>
      <c r="O43" s="141"/>
      <c r="P43" s="381" t="str">
        <f>VLOOKUP(_Output!D1458,_Guidance!$B$2228:$C$2234,2,FALSE)</f>
        <v xml:space="preserve"> </v>
      </c>
      <c r="Q43" s="305" t="s">
        <v>2333</v>
      </c>
      <c r="R43" s="156"/>
    </row>
    <row r="44" spans="1:18" ht="20.25" customHeight="1">
      <c r="A44" s="157"/>
      <c r="B44" s="170" t="s">
        <v>2334</v>
      </c>
      <c r="C44" s="163" t="s">
        <v>2335</v>
      </c>
      <c r="D44" s="169"/>
      <c r="E44" s="169"/>
      <c r="F44" s="169"/>
      <c r="G44" s="169"/>
      <c r="H44" s="169"/>
      <c r="I44" s="169"/>
      <c r="J44" s="169"/>
      <c r="K44" s="169"/>
      <c r="L44" s="137"/>
      <c r="M44" s="141"/>
      <c r="N44" s="137"/>
      <c r="O44" s="141"/>
      <c r="P44" s="381" t="str">
        <f>VLOOKUP(_Output!D1459,_Guidance!$B$2228:$C$2234,2,FALSE)</f>
        <v xml:space="preserve"> </v>
      </c>
      <c r="Q44" s="305" t="s">
        <v>2336</v>
      </c>
      <c r="R44" s="156"/>
    </row>
    <row r="45" spans="1:18" ht="20.25" customHeight="1">
      <c r="A45" s="157"/>
      <c r="B45" s="170" t="s">
        <v>2337</v>
      </c>
      <c r="C45" s="163" t="s">
        <v>2338</v>
      </c>
      <c r="D45" s="169"/>
      <c r="E45" s="169"/>
      <c r="F45" s="169"/>
      <c r="G45" s="169"/>
      <c r="H45" s="169"/>
      <c r="I45" s="169"/>
      <c r="J45" s="169"/>
      <c r="K45" s="169"/>
      <c r="L45" s="137"/>
      <c r="M45" s="141"/>
      <c r="N45" s="137"/>
      <c r="O45" s="141"/>
      <c r="P45" s="381" t="str">
        <f>VLOOKUP(_Output!D1460,_Guidance!$B$2228:$C$2234,2,FALSE)</f>
        <v xml:space="preserve"> </v>
      </c>
      <c r="Q45" s="305" t="s">
        <v>2339</v>
      </c>
      <c r="R45" s="156"/>
    </row>
    <row r="46" spans="1:18" ht="20.25" customHeight="1">
      <c r="A46" s="157"/>
      <c r="B46" s="486"/>
      <c r="C46" s="163"/>
      <c r="D46" s="169"/>
      <c r="E46" s="169"/>
      <c r="F46" s="169"/>
      <c r="G46" s="169"/>
      <c r="H46" s="169"/>
      <c r="I46" s="169"/>
      <c r="J46" s="169"/>
      <c r="K46" s="169"/>
      <c r="L46" s="137"/>
      <c r="M46" s="141"/>
      <c r="N46" s="137"/>
      <c r="O46" s="141"/>
      <c r="P46" s="381"/>
      <c r="Q46" s="305"/>
      <c r="R46" s="156"/>
    </row>
    <row r="47" spans="1:18" ht="20.25" customHeight="1">
      <c r="A47" s="157"/>
      <c r="B47" s="486" t="s">
        <v>2340</v>
      </c>
      <c r="C47" s="169"/>
      <c r="D47" s="169"/>
      <c r="E47" s="169"/>
      <c r="F47" s="169"/>
      <c r="G47" s="169"/>
      <c r="H47" s="169"/>
      <c r="I47" s="169"/>
      <c r="J47" s="169"/>
      <c r="K47" s="169"/>
      <c r="L47" s="137"/>
      <c r="M47" s="141"/>
      <c r="N47" s="137"/>
      <c r="O47" s="141"/>
      <c r="P47" s="381"/>
      <c r="Q47" s="305"/>
      <c r="R47" s="156"/>
    </row>
    <row r="48" spans="1:18" ht="20.25" customHeight="1">
      <c r="A48" s="157"/>
      <c r="B48" s="170" t="s">
        <v>2341</v>
      </c>
      <c r="C48" s="163" t="s">
        <v>2342</v>
      </c>
      <c r="D48" s="163"/>
      <c r="E48" s="163"/>
      <c r="F48" s="163"/>
      <c r="G48" s="163"/>
      <c r="H48" s="163"/>
      <c r="I48" s="163"/>
      <c r="J48" s="163"/>
      <c r="K48" s="163"/>
      <c r="L48" s="137"/>
      <c r="M48" s="141"/>
      <c r="N48" s="137"/>
      <c r="O48" s="141"/>
      <c r="P48" s="381" t="str">
        <f>VLOOKUP(_Output!D770,_Guidance!$B$2228:$C$2234,2,FALSE)</f>
        <v xml:space="preserve"> </v>
      </c>
      <c r="Q48" s="305" t="s">
        <v>2343</v>
      </c>
      <c r="R48" s="156"/>
    </row>
    <row r="49" spans="1:18" ht="20.25" customHeight="1">
      <c r="A49" s="157"/>
      <c r="B49" s="170" t="s">
        <v>2344</v>
      </c>
      <c r="C49" s="163" t="s">
        <v>2345</v>
      </c>
      <c r="D49" s="163"/>
      <c r="E49" s="163"/>
      <c r="F49" s="163"/>
      <c r="G49" s="163"/>
      <c r="H49" s="163"/>
      <c r="I49" s="163"/>
      <c r="J49" s="163"/>
      <c r="K49" s="163"/>
      <c r="L49" s="137"/>
      <c r="M49" s="141"/>
      <c r="N49" s="137"/>
      <c r="O49" s="141"/>
      <c r="P49" s="381" t="str">
        <f>VLOOKUP(_Output!D771,_Guidance!$B$2228:$C$2234,2,FALSE)</f>
        <v xml:space="preserve"> </v>
      </c>
      <c r="Q49" s="305" t="s">
        <v>2346</v>
      </c>
      <c r="R49" s="156"/>
    </row>
    <row r="50" spans="1:18" ht="20.25" customHeight="1">
      <c r="A50" s="157"/>
      <c r="B50" s="170" t="s">
        <v>2347</v>
      </c>
      <c r="C50" s="163" t="s">
        <v>2348</v>
      </c>
      <c r="D50" s="163"/>
      <c r="E50" s="163"/>
      <c r="F50" s="163"/>
      <c r="G50" s="163"/>
      <c r="H50" s="163"/>
      <c r="I50" s="163"/>
      <c r="J50" s="163"/>
      <c r="K50" s="163"/>
      <c r="L50" s="137"/>
      <c r="M50" s="141"/>
      <c r="N50" s="137"/>
      <c r="O50" s="141"/>
      <c r="P50" s="381" t="str">
        <f>VLOOKUP(_Output!D772,_Guidance!$B$2228:$C$2234,2,FALSE)</f>
        <v xml:space="preserve"> </v>
      </c>
      <c r="Q50" s="305" t="s">
        <v>2349</v>
      </c>
      <c r="R50" s="156"/>
    </row>
    <row r="51" spans="1:18" ht="20.25" customHeight="1">
      <c r="A51" s="157"/>
      <c r="B51" s="170" t="s">
        <v>2350</v>
      </c>
      <c r="C51" s="163" t="s">
        <v>2351</v>
      </c>
      <c r="D51" s="163"/>
      <c r="E51" s="163"/>
      <c r="F51" s="163"/>
      <c r="G51" s="163"/>
      <c r="H51" s="163"/>
      <c r="I51" s="163"/>
      <c r="J51" s="163"/>
      <c r="K51" s="163"/>
      <c r="L51" s="137"/>
      <c r="M51" s="141"/>
      <c r="N51" s="137"/>
      <c r="O51" s="141"/>
      <c r="P51" s="381" t="str">
        <f>VLOOKUP(_Output!D773,_Guidance!$B$2228:$C$2234,2,FALSE)</f>
        <v xml:space="preserve"> </v>
      </c>
      <c r="Q51" s="305" t="s">
        <v>2352</v>
      </c>
      <c r="R51" s="156"/>
    </row>
    <row r="52" spans="1:18" ht="20.25" customHeight="1">
      <c r="A52" s="157"/>
      <c r="B52" s="170" t="s">
        <v>2353</v>
      </c>
      <c r="C52" s="163" t="s">
        <v>2354</v>
      </c>
      <c r="D52" s="163"/>
      <c r="E52" s="163"/>
      <c r="F52" s="163"/>
      <c r="G52" s="163"/>
      <c r="H52" s="163"/>
      <c r="I52" s="163"/>
      <c r="J52" s="163"/>
      <c r="K52" s="163"/>
      <c r="L52" s="137"/>
      <c r="M52" s="141"/>
      <c r="N52" s="137"/>
      <c r="O52" s="141"/>
      <c r="P52" s="381" t="str">
        <f>VLOOKUP(_Output!D774,_Guidance!$B$2228:$C$2234,2,FALSE)</f>
        <v xml:space="preserve"> </v>
      </c>
      <c r="Q52" s="305" t="s">
        <v>2355</v>
      </c>
      <c r="R52" s="156"/>
    </row>
    <row r="53" spans="1:18" ht="20.25" customHeight="1">
      <c r="A53" s="157"/>
      <c r="B53" s="170" t="s">
        <v>2356</v>
      </c>
      <c r="C53" s="163" t="s">
        <v>2357</v>
      </c>
      <c r="D53" s="163"/>
      <c r="E53" s="163"/>
      <c r="F53" s="163"/>
      <c r="G53" s="163"/>
      <c r="H53" s="163"/>
      <c r="I53" s="163"/>
      <c r="J53" s="163"/>
      <c r="K53" s="163"/>
      <c r="L53" s="137"/>
      <c r="M53" s="141"/>
      <c r="N53" s="137"/>
      <c r="O53" s="141"/>
      <c r="P53" s="381" t="str">
        <f>VLOOKUP(_Output!D775,_Guidance!$B$2228:$C$2234,2,FALSE)</f>
        <v xml:space="preserve"> </v>
      </c>
      <c r="Q53" s="305" t="s">
        <v>2358</v>
      </c>
      <c r="R53" s="156"/>
    </row>
    <row r="54" spans="1:18" ht="20.25" customHeight="1">
      <c r="A54" s="157"/>
      <c r="B54" s="170" t="s">
        <v>2359</v>
      </c>
      <c r="C54" s="163" t="s">
        <v>2360</v>
      </c>
      <c r="D54" s="163"/>
      <c r="E54" s="163"/>
      <c r="F54" s="163"/>
      <c r="G54" s="163"/>
      <c r="H54" s="163"/>
      <c r="I54" s="163"/>
      <c r="J54" s="163"/>
      <c r="K54" s="163"/>
      <c r="L54" s="137"/>
      <c r="M54" s="141"/>
      <c r="N54" s="137"/>
      <c r="O54" s="141"/>
      <c r="P54" s="381" t="str">
        <f>VLOOKUP(_Output!D776,_Guidance!$B$2228:$C$2234,2,FALSE)</f>
        <v xml:space="preserve"> </v>
      </c>
      <c r="Q54" s="305" t="s">
        <v>2361</v>
      </c>
      <c r="R54" s="156"/>
    </row>
    <row r="55" spans="1:18" ht="20.25" customHeight="1">
      <c r="A55" s="157"/>
      <c r="B55" s="170" t="s">
        <v>2362</v>
      </c>
      <c r="C55" s="163" t="s">
        <v>2363</v>
      </c>
      <c r="D55" s="163"/>
      <c r="E55" s="163"/>
      <c r="F55" s="163"/>
      <c r="G55" s="163"/>
      <c r="H55" s="163"/>
      <c r="I55" s="163"/>
      <c r="J55" s="163"/>
      <c r="K55" s="163"/>
      <c r="L55" s="137"/>
      <c r="M55" s="141"/>
      <c r="N55" s="137"/>
      <c r="O55" s="141"/>
      <c r="P55" s="381" t="str">
        <f>VLOOKUP(_Output!D777,_Guidance!$B$2228:$C$2234,2,FALSE)</f>
        <v xml:space="preserve"> </v>
      </c>
      <c r="Q55" s="305" t="s">
        <v>2364</v>
      </c>
      <c r="R55" s="156"/>
    </row>
    <row r="56" spans="1:18" ht="20.25" customHeight="1">
      <c r="A56" s="157"/>
      <c r="B56" s="170" t="s">
        <v>2365</v>
      </c>
      <c r="C56" s="163" t="s">
        <v>2366</v>
      </c>
      <c r="D56" s="163"/>
      <c r="E56" s="163"/>
      <c r="F56" s="163"/>
      <c r="G56" s="163"/>
      <c r="H56" s="163"/>
      <c r="I56" s="163"/>
      <c r="J56" s="163"/>
      <c r="K56" s="163"/>
      <c r="L56" s="137"/>
      <c r="M56" s="141"/>
      <c r="N56" s="137"/>
      <c r="O56" s="141"/>
      <c r="P56" s="381" t="str">
        <f>VLOOKUP(_Output!D778,_Guidance!$B$2228:$C$2234,2,FALSE)</f>
        <v xml:space="preserve"> </v>
      </c>
      <c r="Q56" s="305" t="s">
        <v>2367</v>
      </c>
      <c r="R56" s="156"/>
    </row>
    <row r="57" spans="1:18" ht="20.25" customHeight="1">
      <c r="A57" s="157"/>
      <c r="B57" s="170" t="s">
        <v>2368</v>
      </c>
      <c r="C57" s="163" t="s">
        <v>2369</v>
      </c>
      <c r="D57" s="163"/>
      <c r="E57" s="163"/>
      <c r="F57" s="163"/>
      <c r="G57" s="163"/>
      <c r="H57" s="163"/>
      <c r="I57" s="163"/>
      <c r="J57" s="163"/>
      <c r="K57" s="163"/>
      <c r="L57" s="137"/>
      <c r="M57" s="141"/>
      <c r="N57" s="137"/>
      <c r="O57" s="141"/>
      <c r="P57" s="381" t="str">
        <f>VLOOKUP(_Output!D1461,_Guidance!$B$2228:$C$2234,2,FALSE)</f>
        <v xml:space="preserve"> </v>
      </c>
      <c r="Q57" s="305" t="s">
        <v>2370</v>
      </c>
      <c r="R57" s="156"/>
    </row>
    <row r="58" spans="1:18" ht="20.25" customHeight="1">
      <c r="A58" s="157"/>
      <c r="B58" s="170"/>
      <c r="C58" s="163"/>
      <c r="D58" s="163"/>
      <c r="E58" s="163"/>
      <c r="F58" s="163"/>
      <c r="G58" s="163"/>
      <c r="H58" s="163"/>
      <c r="I58" s="163"/>
      <c r="J58" s="163"/>
      <c r="K58" s="163"/>
      <c r="L58" s="137"/>
      <c r="M58" s="141"/>
      <c r="N58" s="137"/>
      <c r="O58" s="141"/>
      <c r="P58" s="381"/>
      <c r="Q58" s="305"/>
      <c r="R58" s="156"/>
    </row>
    <row r="59" spans="1:18" ht="20.25" customHeight="1">
      <c r="A59" s="157"/>
      <c r="B59" s="807" t="s">
        <v>2371</v>
      </c>
      <c r="C59" s="163"/>
      <c r="D59" s="163"/>
      <c r="E59" s="163"/>
      <c r="F59" s="163"/>
      <c r="G59" s="163"/>
      <c r="H59" s="163"/>
      <c r="I59" s="163"/>
      <c r="J59" s="163"/>
      <c r="K59" s="163"/>
      <c r="L59" s="137"/>
      <c r="M59" s="141"/>
      <c r="N59" s="137"/>
      <c r="O59" s="141"/>
      <c r="P59" s="381"/>
      <c r="Q59" s="305"/>
      <c r="R59" s="156"/>
    </row>
    <row r="60" spans="1:18" ht="20.25" customHeight="1">
      <c r="A60" s="157"/>
      <c r="B60" s="170" t="s">
        <v>2372</v>
      </c>
      <c r="C60" s="163" t="s">
        <v>2373</v>
      </c>
      <c r="D60" s="163"/>
      <c r="E60" s="163"/>
      <c r="F60" s="163"/>
      <c r="G60" s="163"/>
      <c r="H60" s="163"/>
      <c r="I60" s="163"/>
      <c r="J60" s="163"/>
      <c r="K60" s="163"/>
      <c r="L60" s="137"/>
      <c r="M60" s="141"/>
      <c r="N60" s="137"/>
      <c r="O60" s="141"/>
      <c r="P60" s="381" t="str">
        <f>VLOOKUP(_Output!D788,_Guidance!$B$2228:$C$2234,2,FALSE)</f>
        <v xml:space="preserve"> </v>
      </c>
      <c r="Q60" s="305" t="s">
        <v>2374</v>
      </c>
      <c r="R60" s="156"/>
    </row>
    <row r="61" spans="1:18" ht="20.25" customHeight="1">
      <c r="A61" s="157"/>
      <c r="B61" s="170" t="s">
        <v>2375</v>
      </c>
      <c r="C61" s="163" t="s">
        <v>2376</v>
      </c>
      <c r="D61" s="163"/>
      <c r="E61" s="163"/>
      <c r="F61" s="163"/>
      <c r="G61" s="163"/>
      <c r="H61" s="163"/>
      <c r="I61" s="163"/>
      <c r="J61" s="163"/>
      <c r="K61" s="163"/>
      <c r="L61" s="137"/>
      <c r="M61" s="141"/>
      <c r="N61" s="137"/>
      <c r="O61" s="141"/>
      <c r="P61" s="381" t="str">
        <f>VLOOKUP(_Output!D789,_Guidance!$B$2228:$C$2234,2,FALSE)</f>
        <v xml:space="preserve"> </v>
      </c>
      <c r="Q61" s="305" t="s">
        <v>2377</v>
      </c>
      <c r="R61" s="156"/>
    </row>
    <row r="62" spans="1:18" ht="20.25" customHeight="1">
      <c r="A62" s="157"/>
      <c r="B62" s="170" t="s">
        <v>2378</v>
      </c>
      <c r="C62" s="163" t="s">
        <v>2379</v>
      </c>
      <c r="D62" s="163"/>
      <c r="E62" s="163"/>
      <c r="F62" s="163"/>
      <c r="G62" s="163"/>
      <c r="H62" s="163"/>
      <c r="I62" s="163"/>
      <c r="J62" s="163"/>
      <c r="K62" s="163"/>
      <c r="L62" s="137"/>
      <c r="M62" s="141"/>
      <c r="N62" s="137"/>
      <c r="O62" s="141"/>
      <c r="P62" s="381" t="str">
        <f>VLOOKUP(_Output!D790,_Guidance!$B$2228:$C$2234,2,FALSE)</f>
        <v xml:space="preserve"> </v>
      </c>
      <c r="Q62" s="305" t="s">
        <v>2380</v>
      </c>
      <c r="R62" s="156"/>
    </row>
    <row r="63" spans="1:18" ht="20.25" customHeight="1">
      <c r="A63" s="157"/>
      <c r="B63" s="170" t="s">
        <v>2381</v>
      </c>
      <c r="C63" s="163" t="s">
        <v>2032</v>
      </c>
      <c r="D63" s="163"/>
      <c r="E63" s="163"/>
      <c r="F63" s="163"/>
      <c r="G63" s="163"/>
      <c r="H63" s="163"/>
      <c r="I63" s="163"/>
      <c r="J63" s="163"/>
      <c r="K63" s="163"/>
      <c r="L63" s="137"/>
      <c r="M63" s="141"/>
      <c r="N63" s="137"/>
      <c r="O63" s="141"/>
      <c r="P63" s="381" t="str">
        <f>VLOOKUP(_Output!D1462,_Guidance!$B$2228:$C$2234,2,FALSE)</f>
        <v xml:space="preserve"> </v>
      </c>
      <c r="Q63" s="305" t="s">
        <v>2382</v>
      </c>
      <c r="R63" s="156"/>
    </row>
    <row r="64" spans="1:18" ht="20.25" customHeight="1">
      <c r="A64" s="157"/>
      <c r="B64" s="170"/>
      <c r="C64" s="163"/>
      <c r="D64" s="163"/>
      <c r="E64" s="163"/>
      <c r="F64" s="163"/>
      <c r="G64" s="163"/>
      <c r="H64" s="163"/>
      <c r="I64" s="163"/>
      <c r="J64" s="163"/>
      <c r="K64" s="163"/>
      <c r="L64" s="137"/>
      <c r="M64" s="141"/>
      <c r="N64" s="137"/>
      <c r="O64" s="141"/>
      <c r="P64" s="381"/>
      <c r="Q64" s="305"/>
      <c r="R64" s="156"/>
    </row>
    <row r="65" spans="1:18" ht="20.25" customHeight="1">
      <c r="A65" s="157"/>
      <c r="B65" s="486" t="s">
        <v>2383</v>
      </c>
      <c r="C65" s="163"/>
      <c r="D65" s="163"/>
      <c r="E65" s="163"/>
      <c r="F65" s="163"/>
      <c r="G65" s="163"/>
      <c r="H65" s="163"/>
      <c r="I65" s="163"/>
      <c r="J65" s="163"/>
      <c r="K65" s="163"/>
      <c r="L65" s="137"/>
      <c r="M65" s="141"/>
      <c r="N65" s="137"/>
      <c r="O65" s="141"/>
      <c r="P65" s="381"/>
      <c r="Q65" s="305"/>
      <c r="R65" s="156"/>
    </row>
    <row r="66" spans="1:18" ht="20.25" customHeight="1">
      <c r="A66" s="157"/>
      <c r="B66" s="170" t="s">
        <v>2384</v>
      </c>
      <c r="C66" s="163" t="s">
        <v>2385</v>
      </c>
      <c r="D66" s="163"/>
      <c r="E66" s="163"/>
      <c r="F66" s="163"/>
      <c r="G66" s="163"/>
      <c r="H66" s="163"/>
      <c r="I66" s="163"/>
      <c r="J66" s="163"/>
      <c r="K66" s="163"/>
      <c r="L66" s="137"/>
      <c r="M66" s="141"/>
      <c r="N66" s="137"/>
      <c r="O66" s="141"/>
      <c r="P66" s="381" t="str">
        <f>VLOOKUP(_Output!D779,_Guidance!$B$2228:$C$2234,2,FALSE)</f>
        <v xml:space="preserve"> </v>
      </c>
      <c r="Q66" s="305" t="s">
        <v>2386</v>
      </c>
      <c r="R66" s="156"/>
    </row>
    <row r="67" spans="1:18" ht="20.25" customHeight="1">
      <c r="A67" s="157"/>
      <c r="B67" s="170" t="s">
        <v>2387</v>
      </c>
      <c r="C67" s="163" t="s">
        <v>2388</v>
      </c>
      <c r="D67" s="163"/>
      <c r="E67" s="163"/>
      <c r="F67" s="163"/>
      <c r="G67" s="163"/>
      <c r="H67" s="163"/>
      <c r="I67" s="163"/>
      <c r="J67" s="163"/>
      <c r="K67" s="163"/>
      <c r="L67" s="137"/>
      <c r="M67" s="141"/>
      <c r="N67" s="137"/>
      <c r="O67" s="141"/>
      <c r="P67" s="381" t="str">
        <f>VLOOKUP(_Output!D780,_Guidance!$B$2228:$C$2234,2,FALSE)</f>
        <v xml:space="preserve"> </v>
      </c>
      <c r="Q67" s="305" t="s">
        <v>2389</v>
      </c>
      <c r="R67" s="156"/>
    </row>
    <row r="68" spans="1:18" ht="20.25" customHeight="1">
      <c r="A68" s="157"/>
      <c r="B68" s="170" t="s">
        <v>2390</v>
      </c>
      <c r="C68" s="163" t="s">
        <v>2391</v>
      </c>
      <c r="D68" s="163"/>
      <c r="E68" s="163"/>
      <c r="F68" s="163"/>
      <c r="G68" s="163"/>
      <c r="H68" s="163"/>
      <c r="I68" s="163"/>
      <c r="J68" s="163"/>
      <c r="K68" s="163"/>
      <c r="L68" s="137"/>
      <c r="M68" s="141"/>
      <c r="N68" s="137"/>
      <c r="O68" s="141"/>
      <c r="P68" s="381" t="str">
        <f>VLOOKUP(_Output!D781,_Guidance!$B$2228:$C$2234,2,FALSE)</f>
        <v xml:space="preserve"> </v>
      </c>
      <c r="Q68" s="305" t="s">
        <v>2392</v>
      </c>
      <c r="R68" s="156"/>
    </row>
    <row r="69" spans="1:18" ht="20.25" customHeight="1">
      <c r="A69" s="157"/>
      <c r="B69" s="170" t="s">
        <v>2393</v>
      </c>
      <c r="C69" s="163" t="s">
        <v>2243</v>
      </c>
      <c r="D69" s="163"/>
      <c r="E69" s="163"/>
      <c r="F69" s="163"/>
      <c r="G69" s="163"/>
      <c r="H69" s="163"/>
      <c r="I69" s="163"/>
      <c r="J69" s="163"/>
      <c r="K69" s="163"/>
      <c r="L69" s="137"/>
      <c r="M69" s="141"/>
      <c r="N69" s="137"/>
      <c r="O69" s="141"/>
      <c r="P69" s="381" t="str">
        <f>VLOOKUP(_Output!D782,_Guidance!$B$2228:$C$2234,2,FALSE)</f>
        <v xml:space="preserve"> </v>
      </c>
      <c r="Q69" s="305" t="s">
        <v>2394</v>
      </c>
      <c r="R69" s="156"/>
    </row>
    <row r="70" spans="1:18" ht="20.25" customHeight="1">
      <c r="A70" s="157"/>
      <c r="B70" s="170" t="s">
        <v>2395</v>
      </c>
      <c r="C70" s="163" t="s">
        <v>1533</v>
      </c>
      <c r="D70" s="163"/>
      <c r="E70" s="163"/>
      <c r="F70" s="163"/>
      <c r="G70" s="163"/>
      <c r="H70" s="163"/>
      <c r="I70" s="163"/>
      <c r="J70" s="163"/>
      <c r="K70" s="163"/>
      <c r="L70" s="137"/>
      <c r="M70" s="141"/>
      <c r="N70" s="137"/>
      <c r="O70" s="141"/>
      <c r="P70" s="381" t="str">
        <f>VLOOKUP(_Output!D783,_Guidance!$B$2228:$C$2234,2,FALSE)</f>
        <v xml:space="preserve"> </v>
      </c>
      <c r="Q70" s="305" t="s">
        <v>2396</v>
      </c>
      <c r="R70" s="156"/>
    </row>
    <row r="71" spans="1:18" ht="20.25" customHeight="1">
      <c r="A71" s="157"/>
      <c r="B71" s="170" t="s">
        <v>2397</v>
      </c>
      <c r="C71" s="163" t="s">
        <v>2398</v>
      </c>
      <c r="D71" s="163"/>
      <c r="E71" s="163"/>
      <c r="F71" s="163"/>
      <c r="G71" s="163"/>
      <c r="H71" s="163"/>
      <c r="I71" s="163"/>
      <c r="J71" s="163"/>
      <c r="K71" s="163"/>
      <c r="L71" s="137"/>
      <c r="M71" s="141"/>
      <c r="N71" s="137"/>
      <c r="O71" s="141"/>
      <c r="P71" s="381" t="str">
        <f>VLOOKUP(_Output!D784,_Guidance!$B$2228:$C$2234,2,FALSE)</f>
        <v xml:space="preserve"> </v>
      </c>
      <c r="Q71" s="305" t="s">
        <v>2399</v>
      </c>
      <c r="R71" s="156"/>
    </row>
    <row r="72" spans="1:18" ht="20.25" customHeight="1">
      <c r="A72" s="157"/>
      <c r="B72" s="170" t="s">
        <v>2400</v>
      </c>
      <c r="C72" s="163" t="s">
        <v>2401</v>
      </c>
      <c r="D72" s="163"/>
      <c r="E72" s="163"/>
      <c r="F72" s="163"/>
      <c r="G72" s="163"/>
      <c r="H72" s="163"/>
      <c r="I72" s="163"/>
      <c r="J72" s="163"/>
      <c r="K72" s="163"/>
      <c r="L72" s="137"/>
      <c r="M72" s="141"/>
      <c r="N72" s="137"/>
      <c r="O72" s="141"/>
      <c r="P72" s="381" t="str">
        <f>VLOOKUP(_Output!D785,_Guidance!$B$2228:$C$2234,2,FALSE)</f>
        <v xml:space="preserve"> </v>
      </c>
      <c r="Q72" s="305" t="s">
        <v>2402</v>
      </c>
      <c r="R72" s="156"/>
    </row>
    <row r="73" spans="1:18" ht="20.25" customHeight="1">
      <c r="A73" s="157"/>
      <c r="B73" s="170" t="s">
        <v>2403</v>
      </c>
      <c r="C73" s="163" t="s">
        <v>2404</v>
      </c>
      <c r="D73" s="163"/>
      <c r="E73" s="163"/>
      <c r="F73" s="163"/>
      <c r="G73" s="163"/>
      <c r="H73" s="163"/>
      <c r="I73" s="163"/>
      <c r="J73" s="163"/>
      <c r="K73" s="163"/>
      <c r="L73" s="137"/>
      <c r="M73" s="141"/>
      <c r="N73" s="137"/>
      <c r="O73" s="141"/>
      <c r="P73" s="381" t="str">
        <f>VLOOKUP(_Output!D786,_Guidance!$B$2228:$C$2234,2,FALSE)</f>
        <v xml:space="preserve"> </v>
      </c>
      <c r="Q73" s="305" t="s">
        <v>2405</v>
      </c>
      <c r="R73" s="156"/>
    </row>
    <row r="74" spans="1:18" ht="20.25" customHeight="1">
      <c r="A74" s="157"/>
      <c r="B74" s="170" t="s">
        <v>2406</v>
      </c>
      <c r="C74" s="163" t="s">
        <v>2407</v>
      </c>
      <c r="D74" s="163"/>
      <c r="E74" s="163"/>
      <c r="F74" s="163"/>
      <c r="G74" s="163"/>
      <c r="H74" s="163"/>
      <c r="I74" s="163"/>
      <c r="J74" s="163"/>
      <c r="K74" s="163"/>
      <c r="L74" s="137"/>
      <c r="M74" s="141"/>
      <c r="N74" s="137"/>
      <c r="O74" s="141"/>
      <c r="P74" s="381" t="str">
        <f>VLOOKUP(_Output!D787,_Guidance!$B$2228:$C$2234,2,FALSE)</f>
        <v xml:space="preserve"> </v>
      </c>
      <c r="Q74" s="305" t="s">
        <v>2408</v>
      </c>
      <c r="R74" s="156"/>
    </row>
    <row r="75" spans="1:18" ht="20.25" customHeight="1">
      <c r="A75" s="157"/>
      <c r="B75" s="170" t="s">
        <v>2409</v>
      </c>
      <c r="C75" s="163" t="s">
        <v>2410</v>
      </c>
      <c r="D75" s="163"/>
      <c r="E75" s="163"/>
      <c r="F75" s="163"/>
      <c r="G75" s="163"/>
      <c r="H75" s="163"/>
      <c r="I75" s="163"/>
      <c r="J75" s="163"/>
      <c r="K75" s="163"/>
      <c r="L75" s="137"/>
      <c r="M75" s="141"/>
      <c r="N75" s="137"/>
      <c r="O75" s="141"/>
      <c r="P75" s="381" t="str">
        <f>VLOOKUP(_Output!D791,_Guidance!$B$2228:$C$2234,2,FALSE)</f>
        <v xml:space="preserve"> </v>
      </c>
      <c r="Q75" s="305" t="s">
        <v>2411</v>
      </c>
      <c r="R75" s="156"/>
    </row>
    <row r="76" spans="1:18" ht="20.25" customHeight="1">
      <c r="A76" s="157"/>
      <c r="B76" s="170" t="s">
        <v>2412</v>
      </c>
      <c r="C76" s="163" t="s">
        <v>2413</v>
      </c>
      <c r="D76" s="163"/>
      <c r="E76" s="163"/>
      <c r="F76" s="163"/>
      <c r="G76" s="163"/>
      <c r="H76" s="163"/>
      <c r="I76" s="163"/>
      <c r="J76" s="163"/>
      <c r="K76" s="163"/>
      <c r="L76" s="137"/>
      <c r="M76" s="141"/>
      <c r="N76" s="137"/>
      <c r="O76" s="141"/>
      <c r="P76" s="381" t="str">
        <f>VLOOKUP(_Output!D792,_Guidance!$B$2228:$C$2234,2,FALSE)</f>
        <v xml:space="preserve"> </v>
      </c>
      <c r="Q76" s="305" t="s">
        <v>2414</v>
      </c>
      <c r="R76" s="156"/>
    </row>
    <row r="77" spans="1:18" ht="20.25" customHeight="1">
      <c r="A77" s="157"/>
      <c r="B77" s="170" t="s">
        <v>2415</v>
      </c>
      <c r="C77" s="163" t="s">
        <v>2416</v>
      </c>
      <c r="D77" s="163"/>
      <c r="E77" s="163"/>
      <c r="F77" s="163"/>
      <c r="G77" s="163"/>
      <c r="H77" s="163"/>
      <c r="I77" s="163"/>
      <c r="J77" s="163"/>
      <c r="K77" s="163"/>
      <c r="L77" s="137"/>
      <c r="M77" s="141"/>
      <c r="N77" s="137"/>
      <c r="O77" s="141"/>
      <c r="P77" s="381" t="str">
        <f>VLOOKUP(_Output!D793,_Guidance!$B$2228:$C$2234,2,FALSE)</f>
        <v xml:space="preserve"> </v>
      </c>
      <c r="Q77" s="305" t="s">
        <v>2417</v>
      </c>
      <c r="R77" s="156"/>
    </row>
    <row r="78" spans="1:18" ht="20.25" customHeight="1">
      <c r="A78" s="157"/>
      <c r="B78" s="170" t="s">
        <v>2418</v>
      </c>
      <c r="C78" s="163" t="s">
        <v>2419</v>
      </c>
      <c r="D78" s="163"/>
      <c r="E78" s="163"/>
      <c r="F78" s="163"/>
      <c r="G78" s="163"/>
      <c r="H78" s="163"/>
      <c r="I78" s="163"/>
      <c r="J78" s="163"/>
      <c r="K78" s="163"/>
      <c r="L78" s="137"/>
      <c r="M78" s="141"/>
      <c r="N78" s="137"/>
      <c r="O78" s="141"/>
      <c r="P78" s="381" t="str">
        <f>VLOOKUP(_Output!D1073,_Guidance!$B$2228:$C$2234,2,FALSE)</f>
        <v xml:space="preserve"> </v>
      </c>
      <c r="Q78" s="305" t="s">
        <v>2420</v>
      </c>
      <c r="R78" s="156"/>
    </row>
    <row r="79" spans="1:18" ht="20.25" customHeight="1">
      <c r="A79" s="157"/>
      <c r="B79" s="170" t="s">
        <v>2421</v>
      </c>
      <c r="C79" s="163" t="s">
        <v>2422</v>
      </c>
      <c r="D79" s="163"/>
      <c r="E79" s="163"/>
      <c r="F79" s="163"/>
      <c r="G79" s="163"/>
      <c r="H79" s="163"/>
      <c r="I79" s="163"/>
      <c r="J79" s="163"/>
      <c r="K79" s="163"/>
      <c r="L79" s="137"/>
      <c r="M79" s="141"/>
      <c r="N79" s="137"/>
      <c r="O79" s="141"/>
      <c r="P79" s="381" t="str">
        <f>VLOOKUP(_Output!D794,_Guidance!$B$2228:$C$2234,2,FALSE)</f>
        <v xml:space="preserve"> </v>
      </c>
      <c r="Q79" s="305" t="s">
        <v>2423</v>
      </c>
      <c r="R79" s="156"/>
    </row>
    <row r="80" spans="1:18" ht="20.25" customHeight="1">
      <c r="A80" s="157"/>
      <c r="B80" s="170"/>
      <c r="C80" s="163"/>
      <c r="D80" s="163"/>
      <c r="E80" s="163"/>
      <c r="F80" s="163"/>
      <c r="G80" s="163"/>
      <c r="H80" s="163"/>
      <c r="I80" s="163"/>
      <c r="J80" s="163"/>
      <c r="K80" s="163"/>
      <c r="L80" s="137"/>
      <c r="M80" s="141"/>
      <c r="N80" s="137"/>
      <c r="O80" s="141"/>
      <c r="P80" s="381"/>
      <c r="Q80" s="305"/>
      <c r="R80" s="156"/>
    </row>
    <row r="81" spans="1:18" ht="20.25" customHeight="1">
      <c r="A81" s="157"/>
      <c r="B81" s="486" t="s">
        <v>2424</v>
      </c>
      <c r="C81" s="163"/>
      <c r="D81" s="163"/>
      <c r="E81" s="163"/>
      <c r="F81" s="163"/>
      <c r="G81" s="163"/>
      <c r="H81" s="163"/>
      <c r="I81" s="163"/>
      <c r="J81" s="163"/>
      <c r="K81" s="163"/>
      <c r="L81" s="137"/>
      <c r="M81" s="141"/>
      <c r="N81" s="137"/>
      <c r="O81" s="141"/>
      <c r="P81" s="381"/>
      <c r="Q81" s="305"/>
      <c r="R81" s="156"/>
    </row>
    <row r="82" spans="1:18" ht="20.25" customHeight="1">
      <c r="A82" s="157"/>
      <c r="B82" s="170" t="s">
        <v>2425</v>
      </c>
      <c r="C82" s="163" t="s">
        <v>2426</v>
      </c>
      <c r="D82" s="163"/>
      <c r="E82" s="163"/>
      <c r="F82" s="163"/>
      <c r="G82" s="163"/>
      <c r="H82" s="163"/>
      <c r="I82" s="163"/>
      <c r="J82" s="163"/>
      <c r="K82" s="163"/>
      <c r="L82" s="137"/>
      <c r="M82" s="141"/>
      <c r="N82" s="137"/>
      <c r="O82" s="141"/>
      <c r="P82" s="381" t="str">
        <f>VLOOKUP(_Output!D795,_Guidance!$B$2228:$C$2234,2,FALSE)</f>
        <v xml:space="preserve"> </v>
      </c>
      <c r="Q82" s="305" t="s">
        <v>2427</v>
      </c>
      <c r="R82" s="156"/>
    </row>
    <row r="83" spans="1:18" ht="20.25" customHeight="1">
      <c r="A83" s="157"/>
      <c r="B83" s="170" t="s">
        <v>2428</v>
      </c>
      <c r="C83" s="163" t="s">
        <v>2429</v>
      </c>
      <c r="D83" s="163"/>
      <c r="E83" s="163"/>
      <c r="F83" s="163"/>
      <c r="G83" s="163"/>
      <c r="H83" s="163"/>
      <c r="I83" s="163"/>
      <c r="J83" s="163"/>
      <c r="K83" s="163"/>
      <c r="L83" s="137"/>
      <c r="M83" s="141"/>
      <c r="N83" s="137"/>
      <c r="O83" s="141"/>
      <c r="P83" s="381" t="str">
        <f>VLOOKUP(_Output!D796,_Guidance!$B$2228:$C$2234,2,FALSE)</f>
        <v xml:space="preserve"> </v>
      </c>
      <c r="Q83" s="305" t="s">
        <v>2430</v>
      </c>
      <c r="R83" s="156"/>
    </row>
    <row r="84" spans="1:18" ht="20.25" customHeight="1">
      <c r="A84" s="157"/>
      <c r="B84" s="170" t="s">
        <v>2431</v>
      </c>
      <c r="C84" s="163" t="s">
        <v>2432</v>
      </c>
      <c r="D84" s="163"/>
      <c r="E84" s="163"/>
      <c r="F84" s="163"/>
      <c r="G84" s="163"/>
      <c r="H84" s="163"/>
      <c r="I84" s="163"/>
      <c r="J84" s="163"/>
      <c r="K84" s="163"/>
      <c r="L84" s="137"/>
      <c r="M84" s="141"/>
      <c r="N84" s="137"/>
      <c r="O84" s="141"/>
      <c r="P84" s="381" t="str">
        <f>VLOOKUP(_Output!D797,_Guidance!$B$2228:$C$2234,2,FALSE)</f>
        <v xml:space="preserve"> </v>
      </c>
      <c r="Q84" s="305" t="s">
        <v>2433</v>
      </c>
      <c r="R84" s="156"/>
    </row>
    <row r="85" spans="1:18" ht="20.25" customHeight="1">
      <c r="A85" s="157"/>
      <c r="B85" s="170" t="s">
        <v>2434</v>
      </c>
      <c r="C85" s="163" t="s">
        <v>2435</v>
      </c>
      <c r="D85" s="163"/>
      <c r="E85" s="163"/>
      <c r="F85" s="163"/>
      <c r="G85" s="163"/>
      <c r="H85" s="163"/>
      <c r="I85" s="163"/>
      <c r="J85" s="163"/>
      <c r="K85" s="163"/>
      <c r="L85" s="137"/>
      <c r="M85" s="141"/>
      <c r="N85" s="137"/>
      <c r="O85" s="141"/>
      <c r="P85" s="381" t="str">
        <f>VLOOKUP(_Output!D798,_Guidance!$B$2228:$C$2234,2,FALSE)</f>
        <v xml:space="preserve"> </v>
      </c>
      <c r="Q85" s="305" t="s">
        <v>2436</v>
      </c>
      <c r="R85" s="156"/>
    </row>
    <row r="86" spans="1:18" ht="20.25" customHeight="1">
      <c r="A86" s="157"/>
      <c r="B86" s="170" t="s">
        <v>2437</v>
      </c>
      <c r="C86" s="163" t="s">
        <v>2438</v>
      </c>
      <c r="D86" s="163"/>
      <c r="E86" s="163"/>
      <c r="F86" s="163"/>
      <c r="G86" s="163"/>
      <c r="H86" s="163"/>
      <c r="I86" s="163"/>
      <c r="J86" s="163"/>
      <c r="K86" s="163"/>
      <c r="L86" s="137"/>
      <c r="M86" s="141"/>
      <c r="N86" s="137"/>
      <c r="O86" s="141"/>
      <c r="P86" s="381" t="str">
        <f>VLOOKUP(_Output!D1463,_Guidance!$B$2228:$C$2234,2,FALSE)</f>
        <v xml:space="preserve"> </v>
      </c>
      <c r="Q86" s="305" t="s">
        <v>2439</v>
      </c>
      <c r="R86" s="156"/>
    </row>
    <row r="87" spans="1:18" ht="20.25" customHeight="1">
      <c r="A87" s="157"/>
      <c r="B87" s="170"/>
      <c r="C87" s="163"/>
      <c r="D87" s="163"/>
      <c r="E87" s="163"/>
      <c r="F87" s="163"/>
      <c r="G87" s="163"/>
      <c r="H87" s="163"/>
      <c r="I87" s="163"/>
      <c r="J87" s="163"/>
      <c r="K87" s="163"/>
      <c r="L87" s="137"/>
      <c r="M87" s="141"/>
      <c r="N87" s="137"/>
      <c r="O87" s="141"/>
      <c r="P87" s="381"/>
      <c r="Q87" s="305"/>
      <c r="R87" s="156"/>
    </row>
    <row r="88" spans="1:18" ht="20.25" customHeight="1">
      <c r="A88" s="157"/>
      <c r="B88" s="486" t="s">
        <v>2440</v>
      </c>
      <c r="C88" s="163"/>
      <c r="D88" s="163"/>
      <c r="E88" s="163"/>
      <c r="F88" s="163"/>
      <c r="G88" s="163"/>
      <c r="H88" s="163"/>
      <c r="I88" s="163"/>
      <c r="J88" s="163"/>
      <c r="K88" s="163"/>
      <c r="L88" s="137"/>
      <c r="M88" s="141"/>
      <c r="N88" s="137"/>
      <c r="O88" s="141"/>
      <c r="P88" s="381"/>
      <c r="Q88" s="305"/>
      <c r="R88" s="156"/>
    </row>
    <row r="89" spans="1:18" ht="20.25" customHeight="1">
      <c r="A89" s="157"/>
      <c r="B89" s="170" t="s">
        <v>2441</v>
      </c>
      <c r="C89" s="163" t="s">
        <v>2442</v>
      </c>
      <c r="D89" s="163"/>
      <c r="E89" s="163"/>
      <c r="F89" s="163"/>
      <c r="G89" s="163"/>
      <c r="H89" s="163"/>
      <c r="I89" s="163"/>
      <c r="J89" s="163"/>
      <c r="K89" s="163"/>
      <c r="L89" s="137"/>
      <c r="M89" s="141"/>
      <c r="N89" s="137"/>
      <c r="O89" s="141"/>
      <c r="P89" s="381" t="str">
        <f>VLOOKUP(_Output!D1074,_Guidance!$B$2228:$C$2234,2,FALSE)</f>
        <v xml:space="preserve"> </v>
      </c>
      <c r="Q89" s="305" t="s">
        <v>2443</v>
      </c>
      <c r="R89" s="156"/>
    </row>
    <row r="90" spans="1:18" ht="20.25" customHeight="1">
      <c r="A90" s="157"/>
      <c r="B90" s="170" t="s">
        <v>2444</v>
      </c>
      <c r="C90" s="163" t="s">
        <v>2445</v>
      </c>
      <c r="D90" s="163"/>
      <c r="E90" s="163"/>
      <c r="F90" s="163"/>
      <c r="G90" s="163"/>
      <c r="H90" s="163"/>
      <c r="I90" s="163"/>
      <c r="J90" s="163"/>
      <c r="K90" s="163"/>
      <c r="L90" s="137"/>
      <c r="M90" s="141"/>
      <c r="N90" s="137"/>
      <c r="O90" s="141"/>
      <c r="P90" s="381" t="str">
        <f>VLOOKUP(_Output!D1465,_Guidance!$B$2228:$C$2234,2,FALSE)</f>
        <v xml:space="preserve"> </v>
      </c>
      <c r="Q90" s="305" t="s">
        <v>2446</v>
      </c>
      <c r="R90" s="156"/>
    </row>
    <row r="91" spans="1:18" ht="20.25" customHeight="1">
      <c r="A91" s="157"/>
      <c r="B91" s="170" t="s">
        <v>2447</v>
      </c>
      <c r="C91" s="171" t="s">
        <v>1000</v>
      </c>
      <c r="D91" s="171"/>
      <c r="E91" s="171"/>
      <c r="F91" s="171"/>
      <c r="G91" s="171"/>
      <c r="H91" s="171"/>
      <c r="I91" s="171"/>
      <c r="J91" s="171"/>
      <c r="K91" s="171"/>
      <c r="L91" s="140"/>
      <c r="M91" s="144"/>
      <c r="N91" s="140"/>
      <c r="O91" s="144"/>
      <c r="P91" s="309" t="str">
        <f>VLOOKUP(_Output!D1465,_Guidance!$B$2228:$C$2234,2,FALSE)</f>
        <v xml:space="preserve"> </v>
      </c>
      <c r="Q91" s="309" t="s">
        <v>2448</v>
      </c>
      <c r="R91" s="156"/>
    </row>
    <row r="92" spans="1:18" ht="20.25" customHeight="1">
      <c r="A92" s="157"/>
      <c r="B92" s="141"/>
      <c r="C92" s="160" t="s">
        <v>1641</v>
      </c>
      <c r="D92" s="160"/>
      <c r="E92" s="160"/>
      <c r="F92" s="160"/>
      <c r="G92" s="160"/>
      <c r="H92" s="160"/>
      <c r="I92" s="160"/>
      <c r="J92" s="160"/>
      <c r="K92" s="160"/>
      <c r="L92" s="312">
        <f>IFERROR(ROUND(_Output!K800,0),0)</f>
        <v>0</v>
      </c>
      <c r="M92" s="390"/>
      <c r="N92" s="141"/>
      <c r="O92" s="141"/>
      <c r="P92" s="141"/>
      <c r="Q92" s="305"/>
      <c r="R92" s="156"/>
    </row>
    <row r="93" spans="1:18" ht="20.25" customHeight="1">
      <c r="A93" s="157"/>
      <c r="B93" s="141"/>
      <c r="C93" s="141"/>
      <c r="D93" s="141"/>
      <c r="E93" s="141"/>
      <c r="F93" s="141"/>
      <c r="G93" s="141"/>
      <c r="H93" s="141"/>
      <c r="I93" s="141"/>
      <c r="J93" s="141"/>
      <c r="K93" s="141"/>
      <c r="L93" s="145"/>
      <c r="M93" s="141"/>
      <c r="N93" s="137"/>
      <c r="O93" s="141"/>
      <c r="P93" s="180"/>
      <c r="Q93" s="305"/>
      <c r="R93" s="156"/>
    </row>
    <row r="94" spans="1:18" ht="20.25" customHeight="1">
      <c r="A94" s="176"/>
      <c r="B94" s="174" t="s">
        <v>351</v>
      </c>
      <c r="C94" s="174"/>
      <c r="D94" s="174"/>
      <c r="E94" s="174"/>
      <c r="F94" s="174"/>
      <c r="G94" s="174"/>
      <c r="H94" s="174"/>
      <c r="I94" s="174"/>
      <c r="J94" s="174"/>
      <c r="K94" s="388"/>
      <c r="L94" s="140"/>
      <c r="M94" s="141"/>
      <c r="N94" s="140"/>
      <c r="O94" s="141"/>
      <c r="P94" s="140"/>
      <c r="Q94" s="140"/>
      <c r="R94" s="156"/>
    </row>
    <row r="95" spans="1:18" ht="20.25" customHeight="1">
      <c r="A95" s="9"/>
      <c r="B95" s="3" t="s">
        <v>2449</v>
      </c>
      <c r="C95" s="3" t="s">
        <v>353</v>
      </c>
      <c r="D95" s="5"/>
      <c r="E95" s="5"/>
      <c r="F95" s="5"/>
      <c r="G95" s="5"/>
      <c r="H95" s="5"/>
      <c r="I95" s="5"/>
      <c r="J95" s="5"/>
      <c r="K95" s="102" t="s">
        <v>1461</v>
      </c>
      <c r="L95" s="607" t="s">
        <v>451</v>
      </c>
      <c r="M95" s="608"/>
      <c r="N95" s="932"/>
      <c r="O95" s="932"/>
      <c r="P95" s="932"/>
      <c r="Q95" s="933"/>
      <c r="R95" s="14"/>
    </row>
    <row r="96" spans="1:18" ht="20.25" customHeight="1">
      <c r="A96" s="9"/>
      <c r="B96" s="5"/>
      <c r="C96" s="5"/>
      <c r="D96" s="5"/>
      <c r="E96" s="5"/>
      <c r="F96" s="5"/>
      <c r="G96" s="5"/>
      <c r="H96" s="5"/>
      <c r="I96" s="5"/>
      <c r="J96" s="5"/>
      <c r="K96" s="5"/>
      <c r="L96" s="609" t="s">
        <v>457</v>
      </c>
      <c r="M96" s="610"/>
      <c r="N96" s="928"/>
      <c r="O96" s="928"/>
      <c r="P96" s="928"/>
      <c r="Q96" s="929"/>
      <c r="R96" s="14"/>
    </row>
    <row r="97" spans="1:18" ht="20.25" customHeight="1">
      <c r="A97" s="9"/>
      <c r="B97" s="5"/>
      <c r="C97" s="5"/>
      <c r="D97" s="5"/>
      <c r="E97" s="5"/>
      <c r="F97" s="5"/>
      <c r="G97" s="5"/>
      <c r="H97" s="5"/>
      <c r="I97" s="5"/>
      <c r="J97" s="5"/>
      <c r="K97" s="5"/>
      <c r="L97" s="609" t="s">
        <v>501</v>
      </c>
      <c r="M97" s="610"/>
      <c r="N97" s="924"/>
      <c r="O97" s="924"/>
      <c r="P97" s="924"/>
      <c r="Q97" s="925"/>
      <c r="R97" s="14"/>
    </row>
    <row r="98" spans="1:18" ht="20.25" customHeight="1">
      <c r="A98" s="9"/>
      <c r="B98" s="5"/>
      <c r="C98" s="5"/>
      <c r="D98" s="5"/>
      <c r="E98" s="5"/>
      <c r="F98" s="5"/>
      <c r="G98" s="5"/>
      <c r="H98" s="5"/>
      <c r="I98" s="5"/>
      <c r="J98" s="5"/>
      <c r="K98" s="5"/>
      <c r="L98" s="609" t="s">
        <v>504</v>
      </c>
      <c r="M98" s="610"/>
      <c r="N98" s="928"/>
      <c r="O98" s="928"/>
      <c r="P98" s="928"/>
      <c r="Q98" s="929"/>
      <c r="R98" s="14"/>
    </row>
    <row r="99" spans="1:18" ht="20.25" customHeight="1">
      <c r="A99" s="9"/>
      <c r="B99" s="5"/>
      <c r="C99" s="5"/>
      <c r="D99" s="5"/>
      <c r="E99" s="5"/>
      <c r="F99" s="5"/>
      <c r="G99" s="5"/>
      <c r="H99" s="5"/>
      <c r="I99" s="5"/>
      <c r="J99" s="5"/>
      <c r="K99" s="5"/>
      <c r="L99" s="609" t="s">
        <v>531</v>
      </c>
      <c r="M99" s="610"/>
      <c r="N99" s="924"/>
      <c r="O99" s="924"/>
      <c r="P99" s="924"/>
      <c r="Q99" s="925"/>
      <c r="R99" s="14"/>
    </row>
    <row r="100" spans="1:18" ht="20.25" customHeight="1">
      <c r="A100" s="9"/>
      <c r="B100" s="5"/>
      <c r="C100" s="5"/>
      <c r="D100" s="5"/>
      <c r="E100" s="5"/>
      <c r="F100" s="5"/>
      <c r="G100" s="5"/>
      <c r="H100" s="5"/>
      <c r="I100" s="5"/>
      <c r="J100" s="5"/>
      <c r="K100" s="5"/>
      <c r="L100" s="609" t="s">
        <v>534</v>
      </c>
      <c r="M100" s="610"/>
      <c r="N100" s="924"/>
      <c r="O100" s="924"/>
      <c r="P100" s="924"/>
      <c r="Q100" s="925"/>
      <c r="R100" s="14"/>
    </row>
    <row r="101" spans="1:18" ht="20.25" customHeight="1">
      <c r="A101" s="9"/>
      <c r="B101" s="5"/>
      <c r="C101" s="5"/>
      <c r="D101" s="5"/>
      <c r="E101" s="5"/>
      <c r="F101" s="5"/>
      <c r="G101" s="5"/>
      <c r="H101" s="5"/>
      <c r="I101" s="5"/>
      <c r="J101" s="5"/>
      <c r="K101" s="5"/>
      <c r="L101" s="609" t="s">
        <v>537</v>
      </c>
      <c r="M101" s="610"/>
      <c r="N101" s="928"/>
      <c r="O101" s="928"/>
      <c r="P101" s="928"/>
      <c r="Q101" s="929"/>
      <c r="R101" s="14"/>
    </row>
    <row r="102" spans="1:18" ht="20.25" customHeight="1">
      <c r="A102" s="9"/>
      <c r="B102" s="5"/>
      <c r="C102" s="5"/>
      <c r="D102" s="5"/>
      <c r="E102" s="5"/>
      <c r="F102" s="5"/>
      <c r="G102" s="5"/>
      <c r="H102" s="5"/>
      <c r="I102" s="5"/>
      <c r="J102" s="5"/>
      <c r="K102" s="5"/>
      <c r="L102" s="609" t="s">
        <v>540</v>
      </c>
      <c r="M102" s="610"/>
      <c r="N102" s="922"/>
      <c r="O102" s="922"/>
      <c r="P102" s="922"/>
      <c r="Q102" s="923"/>
      <c r="R102" s="14"/>
    </row>
    <row r="103" spans="1:18" ht="20.25" customHeight="1">
      <c r="A103" s="9"/>
      <c r="B103" s="5"/>
      <c r="C103" s="5"/>
      <c r="D103" s="5"/>
      <c r="E103" s="5"/>
      <c r="F103" s="5"/>
      <c r="G103" s="5"/>
      <c r="H103" s="5"/>
      <c r="I103" s="5"/>
      <c r="J103" s="5"/>
      <c r="K103" s="5"/>
      <c r="L103" s="609" t="s">
        <v>543</v>
      </c>
      <c r="M103" s="610"/>
      <c r="N103" s="922"/>
      <c r="O103" s="922"/>
      <c r="P103" s="922"/>
      <c r="Q103" s="923"/>
      <c r="R103" s="14"/>
    </row>
    <row r="104" spans="1:18" ht="20.25" customHeight="1">
      <c r="A104" s="9"/>
      <c r="B104" s="5"/>
      <c r="C104" s="5"/>
      <c r="D104" s="5"/>
      <c r="E104" s="5"/>
      <c r="F104" s="5"/>
      <c r="G104" s="5"/>
      <c r="H104" s="5"/>
      <c r="I104" s="5"/>
      <c r="J104" s="5"/>
      <c r="K104" s="5"/>
      <c r="L104" s="609" t="s">
        <v>546</v>
      </c>
      <c r="M104" s="610"/>
      <c r="N104" s="922"/>
      <c r="O104" s="922"/>
      <c r="P104" s="922"/>
      <c r="Q104" s="923"/>
      <c r="R104" s="14"/>
    </row>
    <row r="105" spans="1:18" ht="20.25" customHeight="1">
      <c r="A105" s="9"/>
      <c r="B105" s="5"/>
      <c r="C105" s="5"/>
      <c r="D105" s="5"/>
      <c r="E105" s="5"/>
      <c r="F105" s="5"/>
      <c r="G105" s="5"/>
      <c r="H105" s="5"/>
      <c r="I105" s="5"/>
      <c r="J105" s="5"/>
      <c r="K105" s="5"/>
      <c r="L105" s="609" t="s">
        <v>549</v>
      </c>
      <c r="M105" s="610"/>
      <c r="N105" s="922"/>
      <c r="O105" s="922"/>
      <c r="P105" s="922"/>
      <c r="Q105" s="923"/>
      <c r="R105" s="14"/>
    </row>
    <row r="106" spans="1:18" ht="20.25" customHeight="1">
      <c r="A106" s="9"/>
      <c r="B106" s="5"/>
      <c r="C106" s="5"/>
      <c r="D106" s="5"/>
      <c r="E106" s="5"/>
      <c r="F106" s="5"/>
      <c r="G106" s="5"/>
      <c r="H106" s="5"/>
      <c r="I106" s="5"/>
      <c r="J106" s="5"/>
      <c r="K106" s="5"/>
      <c r="L106" s="609" t="s">
        <v>2317</v>
      </c>
      <c r="M106" s="610"/>
      <c r="N106" s="922"/>
      <c r="O106" s="922"/>
      <c r="P106" s="922"/>
      <c r="Q106" s="923"/>
      <c r="R106" s="14"/>
    </row>
    <row r="107" spans="1:18" ht="20.25" customHeight="1">
      <c r="A107" s="9"/>
      <c r="B107" s="5"/>
      <c r="C107" s="5"/>
      <c r="D107" s="5"/>
      <c r="E107" s="5"/>
      <c r="F107" s="5"/>
      <c r="G107" s="5"/>
      <c r="H107" s="5"/>
      <c r="I107" s="5"/>
      <c r="J107" s="5"/>
      <c r="K107" s="5"/>
      <c r="L107" s="611" t="s">
        <v>2318</v>
      </c>
      <c r="M107" s="612"/>
      <c r="N107" s="930"/>
      <c r="O107" s="930"/>
      <c r="P107" s="930"/>
      <c r="Q107" s="931"/>
      <c r="R107" s="14"/>
    </row>
    <row r="108" spans="1:18" ht="20.25" customHeight="1">
      <c r="A108" s="9"/>
      <c r="B108" s="5"/>
      <c r="C108" s="5"/>
      <c r="D108" s="5"/>
      <c r="E108" s="5"/>
      <c r="F108" s="5"/>
      <c r="G108" s="5"/>
      <c r="H108" s="5"/>
      <c r="I108" s="5"/>
      <c r="J108" s="5"/>
      <c r="K108" s="5"/>
      <c r="L108" s="5"/>
      <c r="M108" s="5"/>
      <c r="N108" s="5"/>
      <c r="O108" s="5"/>
      <c r="P108" s="5"/>
      <c r="Q108" s="5"/>
      <c r="R108" s="14"/>
    </row>
    <row r="109" spans="1:18" ht="20.25" customHeight="1">
      <c r="A109" s="9"/>
      <c r="B109" s="5"/>
      <c r="C109" s="5"/>
      <c r="D109" s="5"/>
      <c r="E109" s="5"/>
      <c r="F109" s="5"/>
      <c r="G109" s="5"/>
      <c r="H109" s="5"/>
      <c r="I109" s="5"/>
      <c r="J109" s="5"/>
      <c r="K109" s="351" t="s">
        <v>1528</v>
      </c>
      <c r="L109" s="619" t="s">
        <v>2322</v>
      </c>
      <c r="M109" s="620"/>
      <c r="N109" s="964"/>
      <c r="O109" s="964"/>
      <c r="P109" s="964"/>
      <c r="Q109" s="965"/>
      <c r="R109" s="14"/>
    </row>
    <row r="110" spans="1:18" ht="20.25" customHeight="1">
      <c r="A110" s="9"/>
      <c r="B110" s="5"/>
      <c r="C110" s="5"/>
      <c r="D110" s="5"/>
      <c r="E110" s="5"/>
      <c r="F110" s="5"/>
      <c r="G110" s="5"/>
      <c r="H110" s="5"/>
      <c r="I110" s="5"/>
      <c r="J110" s="5"/>
      <c r="K110" s="5"/>
      <c r="L110" s="621" t="s">
        <v>2325</v>
      </c>
      <c r="M110" s="622"/>
      <c r="N110" s="962"/>
      <c r="O110" s="962"/>
      <c r="P110" s="962"/>
      <c r="Q110" s="963"/>
      <c r="R110" s="14"/>
    </row>
    <row r="111" spans="1:18" ht="20.25" customHeight="1">
      <c r="A111" s="9"/>
      <c r="B111" s="5"/>
      <c r="C111" s="5"/>
      <c r="D111" s="5"/>
      <c r="E111" s="5"/>
      <c r="F111" s="5"/>
      <c r="G111" s="5"/>
      <c r="H111" s="5"/>
      <c r="I111" s="5"/>
      <c r="J111" s="5"/>
      <c r="K111" s="5"/>
      <c r="L111" s="621" t="s">
        <v>2328</v>
      </c>
      <c r="M111" s="622"/>
      <c r="N111" s="966"/>
      <c r="O111" s="966"/>
      <c r="P111" s="966"/>
      <c r="Q111" s="967"/>
      <c r="R111" s="14"/>
    </row>
    <row r="112" spans="1:18" ht="20.25" customHeight="1">
      <c r="A112" s="9"/>
      <c r="B112" s="5"/>
      <c r="C112" s="5"/>
      <c r="D112" s="5"/>
      <c r="E112" s="5"/>
      <c r="F112" s="5"/>
      <c r="G112" s="5"/>
      <c r="H112" s="5"/>
      <c r="I112" s="5"/>
      <c r="J112" s="5"/>
      <c r="K112" s="5"/>
      <c r="L112" s="621" t="s">
        <v>2331</v>
      </c>
      <c r="M112" s="622"/>
      <c r="N112" s="962"/>
      <c r="O112" s="962"/>
      <c r="P112" s="962"/>
      <c r="Q112" s="963"/>
      <c r="R112" s="14"/>
    </row>
    <row r="113" spans="1:18" ht="20.25" customHeight="1">
      <c r="A113" s="9"/>
      <c r="B113" s="5"/>
      <c r="C113" s="5"/>
      <c r="D113" s="5"/>
      <c r="E113" s="5"/>
      <c r="F113" s="5"/>
      <c r="G113" s="5"/>
      <c r="H113" s="5"/>
      <c r="I113" s="5"/>
      <c r="J113" s="5"/>
      <c r="K113" s="5"/>
      <c r="L113" s="621" t="s">
        <v>2334</v>
      </c>
      <c r="M113" s="622"/>
      <c r="N113" s="962"/>
      <c r="O113" s="962"/>
      <c r="P113" s="962"/>
      <c r="Q113" s="963"/>
      <c r="R113" s="14"/>
    </row>
    <row r="114" spans="1:18" ht="20.25" customHeight="1">
      <c r="A114" s="9"/>
      <c r="B114" s="5"/>
      <c r="C114" s="5"/>
      <c r="D114" s="5"/>
      <c r="E114" s="5"/>
      <c r="F114" s="5"/>
      <c r="G114" s="5"/>
      <c r="H114" s="5"/>
      <c r="I114" s="5"/>
      <c r="J114" s="5"/>
      <c r="K114" s="5"/>
      <c r="L114" s="621" t="s">
        <v>2337</v>
      </c>
      <c r="M114" s="622"/>
      <c r="N114" s="962"/>
      <c r="O114" s="962"/>
      <c r="P114" s="962"/>
      <c r="Q114" s="963"/>
      <c r="R114" s="14"/>
    </row>
    <row r="115" spans="1:18" ht="20.25" customHeight="1">
      <c r="A115" s="9"/>
      <c r="B115" s="5"/>
      <c r="C115" s="5"/>
      <c r="D115" s="5"/>
      <c r="E115" s="5"/>
      <c r="F115" s="5"/>
      <c r="G115" s="5"/>
      <c r="H115" s="5"/>
      <c r="I115" s="5"/>
      <c r="J115" s="5"/>
      <c r="K115" s="5"/>
      <c r="L115" s="621" t="s">
        <v>2341</v>
      </c>
      <c r="M115" s="622"/>
      <c r="N115" s="962"/>
      <c r="O115" s="962"/>
      <c r="P115" s="962"/>
      <c r="Q115" s="963"/>
      <c r="R115" s="14"/>
    </row>
    <row r="116" spans="1:18" ht="20.25" customHeight="1">
      <c r="A116" s="9"/>
      <c r="B116" s="5"/>
      <c r="C116" s="5"/>
      <c r="D116" s="5"/>
      <c r="E116" s="5"/>
      <c r="F116" s="5"/>
      <c r="G116" s="5"/>
      <c r="H116" s="5"/>
      <c r="I116" s="5"/>
      <c r="J116" s="5"/>
      <c r="K116" s="5"/>
      <c r="L116" s="621" t="s">
        <v>2344</v>
      </c>
      <c r="M116" s="622"/>
      <c r="N116" s="962"/>
      <c r="O116" s="962"/>
      <c r="P116" s="962"/>
      <c r="Q116" s="963"/>
      <c r="R116" s="14"/>
    </row>
    <row r="117" spans="1:18" ht="20.25" customHeight="1">
      <c r="A117" s="9"/>
      <c r="B117" s="5"/>
      <c r="C117" s="5"/>
      <c r="D117" s="5"/>
      <c r="E117" s="5"/>
      <c r="F117" s="5"/>
      <c r="G117" s="5"/>
      <c r="H117" s="5"/>
      <c r="I117" s="5"/>
      <c r="J117" s="5"/>
      <c r="K117" s="5"/>
      <c r="L117" s="621" t="s">
        <v>2347</v>
      </c>
      <c r="M117" s="622"/>
      <c r="N117" s="962"/>
      <c r="O117" s="962"/>
      <c r="P117" s="962"/>
      <c r="Q117" s="963"/>
      <c r="R117" s="14"/>
    </row>
    <row r="118" spans="1:18" ht="20.25" customHeight="1">
      <c r="A118" s="9"/>
      <c r="B118" s="5"/>
      <c r="C118" s="5"/>
      <c r="D118" s="5"/>
      <c r="E118" s="5"/>
      <c r="F118" s="5"/>
      <c r="G118" s="5"/>
      <c r="H118" s="5"/>
      <c r="I118" s="5"/>
      <c r="J118" s="5"/>
      <c r="K118" s="5"/>
      <c r="L118" s="621" t="s">
        <v>2350</v>
      </c>
      <c r="M118" s="622"/>
      <c r="N118" s="962"/>
      <c r="O118" s="962"/>
      <c r="P118" s="962"/>
      <c r="Q118" s="963"/>
      <c r="R118" s="14"/>
    </row>
    <row r="119" spans="1:18" ht="20.25" customHeight="1">
      <c r="A119" s="9"/>
      <c r="B119" s="5"/>
      <c r="C119" s="5"/>
      <c r="D119" s="5"/>
      <c r="E119" s="5"/>
      <c r="F119" s="5"/>
      <c r="G119" s="5"/>
      <c r="H119" s="5"/>
      <c r="I119" s="5"/>
      <c r="J119" s="5"/>
      <c r="K119" s="5"/>
      <c r="L119" s="621" t="s">
        <v>2353</v>
      </c>
      <c r="M119" s="622"/>
      <c r="N119" s="962"/>
      <c r="O119" s="962"/>
      <c r="P119" s="962"/>
      <c r="Q119" s="963"/>
      <c r="R119" s="14"/>
    </row>
    <row r="120" spans="1:18" ht="20.25" customHeight="1">
      <c r="A120" s="9"/>
      <c r="B120" s="5"/>
      <c r="C120" s="5"/>
      <c r="D120" s="5"/>
      <c r="E120" s="5"/>
      <c r="F120" s="5"/>
      <c r="G120" s="5"/>
      <c r="H120" s="5"/>
      <c r="I120" s="5"/>
      <c r="J120" s="5"/>
      <c r="K120" s="5"/>
      <c r="L120" s="621" t="s">
        <v>2356</v>
      </c>
      <c r="M120" s="622"/>
      <c r="N120" s="962"/>
      <c r="O120" s="962"/>
      <c r="P120" s="962"/>
      <c r="Q120" s="963"/>
      <c r="R120" s="14"/>
    </row>
    <row r="121" spans="1:18" ht="20.25" customHeight="1">
      <c r="A121" s="9"/>
      <c r="B121" s="5"/>
      <c r="C121" s="5"/>
      <c r="D121" s="5"/>
      <c r="E121" s="5"/>
      <c r="F121" s="5"/>
      <c r="G121" s="5"/>
      <c r="H121" s="5"/>
      <c r="I121" s="5"/>
      <c r="J121" s="5"/>
      <c r="K121" s="5"/>
      <c r="L121" s="621" t="s">
        <v>2359</v>
      </c>
      <c r="M121" s="622"/>
      <c r="N121" s="962"/>
      <c r="O121" s="962"/>
      <c r="P121" s="962"/>
      <c r="Q121" s="963"/>
      <c r="R121" s="14"/>
    </row>
    <row r="122" spans="1:18" ht="20.25" customHeight="1">
      <c r="A122" s="9"/>
      <c r="B122" s="5"/>
      <c r="C122" s="5"/>
      <c r="D122" s="5"/>
      <c r="E122" s="5"/>
      <c r="F122" s="5"/>
      <c r="G122" s="5"/>
      <c r="H122" s="5"/>
      <c r="I122" s="5"/>
      <c r="J122" s="5"/>
      <c r="K122" s="5"/>
      <c r="L122" s="621" t="s">
        <v>2362</v>
      </c>
      <c r="M122" s="622"/>
      <c r="N122" s="962"/>
      <c r="O122" s="962"/>
      <c r="P122" s="962"/>
      <c r="Q122" s="963"/>
      <c r="R122" s="14"/>
    </row>
    <row r="123" spans="1:18" ht="20.25" customHeight="1">
      <c r="A123" s="9"/>
      <c r="B123" s="5"/>
      <c r="C123" s="5"/>
      <c r="D123" s="5"/>
      <c r="E123" s="5"/>
      <c r="F123" s="5"/>
      <c r="G123" s="5"/>
      <c r="H123" s="5"/>
      <c r="I123" s="5"/>
      <c r="J123" s="5"/>
      <c r="K123" s="5"/>
      <c r="L123" s="621" t="s">
        <v>2365</v>
      </c>
      <c r="M123" s="622"/>
      <c r="N123" s="962"/>
      <c r="O123" s="962"/>
      <c r="P123" s="962"/>
      <c r="Q123" s="963"/>
      <c r="R123" s="14"/>
    </row>
    <row r="124" spans="1:18" ht="20.25" customHeight="1">
      <c r="A124" s="9"/>
      <c r="B124" s="5"/>
      <c r="C124" s="5"/>
      <c r="D124" s="5"/>
      <c r="E124" s="5"/>
      <c r="F124" s="5"/>
      <c r="G124" s="5"/>
      <c r="H124" s="5"/>
      <c r="I124" s="5"/>
      <c r="J124" s="5"/>
      <c r="K124" s="5"/>
      <c r="L124" s="621" t="s">
        <v>2368</v>
      </c>
      <c r="M124" s="622"/>
      <c r="N124" s="962"/>
      <c r="O124" s="962"/>
      <c r="P124" s="962"/>
      <c r="Q124" s="963"/>
      <c r="R124" s="14"/>
    </row>
    <row r="125" spans="1:18" ht="20.25" customHeight="1">
      <c r="A125" s="9"/>
      <c r="B125" s="5"/>
      <c r="C125" s="5"/>
      <c r="D125" s="5"/>
      <c r="E125" s="5"/>
      <c r="F125" s="5"/>
      <c r="G125" s="5"/>
      <c r="H125" s="5"/>
      <c r="I125" s="5"/>
      <c r="J125" s="5"/>
      <c r="K125" s="5"/>
      <c r="L125" s="621" t="s">
        <v>2372</v>
      </c>
      <c r="M125" s="622"/>
      <c r="N125" s="962"/>
      <c r="O125" s="962"/>
      <c r="P125" s="962"/>
      <c r="Q125" s="963"/>
      <c r="R125" s="14"/>
    </row>
    <row r="126" spans="1:18" ht="20.25" customHeight="1">
      <c r="A126" s="9"/>
      <c r="B126" s="5"/>
      <c r="C126" s="5"/>
      <c r="D126" s="5"/>
      <c r="E126" s="5"/>
      <c r="F126" s="5"/>
      <c r="G126" s="5"/>
      <c r="H126" s="5"/>
      <c r="I126" s="5"/>
      <c r="J126" s="5"/>
      <c r="K126" s="5"/>
      <c r="L126" s="621" t="s">
        <v>2375</v>
      </c>
      <c r="M126" s="622"/>
      <c r="N126" s="962"/>
      <c r="O126" s="962"/>
      <c r="P126" s="962"/>
      <c r="Q126" s="963"/>
      <c r="R126" s="14"/>
    </row>
    <row r="127" spans="1:18" ht="20.25" customHeight="1">
      <c r="A127" s="9"/>
      <c r="B127" s="5"/>
      <c r="C127" s="5"/>
      <c r="D127" s="5"/>
      <c r="E127" s="5"/>
      <c r="F127" s="5"/>
      <c r="G127" s="5"/>
      <c r="H127" s="5"/>
      <c r="I127" s="5"/>
      <c r="J127" s="5"/>
      <c r="K127" s="5"/>
      <c r="L127" s="621" t="s">
        <v>2378</v>
      </c>
      <c r="M127" s="622"/>
      <c r="N127" s="962"/>
      <c r="O127" s="962"/>
      <c r="P127" s="962"/>
      <c r="Q127" s="963"/>
      <c r="R127" s="14"/>
    </row>
    <row r="128" spans="1:18" ht="20.25" customHeight="1">
      <c r="A128" s="9"/>
      <c r="B128" s="5"/>
      <c r="C128" s="5"/>
      <c r="D128" s="5"/>
      <c r="E128" s="5"/>
      <c r="F128" s="5"/>
      <c r="G128" s="5"/>
      <c r="H128" s="5"/>
      <c r="I128" s="5"/>
      <c r="J128" s="5"/>
      <c r="K128" s="5"/>
      <c r="L128" s="621" t="s">
        <v>2381</v>
      </c>
      <c r="M128" s="622"/>
      <c r="N128" s="962"/>
      <c r="O128" s="962"/>
      <c r="P128" s="962"/>
      <c r="Q128" s="963"/>
      <c r="R128" s="14"/>
    </row>
    <row r="129" spans="1:18" ht="20.25" customHeight="1">
      <c r="A129" s="9"/>
      <c r="B129" s="5"/>
      <c r="C129" s="5"/>
      <c r="D129" s="5"/>
      <c r="E129" s="5"/>
      <c r="F129" s="5"/>
      <c r="G129" s="5"/>
      <c r="H129" s="5"/>
      <c r="I129" s="5"/>
      <c r="J129" s="5"/>
      <c r="K129" s="5"/>
      <c r="L129" s="621" t="s">
        <v>2384</v>
      </c>
      <c r="M129" s="622"/>
      <c r="N129" s="962"/>
      <c r="O129" s="962"/>
      <c r="P129" s="962"/>
      <c r="Q129" s="963"/>
      <c r="R129" s="14"/>
    </row>
    <row r="130" spans="1:18" ht="20.25" customHeight="1">
      <c r="A130" s="9"/>
      <c r="B130" s="5"/>
      <c r="C130" s="5"/>
      <c r="D130" s="5"/>
      <c r="E130" s="5"/>
      <c r="F130" s="5"/>
      <c r="G130" s="5"/>
      <c r="H130" s="5"/>
      <c r="I130" s="5"/>
      <c r="J130" s="5"/>
      <c r="K130" s="5"/>
      <c r="L130" s="621" t="s">
        <v>2387</v>
      </c>
      <c r="M130" s="622"/>
      <c r="N130" s="962"/>
      <c r="O130" s="962"/>
      <c r="P130" s="962"/>
      <c r="Q130" s="963"/>
      <c r="R130" s="14"/>
    </row>
    <row r="131" spans="1:18" ht="20.25" customHeight="1">
      <c r="A131" s="9"/>
      <c r="B131" s="5"/>
      <c r="C131" s="5"/>
      <c r="D131" s="5"/>
      <c r="E131" s="5"/>
      <c r="F131" s="5"/>
      <c r="G131" s="5"/>
      <c r="H131" s="5"/>
      <c r="I131" s="5"/>
      <c r="J131" s="5"/>
      <c r="K131" s="5"/>
      <c r="L131" s="621" t="s">
        <v>2390</v>
      </c>
      <c r="M131" s="622"/>
      <c r="N131" s="962"/>
      <c r="O131" s="962"/>
      <c r="P131" s="962"/>
      <c r="Q131" s="963"/>
      <c r="R131" s="14"/>
    </row>
    <row r="132" spans="1:18" ht="20.25" customHeight="1">
      <c r="A132" s="9"/>
      <c r="B132" s="5"/>
      <c r="C132" s="5"/>
      <c r="D132" s="5"/>
      <c r="E132" s="5"/>
      <c r="F132" s="5"/>
      <c r="G132" s="5"/>
      <c r="H132" s="5"/>
      <c r="I132" s="5"/>
      <c r="J132" s="5"/>
      <c r="K132" s="5"/>
      <c r="L132" s="621" t="s">
        <v>2393</v>
      </c>
      <c r="M132" s="622"/>
      <c r="N132" s="962"/>
      <c r="O132" s="962"/>
      <c r="P132" s="962"/>
      <c r="Q132" s="963"/>
      <c r="R132" s="14"/>
    </row>
    <row r="133" spans="1:18" ht="20.25" customHeight="1">
      <c r="A133" s="9"/>
      <c r="B133" s="5"/>
      <c r="C133" s="5"/>
      <c r="D133" s="5"/>
      <c r="E133" s="5"/>
      <c r="F133" s="5"/>
      <c r="G133" s="5"/>
      <c r="H133" s="5"/>
      <c r="I133" s="5"/>
      <c r="J133" s="5"/>
      <c r="K133" s="5"/>
      <c r="L133" s="621" t="s">
        <v>2395</v>
      </c>
      <c r="M133" s="622"/>
      <c r="N133" s="962"/>
      <c r="O133" s="962"/>
      <c r="P133" s="962"/>
      <c r="Q133" s="963"/>
      <c r="R133" s="14"/>
    </row>
    <row r="134" spans="1:18" ht="20.25" customHeight="1">
      <c r="A134" s="9"/>
      <c r="B134" s="5"/>
      <c r="C134" s="5"/>
      <c r="D134" s="5"/>
      <c r="E134" s="5"/>
      <c r="F134" s="5"/>
      <c r="G134" s="5"/>
      <c r="H134" s="5"/>
      <c r="I134" s="5"/>
      <c r="J134" s="5"/>
      <c r="K134" s="5"/>
      <c r="L134" s="621" t="s">
        <v>2397</v>
      </c>
      <c r="M134" s="622"/>
      <c r="N134" s="962"/>
      <c r="O134" s="962"/>
      <c r="P134" s="962"/>
      <c r="Q134" s="963"/>
      <c r="R134" s="14"/>
    </row>
    <row r="135" spans="1:18" ht="20.25" customHeight="1">
      <c r="A135" s="9"/>
      <c r="B135" s="5"/>
      <c r="C135" s="5"/>
      <c r="D135" s="5"/>
      <c r="E135" s="5"/>
      <c r="F135" s="5"/>
      <c r="G135" s="5"/>
      <c r="H135" s="5"/>
      <c r="I135" s="5"/>
      <c r="J135" s="5"/>
      <c r="K135" s="5"/>
      <c r="L135" s="621" t="s">
        <v>2400</v>
      </c>
      <c r="M135" s="622"/>
      <c r="N135" s="962"/>
      <c r="O135" s="962"/>
      <c r="P135" s="962"/>
      <c r="Q135" s="963"/>
      <c r="R135" s="14"/>
    </row>
    <row r="136" spans="1:18" ht="20.25" customHeight="1">
      <c r="A136" s="9"/>
      <c r="B136" s="5"/>
      <c r="C136" s="5"/>
      <c r="D136" s="5"/>
      <c r="E136" s="5"/>
      <c r="F136" s="5"/>
      <c r="G136" s="5"/>
      <c r="H136" s="5"/>
      <c r="I136" s="5"/>
      <c r="J136" s="5"/>
      <c r="K136" s="5"/>
      <c r="L136" s="621" t="s">
        <v>2403</v>
      </c>
      <c r="M136" s="622"/>
      <c r="N136" s="962"/>
      <c r="O136" s="962"/>
      <c r="P136" s="962"/>
      <c r="Q136" s="963"/>
      <c r="R136" s="14"/>
    </row>
    <row r="137" spans="1:18" ht="20.25" customHeight="1">
      <c r="A137" s="9"/>
      <c r="B137" s="5"/>
      <c r="C137" s="5"/>
      <c r="D137" s="5"/>
      <c r="E137" s="5"/>
      <c r="F137" s="5"/>
      <c r="G137" s="5"/>
      <c r="H137" s="5"/>
      <c r="I137" s="5"/>
      <c r="J137" s="5"/>
      <c r="K137" s="5"/>
      <c r="L137" s="621" t="s">
        <v>2406</v>
      </c>
      <c r="M137" s="622"/>
      <c r="N137" s="962"/>
      <c r="O137" s="962"/>
      <c r="P137" s="962"/>
      <c r="Q137" s="963"/>
      <c r="R137" s="14"/>
    </row>
    <row r="138" spans="1:18" ht="20.25" customHeight="1">
      <c r="A138" s="9"/>
      <c r="B138" s="5"/>
      <c r="C138" s="5"/>
      <c r="D138" s="5"/>
      <c r="E138" s="5"/>
      <c r="F138" s="5"/>
      <c r="G138" s="5"/>
      <c r="H138" s="5"/>
      <c r="I138" s="5"/>
      <c r="J138" s="5"/>
      <c r="K138" s="5"/>
      <c r="L138" s="621" t="s">
        <v>2409</v>
      </c>
      <c r="M138" s="622"/>
      <c r="N138" s="962"/>
      <c r="O138" s="962"/>
      <c r="P138" s="962"/>
      <c r="Q138" s="963"/>
      <c r="R138" s="14"/>
    </row>
    <row r="139" spans="1:18" ht="20.25" customHeight="1">
      <c r="A139" s="9"/>
      <c r="B139" s="5"/>
      <c r="C139" s="5"/>
      <c r="D139" s="5"/>
      <c r="E139" s="5"/>
      <c r="F139" s="5"/>
      <c r="G139" s="5"/>
      <c r="H139" s="5"/>
      <c r="I139" s="5"/>
      <c r="J139" s="5"/>
      <c r="K139" s="5"/>
      <c r="L139" s="621" t="s">
        <v>2412</v>
      </c>
      <c r="M139" s="622"/>
      <c r="N139" s="805"/>
      <c r="O139" s="805"/>
      <c r="P139" s="805"/>
      <c r="Q139" s="806"/>
      <c r="R139" s="14"/>
    </row>
    <row r="140" spans="1:18" ht="20.25" customHeight="1">
      <c r="A140" s="9"/>
      <c r="B140" s="5"/>
      <c r="C140" s="5"/>
      <c r="D140" s="5"/>
      <c r="E140" s="5"/>
      <c r="F140" s="5"/>
      <c r="G140" s="5"/>
      <c r="H140" s="5"/>
      <c r="I140" s="5"/>
      <c r="J140" s="5"/>
      <c r="K140" s="5"/>
      <c r="L140" s="621" t="s">
        <v>2415</v>
      </c>
      <c r="M140" s="622"/>
      <c r="N140" s="805"/>
      <c r="O140" s="805"/>
      <c r="P140" s="805"/>
      <c r="Q140" s="806"/>
      <c r="R140" s="14"/>
    </row>
    <row r="141" spans="1:18" ht="20.25" customHeight="1">
      <c r="A141" s="9"/>
      <c r="B141" s="5"/>
      <c r="C141" s="5"/>
      <c r="D141" s="5"/>
      <c r="E141" s="5"/>
      <c r="F141" s="5"/>
      <c r="G141" s="5"/>
      <c r="H141" s="5"/>
      <c r="I141" s="5"/>
      <c r="J141" s="5"/>
      <c r="K141" s="5"/>
      <c r="L141" s="621" t="s">
        <v>2418</v>
      </c>
      <c r="M141" s="622"/>
      <c r="N141" s="805"/>
      <c r="O141" s="805"/>
      <c r="P141" s="805"/>
      <c r="Q141" s="806"/>
      <c r="R141" s="14"/>
    </row>
    <row r="142" spans="1:18" ht="20.25" customHeight="1">
      <c r="A142" s="9"/>
      <c r="B142" s="5"/>
      <c r="C142" s="5"/>
      <c r="D142" s="5"/>
      <c r="E142" s="5"/>
      <c r="F142" s="5"/>
      <c r="G142" s="5"/>
      <c r="H142" s="5"/>
      <c r="I142" s="5"/>
      <c r="J142" s="5"/>
      <c r="K142" s="5"/>
      <c r="L142" s="621" t="s">
        <v>2421</v>
      </c>
      <c r="M142" s="622"/>
      <c r="N142" s="805"/>
      <c r="O142" s="805"/>
      <c r="P142" s="805"/>
      <c r="Q142" s="806"/>
      <c r="R142" s="14"/>
    </row>
    <row r="143" spans="1:18" ht="20.25" customHeight="1">
      <c r="A143" s="9"/>
      <c r="B143" s="5"/>
      <c r="C143" s="5"/>
      <c r="D143" s="5"/>
      <c r="E143" s="5"/>
      <c r="F143" s="5"/>
      <c r="G143" s="5"/>
      <c r="H143" s="5"/>
      <c r="I143" s="5"/>
      <c r="J143" s="5"/>
      <c r="K143" s="5"/>
      <c r="L143" s="621" t="s">
        <v>2425</v>
      </c>
      <c r="M143" s="622"/>
      <c r="N143" s="805"/>
      <c r="O143" s="805"/>
      <c r="P143" s="805"/>
      <c r="Q143" s="806"/>
      <c r="R143" s="14"/>
    </row>
    <row r="144" spans="1:18" ht="20.25" customHeight="1">
      <c r="A144" s="9"/>
      <c r="B144" s="5"/>
      <c r="C144" s="5"/>
      <c r="D144" s="5"/>
      <c r="E144" s="5"/>
      <c r="F144" s="5"/>
      <c r="G144" s="5"/>
      <c r="H144" s="5"/>
      <c r="I144" s="5"/>
      <c r="J144" s="5"/>
      <c r="K144" s="5"/>
      <c r="L144" s="621" t="s">
        <v>2428</v>
      </c>
      <c r="M144" s="622"/>
      <c r="N144" s="805"/>
      <c r="O144" s="805"/>
      <c r="P144" s="805"/>
      <c r="Q144" s="806"/>
      <c r="R144" s="14"/>
    </row>
    <row r="145" spans="1:18" ht="20.25" customHeight="1">
      <c r="A145" s="9"/>
      <c r="B145" s="5"/>
      <c r="C145" s="5"/>
      <c r="D145" s="5"/>
      <c r="E145" s="5"/>
      <c r="F145" s="5"/>
      <c r="G145" s="5"/>
      <c r="H145" s="5"/>
      <c r="I145" s="5"/>
      <c r="J145" s="5"/>
      <c r="K145" s="5"/>
      <c r="L145" s="621" t="s">
        <v>2431</v>
      </c>
      <c r="M145" s="622"/>
      <c r="N145" s="805"/>
      <c r="O145" s="805"/>
      <c r="P145" s="805"/>
      <c r="Q145" s="806"/>
      <c r="R145" s="14"/>
    </row>
    <row r="146" spans="1:18" ht="20.25" customHeight="1">
      <c r="A146" s="9"/>
      <c r="B146" s="5"/>
      <c r="C146" s="5"/>
      <c r="D146" s="5"/>
      <c r="E146" s="5"/>
      <c r="F146" s="5"/>
      <c r="G146" s="5"/>
      <c r="H146" s="5"/>
      <c r="I146" s="5"/>
      <c r="J146" s="5"/>
      <c r="K146" s="5"/>
      <c r="L146" s="621" t="s">
        <v>2434</v>
      </c>
      <c r="M146" s="622"/>
      <c r="N146" s="805"/>
      <c r="O146" s="805"/>
      <c r="P146" s="805"/>
      <c r="Q146" s="806"/>
      <c r="R146" s="14"/>
    </row>
    <row r="147" spans="1:18" ht="20.25" customHeight="1">
      <c r="A147" s="9"/>
      <c r="B147" s="5"/>
      <c r="C147" s="5"/>
      <c r="D147" s="5"/>
      <c r="E147" s="5"/>
      <c r="F147" s="5"/>
      <c r="G147" s="5"/>
      <c r="H147" s="5"/>
      <c r="I147" s="5"/>
      <c r="J147" s="5"/>
      <c r="K147" s="5"/>
      <c r="L147" s="621" t="s">
        <v>2437</v>
      </c>
      <c r="M147" s="622"/>
      <c r="N147" s="805"/>
      <c r="O147" s="805"/>
      <c r="P147" s="805"/>
      <c r="Q147" s="806"/>
      <c r="R147" s="14"/>
    </row>
    <row r="148" spans="1:18" ht="20.25" customHeight="1">
      <c r="A148" s="9"/>
      <c r="B148" s="5"/>
      <c r="C148" s="5"/>
      <c r="D148" s="5"/>
      <c r="E148" s="5"/>
      <c r="F148" s="5"/>
      <c r="G148" s="5"/>
      <c r="H148" s="5"/>
      <c r="I148" s="5"/>
      <c r="J148" s="5"/>
      <c r="K148" s="5"/>
      <c r="L148" s="621" t="s">
        <v>2441</v>
      </c>
      <c r="M148" s="622"/>
      <c r="N148" s="805"/>
      <c r="O148" s="805"/>
      <c r="P148" s="805"/>
      <c r="Q148" s="806"/>
      <c r="R148" s="14"/>
    </row>
    <row r="149" spans="1:18" ht="20.25" customHeight="1">
      <c r="A149" s="9"/>
      <c r="B149" s="5"/>
      <c r="C149" s="5"/>
      <c r="D149" s="5"/>
      <c r="E149" s="5"/>
      <c r="F149" s="5"/>
      <c r="G149" s="5"/>
      <c r="H149" s="5"/>
      <c r="I149" s="5"/>
      <c r="J149" s="5"/>
      <c r="K149" s="5"/>
      <c r="L149" s="621" t="s">
        <v>2444</v>
      </c>
      <c r="M149" s="622"/>
      <c r="N149" s="805"/>
      <c r="O149" s="805"/>
      <c r="P149" s="805"/>
      <c r="Q149" s="806"/>
      <c r="R149" s="14"/>
    </row>
    <row r="150" spans="1:18" ht="20.25" customHeight="1">
      <c r="A150" s="9"/>
      <c r="B150" s="5"/>
      <c r="C150" s="5"/>
      <c r="D150" s="5"/>
      <c r="E150" s="5"/>
      <c r="F150" s="5"/>
      <c r="G150" s="5"/>
      <c r="H150" s="5"/>
      <c r="I150" s="5"/>
      <c r="J150" s="5"/>
      <c r="K150" s="5"/>
      <c r="L150" s="623" t="s">
        <v>2447</v>
      </c>
      <c r="M150" s="624"/>
      <c r="N150" s="976"/>
      <c r="O150" s="976"/>
      <c r="P150" s="976"/>
      <c r="Q150" s="977"/>
      <c r="R150" s="14"/>
    </row>
    <row r="151" spans="1:18" ht="20.25" customHeight="1" thickBot="1">
      <c r="A151" s="10"/>
      <c r="B151" s="11"/>
      <c r="C151" s="11"/>
      <c r="D151" s="11"/>
      <c r="E151" s="11"/>
      <c r="F151" s="11"/>
      <c r="G151" s="11"/>
      <c r="H151" s="11"/>
      <c r="I151" s="11"/>
      <c r="J151" s="11"/>
      <c r="K151" s="11"/>
      <c r="L151" s="11"/>
      <c r="M151" s="11"/>
      <c r="N151" s="11"/>
      <c r="O151" s="11"/>
      <c r="P151" s="11"/>
      <c r="Q151" s="11"/>
      <c r="R151" s="15"/>
    </row>
  </sheetData>
  <mergeCells count="54">
    <mergeCell ref="N135:Q135"/>
    <mergeCell ref="N136:Q136"/>
    <mergeCell ref="N137:Q137"/>
    <mergeCell ref="N138:Q138"/>
    <mergeCell ref="N150:Q150"/>
    <mergeCell ref="N130:Q130"/>
    <mergeCell ref="N131:Q131"/>
    <mergeCell ref="N132:Q132"/>
    <mergeCell ref="N133:Q133"/>
    <mergeCell ref="N134:Q134"/>
    <mergeCell ref="N125:Q125"/>
    <mergeCell ref="N126:Q126"/>
    <mergeCell ref="N127:Q127"/>
    <mergeCell ref="N128:Q128"/>
    <mergeCell ref="N129:Q129"/>
    <mergeCell ref="N120:Q120"/>
    <mergeCell ref="N121:Q121"/>
    <mergeCell ref="N122:Q122"/>
    <mergeCell ref="N123:Q123"/>
    <mergeCell ref="N124:Q124"/>
    <mergeCell ref="N115:Q115"/>
    <mergeCell ref="N116:Q116"/>
    <mergeCell ref="N117:Q117"/>
    <mergeCell ref="N118:Q118"/>
    <mergeCell ref="N119:Q119"/>
    <mergeCell ref="N110:Q110"/>
    <mergeCell ref="N111:Q111"/>
    <mergeCell ref="N112:Q112"/>
    <mergeCell ref="N113:Q113"/>
    <mergeCell ref="N114:Q114"/>
    <mergeCell ref="N105:Q105"/>
    <mergeCell ref="N106:Q106"/>
    <mergeCell ref="N107:Q107"/>
    <mergeCell ref="N109:Q109"/>
    <mergeCell ref="B1:K2"/>
    <mergeCell ref="L1:L2"/>
    <mergeCell ref="N1:N2"/>
    <mergeCell ref="B3:F3"/>
    <mergeCell ref="G3:K3"/>
    <mergeCell ref="B4:F4"/>
    <mergeCell ref="G4:K4"/>
    <mergeCell ref="B5:F5"/>
    <mergeCell ref="G5:K5"/>
    <mergeCell ref="B6:F6"/>
    <mergeCell ref="N95:Q95"/>
    <mergeCell ref="N96:Q96"/>
    <mergeCell ref="N102:Q102"/>
    <mergeCell ref="N103:Q103"/>
    <mergeCell ref="N104:Q104"/>
    <mergeCell ref="N97:Q97"/>
    <mergeCell ref="N98:Q98"/>
    <mergeCell ref="N99:Q99"/>
    <mergeCell ref="N100:Q100"/>
    <mergeCell ref="N101:Q101"/>
  </mergeCells>
  <phoneticPr fontId="24" type="noConversion"/>
  <conditionalFormatting sqref="L92">
    <cfRule type="dataBar" priority="18">
      <dataBar>
        <cfvo type="num" val="0"/>
        <cfvo type="num" val="100"/>
        <color rgb="FF638EC6"/>
      </dataBar>
      <extLst>
        <ext xmlns:x14="http://schemas.microsoft.com/office/spreadsheetml/2009/9/main" uri="{B025F937-C7B1-47D3-B67F-A62EFF666E3E}">
          <x14:id>{D0383ED7-193D-4195-B598-F740B11EEF33}</x14:id>
        </ext>
      </extLst>
    </cfRule>
  </conditionalFormatting>
  <hyperlinks>
    <hyperlink ref="B3:F3" location="'Services - SCM'!A1" tooltip="1. Security Monitoring" display="1. Security Monitoring" xr:uid="{00000000-0004-0000-1B00-000000000000}"/>
    <hyperlink ref="B4:F4" location="'Services - SIM'!A1" tooltip="2. Security Incident Management" display="2. Security Incident Management" xr:uid="{00000000-0004-0000-1B00-000001000000}"/>
    <hyperlink ref="G4:K4" location="'Services - VUL'!A1" tooltip="6. Vulnerability Management" display="6. Vulnerability Management" xr:uid="{00000000-0004-0000-1B00-000003000000}"/>
    <hyperlink ref="G3:K3" location="'Services - HNT'!A1" tooltip="5. Threat Hunting" display="5. Threat Hunting" xr:uid="{00000000-0004-0000-1B00-000005000000}"/>
    <hyperlink ref="B5:F5" location="'Services - A&amp;F'!A1" tooltip="3. Forensic Analysis" display="3. Forensic Analysis" xr:uid="{64426984-1F1A-4D10-9D87-CE8E1E615E9A}"/>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7871" r:id="rId4" name="Drop Down 175">
              <controlPr defaultSize="0" autoLine="0" autoPict="0">
                <anchor moveWithCells="1">
                  <from>
                    <xdr:col>11</xdr:col>
                    <xdr:colOff>22860</xdr:colOff>
                    <xdr:row>10</xdr:row>
                    <xdr:rowOff>22860</xdr:rowOff>
                  </from>
                  <to>
                    <xdr:col>12</xdr:col>
                    <xdr:colOff>22860</xdr:colOff>
                    <xdr:row>10</xdr:row>
                    <xdr:rowOff>236220</xdr:rowOff>
                  </to>
                </anchor>
              </controlPr>
            </control>
          </mc:Choice>
        </mc:AlternateContent>
        <mc:AlternateContent xmlns:mc="http://schemas.openxmlformats.org/markup-compatibility/2006">
          <mc:Choice Requires="x14">
            <control shapeId="157873" r:id="rId5" name="Drop Down 177">
              <controlPr defaultSize="0" autoLine="0" autoPict="0">
                <anchor moveWithCells="1">
                  <from>
                    <xdr:col>11</xdr:col>
                    <xdr:colOff>22860</xdr:colOff>
                    <xdr:row>12</xdr:row>
                    <xdr:rowOff>22860</xdr:rowOff>
                  </from>
                  <to>
                    <xdr:col>12</xdr:col>
                    <xdr:colOff>22860</xdr:colOff>
                    <xdr:row>12</xdr:row>
                    <xdr:rowOff>236220</xdr:rowOff>
                  </to>
                </anchor>
              </controlPr>
            </control>
          </mc:Choice>
        </mc:AlternateContent>
        <mc:AlternateContent xmlns:mc="http://schemas.openxmlformats.org/markup-compatibility/2006">
          <mc:Choice Requires="x14">
            <control shapeId="157874" r:id="rId6" name="Drop Down 178">
              <controlPr defaultSize="0" autoLine="0" autoPict="0">
                <anchor moveWithCells="1">
                  <from>
                    <xdr:col>11</xdr:col>
                    <xdr:colOff>22860</xdr:colOff>
                    <xdr:row>13</xdr:row>
                    <xdr:rowOff>22860</xdr:rowOff>
                  </from>
                  <to>
                    <xdr:col>12</xdr:col>
                    <xdr:colOff>22860</xdr:colOff>
                    <xdr:row>13</xdr:row>
                    <xdr:rowOff>236220</xdr:rowOff>
                  </to>
                </anchor>
              </controlPr>
            </control>
          </mc:Choice>
        </mc:AlternateContent>
        <mc:AlternateContent xmlns:mc="http://schemas.openxmlformats.org/markup-compatibility/2006">
          <mc:Choice Requires="x14">
            <control shapeId="157875" r:id="rId7" name="Drop Down 179">
              <controlPr defaultSize="0" autoLine="0" autoPict="0">
                <anchor moveWithCells="1">
                  <from>
                    <xdr:col>11</xdr:col>
                    <xdr:colOff>22860</xdr:colOff>
                    <xdr:row>14</xdr:row>
                    <xdr:rowOff>22860</xdr:rowOff>
                  </from>
                  <to>
                    <xdr:col>12</xdr:col>
                    <xdr:colOff>22860</xdr:colOff>
                    <xdr:row>14</xdr:row>
                    <xdr:rowOff>236220</xdr:rowOff>
                  </to>
                </anchor>
              </controlPr>
            </control>
          </mc:Choice>
        </mc:AlternateContent>
        <mc:AlternateContent xmlns:mc="http://schemas.openxmlformats.org/markup-compatibility/2006">
          <mc:Choice Requires="x14">
            <control shapeId="157876" r:id="rId8" name="Drop Down 180">
              <controlPr defaultSize="0" autoLine="0" autoPict="0">
                <anchor moveWithCells="1">
                  <from>
                    <xdr:col>11</xdr:col>
                    <xdr:colOff>22860</xdr:colOff>
                    <xdr:row>15</xdr:row>
                    <xdr:rowOff>22860</xdr:rowOff>
                  </from>
                  <to>
                    <xdr:col>12</xdr:col>
                    <xdr:colOff>22860</xdr:colOff>
                    <xdr:row>15</xdr:row>
                    <xdr:rowOff>236220</xdr:rowOff>
                  </to>
                </anchor>
              </controlPr>
            </control>
          </mc:Choice>
        </mc:AlternateContent>
        <mc:AlternateContent xmlns:mc="http://schemas.openxmlformats.org/markup-compatibility/2006">
          <mc:Choice Requires="x14">
            <control shapeId="157877" r:id="rId9" name="Drop Down 181">
              <controlPr defaultSize="0" autoLine="0" autoPict="0">
                <anchor moveWithCells="1">
                  <from>
                    <xdr:col>11</xdr:col>
                    <xdr:colOff>22860</xdr:colOff>
                    <xdr:row>16</xdr:row>
                    <xdr:rowOff>22860</xdr:rowOff>
                  </from>
                  <to>
                    <xdr:col>12</xdr:col>
                    <xdr:colOff>22860</xdr:colOff>
                    <xdr:row>16</xdr:row>
                    <xdr:rowOff>236220</xdr:rowOff>
                  </to>
                </anchor>
              </controlPr>
            </control>
          </mc:Choice>
        </mc:AlternateContent>
        <mc:AlternateContent xmlns:mc="http://schemas.openxmlformats.org/markup-compatibility/2006">
          <mc:Choice Requires="x14">
            <control shapeId="157878" r:id="rId10" name="Drop Down 182">
              <controlPr defaultSize="0" autoLine="0" autoPict="0">
                <anchor moveWithCells="1">
                  <from>
                    <xdr:col>11</xdr:col>
                    <xdr:colOff>22860</xdr:colOff>
                    <xdr:row>17</xdr:row>
                    <xdr:rowOff>22860</xdr:rowOff>
                  </from>
                  <to>
                    <xdr:col>12</xdr:col>
                    <xdr:colOff>22860</xdr:colOff>
                    <xdr:row>17</xdr:row>
                    <xdr:rowOff>236220</xdr:rowOff>
                  </to>
                </anchor>
              </controlPr>
            </control>
          </mc:Choice>
        </mc:AlternateContent>
        <mc:AlternateContent xmlns:mc="http://schemas.openxmlformats.org/markup-compatibility/2006">
          <mc:Choice Requires="x14">
            <control shapeId="157879" r:id="rId11" name="Drop Down 183">
              <controlPr defaultSize="0" autoLine="0" autoPict="0">
                <anchor moveWithCells="1">
                  <from>
                    <xdr:col>11</xdr:col>
                    <xdr:colOff>22860</xdr:colOff>
                    <xdr:row>18</xdr:row>
                    <xdr:rowOff>22860</xdr:rowOff>
                  </from>
                  <to>
                    <xdr:col>12</xdr:col>
                    <xdr:colOff>22860</xdr:colOff>
                    <xdr:row>18</xdr:row>
                    <xdr:rowOff>236220</xdr:rowOff>
                  </to>
                </anchor>
              </controlPr>
            </control>
          </mc:Choice>
        </mc:AlternateContent>
        <mc:AlternateContent xmlns:mc="http://schemas.openxmlformats.org/markup-compatibility/2006">
          <mc:Choice Requires="x14">
            <control shapeId="157880" r:id="rId12" name="Drop Down 184">
              <controlPr defaultSize="0" autoLine="0" autoPict="0">
                <anchor moveWithCells="1">
                  <from>
                    <xdr:col>11</xdr:col>
                    <xdr:colOff>22860</xdr:colOff>
                    <xdr:row>19</xdr:row>
                    <xdr:rowOff>22860</xdr:rowOff>
                  </from>
                  <to>
                    <xdr:col>12</xdr:col>
                    <xdr:colOff>22860</xdr:colOff>
                    <xdr:row>19</xdr:row>
                    <xdr:rowOff>236220</xdr:rowOff>
                  </to>
                </anchor>
              </controlPr>
            </control>
          </mc:Choice>
        </mc:AlternateContent>
        <mc:AlternateContent xmlns:mc="http://schemas.openxmlformats.org/markup-compatibility/2006">
          <mc:Choice Requires="x14">
            <control shapeId="157881" r:id="rId13" name="Drop Down 185">
              <controlPr defaultSize="0" autoLine="0" autoPict="0">
                <anchor moveWithCells="1">
                  <from>
                    <xdr:col>11</xdr:col>
                    <xdr:colOff>22860</xdr:colOff>
                    <xdr:row>20</xdr:row>
                    <xdr:rowOff>22860</xdr:rowOff>
                  </from>
                  <to>
                    <xdr:col>12</xdr:col>
                    <xdr:colOff>22860</xdr:colOff>
                    <xdr:row>20</xdr:row>
                    <xdr:rowOff>236220</xdr:rowOff>
                  </to>
                </anchor>
              </controlPr>
            </control>
          </mc:Choice>
        </mc:AlternateContent>
        <mc:AlternateContent xmlns:mc="http://schemas.openxmlformats.org/markup-compatibility/2006">
          <mc:Choice Requires="x14">
            <control shapeId="157882" r:id="rId14" name="Drop Down 186">
              <controlPr defaultSize="0" autoLine="0" autoPict="0">
                <anchor moveWithCells="1">
                  <from>
                    <xdr:col>11</xdr:col>
                    <xdr:colOff>22860</xdr:colOff>
                    <xdr:row>21</xdr:row>
                    <xdr:rowOff>22860</xdr:rowOff>
                  </from>
                  <to>
                    <xdr:col>12</xdr:col>
                    <xdr:colOff>22860</xdr:colOff>
                    <xdr:row>21</xdr:row>
                    <xdr:rowOff>236220</xdr:rowOff>
                  </to>
                </anchor>
              </controlPr>
            </control>
          </mc:Choice>
        </mc:AlternateContent>
        <mc:AlternateContent xmlns:mc="http://schemas.openxmlformats.org/markup-compatibility/2006">
          <mc:Choice Requires="x14">
            <control shapeId="157883" r:id="rId15" name="Drop Down 187">
              <controlPr defaultSize="0" autoLine="0" autoPict="0">
                <anchor moveWithCells="1">
                  <from>
                    <xdr:col>11</xdr:col>
                    <xdr:colOff>22860</xdr:colOff>
                    <xdr:row>22</xdr:row>
                    <xdr:rowOff>22860</xdr:rowOff>
                  </from>
                  <to>
                    <xdr:col>12</xdr:col>
                    <xdr:colOff>22860</xdr:colOff>
                    <xdr:row>22</xdr:row>
                    <xdr:rowOff>236220</xdr:rowOff>
                  </to>
                </anchor>
              </controlPr>
            </control>
          </mc:Choice>
        </mc:AlternateContent>
        <mc:AlternateContent xmlns:mc="http://schemas.openxmlformats.org/markup-compatibility/2006">
          <mc:Choice Requires="x14">
            <control shapeId="157884" r:id="rId16" name="Drop Down 188">
              <controlPr defaultSize="0" autoLine="0" autoPict="0">
                <anchor moveWithCells="1">
                  <from>
                    <xdr:col>11</xdr:col>
                    <xdr:colOff>22860</xdr:colOff>
                    <xdr:row>24</xdr:row>
                    <xdr:rowOff>22860</xdr:rowOff>
                  </from>
                  <to>
                    <xdr:col>12</xdr:col>
                    <xdr:colOff>22860</xdr:colOff>
                    <xdr:row>24</xdr:row>
                    <xdr:rowOff>236220</xdr:rowOff>
                  </to>
                </anchor>
              </controlPr>
            </control>
          </mc:Choice>
        </mc:AlternateContent>
        <mc:AlternateContent xmlns:mc="http://schemas.openxmlformats.org/markup-compatibility/2006">
          <mc:Choice Requires="x14">
            <control shapeId="157886" r:id="rId17" name="Drop Down 190">
              <controlPr defaultSize="0" autoLine="0" autoPict="0">
                <anchor moveWithCells="1">
                  <from>
                    <xdr:col>11</xdr:col>
                    <xdr:colOff>22860</xdr:colOff>
                    <xdr:row>25</xdr:row>
                    <xdr:rowOff>22860</xdr:rowOff>
                  </from>
                  <to>
                    <xdr:col>12</xdr:col>
                    <xdr:colOff>22860</xdr:colOff>
                    <xdr:row>25</xdr:row>
                    <xdr:rowOff>236220</xdr:rowOff>
                  </to>
                </anchor>
              </controlPr>
            </control>
          </mc:Choice>
        </mc:AlternateContent>
        <mc:AlternateContent xmlns:mc="http://schemas.openxmlformats.org/markup-compatibility/2006">
          <mc:Choice Requires="x14">
            <control shapeId="157887" r:id="rId18" name="Drop Down 191">
              <controlPr defaultSize="0" autoLine="0" autoPict="0">
                <anchor moveWithCells="1">
                  <from>
                    <xdr:col>11</xdr:col>
                    <xdr:colOff>22860</xdr:colOff>
                    <xdr:row>26</xdr:row>
                    <xdr:rowOff>22860</xdr:rowOff>
                  </from>
                  <to>
                    <xdr:col>12</xdr:col>
                    <xdr:colOff>22860</xdr:colOff>
                    <xdr:row>26</xdr:row>
                    <xdr:rowOff>236220</xdr:rowOff>
                  </to>
                </anchor>
              </controlPr>
            </control>
          </mc:Choice>
        </mc:AlternateContent>
        <mc:AlternateContent xmlns:mc="http://schemas.openxmlformats.org/markup-compatibility/2006">
          <mc:Choice Requires="x14">
            <control shapeId="157888" r:id="rId19" name="Drop Down 192">
              <controlPr defaultSize="0" autoLine="0" autoPict="0">
                <anchor moveWithCells="1">
                  <from>
                    <xdr:col>11</xdr:col>
                    <xdr:colOff>22860</xdr:colOff>
                    <xdr:row>27</xdr:row>
                    <xdr:rowOff>22860</xdr:rowOff>
                  </from>
                  <to>
                    <xdr:col>12</xdr:col>
                    <xdr:colOff>22860</xdr:colOff>
                    <xdr:row>27</xdr:row>
                    <xdr:rowOff>236220</xdr:rowOff>
                  </to>
                </anchor>
              </controlPr>
            </control>
          </mc:Choice>
        </mc:AlternateContent>
        <mc:AlternateContent xmlns:mc="http://schemas.openxmlformats.org/markup-compatibility/2006">
          <mc:Choice Requires="x14">
            <control shapeId="157889" r:id="rId20" name="Drop Down 193">
              <controlPr defaultSize="0" autoLine="0" autoPict="0">
                <anchor moveWithCells="1">
                  <from>
                    <xdr:col>11</xdr:col>
                    <xdr:colOff>22860</xdr:colOff>
                    <xdr:row>28</xdr:row>
                    <xdr:rowOff>22860</xdr:rowOff>
                  </from>
                  <to>
                    <xdr:col>12</xdr:col>
                    <xdr:colOff>22860</xdr:colOff>
                    <xdr:row>28</xdr:row>
                    <xdr:rowOff>236220</xdr:rowOff>
                  </to>
                </anchor>
              </controlPr>
            </control>
          </mc:Choice>
        </mc:AlternateContent>
        <mc:AlternateContent xmlns:mc="http://schemas.openxmlformats.org/markup-compatibility/2006">
          <mc:Choice Requires="x14">
            <control shapeId="157890" r:id="rId21" name="Drop Down 194">
              <controlPr defaultSize="0" autoLine="0" autoPict="0">
                <anchor moveWithCells="1">
                  <from>
                    <xdr:col>11</xdr:col>
                    <xdr:colOff>22860</xdr:colOff>
                    <xdr:row>29</xdr:row>
                    <xdr:rowOff>22860</xdr:rowOff>
                  </from>
                  <to>
                    <xdr:col>12</xdr:col>
                    <xdr:colOff>22860</xdr:colOff>
                    <xdr:row>29</xdr:row>
                    <xdr:rowOff>236220</xdr:rowOff>
                  </to>
                </anchor>
              </controlPr>
            </control>
          </mc:Choice>
        </mc:AlternateContent>
        <mc:AlternateContent xmlns:mc="http://schemas.openxmlformats.org/markup-compatibility/2006">
          <mc:Choice Requires="x14">
            <control shapeId="157891" r:id="rId22" name="Drop Down 195">
              <controlPr defaultSize="0" autoLine="0" autoPict="0">
                <anchor moveWithCells="1">
                  <from>
                    <xdr:col>11</xdr:col>
                    <xdr:colOff>22860</xdr:colOff>
                    <xdr:row>30</xdr:row>
                    <xdr:rowOff>22860</xdr:rowOff>
                  </from>
                  <to>
                    <xdr:col>12</xdr:col>
                    <xdr:colOff>22860</xdr:colOff>
                    <xdr:row>30</xdr:row>
                    <xdr:rowOff>236220</xdr:rowOff>
                  </to>
                </anchor>
              </controlPr>
            </control>
          </mc:Choice>
        </mc:AlternateContent>
        <mc:AlternateContent xmlns:mc="http://schemas.openxmlformats.org/markup-compatibility/2006">
          <mc:Choice Requires="x14">
            <control shapeId="157892" r:id="rId23" name="Drop Down 196">
              <controlPr defaultSize="0" autoLine="0" autoPict="0">
                <anchor moveWithCells="1">
                  <from>
                    <xdr:col>11</xdr:col>
                    <xdr:colOff>22860</xdr:colOff>
                    <xdr:row>31</xdr:row>
                    <xdr:rowOff>22860</xdr:rowOff>
                  </from>
                  <to>
                    <xdr:col>12</xdr:col>
                    <xdr:colOff>22860</xdr:colOff>
                    <xdr:row>31</xdr:row>
                    <xdr:rowOff>236220</xdr:rowOff>
                  </to>
                </anchor>
              </controlPr>
            </control>
          </mc:Choice>
        </mc:AlternateContent>
        <mc:AlternateContent xmlns:mc="http://schemas.openxmlformats.org/markup-compatibility/2006">
          <mc:Choice Requires="x14">
            <control shapeId="157893" r:id="rId24" name="Drop Down 197">
              <controlPr defaultSize="0" autoLine="0" autoPict="0">
                <anchor moveWithCells="1">
                  <from>
                    <xdr:col>11</xdr:col>
                    <xdr:colOff>22860</xdr:colOff>
                    <xdr:row>33</xdr:row>
                    <xdr:rowOff>22860</xdr:rowOff>
                  </from>
                  <to>
                    <xdr:col>12</xdr:col>
                    <xdr:colOff>22860</xdr:colOff>
                    <xdr:row>33</xdr:row>
                    <xdr:rowOff>236220</xdr:rowOff>
                  </to>
                </anchor>
              </controlPr>
            </control>
          </mc:Choice>
        </mc:AlternateContent>
        <mc:AlternateContent xmlns:mc="http://schemas.openxmlformats.org/markup-compatibility/2006">
          <mc:Choice Requires="x14">
            <control shapeId="157894" r:id="rId25" name="Drop Down 198">
              <controlPr defaultSize="0" autoLine="0" autoPict="0">
                <anchor moveWithCells="1">
                  <from>
                    <xdr:col>11</xdr:col>
                    <xdr:colOff>22860</xdr:colOff>
                    <xdr:row>34</xdr:row>
                    <xdr:rowOff>22860</xdr:rowOff>
                  </from>
                  <to>
                    <xdr:col>12</xdr:col>
                    <xdr:colOff>22860</xdr:colOff>
                    <xdr:row>34</xdr:row>
                    <xdr:rowOff>236220</xdr:rowOff>
                  </to>
                </anchor>
              </controlPr>
            </control>
          </mc:Choice>
        </mc:AlternateContent>
        <mc:AlternateContent xmlns:mc="http://schemas.openxmlformats.org/markup-compatibility/2006">
          <mc:Choice Requires="x14">
            <control shapeId="157895" r:id="rId26" name="Drop Down 199">
              <controlPr defaultSize="0" autoLine="0" autoPict="0">
                <anchor moveWithCells="1">
                  <from>
                    <xdr:col>11</xdr:col>
                    <xdr:colOff>22860</xdr:colOff>
                    <xdr:row>35</xdr:row>
                    <xdr:rowOff>22860</xdr:rowOff>
                  </from>
                  <to>
                    <xdr:col>12</xdr:col>
                    <xdr:colOff>22860</xdr:colOff>
                    <xdr:row>35</xdr:row>
                    <xdr:rowOff>236220</xdr:rowOff>
                  </to>
                </anchor>
              </controlPr>
            </control>
          </mc:Choice>
        </mc:AlternateContent>
        <mc:AlternateContent xmlns:mc="http://schemas.openxmlformats.org/markup-compatibility/2006">
          <mc:Choice Requires="x14">
            <control shapeId="157906" r:id="rId27" name="Drop Down 210">
              <controlPr defaultSize="0" autoLine="0" autoPict="0">
                <anchor moveWithCells="1">
                  <from>
                    <xdr:col>11</xdr:col>
                    <xdr:colOff>22860</xdr:colOff>
                    <xdr:row>47</xdr:row>
                    <xdr:rowOff>22860</xdr:rowOff>
                  </from>
                  <to>
                    <xdr:col>12</xdr:col>
                    <xdr:colOff>22860</xdr:colOff>
                    <xdr:row>47</xdr:row>
                    <xdr:rowOff>236220</xdr:rowOff>
                  </to>
                </anchor>
              </controlPr>
            </control>
          </mc:Choice>
        </mc:AlternateContent>
        <mc:AlternateContent xmlns:mc="http://schemas.openxmlformats.org/markup-compatibility/2006">
          <mc:Choice Requires="x14">
            <control shapeId="157907" r:id="rId28" name="Drop Down 211">
              <controlPr defaultSize="0" autoLine="0" autoPict="0">
                <anchor moveWithCells="1">
                  <from>
                    <xdr:col>11</xdr:col>
                    <xdr:colOff>22860</xdr:colOff>
                    <xdr:row>48</xdr:row>
                    <xdr:rowOff>22860</xdr:rowOff>
                  </from>
                  <to>
                    <xdr:col>12</xdr:col>
                    <xdr:colOff>22860</xdr:colOff>
                    <xdr:row>48</xdr:row>
                    <xdr:rowOff>236220</xdr:rowOff>
                  </to>
                </anchor>
              </controlPr>
            </control>
          </mc:Choice>
        </mc:AlternateContent>
        <mc:AlternateContent xmlns:mc="http://schemas.openxmlformats.org/markup-compatibility/2006">
          <mc:Choice Requires="x14">
            <control shapeId="157908" r:id="rId29" name="Drop Down 212">
              <controlPr defaultSize="0" autoLine="0" autoPict="0">
                <anchor moveWithCells="1">
                  <from>
                    <xdr:col>11</xdr:col>
                    <xdr:colOff>22860</xdr:colOff>
                    <xdr:row>49</xdr:row>
                    <xdr:rowOff>22860</xdr:rowOff>
                  </from>
                  <to>
                    <xdr:col>12</xdr:col>
                    <xdr:colOff>22860</xdr:colOff>
                    <xdr:row>49</xdr:row>
                    <xdr:rowOff>236220</xdr:rowOff>
                  </to>
                </anchor>
              </controlPr>
            </control>
          </mc:Choice>
        </mc:AlternateContent>
        <mc:AlternateContent xmlns:mc="http://schemas.openxmlformats.org/markup-compatibility/2006">
          <mc:Choice Requires="x14">
            <control shapeId="157909" r:id="rId30" name="Drop Down 213">
              <controlPr defaultSize="0" autoLine="0" autoPict="0">
                <anchor moveWithCells="1">
                  <from>
                    <xdr:col>11</xdr:col>
                    <xdr:colOff>22860</xdr:colOff>
                    <xdr:row>50</xdr:row>
                    <xdr:rowOff>22860</xdr:rowOff>
                  </from>
                  <to>
                    <xdr:col>12</xdr:col>
                    <xdr:colOff>22860</xdr:colOff>
                    <xdr:row>50</xdr:row>
                    <xdr:rowOff>236220</xdr:rowOff>
                  </to>
                </anchor>
              </controlPr>
            </control>
          </mc:Choice>
        </mc:AlternateContent>
        <mc:AlternateContent xmlns:mc="http://schemas.openxmlformats.org/markup-compatibility/2006">
          <mc:Choice Requires="x14">
            <control shapeId="157910" r:id="rId31" name="Drop Down 214">
              <controlPr defaultSize="0" autoLine="0" autoPict="0">
                <anchor moveWithCells="1">
                  <from>
                    <xdr:col>11</xdr:col>
                    <xdr:colOff>22860</xdr:colOff>
                    <xdr:row>52</xdr:row>
                    <xdr:rowOff>22860</xdr:rowOff>
                  </from>
                  <to>
                    <xdr:col>12</xdr:col>
                    <xdr:colOff>22860</xdr:colOff>
                    <xdr:row>52</xdr:row>
                    <xdr:rowOff>236220</xdr:rowOff>
                  </to>
                </anchor>
              </controlPr>
            </control>
          </mc:Choice>
        </mc:AlternateContent>
        <mc:AlternateContent xmlns:mc="http://schemas.openxmlformats.org/markup-compatibility/2006">
          <mc:Choice Requires="x14">
            <control shapeId="157911" r:id="rId32" name="Drop Down 215">
              <controlPr defaultSize="0" autoLine="0" autoPict="0">
                <anchor moveWithCells="1">
                  <from>
                    <xdr:col>11</xdr:col>
                    <xdr:colOff>22860</xdr:colOff>
                    <xdr:row>53</xdr:row>
                    <xdr:rowOff>22860</xdr:rowOff>
                  </from>
                  <to>
                    <xdr:col>12</xdr:col>
                    <xdr:colOff>22860</xdr:colOff>
                    <xdr:row>53</xdr:row>
                    <xdr:rowOff>236220</xdr:rowOff>
                  </to>
                </anchor>
              </controlPr>
            </control>
          </mc:Choice>
        </mc:AlternateContent>
        <mc:AlternateContent xmlns:mc="http://schemas.openxmlformats.org/markup-compatibility/2006">
          <mc:Choice Requires="x14">
            <control shapeId="157912" r:id="rId33" name="Drop Down 216">
              <controlPr defaultSize="0" autoLine="0" autoPict="0">
                <anchor moveWithCells="1">
                  <from>
                    <xdr:col>11</xdr:col>
                    <xdr:colOff>22860</xdr:colOff>
                    <xdr:row>54</xdr:row>
                    <xdr:rowOff>22860</xdr:rowOff>
                  </from>
                  <to>
                    <xdr:col>12</xdr:col>
                    <xdr:colOff>22860</xdr:colOff>
                    <xdr:row>54</xdr:row>
                    <xdr:rowOff>236220</xdr:rowOff>
                  </to>
                </anchor>
              </controlPr>
            </control>
          </mc:Choice>
        </mc:AlternateContent>
        <mc:AlternateContent xmlns:mc="http://schemas.openxmlformats.org/markup-compatibility/2006">
          <mc:Choice Requires="x14">
            <control shapeId="157913" r:id="rId34" name="Drop Down 217">
              <controlPr defaultSize="0" autoLine="0" autoPict="0">
                <anchor moveWithCells="1">
                  <from>
                    <xdr:col>11</xdr:col>
                    <xdr:colOff>22860</xdr:colOff>
                    <xdr:row>55</xdr:row>
                    <xdr:rowOff>22860</xdr:rowOff>
                  </from>
                  <to>
                    <xdr:col>12</xdr:col>
                    <xdr:colOff>22860</xdr:colOff>
                    <xdr:row>55</xdr:row>
                    <xdr:rowOff>236220</xdr:rowOff>
                  </to>
                </anchor>
              </controlPr>
            </control>
          </mc:Choice>
        </mc:AlternateContent>
        <mc:AlternateContent xmlns:mc="http://schemas.openxmlformats.org/markup-compatibility/2006">
          <mc:Choice Requires="x14">
            <control shapeId="157914" r:id="rId35" name="Drop Down 218">
              <controlPr defaultSize="0" autoLine="0" autoPict="0">
                <anchor moveWithCells="1">
                  <from>
                    <xdr:col>11</xdr:col>
                    <xdr:colOff>22860</xdr:colOff>
                    <xdr:row>65</xdr:row>
                    <xdr:rowOff>22860</xdr:rowOff>
                  </from>
                  <to>
                    <xdr:col>12</xdr:col>
                    <xdr:colOff>22860</xdr:colOff>
                    <xdr:row>65</xdr:row>
                    <xdr:rowOff>236220</xdr:rowOff>
                  </to>
                </anchor>
              </controlPr>
            </control>
          </mc:Choice>
        </mc:AlternateContent>
        <mc:AlternateContent xmlns:mc="http://schemas.openxmlformats.org/markup-compatibility/2006">
          <mc:Choice Requires="x14">
            <control shapeId="157915" r:id="rId36" name="Drop Down 219">
              <controlPr defaultSize="0" autoLine="0" autoPict="0">
                <anchor moveWithCells="1">
                  <from>
                    <xdr:col>11</xdr:col>
                    <xdr:colOff>22860</xdr:colOff>
                    <xdr:row>66</xdr:row>
                    <xdr:rowOff>22860</xdr:rowOff>
                  </from>
                  <to>
                    <xdr:col>12</xdr:col>
                    <xdr:colOff>22860</xdr:colOff>
                    <xdr:row>66</xdr:row>
                    <xdr:rowOff>236220</xdr:rowOff>
                  </to>
                </anchor>
              </controlPr>
            </control>
          </mc:Choice>
        </mc:AlternateContent>
        <mc:AlternateContent xmlns:mc="http://schemas.openxmlformats.org/markup-compatibility/2006">
          <mc:Choice Requires="x14">
            <control shapeId="157916" r:id="rId37" name="Drop Down 220">
              <controlPr defaultSize="0" autoLine="0" autoPict="0">
                <anchor moveWithCells="1">
                  <from>
                    <xdr:col>11</xdr:col>
                    <xdr:colOff>22860</xdr:colOff>
                    <xdr:row>67</xdr:row>
                    <xdr:rowOff>22860</xdr:rowOff>
                  </from>
                  <to>
                    <xdr:col>12</xdr:col>
                    <xdr:colOff>22860</xdr:colOff>
                    <xdr:row>67</xdr:row>
                    <xdr:rowOff>236220</xdr:rowOff>
                  </to>
                </anchor>
              </controlPr>
            </control>
          </mc:Choice>
        </mc:AlternateContent>
        <mc:AlternateContent xmlns:mc="http://schemas.openxmlformats.org/markup-compatibility/2006">
          <mc:Choice Requires="x14">
            <control shapeId="157917" r:id="rId38" name="Drop Down 221">
              <controlPr defaultSize="0" autoLine="0" autoPict="0">
                <anchor moveWithCells="1">
                  <from>
                    <xdr:col>11</xdr:col>
                    <xdr:colOff>22860</xdr:colOff>
                    <xdr:row>68</xdr:row>
                    <xdr:rowOff>22860</xdr:rowOff>
                  </from>
                  <to>
                    <xdr:col>12</xdr:col>
                    <xdr:colOff>22860</xdr:colOff>
                    <xdr:row>68</xdr:row>
                    <xdr:rowOff>236220</xdr:rowOff>
                  </to>
                </anchor>
              </controlPr>
            </control>
          </mc:Choice>
        </mc:AlternateContent>
        <mc:AlternateContent xmlns:mc="http://schemas.openxmlformats.org/markup-compatibility/2006">
          <mc:Choice Requires="x14">
            <control shapeId="157918" r:id="rId39" name="Drop Down 222">
              <controlPr defaultSize="0" autoLine="0" autoPict="0">
                <anchor moveWithCells="1">
                  <from>
                    <xdr:col>11</xdr:col>
                    <xdr:colOff>22860</xdr:colOff>
                    <xdr:row>69</xdr:row>
                    <xdr:rowOff>22860</xdr:rowOff>
                  </from>
                  <to>
                    <xdr:col>12</xdr:col>
                    <xdr:colOff>22860</xdr:colOff>
                    <xdr:row>69</xdr:row>
                    <xdr:rowOff>236220</xdr:rowOff>
                  </to>
                </anchor>
              </controlPr>
            </control>
          </mc:Choice>
        </mc:AlternateContent>
        <mc:AlternateContent xmlns:mc="http://schemas.openxmlformats.org/markup-compatibility/2006">
          <mc:Choice Requires="x14">
            <control shapeId="157919" r:id="rId40" name="Drop Down 223">
              <controlPr defaultSize="0" autoLine="0" autoPict="0">
                <anchor moveWithCells="1">
                  <from>
                    <xdr:col>11</xdr:col>
                    <xdr:colOff>22860</xdr:colOff>
                    <xdr:row>70</xdr:row>
                    <xdr:rowOff>22860</xdr:rowOff>
                  </from>
                  <to>
                    <xdr:col>12</xdr:col>
                    <xdr:colOff>22860</xdr:colOff>
                    <xdr:row>70</xdr:row>
                    <xdr:rowOff>236220</xdr:rowOff>
                  </to>
                </anchor>
              </controlPr>
            </control>
          </mc:Choice>
        </mc:AlternateContent>
        <mc:AlternateContent xmlns:mc="http://schemas.openxmlformats.org/markup-compatibility/2006">
          <mc:Choice Requires="x14">
            <control shapeId="157920" r:id="rId41" name="Drop Down 224">
              <controlPr defaultSize="0" autoLine="0" autoPict="0">
                <anchor moveWithCells="1">
                  <from>
                    <xdr:col>11</xdr:col>
                    <xdr:colOff>22860</xdr:colOff>
                    <xdr:row>72</xdr:row>
                    <xdr:rowOff>22860</xdr:rowOff>
                  </from>
                  <to>
                    <xdr:col>12</xdr:col>
                    <xdr:colOff>22860</xdr:colOff>
                    <xdr:row>72</xdr:row>
                    <xdr:rowOff>236220</xdr:rowOff>
                  </to>
                </anchor>
              </controlPr>
            </control>
          </mc:Choice>
        </mc:AlternateContent>
        <mc:AlternateContent xmlns:mc="http://schemas.openxmlformats.org/markup-compatibility/2006">
          <mc:Choice Requires="x14">
            <control shapeId="157921" r:id="rId42" name="Drop Down 225">
              <controlPr defaultSize="0" autoLine="0" autoPict="0">
                <anchor moveWithCells="1">
                  <from>
                    <xdr:col>11</xdr:col>
                    <xdr:colOff>22860</xdr:colOff>
                    <xdr:row>73</xdr:row>
                    <xdr:rowOff>22860</xdr:rowOff>
                  </from>
                  <to>
                    <xdr:col>12</xdr:col>
                    <xdr:colOff>22860</xdr:colOff>
                    <xdr:row>73</xdr:row>
                    <xdr:rowOff>236220</xdr:rowOff>
                  </to>
                </anchor>
              </controlPr>
            </control>
          </mc:Choice>
        </mc:AlternateContent>
        <mc:AlternateContent xmlns:mc="http://schemas.openxmlformats.org/markup-compatibility/2006">
          <mc:Choice Requires="x14">
            <control shapeId="157925" r:id="rId43" name="Drop Down 229">
              <controlPr defaultSize="0" autoLine="0" autoPict="0">
                <anchor moveWithCells="1">
                  <from>
                    <xdr:col>11</xdr:col>
                    <xdr:colOff>22860</xdr:colOff>
                    <xdr:row>74</xdr:row>
                    <xdr:rowOff>22860</xdr:rowOff>
                  </from>
                  <to>
                    <xdr:col>12</xdr:col>
                    <xdr:colOff>22860</xdr:colOff>
                    <xdr:row>74</xdr:row>
                    <xdr:rowOff>236220</xdr:rowOff>
                  </to>
                </anchor>
              </controlPr>
            </control>
          </mc:Choice>
        </mc:AlternateContent>
        <mc:AlternateContent xmlns:mc="http://schemas.openxmlformats.org/markup-compatibility/2006">
          <mc:Choice Requires="x14">
            <control shapeId="157926" r:id="rId44" name="Drop Down 230">
              <controlPr defaultSize="0" autoLine="0" autoPict="0">
                <anchor moveWithCells="1">
                  <from>
                    <xdr:col>11</xdr:col>
                    <xdr:colOff>22860</xdr:colOff>
                    <xdr:row>76</xdr:row>
                    <xdr:rowOff>22860</xdr:rowOff>
                  </from>
                  <to>
                    <xdr:col>12</xdr:col>
                    <xdr:colOff>22860</xdr:colOff>
                    <xdr:row>76</xdr:row>
                    <xdr:rowOff>236220</xdr:rowOff>
                  </to>
                </anchor>
              </controlPr>
            </control>
          </mc:Choice>
        </mc:AlternateContent>
        <mc:AlternateContent xmlns:mc="http://schemas.openxmlformats.org/markup-compatibility/2006">
          <mc:Choice Requires="x14">
            <control shapeId="157927" r:id="rId45" name="Drop Down 231">
              <controlPr defaultSize="0" autoLine="0" autoPict="0">
                <anchor moveWithCells="1">
                  <from>
                    <xdr:col>11</xdr:col>
                    <xdr:colOff>22860</xdr:colOff>
                    <xdr:row>78</xdr:row>
                    <xdr:rowOff>22860</xdr:rowOff>
                  </from>
                  <to>
                    <xdr:col>12</xdr:col>
                    <xdr:colOff>22860</xdr:colOff>
                    <xdr:row>78</xdr:row>
                    <xdr:rowOff>236220</xdr:rowOff>
                  </to>
                </anchor>
              </controlPr>
            </control>
          </mc:Choice>
        </mc:AlternateContent>
        <mc:AlternateContent xmlns:mc="http://schemas.openxmlformats.org/markup-compatibility/2006">
          <mc:Choice Requires="x14">
            <control shapeId="157928" r:id="rId46" name="Drop Down 232">
              <controlPr defaultSize="0" autoLine="0" autoPict="0">
                <anchor moveWithCells="1">
                  <from>
                    <xdr:col>11</xdr:col>
                    <xdr:colOff>22860</xdr:colOff>
                    <xdr:row>81</xdr:row>
                    <xdr:rowOff>22860</xdr:rowOff>
                  </from>
                  <to>
                    <xdr:col>12</xdr:col>
                    <xdr:colOff>22860</xdr:colOff>
                    <xdr:row>81</xdr:row>
                    <xdr:rowOff>236220</xdr:rowOff>
                  </to>
                </anchor>
              </controlPr>
            </control>
          </mc:Choice>
        </mc:AlternateContent>
        <mc:AlternateContent xmlns:mc="http://schemas.openxmlformats.org/markup-compatibility/2006">
          <mc:Choice Requires="x14">
            <control shapeId="157929" r:id="rId47" name="Drop Down 233">
              <controlPr defaultSize="0" autoLine="0" autoPict="0">
                <anchor moveWithCells="1">
                  <from>
                    <xdr:col>11</xdr:col>
                    <xdr:colOff>22860</xdr:colOff>
                    <xdr:row>82</xdr:row>
                    <xdr:rowOff>22860</xdr:rowOff>
                  </from>
                  <to>
                    <xdr:col>12</xdr:col>
                    <xdr:colOff>22860</xdr:colOff>
                    <xdr:row>82</xdr:row>
                    <xdr:rowOff>236220</xdr:rowOff>
                  </to>
                </anchor>
              </controlPr>
            </control>
          </mc:Choice>
        </mc:AlternateContent>
        <mc:AlternateContent xmlns:mc="http://schemas.openxmlformats.org/markup-compatibility/2006">
          <mc:Choice Requires="x14">
            <control shapeId="157930" r:id="rId48" name="Drop Down 234">
              <controlPr defaultSize="0" autoLine="0" autoPict="0">
                <anchor moveWithCells="1">
                  <from>
                    <xdr:col>11</xdr:col>
                    <xdr:colOff>22860</xdr:colOff>
                    <xdr:row>83</xdr:row>
                    <xdr:rowOff>22860</xdr:rowOff>
                  </from>
                  <to>
                    <xdr:col>12</xdr:col>
                    <xdr:colOff>22860</xdr:colOff>
                    <xdr:row>83</xdr:row>
                    <xdr:rowOff>236220</xdr:rowOff>
                  </to>
                </anchor>
              </controlPr>
            </control>
          </mc:Choice>
        </mc:AlternateContent>
        <mc:AlternateContent xmlns:mc="http://schemas.openxmlformats.org/markup-compatibility/2006">
          <mc:Choice Requires="x14">
            <control shapeId="158051" r:id="rId49" name="Drop Down 355">
              <controlPr defaultSize="0" autoLine="0" autoPict="0">
                <anchor moveWithCells="1">
                  <from>
                    <xdr:col>11</xdr:col>
                    <xdr:colOff>22860</xdr:colOff>
                    <xdr:row>51</xdr:row>
                    <xdr:rowOff>22860</xdr:rowOff>
                  </from>
                  <to>
                    <xdr:col>12</xdr:col>
                    <xdr:colOff>22860</xdr:colOff>
                    <xdr:row>51</xdr:row>
                    <xdr:rowOff>236220</xdr:rowOff>
                  </to>
                </anchor>
              </controlPr>
            </control>
          </mc:Choice>
        </mc:AlternateContent>
        <mc:AlternateContent xmlns:mc="http://schemas.openxmlformats.org/markup-compatibility/2006">
          <mc:Choice Requires="x14">
            <control shapeId="158052" r:id="rId50" name="Drop Down 356">
              <controlPr defaultSize="0" autoLine="0" autoPict="0">
                <anchor moveWithCells="1">
                  <from>
                    <xdr:col>11</xdr:col>
                    <xdr:colOff>22860</xdr:colOff>
                    <xdr:row>71</xdr:row>
                    <xdr:rowOff>22860</xdr:rowOff>
                  </from>
                  <to>
                    <xdr:col>12</xdr:col>
                    <xdr:colOff>22860</xdr:colOff>
                    <xdr:row>71</xdr:row>
                    <xdr:rowOff>236220</xdr:rowOff>
                  </to>
                </anchor>
              </controlPr>
            </control>
          </mc:Choice>
        </mc:AlternateContent>
        <mc:AlternateContent xmlns:mc="http://schemas.openxmlformats.org/markup-compatibility/2006">
          <mc:Choice Requires="x14">
            <control shapeId="158053" r:id="rId51" name="Drop Down 357">
              <controlPr defaultSize="0" autoLine="0" autoPict="0">
                <anchor moveWithCells="1">
                  <from>
                    <xdr:col>11</xdr:col>
                    <xdr:colOff>22860</xdr:colOff>
                    <xdr:row>75</xdr:row>
                    <xdr:rowOff>22860</xdr:rowOff>
                  </from>
                  <to>
                    <xdr:col>12</xdr:col>
                    <xdr:colOff>22860</xdr:colOff>
                    <xdr:row>75</xdr:row>
                    <xdr:rowOff>236220</xdr:rowOff>
                  </to>
                </anchor>
              </controlPr>
            </control>
          </mc:Choice>
        </mc:AlternateContent>
        <mc:AlternateContent xmlns:mc="http://schemas.openxmlformats.org/markup-compatibility/2006">
          <mc:Choice Requires="x14">
            <control shapeId="158054" r:id="rId52" name="Drop Down 358">
              <controlPr defaultSize="0" autoLine="0" autoPict="0">
                <anchor moveWithCells="1">
                  <from>
                    <xdr:col>11</xdr:col>
                    <xdr:colOff>22860</xdr:colOff>
                    <xdr:row>84</xdr:row>
                    <xdr:rowOff>22860</xdr:rowOff>
                  </from>
                  <to>
                    <xdr:col>12</xdr:col>
                    <xdr:colOff>22860</xdr:colOff>
                    <xdr:row>84</xdr:row>
                    <xdr:rowOff>236220</xdr:rowOff>
                  </to>
                </anchor>
              </controlPr>
            </control>
          </mc:Choice>
        </mc:AlternateContent>
        <mc:AlternateContent xmlns:mc="http://schemas.openxmlformats.org/markup-compatibility/2006">
          <mc:Choice Requires="x14">
            <control shapeId="158055" r:id="rId53" name="Drop Down 359">
              <controlPr defaultSize="0" autoLine="0" autoPict="0">
                <anchor moveWithCells="1">
                  <from>
                    <xdr:col>11</xdr:col>
                    <xdr:colOff>22860</xdr:colOff>
                    <xdr:row>77</xdr:row>
                    <xdr:rowOff>22860</xdr:rowOff>
                  </from>
                  <to>
                    <xdr:col>12</xdr:col>
                    <xdr:colOff>22860</xdr:colOff>
                    <xdr:row>77</xdr:row>
                    <xdr:rowOff>236220</xdr:rowOff>
                  </to>
                </anchor>
              </controlPr>
            </control>
          </mc:Choice>
        </mc:AlternateContent>
        <mc:AlternateContent xmlns:mc="http://schemas.openxmlformats.org/markup-compatibility/2006">
          <mc:Choice Requires="x14">
            <control shapeId="158056" r:id="rId54" name="Drop Down 360">
              <controlPr defaultSize="0" autoLine="0" autoPict="0">
                <anchor moveWithCells="1">
                  <from>
                    <xdr:col>11</xdr:col>
                    <xdr:colOff>22860</xdr:colOff>
                    <xdr:row>88</xdr:row>
                    <xdr:rowOff>22860</xdr:rowOff>
                  </from>
                  <to>
                    <xdr:col>12</xdr:col>
                    <xdr:colOff>22860</xdr:colOff>
                    <xdr:row>88</xdr:row>
                    <xdr:rowOff>236220</xdr:rowOff>
                  </to>
                </anchor>
              </controlPr>
            </control>
          </mc:Choice>
        </mc:AlternateContent>
        <mc:AlternateContent xmlns:mc="http://schemas.openxmlformats.org/markup-compatibility/2006">
          <mc:Choice Requires="x14">
            <control shapeId="158057" r:id="rId55" name="Drop Down 361">
              <controlPr defaultSize="0" autoLine="0" autoPict="0">
                <anchor moveWithCells="1">
                  <from>
                    <xdr:col>11</xdr:col>
                    <xdr:colOff>22860</xdr:colOff>
                    <xdr:row>32</xdr:row>
                    <xdr:rowOff>22860</xdr:rowOff>
                  </from>
                  <to>
                    <xdr:col>12</xdr:col>
                    <xdr:colOff>22860</xdr:colOff>
                    <xdr:row>32</xdr:row>
                    <xdr:rowOff>236220</xdr:rowOff>
                  </to>
                </anchor>
              </controlPr>
            </control>
          </mc:Choice>
        </mc:AlternateContent>
        <mc:AlternateContent xmlns:mc="http://schemas.openxmlformats.org/markup-compatibility/2006">
          <mc:Choice Requires="x14">
            <control shapeId="158059" r:id="rId56" name="Drop Down 363">
              <controlPr defaultSize="0" autoLine="0" autoPict="0">
                <anchor moveWithCells="1">
                  <from>
                    <xdr:col>11</xdr:col>
                    <xdr:colOff>22860</xdr:colOff>
                    <xdr:row>59</xdr:row>
                    <xdr:rowOff>22860</xdr:rowOff>
                  </from>
                  <to>
                    <xdr:col>12</xdr:col>
                    <xdr:colOff>22860</xdr:colOff>
                    <xdr:row>59</xdr:row>
                    <xdr:rowOff>236220</xdr:rowOff>
                  </to>
                </anchor>
              </controlPr>
            </control>
          </mc:Choice>
        </mc:AlternateContent>
        <mc:AlternateContent xmlns:mc="http://schemas.openxmlformats.org/markup-compatibility/2006">
          <mc:Choice Requires="x14">
            <control shapeId="158061" r:id="rId57" name="Drop Down 365">
              <controlPr defaultSize="0" autoLine="0" autoPict="0">
                <anchor moveWithCells="1">
                  <from>
                    <xdr:col>11</xdr:col>
                    <xdr:colOff>22860</xdr:colOff>
                    <xdr:row>60</xdr:row>
                    <xdr:rowOff>22860</xdr:rowOff>
                  </from>
                  <to>
                    <xdr:col>12</xdr:col>
                    <xdr:colOff>22860</xdr:colOff>
                    <xdr:row>60</xdr:row>
                    <xdr:rowOff>236220</xdr:rowOff>
                  </to>
                </anchor>
              </controlPr>
            </control>
          </mc:Choice>
        </mc:AlternateContent>
        <mc:AlternateContent xmlns:mc="http://schemas.openxmlformats.org/markup-compatibility/2006">
          <mc:Choice Requires="x14">
            <control shapeId="158063" r:id="rId58" name="Drop Down 367">
              <controlPr defaultSize="0" autoLine="0" autoPict="0">
                <anchor moveWithCells="1">
                  <from>
                    <xdr:col>11</xdr:col>
                    <xdr:colOff>22860</xdr:colOff>
                    <xdr:row>61</xdr:row>
                    <xdr:rowOff>22860</xdr:rowOff>
                  </from>
                  <to>
                    <xdr:col>12</xdr:col>
                    <xdr:colOff>22860</xdr:colOff>
                    <xdr:row>61</xdr:row>
                    <xdr:rowOff>236220</xdr:rowOff>
                  </to>
                </anchor>
              </controlPr>
            </control>
          </mc:Choice>
        </mc:AlternateContent>
        <mc:AlternateContent xmlns:mc="http://schemas.openxmlformats.org/markup-compatibility/2006">
          <mc:Choice Requires="x14">
            <control shapeId="158064" r:id="rId59" name="Drop Down 368">
              <controlPr defaultSize="0" autoLine="0" autoPict="0">
                <anchor moveWithCells="1">
                  <from>
                    <xdr:col>11</xdr:col>
                    <xdr:colOff>22860</xdr:colOff>
                    <xdr:row>39</xdr:row>
                    <xdr:rowOff>22860</xdr:rowOff>
                  </from>
                  <to>
                    <xdr:col>12</xdr:col>
                    <xdr:colOff>22860</xdr:colOff>
                    <xdr:row>39</xdr:row>
                    <xdr:rowOff>236220</xdr:rowOff>
                  </to>
                </anchor>
              </controlPr>
            </control>
          </mc:Choice>
        </mc:AlternateContent>
        <mc:AlternateContent xmlns:mc="http://schemas.openxmlformats.org/markup-compatibility/2006">
          <mc:Choice Requires="x14">
            <control shapeId="158065" r:id="rId60" name="Drop Down 369">
              <controlPr defaultSize="0" autoLine="0" autoPict="0">
                <anchor moveWithCells="1">
                  <from>
                    <xdr:col>11</xdr:col>
                    <xdr:colOff>22860</xdr:colOff>
                    <xdr:row>40</xdr:row>
                    <xdr:rowOff>22860</xdr:rowOff>
                  </from>
                  <to>
                    <xdr:col>12</xdr:col>
                    <xdr:colOff>22860</xdr:colOff>
                    <xdr:row>40</xdr:row>
                    <xdr:rowOff>236220</xdr:rowOff>
                  </to>
                </anchor>
              </controlPr>
            </control>
          </mc:Choice>
        </mc:AlternateContent>
        <mc:AlternateContent xmlns:mc="http://schemas.openxmlformats.org/markup-compatibility/2006">
          <mc:Choice Requires="x14">
            <control shapeId="158066" r:id="rId61" name="Drop Down 370">
              <controlPr defaultSize="0" autoLine="0" autoPict="0">
                <anchor moveWithCells="1">
                  <from>
                    <xdr:col>11</xdr:col>
                    <xdr:colOff>22860</xdr:colOff>
                    <xdr:row>41</xdr:row>
                    <xdr:rowOff>22860</xdr:rowOff>
                  </from>
                  <to>
                    <xdr:col>12</xdr:col>
                    <xdr:colOff>22860</xdr:colOff>
                    <xdr:row>41</xdr:row>
                    <xdr:rowOff>236220</xdr:rowOff>
                  </to>
                </anchor>
              </controlPr>
            </control>
          </mc:Choice>
        </mc:AlternateContent>
        <mc:AlternateContent xmlns:mc="http://schemas.openxmlformats.org/markup-compatibility/2006">
          <mc:Choice Requires="x14">
            <control shapeId="158067" r:id="rId62" name="Drop Down 371">
              <controlPr defaultSize="0" autoLine="0" autoPict="0">
                <anchor moveWithCells="1">
                  <from>
                    <xdr:col>11</xdr:col>
                    <xdr:colOff>22860</xdr:colOff>
                    <xdr:row>42</xdr:row>
                    <xdr:rowOff>22860</xdr:rowOff>
                  </from>
                  <to>
                    <xdr:col>12</xdr:col>
                    <xdr:colOff>22860</xdr:colOff>
                    <xdr:row>42</xdr:row>
                    <xdr:rowOff>236220</xdr:rowOff>
                  </to>
                </anchor>
              </controlPr>
            </control>
          </mc:Choice>
        </mc:AlternateContent>
        <mc:AlternateContent xmlns:mc="http://schemas.openxmlformats.org/markup-compatibility/2006">
          <mc:Choice Requires="x14">
            <control shapeId="158068" r:id="rId63" name="Drop Down 372">
              <controlPr defaultSize="0" autoLine="0" autoPict="0">
                <anchor moveWithCells="1">
                  <from>
                    <xdr:col>11</xdr:col>
                    <xdr:colOff>22860</xdr:colOff>
                    <xdr:row>43</xdr:row>
                    <xdr:rowOff>22860</xdr:rowOff>
                  </from>
                  <to>
                    <xdr:col>12</xdr:col>
                    <xdr:colOff>22860</xdr:colOff>
                    <xdr:row>43</xdr:row>
                    <xdr:rowOff>236220</xdr:rowOff>
                  </to>
                </anchor>
              </controlPr>
            </control>
          </mc:Choice>
        </mc:AlternateContent>
        <mc:AlternateContent xmlns:mc="http://schemas.openxmlformats.org/markup-compatibility/2006">
          <mc:Choice Requires="x14">
            <control shapeId="158069" r:id="rId64" name="Drop Down 373">
              <controlPr defaultSize="0" autoLine="0" autoPict="0">
                <anchor moveWithCells="1">
                  <from>
                    <xdr:col>11</xdr:col>
                    <xdr:colOff>22860</xdr:colOff>
                    <xdr:row>44</xdr:row>
                    <xdr:rowOff>22860</xdr:rowOff>
                  </from>
                  <to>
                    <xdr:col>12</xdr:col>
                    <xdr:colOff>22860</xdr:colOff>
                    <xdr:row>44</xdr:row>
                    <xdr:rowOff>236220</xdr:rowOff>
                  </to>
                </anchor>
              </controlPr>
            </control>
          </mc:Choice>
        </mc:AlternateContent>
        <mc:AlternateContent xmlns:mc="http://schemas.openxmlformats.org/markup-compatibility/2006">
          <mc:Choice Requires="x14">
            <control shapeId="158070" r:id="rId65" name="Drop Down 374">
              <controlPr defaultSize="0" autoLine="0" autoPict="0">
                <anchor moveWithCells="1">
                  <from>
                    <xdr:col>11</xdr:col>
                    <xdr:colOff>22860</xdr:colOff>
                    <xdr:row>56</xdr:row>
                    <xdr:rowOff>22860</xdr:rowOff>
                  </from>
                  <to>
                    <xdr:col>12</xdr:col>
                    <xdr:colOff>22860</xdr:colOff>
                    <xdr:row>56</xdr:row>
                    <xdr:rowOff>236220</xdr:rowOff>
                  </to>
                </anchor>
              </controlPr>
            </control>
          </mc:Choice>
        </mc:AlternateContent>
        <mc:AlternateContent xmlns:mc="http://schemas.openxmlformats.org/markup-compatibility/2006">
          <mc:Choice Requires="x14">
            <control shapeId="158072" r:id="rId66" name="Drop Down 376">
              <controlPr defaultSize="0" autoLine="0" autoPict="0">
                <anchor moveWithCells="1">
                  <from>
                    <xdr:col>11</xdr:col>
                    <xdr:colOff>22860</xdr:colOff>
                    <xdr:row>62</xdr:row>
                    <xdr:rowOff>22860</xdr:rowOff>
                  </from>
                  <to>
                    <xdr:col>12</xdr:col>
                    <xdr:colOff>22860</xdr:colOff>
                    <xdr:row>62</xdr:row>
                    <xdr:rowOff>236220</xdr:rowOff>
                  </to>
                </anchor>
              </controlPr>
            </control>
          </mc:Choice>
        </mc:AlternateContent>
        <mc:AlternateContent xmlns:mc="http://schemas.openxmlformats.org/markup-compatibility/2006">
          <mc:Choice Requires="x14">
            <control shapeId="158073" r:id="rId67" name="Drop Down 377">
              <controlPr defaultSize="0" autoLine="0" autoPict="0">
                <anchor moveWithCells="1">
                  <from>
                    <xdr:col>11</xdr:col>
                    <xdr:colOff>22860</xdr:colOff>
                    <xdr:row>85</xdr:row>
                    <xdr:rowOff>22860</xdr:rowOff>
                  </from>
                  <to>
                    <xdr:col>12</xdr:col>
                    <xdr:colOff>22860</xdr:colOff>
                    <xdr:row>85</xdr:row>
                    <xdr:rowOff>236220</xdr:rowOff>
                  </to>
                </anchor>
              </controlPr>
            </control>
          </mc:Choice>
        </mc:AlternateContent>
        <mc:AlternateContent xmlns:mc="http://schemas.openxmlformats.org/markup-compatibility/2006">
          <mc:Choice Requires="x14">
            <control shapeId="158074" r:id="rId68" name="Drop Down 378">
              <controlPr defaultSize="0" autoLine="0" autoPict="0">
                <anchor moveWithCells="1">
                  <from>
                    <xdr:col>11</xdr:col>
                    <xdr:colOff>22860</xdr:colOff>
                    <xdr:row>89</xdr:row>
                    <xdr:rowOff>22860</xdr:rowOff>
                  </from>
                  <to>
                    <xdr:col>12</xdr:col>
                    <xdr:colOff>22860</xdr:colOff>
                    <xdr:row>89</xdr:row>
                    <xdr:rowOff>236220</xdr:rowOff>
                  </to>
                </anchor>
              </controlPr>
            </control>
          </mc:Choice>
        </mc:AlternateContent>
        <mc:AlternateContent xmlns:mc="http://schemas.openxmlformats.org/markup-compatibility/2006">
          <mc:Choice Requires="x14">
            <control shapeId="158075" r:id="rId69" name="Drop Down 379">
              <controlPr defaultSize="0" autoLine="0" autoPict="0">
                <anchor moveWithCells="1">
                  <from>
                    <xdr:col>11</xdr:col>
                    <xdr:colOff>22860</xdr:colOff>
                    <xdr:row>90</xdr:row>
                    <xdr:rowOff>22860</xdr:rowOff>
                  </from>
                  <to>
                    <xdr:col>12</xdr:col>
                    <xdr:colOff>22860</xdr:colOff>
                    <xdr:row>90</xdr:row>
                    <xdr:rowOff>236220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D0383ED7-193D-4195-B598-F740B11EEF33}">
            <x14:dataBar minLength="0" maxLength="100" border="1" gradient="0">
              <x14:cfvo type="num">
                <xm:f>0</xm:f>
              </x14:cfvo>
              <x14:cfvo type="num">
                <xm:f>100</xm:f>
              </x14:cfvo>
              <x14:borderColor theme="3"/>
              <x14:negativeFillColor rgb="FFFF0000"/>
              <x14:axisColor rgb="FF000000"/>
            </x14:dataBar>
          </x14:cfRule>
          <xm:sqref>L92</xm:sqref>
        </x14:conditionalFormatting>
        <x14:conditionalFormatting xmlns:xm="http://schemas.microsoft.com/office/excel/2006/main">
          <x14:cfRule type="expression" priority="14" id="{6FFDDEC5-9E62-4796-87C7-4088EFD42E59}">
            <xm:f>_Output!$D$743=1</xm:f>
            <x14:dxf>
              <font>
                <strike/>
              </font>
              <fill>
                <patternFill>
                  <bgColor rgb="FFFFC000"/>
                </patternFill>
              </fill>
            </x14:dxf>
          </x14:cfRule>
          <xm:sqref>A9:Q92</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35">
    <tabColor rgb="FF0070C0"/>
    <pageSetUpPr autoPageBreaks="0"/>
  </sheetPr>
  <dimension ref="A1:Z100"/>
  <sheetViews>
    <sheetView showRowColHeaders="0" zoomScaleNormal="100" workbookViewId="0">
      <pane ySplit="7" topLeftCell="A8" activePane="bottomLeft" state="frozen"/>
      <selection pane="bottomLeft"/>
    </sheetView>
  </sheetViews>
  <sheetFormatPr defaultColWidth="0" defaultRowHeight="20.25" customHeight="1"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customWidth="1"/>
    <col min="17" max="17" width="113" customWidth="1"/>
    <col min="18" max="18" width="2.28515625" customWidth="1"/>
    <col min="19" max="26" width="0" hidden="1" customWidth="1"/>
    <col min="27" max="16384" width="9.28515625" hidden="1"/>
  </cols>
  <sheetData>
    <row r="1" spans="1:18" ht="20.25" customHeight="1">
      <c r="A1" s="385"/>
      <c r="B1" s="968" t="s">
        <v>38</v>
      </c>
      <c r="C1" s="969"/>
      <c r="D1" s="969"/>
      <c r="E1" s="969"/>
      <c r="F1" s="969"/>
      <c r="G1" s="969"/>
      <c r="H1" s="969"/>
      <c r="I1" s="969"/>
      <c r="J1" s="969"/>
      <c r="K1" s="969"/>
      <c r="L1" s="877"/>
      <c r="M1" s="324"/>
      <c r="N1" s="877"/>
      <c r="O1" s="324"/>
      <c r="P1" s="324"/>
      <c r="Q1" s="324"/>
      <c r="R1" s="315"/>
    </row>
    <row r="2" spans="1:18" ht="20.25" customHeight="1">
      <c r="A2" s="386"/>
      <c r="B2" s="848"/>
      <c r="C2" s="849"/>
      <c r="D2" s="849"/>
      <c r="E2" s="849"/>
      <c r="F2" s="849"/>
      <c r="G2" s="849"/>
      <c r="H2" s="849"/>
      <c r="I2" s="849"/>
      <c r="J2" s="849"/>
      <c r="K2" s="849"/>
      <c r="L2" s="840"/>
      <c r="M2" s="325"/>
      <c r="N2" s="840"/>
      <c r="O2" s="325"/>
      <c r="P2" s="325"/>
      <c r="Q2" s="325"/>
      <c r="R2" s="318"/>
    </row>
    <row r="3" spans="1:18" ht="20.25" customHeight="1">
      <c r="A3" s="386"/>
      <c r="B3" s="836" t="s">
        <v>39</v>
      </c>
      <c r="C3" s="837"/>
      <c r="D3" s="837"/>
      <c r="E3" s="837"/>
      <c r="F3" s="838"/>
      <c r="G3" s="841" t="s">
        <v>43</v>
      </c>
      <c r="H3" s="842"/>
      <c r="I3" s="842"/>
      <c r="J3" s="842"/>
      <c r="K3" s="843"/>
      <c r="L3" s="317"/>
      <c r="M3" s="317"/>
      <c r="N3" s="317"/>
      <c r="O3" s="317"/>
      <c r="P3" s="317"/>
      <c r="Q3" s="317"/>
      <c r="R3" s="318"/>
    </row>
    <row r="4" spans="1:18" ht="20.25" customHeight="1">
      <c r="A4" s="386"/>
      <c r="B4" s="844" t="s">
        <v>40</v>
      </c>
      <c r="C4" s="845"/>
      <c r="D4" s="845"/>
      <c r="E4" s="845"/>
      <c r="F4" s="978"/>
      <c r="G4" s="836" t="s">
        <v>44</v>
      </c>
      <c r="H4" s="837"/>
      <c r="I4" s="837"/>
      <c r="J4" s="837"/>
      <c r="K4" s="837"/>
      <c r="L4" s="317"/>
      <c r="M4" s="317"/>
      <c r="N4" s="317"/>
      <c r="O4" s="317"/>
      <c r="P4" s="317"/>
      <c r="Q4" s="317"/>
      <c r="R4" s="318"/>
    </row>
    <row r="5" spans="1:18" ht="20.25" customHeight="1">
      <c r="A5" s="386"/>
      <c r="B5" s="844" t="s">
        <v>1941</v>
      </c>
      <c r="C5" s="845"/>
      <c r="D5" s="845"/>
      <c r="E5" s="845"/>
      <c r="F5" s="978"/>
      <c r="G5" s="836"/>
      <c r="H5" s="837"/>
      <c r="I5" s="837"/>
      <c r="J5" s="837"/>
      <c r="K5" s="837"/>
      <c r="L5" s="317"/>
      <c r="M5" s="317"/>
      <c r="N5" s="317"/>
      <c r="O5" s="317"/>
      <c r="P5" s="317"/>
      <c r="Q5" s="317"/>
      <c r="R5" s="318"/>
    </row>
    <row r="6" spans="1:18" ht="20.25" customHeight="1">
      <c r="A6" s="386"/>
      <c r="B6" s="844" t="s">
        <v>1942</v>
      </c>
      <c r="C6" s="845"/>
      <c r="D6" s="845"/>
      <c r="E6" s="845"/>
      <c r="F6" s="978"/>
      <c r="G6" s="384"/>
      <c r="H6" s="389"/>
      <c r="I6" s="389"/>
      <c r="J6" s="389"/>
      <c r="K6" s="389"/>
      <c r="L6" s="317"/>
      <c r="M6" s="317"/>
      <c r="N6" s="317"/>
      <c r="O6" s="317"/>
      <c r="P6" s="317"/>
      <c r="Q6" s="317"/>
      <c r="R6" s="318"/>
    </row>
    <row r="7" spans="1:18" ht="20.25" customHeight="1" thickBot="1">
      <c r="A7" s="319"/>
      <c r="B7" s="320"/>
      <c r="C7" s="320"/>
      <c r="D7" s="320"/>
      <c r="E7" s="320"/>
      <c r="F7" s="320"/>
      <c r="G7" s="320"/>
      <c r="H7" s="320"/>
      <c r="I7" s="320"/>
      <c r="J7" s="320"/>
      <c r="K7" s="320"/>
      <c r="L7" s="320"/>
      <c r="M7" s="320"/>
      <c r="N7" s="320"/>
      <c r="O7" s="320"/>
      <c r="P7" s="320"/>
      <c r="Q7" s="320"/>
      <c r="R7" s="321"/>
    </row>
    <row r="8" spans="1:18" ht="20.25" customHeight="1">
      <c r="A8" s="153"/>
      <c r="B8" s="154"/>
      <c r="C8" s="154"/>
      <c r="D8" s="154"/>
      <c r="E8" s="154"/>
      <c r="F8" s="154"/>
      <c r="G8" s="154"/>
      <c r="H8" s="154"/>
      <c r="I8" s="154"/>
      <c r="J8" s="154"/>
      <c r="K8" s="154"/>
      <c r="L8" s="154"/>
      <c r="M8" s="154"/>
      <c r="N8" s="154"/>
      <c r="O8" s="154"/>
      <c r="P8" s="154"/>
      <c r="Q8" s="154"/>
      <c r="R8" s="155"/>
    </row>
    <row r="9" spans="1:18" ht="20.25" customHeight="1">
      <c r="A9" s="176">
        <v>5</v>
      </c>
      <c r="B9" s="174" t="s">
        <v>327</v>
      </c>
      <c r="C9" s="174"/>
      <c r="D9" s="174"/>
      <c r="E9" s="174"/>
      <c r="F9" s="174"/>
      <c r="G9" s="174"/>
      <c r="H9" s="174"/>
      <c r="I9" s="174"/>
      <c r="J9" s="174"/>
      <c r="K9" s="174"/>
      <c r="L9" s="177" t="s">
        <v>334</v>
      </c>
      <c r="M9" s="174"/>
      <c r="N9" s="177" t="s">
        <v>335</v>
      </c>
      <c r="O9" s="174"/>
      <c r="P9" s="178" t="s">
        <v>92</v>
      </c>
      <c r="Q9" s="177" t="s">
        <v>313</v>
      </c>
      <c r="R9" s="156"/>
    </row>
    <row r="10" spans="1:18" ht="20.25" customHeight="1">
      <c r="A10" s="157"/>
      <c r="B10" s="151" t="s">
        <v>1461</v>
      </c>
      <c r="C10" s="148"/>
      <c r="D10" s="148"/>
      <c r="E10" s="148"/>
      <c r="F10" s="148"/>
      <c r="G10" s="148"/>
      <c r="H10" s="148"/>
      <c r="I10" s="148"/>
      <c r="J10" s="148"/>
      <c r="K10" s="148"/>
      <c r="L10" s="149"/>
      <c r="M10" s="148"/>
      <c r="N10" s="149"/>
      <c r="O10" s="148"/>
      <c r="P10" s="414"/>
      <c r="Q10" s="310"/>
      <c r="R10" s="156"/>
    </row>
    <row r="11" spans="1:18" ht="20.25" customHeight="1">
      <c r="A11" s="157"/>
      <c r="B11" s="163" t="s">
        <v>551</v>
      </c>
      <c r="C11" s="141" t="s">
        <v>2450</v>
      </c>
      <c r="D11" s="141"/>
      <c r="E11" s="141"/>
      <c r="F11" s="141"/>
      <c r="G11" s="141"/>
      <c r="H11" s="141"/>
      <c r="I11" s="141"/>
      <c r="J11" s="141"/>
      <c r="K11" s="141"/>
      <c r="L11" s="137"/>
      <c r="M11" s="141"/>
      <c r="N11" s="137"/>
      <c r="O11" s="141"/>
      <c r="P11" s="381" t="str">
        <f>VLOOKUP(_Output!D805,_Guidance!B1981:C1986,2,FALSE)</f>
        <v xml:space="preserve"> </v>
      </c>
      <c r="Q11" s="305" t="s">
        <v>2451</v>
      </c>
      <c r="R11" s="156"/>
    </row>
    <row r="12" spans="1:18" ht="20.25" customHeight="1">
      <c r="A12" s="157"/>
      <c r="B12" s="163" t="s">
        <v>554</v>
      </c>
      <c r="C12" s="163" t="s">
        <v>2452</v>
      </c>
      <c r="D12" s="163"/>
      <c r="E12" s="163"/>
      <c r="F12" s="163"/>
      <c r="G12" s="163"/>
      <c r="H12" s="163"/>
      <c r="I12" s="163"/>
      <c r="J12" s="163"/>
      <c r="K12" s="163"/>
      <c r="L12" s="137"/>
      <c r="M12" s="141"/>
      <c r="N12" s="137"/>
      <c r="O12" s="141"/>
      <c r="P12" s="381" t="str">
        <f>VLOOKUP(_Output!D806,_Guidance!B1987:C1992,2,FALSE)</f>
        <v xml:space="preserve"> </v>
      </c>
      <c r="Q12" s="305" t="s">
        <v>1944</v>
      </c>
      <c r="R12" s="156"/>
    </row>
    <row r="13" spans="1:18" ht="20.25" customHeight="1">
      <c r="A13" s="158"/>
      <c r="B13" s="164" t="s">
        <v>557</v>
      </c>
      <c r="C13" s="165" t="s">
        <v>2453</v>
      </c>
      <c r="D13" s="165"/>
      <c r="E13" s="165"/>
      <c r="F13" s="165"/>
      <c r="G13" s="165"/>
      <c r="H13" s="165"/>
      <c r="I13" s="165"/>
      <c r="J13" s="165"/>
      <c r="K13" s="165"/>
      <c r="L13" s="138"/>
      <c r="M13" s="142"/>
      <c r="N13" s="138"/>
      <c r="O13" s="142"/>
      <c r="P13" s="410"/>
      <c r="Q13" s="306"/>
      <c r="R13" s="159"/>
    </row>
    <row r="14" spans="1:18" ht="20.25" customHeight="1">
      <c r="A14" s="158"/>
      <c r="B14" s="167" t="s">
        <v>559</v>
      </c>
      <c r="C14" s="164" t="s">
        <v>1946</v>
      </c>
      <c r="D14" s="164"/>
      <c r="E14" s="164"/>
      <c r="F14" s="164"/>
      <c r="G14" s="164"/>
      <c r="H14" s="164"/>
      <c r="I14" s="164"/>
      <c r="J14" s="164"/>
      <c r="K14" s="164"/>
      <c r="L14" s="138"/>
      <c r="M14" s="142"/>
      <c r="N14" s="138"/>
      <c r="O14" s="142"/>
      <c r="P14" s="410"/>
      <c r="Q14" s="306" t="s">
        <v>1947</v>
      </c>
      <c r="R14" s="159"/>
    </row>
    <row r="15" spans="1:18" ht="20.25" customHeight="1">
      <c r="A15" s="158"/>
      <c r="B15" s="167" t="s">
        <v>562</v>
      </c>
      <c r="C15" s="164" t="s">
        <v>1948</v>
      </c>
      <c r="D15" s="164"/>
      <c r="E15" s="164"/>
      <c r="F15" s="164"/>
      <c r="G15" s="164"/>
      <c r="H15" s="164"/>
      <c r="I15" s="164"/>
      <c r="J15" s="164"/>
      <c r="K15" s="164"/>
      <c r="L15" s="138"/>
      <c r="M15" s="142"/>
      <c r="N15" s="138"/>
      <c r="O15" s="142"/>
      <c r="P15" s="410"/>
      <c r="Q15" s="306" t="s">
        <v>1949</v>
      </c>
      <c r="R15" s="159"/>
    </row>
    <row r="16" spans="1:18" ht="20.25" customHeight="1">
      <c r="A16" s="158"/>
      <c r="B16" s="167" t="s">
        <v>565</v>
      </c>
      <c r="C16" s="164" t="s">
        <v>1951</v>
      </c>
      <c r="D16" s="164"/>
      <c r="E16" s="164"/>
      <c r="F16" s="164"/>
      <c r="G16" s="164"/>
      <c r="H16" s="164"/>
      <c r="I16" s="164"/>
      <c r="J16" s="164"/>
      <c r="K16" s="164"/>
      <c r="L16" s="138"/>
      <c r="M16" s="142"/>
      <c r="N16" s="138"/>
      <c r="O16" s="142"/>
      <c r="P16" s="410"/>
      <c r="Q16" s="306" t="s">
        <v>1952</v>
      </c>
      <c r="R16" s="159"/>
    </row>
    <row r="17" spans="1:18" ht="20.25" customHeight="1">
      <c r="A17" s="158"/>
      <c r="B17" s="167" t="s">
        <v>568</v>
      </c>
      <c r="C17" s="164" t="s">
        <v>1954</v>
      </c>
      <c r="D17" s="164"/>
      <c r="E17" s="164"/>
      <c r="F17" s="164"/>
      <c r="G17" s="164"/>
      <c r="H17" s="164"/>
      <c r="I17" s="164"/>
      <c r="J17" s="164"/>
      <c r="K17" s="164"/>
      <c r="L17" s="138"/>
      <c r="M17" s="142"/>
      <c r="N17" s="138"/>
      <c r="O17" s="142"/>
      <c r="P17" s="410"/>
      <c r="Q17" s="306" t="s">
        <v>1955</v>
      </c>
      <c r="R17" s="159"/>
    </row>
    <row r="18" spans="1:18" ht="20.25" customHeight="1">
      <c r="A18" s="158"/>
      <c r="B18" s="167" t="s">
        <v>571</v>
      </c>
      <c r="C18" s="164" t="s">
        <v>1957</v>
      </c>
      <c r="D18" s="164"/>
      <c r="E18" s="164"/>
      <c r="F18" s="164"/>
      <c r="G18" s="164"/>
      <c r="H18" s="164"/>
      <c r="I18" s="164"/>
      <c r="J18" s="164"/>
      <c r="K18" s="164"/>
      <c r="L18" s="138"/>
      <c r="M18" s="142"/>
      <c r="N18" s="138"/>
      <c r="O18" s="142"/>
      <c r="P18" s="410"/>
      <c r="Q18" s="306" t="s">
        <v>1958</v>
      </c>
      <c r="R18" s="159"/>
    </row>
    <row r="19" spans="1:18" ht="20.25" customHeight="1">
      <c r="A19" s="158"/>
      <c r="B19" s="167" t="s">
        <v>574</v>
      </c>
      <c r="C19" s="164" t="s">
        <v>1960</v>
      </c>
      <c r="D19" s="164"/>
      <c r="E19" s="164"/>
      <c r="F19" s="164"/>
      <c r="G19" s="164"/>
      <c r="H19" s="164"/>
      <c r="I19" s="164"/>
      <c r="J19" s="164"/>
      <c r="K19" s="164"/>
      <c r="L19" s="138"/>
      <c r="M19" s="142"/>
      <c r="N19" s="138"/>
      <c r="O19" s="142"/>
      <c r="P19" s="410"/>
      <c r="Q19" s="306" t="s">
        <v>1961</v>
      </c>
      <c r="R19" s="159"/>
    </row>
    <row r="20" spans="1:18" ht="20.25" customHeight="1">
      <c r="A20" s="158"/>
      <c r="B20" s="167" t="s">
        <v>577</v>
      </c>
      <c r="C20" s="164" t="s">
        <v>1963</v>
      </c>
      <c r="D20" s="164"/>
      <c r="E20" s="164"/>
      <c r="F20" s="164"/>
      <c r="G20" s="164"/>
      <c r="H20" s="164"/>
      <c r="I20" s="164"/>
      <c r="J20" s="164"/>
      <c r="K20" s="164"/>
      <c r="L20" s="138"/>
      <c r="M20" s="142"/>
      <c r="N20" s="138"/>
      <c r="O20" s="142"/>
      <c r="P20" s="410"/>
      <c r="Q20" s="306" t="s">
        <v>1964</v>
      </c>
      <c r="R20" s="159"/>
    </row>
    <row r="21" spans="1:18" ht="20.25" customHeight="1">
      <c r="A21" s="158"/>
      <c r="B21" s="167" t="s">
        <v>580</v>
      </c>
      <c r="C21" s="164" t="s">
        <v>1966</v>
      </c>
      <c r="D21" s="164"/>
      <c r="E21" s="164"/>
      <c r="F21" s="164"/>
      <c r="G21" s="164"/>
      <c r="H21" s="164"/>
      <c r="I21" s="164"/>
      <c r="J21" s="164"/>
      <c r="K21" s="164"/>
      <c r="L21" s="138"/>
      <c r="M21" s="142"/>
      <c r="N21" s="138"/>
      <c r="O21" s="142"/>
      <c r="P21" s="410"/>
      <c r="Q21" s="306" t="s">
        <v>1967</v>
      </c>
      <c r="R21" s="159"/>
    </row>
    <row r="22" spans="1:18" ht="20.25" customHeight="1">
      <c r="A22" s="158"/>
      <c r="B22" s="167" t="s">
        <v>2454</v>
      </c>
      <c r="C22" s="164" t="s">
        <v>1969</v>
      </c>
      <c r="D22" s="164"/>
      <c r="E22" s="164"/>
      <c r="F22" s="164"/>
      <c r="G22" s="164"/>
      <c r="H22" s="164"/>
      <c r="I22" s="164"/>
      <c r="J22" s="164"/>
      <c r="K22" s="164"/>
      <c r="L22" s="138"/>
      <c r="M22" s="142"/>
      <c r="N22" s="138"/>
      <c r="O22" s="142"/>
      <c r="P22" s="410"/>
      <c r="Q22" s="306" t="s">
        <v>1970</v>
      </c>
      <c r="R22" s="159"/>
    </row>
    <row r="23" spans="1:18" ht="20.25" customHeight="1">
      <c r="A23" s="158"/>
      <c r="B23" s="167" t="s">
        <v>2455</v>
      </c>
      <c r="C23" s="164" t="s">
        <v>1972</v>
      </c>
      <c r="D23" s="164"/>
      <c r="E23" s="164"/>
      <c r="F23" s="164"/>
      <c r="G23" s="164"/>
      <c r="H23" s="164"/>
      <c r="I23" s="164"/>
      <c r="J23" s="164"/>
      <c r="K23" s="164"/>
      <c r="L23" s="138"/>
      <c r="M23" s="142"/>
      <c r="N23" s="138"/>
      <c r="O23" s="142"/>
      <c r="P23" s="410"/>
      <c r="Q23" s="306" t="s">
        <v>1973</v>
      </c>
      <c r="R23" s="159"/>
    </row>
    <row r="24" spans="1:18" ht="20.25" customHeight="1">
      <c r="A24" s="158"/>
      <c r="B24" s="167" t="s">
        <v>2456</v>
      </c>
      <c r="C24" s="166" t="s">
        <v>1975</v>
      </c>
      <c r="D24" s="166"/>
      <c r="E24" s="166"/>
      <c r="F24" s="166"/>
      <c r="G24" s="166"/>
      <c r="H24" s="166"/>
      <c r="I24" s="166"/>
      <c r="J24" s="166"/>
      <c r="K24" s="166"/>
      <c r="L24" s="147"/>
      <c r="M24" s="150"/>
      <c r="N24" s="147"/>
      <c r="O24" s="150"/>
      <c r="P24" s="411"/>
      <c r="Q24" s="307" t="s">
        <v>1976</v>
      </c>
      <c r="R24" s="159"/>
    </row>
    <row r="25" spans="1:18" ht="20.25" customHeight="1">
      <c r="A25" s="158"/>
      <c r="B25" s="164"/>
      <c r="C25" s="168" t="s">
        <v>439</v>
      </c>
      <c r="D25" s="168"/>
      <c r="E25" s="168"/>
      <c r="F25" s="168"/>
      <c r="G25" s="168"/>
      <c r="H25" s="168"/>
      <c r="I25" s="168"/>
      <c r="J25" s="168"/>
      <c r="K25" s="168"/>
      <c r="L25" s="311" t="str">
        <f>VLOOKUP(SUM(_Output!D808:D818),_SUM_Completeness!A141:B152,2,FALSE)</f>
        <v>Incomplete</v>
      </c>
      <c r="M25" s="142"/>
      <c r="N25" s="138"/>
      <c r="O25" s="142"/>
      <c r="P25" s="410"/>
      <c r="Q25" s="308" t="s">
        <v>2457</v>
      </c>
      <c r="R25" s="159"/>
    </row>
    <row r="26" spans="1:18" ht="20.25" customHeight="1">
      <c r="A26" s="157"/>
      <c r="B26" s="163" t="s">
        <v>584</v>
      </c>
      <c r="C26" s="163" t="s">
        <v>1978</v>
      </c>
      <c r="D26" s="163"/>
      <c r="E26" s="163"/>
      <c r="F26" s="163"/>
      <c r="G26" s="163"/>
      <c r="H26" s="163"/>
      <c r="I26" s="163"/>
      <c r="J26" s="163"/>
      <c r="K26" s="163"/>
      <c r="L26" s="137"/>
      <c r="M26" s="141"/>
      <c r="N26" s="137"/>
      <c r="O26" s="141"/>
      <c r="P26" s="381" t="str">
        <f>VLOOKUP(_Output!D819,_Guidance!B1993:C1998,2,FALSE)</f>
        <v xml:space="preserve"> </v>
      </c>
      <c r="Q26" s="305" t="s">
        <v>1979</v>
      </c>
      <c r="R26" s="156"/>
    </row>
    <row r="27" spans="1:18" ht="20.25" customHeight="1">
      <c r="A27" s="157"/>
      <c r="B27" s="163" t="s">
        <v>587</v>
      </c>
      <c r="C27" s="163" t="s">
        <v>1980</v>
      </c>
      <c r="D27" s="163"/>
      <c r="E27" s="163"/>
      <c r="F27" s="163"/>
      <c r="G27" s="163"/>
      <c r="H27" s="163"/>
      <c r="I27" s="163"/>
      <c r="J27" s="163"/>
      <c r="K27" s="163"/>
      <c r="L27" s="137"/>
      <c r="M27" s="141"/>
      <c r="N27" s="137"/>
      <c r="O27" s="141"/>
      <c r="P27" s="381" t="str">
        <f>VLOOKUP(_Output!D820,_Guidance!B1999:C2004,2,FALSE)</f>
        <v xml:space="preserve"> </v>
      </c>
      <c r="Q27" s="305" t="s">
        <v>1981</v>
      </c>
      <c r="R27" s="156"/>
    </row>
    <row r="28" spans="1:18" ht="20.25" customHeight="1">
      <c r="A28" s="157"/>
      <c r="B28" s="163" t="s">
        <v>590</v>
      </c>
      <c r="C28" s="163" t="s">
        <v>1982</v>
      </c>
      <c r="D28" s="163"/>
      <c r="E28" s="163"/>
      <c r="F28" s="163"/>
      <c r="G28" s="163"/>
      <c r="H28" s="163"/>
      <c r="I28" s="163"/>
      <c r="J28" s="163"/>
      <c r="K28" s="163"/>
      <c r="L28" s="137"/>
      <c r="M28" s="141"/>
      <c r="N28" s="137"/>
      <c r="O28" s="141"/>
      <c r="P28" s="381" t="str">
        <f>VLOOKUP(_Output!D821,_Guidance!B2005:C2010,2,FALSE)</f>
        <v xml:space="preserve"> </v>
      </c>
      <c r="Q28" s="305" t="s">
        <v>1983</v>
      </c>
      <c r="R28" s="156"/>
    </row>
    <row r="29" spans="1:18" ht="20.25" customHeight="1">
      <c r="A29" s="157"/>
      <c r="B29" s="163" t="s">
        <v>593</v>
      </c>
      <c r="C29" s="163" t="s">
        <v>1984</v>
      </c>
      <c r="D29" s="163"/>
      <c r="E29" s="163"/>
      <c r="F29" s="163"/>
      <c r="G29" s="163"/>
      <c r="H29" s="163"/>
      <c r="I29" s="163"/>
      <c r="J29" s="163"/>
      <c r="K29" s="163"/>
      <c r="L29" s="137"/>
      <c r="M29" s="141"/>
      <c r="N29" s="137"/>
      <c r="O29" s="141"/>
      <c r="P29" s="381" t="str">
        <f>VLOOKUP(_Output!D822,_Guidance!B2011:C2016,2,FALSE)</f>
        <v xml:space="preserve"> </v>
      </c>
      <c r="Q29" s="305" t="s">
        <v>1985</v>
      </c>
      <c r="R29" s="156"/>
    </row>
    <row r="30" spans="1:18" ht="20.25" customHeight="1">
      <c r="A30" s="157"/>
      <c r="B30" s="163" t="s">
        <v>596</v>
      </c>
      <c r="C30" s="163" t="s">
        <v>1986</v>
      </c>
      <c r="D30" s="163"/>
      <c r="E30" s="163"/>
      <c r="F30" s="163"/>
      <c r="G30" s="163"/>
      <c r="H30" s="163"/>
      <c r="I30" s="163"/>
      <c r="J30" s="163"/>
      <c r="K30" s="163"/>
      <c r="L30" s="137"/>
      <c r="M30" s="141"/>
      <c r="N30" s="137"/>
      <c r="O30" s="141"/>
      <c r="P30" s="381" t="str">
        <f>VLOOKUP(_Output!D823,_Guidance!B2017:C2022,2,FALSE)</f>
        <v xml:space="preserve"> </v>
      </c>
      <c r="Q30" s="305" t="s">
        <v>1987</v>
      </c>
      <c r="R30" s="156"/>
    </row>
    <row r="31" spans="1:18" ht="20.25" customHeight="1">
      <c r="A31" s="157"/>
      <c r="B31" s="163" t="s">
        <v>599</v>
      </c>
      <c r="C31" s="163" t="s">
        <v>1988</v>
      </c>
      <c r="D31" s="163"/>
      <c r="E31" s="163"/>
      <c r="F31" s="163"/>
      <c r="G31" s="163"/>
      <c r="H31" s="163"/>
      <c r="I31" s="163"/>
      <c r="J31" s="163"/>
      <c r="K31" s="163"/>
      <c r="L31" s="137"/>
      <c r="M31" s="141"/>
      <c r="N31" s="137"/>
      <c r="O31" s="141"/>
      <c r="P31" s="381" t="str">
        <f>VLOOKUP(_Output!D824,_Guidance!B2023:C2028,2,FALSE)</f>
        <v xml:space="preserve"> </v>
      </c>
      <c r="Q31" s="305" t="s">
        <v>2458</v>
      </c>
      <c r="R31" s="156"/>
    </row>
    <row r="32" spans="1:18" ht="20.25" customHeight="1">
      <c r="A32" s="157"/>
      <c r="B32" s="163" t="s">
        <v>602</v>
      </c>
      <c r="C32" s="163" t="s">
        <v>1990</v>
      </c>
      <c r="D32" s="163"/>
      <c r="E32" s="163"/>
      <c r="F32" s="163"/>
      <c r="G32" s="163"/>
      <c r="H32" s="163"/>
      <c r="I32" s="163"/>
      <c r="J32" s="163"/>
      <c r="K32" s="163"/>
      <c r="L32" s="137"/>
      <c r="M32" s="141"/>
      <c r="N32" s="137"/>
      <c r="O32" s="141"/>
      <c r="P32" s="381" t="str">
        <f>VLOOKUP(_Output!D825,_Guidance!B2029:C2034,2,FALSE)</f>
        <v xml:space="preserve"> </v>
      </c>
      <c r="Q32" s="305" t="s">
        <v>1991</v>
      </c>
      <c r="R32" s="156"/>
    </row>
    <row r="33" spans="1:18" ht="20.25" customHeight="1">
      <c r="A33" s="157"/>
      <c r="B33" s="163" t="s">
        <v>605</v>
      </c>
      <c r="C33" s="163" t="s">
        <v>1992</v>
      </c>
      <c r="D33" s="163"/>
      <c r="E33" s="163"/>
      <c r="F33" s="163"/>
      <c r="G33" s="163"/>
      <c r="H33" s="163"/>
      <c r="I33" s="163"/>
      <c r="J33" s="163"/>
      <c r="K33" s="163"/>
      <c r="L33" s="137"/>
      <c r="M33" s="141"/>
      <c r="N33" s="137"/>
      <c r="O33" s="141"/>
      <c r="P33" s="381" t="str">
        <f>VLOOKUP(_Output!D827,_Guidance!B2035:C2040,2,FALSE)</f>
        <v xml:space="preserve"> </v>
      </c>
      <c r="Q33" s="305" t="s">
        <v>1993</v>
      </c>
      <c r="R33" s="156"/>
    </row>
    <row r="34" spans="1:18" ht="20.25" customHeight="1">
      <c r="A34" s="157"/>
      <c r="B34" s="163" t="s">
        <v>2459</v>
      </c>
      <c r="C34" s="163" t="s">
        <v>1994</v>
      </c>
      <c r="D34" s="163"/>
      <c r="E34" s="163"/>
      <c r="F34" s="163"/>
      <c r="G34" s="163"/>
      <c r="H34" s="163"/>
      <c r="I34" s="163"/>
      <c r="J34" s="163"/>
      <c r="K34" s="163"/>
      <c r="L34" s="137"/>
      <c r="M34" s="141"/>
      <c r="N34" s="137"/>
      <c r="O34" s="141"/>
      <c r="P34" s="381" t="str">
        <f>VLOOKUP(_Output!D1070,_Guidance!B2041:C2046,2,FALSE)</f>
        <v xml:space="preserve"> </v>
      </c>
      <c r="Q34" s="305" t="s">
        <v>1995</v>
      </c>
      <c r="R34" s="156"/>
    </row>
    <row r="35" spans="1:18" ht="20.25" customHeight="1">
      <c r="A35" s="157"/>
      <c r="B35" s="163" t="s">
        <v>2460</v>
      </c>
      <c r="C35" s="163" t="s">
        <v>1997</v>
      </c>
      <c r="D35" s="163"/>
      <c r="E35" s="163"/>
      <c r="F35" s="163"/>
      <c r="G35" s="163"/>
      <c r="H35" s="163"/>
      <c r="I35" s="163"/>
      <c r="J35" s="163"/>
      <c r="K35" s="163"/>
      <c r="L35" s="137"/>
      <c r="M35" s="141"/>
      <c r="N35" s="137"/>
      <c r="O35" s="141"/>
      <c r="P35" s="381" t="str">
        <f>VLOOKUP(_Output!D828,_Guidance!B2047:C2052,2,FALSE)</f>
        <v xml:space="preserve"> </v>
      </c>
      <c r="Q35" s="305" t="s">
        <v>1998</v>
      </c>
      <c r="R35" s="156"/>
    </row>
    <row r="36" spans="1:18" ht="20.25" customHeight="1">
      <c r="A36" s="157"/>
      <c r="B36" s="163" t="s">
        <v>2461</v>
      </c>
      <c r="C36" s="163" t="s">
        <v>2003</v>
      </c>
      <c r="D36" s="163"/>
      <c r="E36" s="163"/>
      <c r="F36" s="163"/>
      <c r="G36" s="163"/>
      <c r="H36" s="163"/>
      <c r="I36" s="163"/>
      <c r="J36" s="163"/>
      <c r="K36" s="163"/>
      <c r="L36" s="137"/>
      <c r="M36" s="141"/>
      <c r="N36" s="137"/>
      <c r="O36" s="141"/>
      <c r="P36" s="381" t="str">
        <f>VLOOKUP(_Output!D829,_Guidance!B2053:C2058,2,FALSE)</f>
        <v xml:space="preserve"> </v>
      </c>
      <c r="Q36" s="305" t="s">
        <v>2004</v>
      </c>
      <c r="R36" s="156"/>
    </row>
    <row r="37" spans="1:18" ht="20.25" customHeight="1">
      <c r="A37" s="157"/>
      <c r="B37" s="163" t="s">
        <v>2462</v>
      </c>
      <c r="C37" s="163" t="s">
        <v>2006</v>
      </c>
      <c r="D37" s="163"/>
      <c r="E37" s="163"/>
      <c r="F37" s="163"/>
      <c r="G37" s="163"/>
      <c r="H37" s="163"/>
      <c r="I37" s="163"/>
      <c r="J37" s="163"/>
      <c r="K37" s="163"/>
      <c r="L37" s="137"/>
      <c r="M37" s="141"/>
      <c r="N37" s="137"/>
      <c r="O37" s="141"/>
      <c r="P37" s="381" t="str">
        <f>VLOOKUP(_Output!D830,_Guidance!B2059:C2064,2,FALSE)</f>
        <v xml:space="preserve"> </v>
      </c>
      <c r="Q37" s="305" t="s">
        <v>2007</v>
      </c>
      <c r="R37" s="156"/>
    </row>
    <row r="38" spans="1:18" ht="20.25" customHeight="1">
      <c r="A38" s="157"/>
      <c r="B38" s="152" t="s">
        <v>1528</v>
      </c>
      <c r="C38" s="144"/>
      <c r="D38" s="144"/>
      <c r="E38" s="144"/>
      <c r="F38" s="144"/>
      <c r="G38" s="144"/>
      <c r="H38" s="144"/>
      <c r="I38" s="144"/>
      <c r="J38" s="144"/>
      <c r="K38" s="144"/>
      <c r="L38" s="140"/>
      <c r="M38" s="144"/>
      <c r="N38" s="140"/>
      <c r="O38" s="144"/>
      <c r="P38" s="382"/>
      <c r="Q38" s="309"/>
      <c r="R38" s="156"/>
    </row>
    <row r="39" spans="1:18" ht="20.25" customHeight="1">
      <c r="A39" s="157"/>
      <c r="B39" s="163" t="s">
        <v>2463</v>
      </c>
      <c r="C39" s="169" t="s">
        <v>2464</v>
      </c>
      <c r="D39" s="169"/>
      <c r="E39" s="169"/>
      <c r="F39" s="169"/>
      <c r="G39" s="169"/>
      <c r="H39" s="169"/>
      <c r="I39" s="169"/>
      <c r="J39" s="169"/>
      <c r="K39" s="169"/>
      <c r="L39" s="137"/>
      <c r="M39" s="141"/>
      <c r="N39" s="137"/>
      <c r="O39" s="141"/>
      <c r="P39" s="381"/>
      <c r="Q39" s="305"/>
      <c r="R39" s="156"/>
    </row>
    <row r="40" spans="1:18" ht="20.25" customHeight="1">
      <c r="A40" s="157"/>
      <c r="B40" s="170" t="s">
        <v>2465</v>
      </c>
      <c r="C40" s="163" t="s">
        <v>2466</v>
      </c>
      <c r="D40" s="163"/>
      <c r="E40" s="163"/>
      <c r="F40" s="163"/>
      <c r="G40" s="163"/>
      <c r="H40" s="163"/>
      <c r="I40" s="163"/>
      <c r="J40" s="163"/>
      <c r="K40" s="163"/>
      <c r="L40" s="137"/>
      <c r="M40" s="141"/>
      <c r="N40" s="137"/>
      <c r="O40" s="141"/>
      <c r="P40" s="381" t="str">
        <f>VLOOKUP(_Output!D832,_Guidance!$B$2228:$C$2234,2,FALSE)</f>
        <v xml:space="preserve"> </v>
      </c>
      <c r="Q40" s="413" t="s">
        <v>2467</v>
      </c>
      <c r="R40" s="156"/>
    </row>
    <row r="41" spans="1:18" ht="20.25" customHeight="1">
      <c r="A41" s="157"/>
      <c r="B41" s="170" t="s">
        <v>2468</v>
      </c>
      <c r="C41" s="163" t="s">
        <v>2469</v>
      </c>
      <c r="D41" s="163"/>
      <c r="E41" s="163"/>
      <c r="F41" s="163"/>
      <c r="G41" s="163"/>
      <c r="H41" s="163"/>
      <c r="I41" s="163"/>
      <c r="J41" s="163"/>
      <c r="K41" s="163"/>
      <c r="L41" s="137"/>
      <c r="M41" s="141"/>
      <c r="N41" s="137"/>
      <c r="O41" s="141"/>
      <c r="P41" s="381" t="str">
        <f>VLOOKUP(_Output!D833,_Guidance!$B$2228:$C$2234,2,FALSE)</f>
        <v xml:space="preserve"> </v>
      </c>
      <c r="Q41" s="413" t="s">
        <v>2470</v>
      </c>
      <c r="R41" s="156"/>
    </row>
    <row r="42" spans="1:18" ht="20.25" customHeight="1">
      <c r="A42" s="157"/>
      <c r="B42" s="170" t="s">
        <v>2471</v>
      </c>
      <c r="C42" s="163" t="s">
        <v>2472</v>
      </c>
      <c r="D42" s="163"/>
      <c r="E42" s="163"/>
      <c r="F42" s="163"/>
      <c r="G42" s="163"/>
      <c r="H42" s="163"/>
      <c r="I42" s="163"/>
      <c r="J42" s="163"/>
      <c r="K42" s="163"/>
      <c r="L42" s="137"/>
      <c r="M42" s="141"/>
      <c r="N42" s="137"/>
      <c r="O42" s="141"/>
      <c r="P42" s="381" t="str">
        <f>VLOOKUP(_Output!D834,_Guidance!$B$2228:$C$2234,2,FALSE)</f>
        <v xml:space="preserve"> </v>
      </c>
      <c r="Q42" s="413" t="s">
        <v>2473</v>
      </c>
      <c r="R42" s="156"/>
    </row>
    <row r="43" spans="1:18" ht="20.25" customHeight="1">
      <c r="A43" s="157"/>
      <c r="B43" s="170" t="s">
        <v>2474</v>
      </c>
      <c r="C43" s="163" t="s">
        <v>2475</v>
      </c>
      <c r="D43" s="163"/>
      <c r="E43" s="163"/>
      <c r="F43" s="163"/>
      <c r="G43" s="163"/>
      <c r="H43" s="163"/>
      <c r="I43" s="163"/>
      <c r="J43" s="163"/>
      <c r="K43" s="163"/>
      <c r="L43" s="137"/>
      <c r="M43" s="141"/>
      <c r="N43" s="137"/>
      <c r="O43" s="141"/>
      <c r="P43" s="381" t="str">
        <f>VLOOKUP(_Output!D835,_Guidance!$B$2228:$C$2234,2,FALSE)</f>
        <v xml:space="preserve"> </v>
      </c>
      <c r="Q43" s="413" t="s">
        <v>2476</v>
      </c>
      <c r="R43" s="156"/>
    </row>
    <row r="44" spans="1:18" ht="20.25" customHeight="1">
      <c r="A44" s="157"/>
      <c r="B44" s="170" t="s">
        <v>2477</v>
      </c>
      <c r="C44" s="163" t="s">
        <v>2478</v>
      </c>
      <c r="D44" s="163"/>
      <c r="E44" s="163"/>
      <c r="F44" s="163"/>
      <c r="G44" s="163"/>
      <c r="H44" s="163"/>
      <c r="I44" s="163"/>
      <c r="J44" s="163"/>
      <c r="K44" s="163"/>
      <c r="L44" s="137"/>
      <c r="M44" s="141"/>
      <c r="N44" s="137"/>
      <c r="O44" s="141"/>
      <c r="P44" s="381" t="str">
        <f>VLOOKUP(_Output!D836,_Guidance!$B$2228:$C$2234,2,FALSE)</f>
        <v xml:space="preserve"> </v>
      </c>
      <c r="Q44" s="413" t="s">
        <v>2479</v>
      </c>
      <c r="R44" s="156"/>
    </row>
    <row r="45" spans="1:18" ht="20.25" customHeight="1">
      <c r="A45" s="157"/>
      <c r="B45" s="170" t="s">
        <v>2480</v>
      </c>
      <c r="C45" s="163" t="s">
        <v>2481</v>
      </c>
      <c r="D45" s="163"/>
      <c r="E45" s="163"/>
      <c r="F45" s="163"/>
      <c r="G45" s="163"/>
      <c r="H45" s="163"/>
      <c r="I45" s="163"/>
      <c r="J45" s="163"/>
      <c r="K45" s="163"/>
      <c r="L45" s="137"/>
      <c r="M45" s="141"/>
      <c r="N45" s="137"/>
      <c r="O45" s="141"/>
      <c r="P45" s="381" t="str">
        <f>VLOOKUP(_Output!D837,_Guidance!$B$2228:$C$2234,2,FALSE)</f>
        <v xml:space="preserve"> </v>
      </c>
      <c r="Q45" s="413" t="s">
        <v>2482</v>
      </c>
      <c r="R45" s="156"/>
    </row>
    <row r="46" spans="1:18" ht="20.25" customHeight="1">
      <c r="A46" s="157"/>
      <c r="B46" s="170" t="s">
        <v>2483</v>
      </c>
      <c r="C46" s="163" t="s">
        <v>2484</v>
      </c>
      <c r="D46" s="163"/>
      <c r="E46" s="163"/>
      <c r="F46" s="163"/>
      <c r="G46" s="163"/>
      <c r="H46" s="163"/>
      <c r="I46" s="163"/>
      <c r="J46" s="163"/>
      <c r="K46" s="163"/>
      <c r="L46" s="137"/>
      <c r="M46" s="141"/>
      <c r="N46" s="137"/>
      <c r="O46" s="141"/>
      <c r="P46" s="381" t="str">
        <f>VLOOKUP(_Output!D838,_Guidance!$B$2228:$C$2234,2,FALSE)</f>
        <v xml:space="preserve"> </v>
      </c>
      <c r="Q46" s="413" t="s">
        <v>2485</v>
      </c>
      <c r="R46" s="156"/>
    </row>
    <row r="47" spans="1:18" ht="20.25" customHeight="1">
      <c r="A47" s="157"/>
      <c r="B47" s="170" t="s">
        <v>2486</v>
      </c>
      <c r="C47" s="163" t="s">
        <v>2487</v>
      </c>
      <c r="D47" s="163"/>
      <c r="E47" s="163"/>
      <c r="F47" s="163"/>
      <c r="G47" s="163"/>
      <c r="H47" s="163"/>
      <c r="I47" s="163"/>
      <c r="J47" s="163"/>
      <c r="K47" s="163"/>
      <c r="L47" s="137"/>
      <c r="M47" s="141"/>
      <c r="N47" s="137"/>
      <c r="O47" s="141"/>
      <c r="P47" s="381" t="str">
        <f>VLOOKUP(_Output!D839,_Guidance!$B$2228:$C$2234,2,FALSE)</f>
        <v xml:space="preserve"> </v>
      </c>
      <c r="Q47" s="305" t="s">
        <v>2488</v>
      </c>
      <c r="R47" s="156"/>
    </row>
    <row r="48" spans="1:18" ht="20.25" customHeight="1">
      <c r="A48" s="157"/>
      <c r="B48" s="170" t="s">
        <v>2489</v>
      </c>
      <c r="C48" s="163" t="s">
        <v>2490</v>
      </c>
      <c r="D48" s="163"/>
      <c r="E48" s="163"/>
      <c r="F48" s="163"/>
      <c r="G48" s="163"/>
      <c r="H48" s="163"/>
      <c r="I48" s="163"/>
      <c r="J48" s="163"/>
      <c r="K48" s="163"/>
      <c r="L48" s="137"/>
      <c r="M48" s="141"/>
      <c r="N48" s="137"/>
      <c r="O48" s="141"/>
      <c r="P48" s="381" t="str">
        <f>VLOOKUP(_Output!D840,_Guidance!$B$2228:$C$2234,2,FALSE)</f>
        <v xml:space="preserve"> </v>
      </c>
      <c r="Q48" s="305" t="s">
        <v>2491</v>
      </c>
      <c r="R48" s="156"/>
    </row>
    <row r="49" spans="1:18" ht="20.25" customHeight="1">
      <c r="A49" s="157"/>
      <c r="B49" s="170" t="s">
        <v>2492</v>
      </c>
      <c r="C49" s="163" t="s">
        <v>2493</v>
      </c>
      <c r="D49" s="163"/>
      <c r="E49" s="163"/>
      <c r="F49" s="163"/>
      <c r="G49" s="163"/>
      <c r="H49" s="163"/>
      <c r="I49" s="163"/>
      <c r="J49" s="163"/>
      <c r="K49" s="163"/>
      <c r="L49" s="137"/>
      <c r="M49" s="141"/>
      <c r="N49" s="137"/>
      <c r="O49" s="141"/>
      <c r="P49" s="381" t="str">
        <f>VLOOKUP(_Output!D841,_Guidance!$B$2228:$C$2234,2,FALSE)</f>
        <v xml:space="preserve"> </v>
      </c>
      <c r="Q49" s="305" t="s">
        <v>2494</v>
      </c>
      <c r="R49" s="156"/>
    </row>
    <row r="50" spans="1:18" ht="20.25" customHeight="1">
      <c r="A50" s="157"/>
      <c r="B50" s="170" t="s">
        <v>2495</v>
      </c>
      <c r="C50" s="163" t="s">
        <v>2496</v>
      </c>
      <c r="D50" s="163"/>
      <c r="E50" s="163"/>
      <c r="F50" s="163"/>
      <c r="G50" s="163"/>
      <c r="H50" s="163"/>
      <c r="I50" s="163"/>
      <c r="J50" s="163"/>
      <c r="K50" s="163"/>
      <c r="L50" s="137"/>
      <c r="M50" s="141"/>
      <c r="N50" s="137"/>
      <c r="O50" s="141"/>
      <c r="P50" s="381" t="str">
        <f>VLOOKUP(_Output!D842,_Guidance!$B$2228:$C$2234,2,FALSE)</f>
        <v xml:space="preserve"> </v>
      </c>
      <c r="Q50" s="305" t="s">
        <v>2497</v>
      </c>
      <c r="R50" s="156"/>
    </row>
    <row r="51" spans="1:18" ht="20.25" customHeight="1">
      <c r="A51" s="157"/>
      <c r="B51" s="170" t="s">
        <v>2498</v>
      </c>
      <c r="C51" s="163" t="s">
        <v>2499</v>
      </c>
      <c r="D51" s="163"/>
      <c r="E51" s="163"/>
      <c r="F51" s="163"/>
      <c r="G51" s="163"/>
      <c r="H51" s="163"/>
      <c r="I51" s="163"/>
      <c r="J51" s="163"/>
      <c r="K51" s="163"/>
      <c r="L51" s="137"/>
      <c r="M51" s="141"/>
      <c r="N51" s="137"/>
      <c r="O51" s="141"/>
      <c r="P51" s="381" t="str">
        <f>VLOOKUP(_Output!D843,_Guidance!$B$2228:$C$2234,2,FALSE)</f>
        <v xml:space="preserve"> </v>
      </c>
      <c r="Q51" s="305" t="s">
        <v>2500</v>
      </c>
      <c r="R51" s="156"/>
    </row>
    <row r="52" spans="1:18" ht="20.25" customHeight="1">
      <c r="A52" s="157"/>
      <c r="B52" s="170" t="s">
        <v>2501</v>
      </c>
      <c r="C52" s="163" t="s">
        <v>2502</v>
      </c>
      <c r="D52" s="163"/>
      <c r="E52" s="163"/>
      <c r="F52" s="163"/>
      <c r="G52" s="163"/>
      <c r="H52" s="163"/>
      <c r="I52" s="163"/>
      <c r="J52" s="163"/>
      <c r="K52" s="163"/>
      <c r="L52" s="137"/>
      <c r="M52" s="141"/>
      <c r="N52" s="137"/>
      <c r="O52" s="141"/>
      <c r="P52" s="381" t="str">
        <f>VLOOKUP(_Output!D844,_Guidance!$B$2228:$C$2234,2,FALSE)</f>
        <v xml:space="preserve"> </v>
      </c>
      <c r="Q52" s="305" t="s">
        <v>2503</v>
      </c>
      <c r="R52" s="156"/>
    </row>
    <row r="53" spans="1:18" ht="20.25" customHeight="1">
      <c r="A53" s="157"/>
      <c r="B53" s="170" t="s">
        <v>2504</v>
      </c>
      <c r="C53" s="163" t="s">
        <v>2505</v>
      </c>
      <c r="D53" s="163"/>
      <c r="E53" s="163"/>
      <c r="F53" s="163"/>
      <c r="G53" s="163"/>
      <c r="H53" s="163"/>
      <c r="I53" s="163"/>
      <c r="J53" s="163"/>
      <c r="K53" s="163"/>
      <c r="L53" s="137"/>
      <c r="M53" s="141"/>
      <c r="N53" s="137"/>
      <c r="O53" s="141"/>
      <c r="P53" s="381" t="str">
        <f>VLOOKUP(_Output!D845,_Guidance!$B$2228:$C$2234,2,FALSE)</f>
        <v xml:space="preserve"> </v>
      </c>
      <c r="Q53" s="305" t="s">
        <v>2506</v>
      </c>
      <c r="R53" s="156"/>
    </row>
    <row r="54" spans="1:18" ht="20.25" customHeight="1">
      <c r="A54" s="157"/>
      <c r="B54" s="170" t="s">
        <v>2507</v>
      </c>
      <c r="C54" s="163" t="s">
        <v>2508</v>
      </c>
      <c r="D54" s="163"/>
      <c r="E54" s="163"/>
      <c r="F54" s="163"/>
      <c r="G54" s="163"/>
      <c r="H54" s="163"/>
      <c r="I54" s="163"/>
      <c r="J54" s="163"/>
      <c r="K54" s="163"/>
      <c r="L54" s="137"/>
      <c r="M54" s="141"/>
      <c r="N54" s="137"/>
      <c r="O54" s="141"/>
      <c r="P54" s="381" t="str">
        <f>VLOOKUP(_Output!D846,_Guidance!$B$2228:$C$2234,2,FALSE)</f>
        <v xml:space="preserve"> </v>
      </c>
      <c r="Q54" s="305" t="s">
        <v>2509</v>
      </c>
      <c r="R54" s="156"/>
    </row>
    <row r="55" spans="1:18" ht="20.25" customHeight="1">
      <c r="A55" s="157"/>
      <c r="B55" s="170" t="s">
        <v>2510</v>
      </c>
      <c r="C55" s="163" t="s">
        <v>2511</v>
      </c>
      <c r="D55" s="163"/>
      <c r="E55" s="163"/>
      <c r="F55" s="163"/>
      <c r="G55" s="163"/>
      <c r="H55" s="163"/>
      <c r="I55" s="163"/>
      <c r="J55" s="163"/>
      <c r="K55" s="163"/>
      <c r="L55" s="137"/>
      <c r="M55" s="141"/>
      <c r="N55" s="137"/>
      <c r="O55" s="141"/>
      <c r="P55" s="381" t="str">
        <f>VLOOKUP(_Output!D847,_Guidance!$B$2228:$C$2234,2,FALSE)</f>
        <v xml:space="preserve"> </v>
      </c>
      <c r="Q55" s="305" t="s">
        <v>2512</v>
      </c>
      <c r="R55" s="156"/>
    </row>
    <row r="56" spans="1:18" ht="20.25" customHeight="1">
      <c r="A56" s="157"/>
      <c r="B56" s="170" t="s">
        <v>2513</v>
      </c>
      <c r="C56" s="163" t="s">
        <v>2514</v>
      </c>
      <c r="D56" s="163"/>
      <c r="E56" s="163"/>
      <c r="F56" s="163"/>
      <c r="G56" s="163"/>
      <c r="H56" s="163"/>
      <c r="I56" s="163"/>
      <c r="J56" s="163"/>
      <c r="K56" s="163"/>
      <c r="L56" s="137"/>
      <c r="M56" s="141"/>
      <c r="N56" s="137"/>
      <c r="O56" s="141"/>
      <c r="P56" s="381" t="str">
        <f>VLOOKUP(_Output!D848,_Guidance!$B$2228:$C$2234,2,FALSE)</f>
        <v xml:space="preserve"> </v>
      </c>
      <c r="Q56" s="305" t="s">
        <v>2515</v>
      </c>
      <c r="R56" s="156"/>
    </row>
    <row r="57" spans="1:18" ht="20.25" customHeight="1">
      <c r="A57" s="157"/>
      <c r="B57" s="170" t="s">
        <v>2516</v>
      </c>
      <c r="C57" s="163" t="s">
        <v>2517</v>
      </c>
      <c r="D57" s="163"/>
      <c r="E57" s="163"/>
      <c r="F57" s="163"/>
      <c r="G57" s="163"/>
      <c r="H57" s="163"/>
      <c r="I57" s="163"/>
      <c r="J57" s="163"/>
      <c r="K57" s="163"/>
      <c r="L57" s="137"/>
      <c r="M57" s="141"/>
      <c r="N57" s="137"/>
      <c r="O57" s="141"/>
      <c r="P57" s="381" t="str">
        <f>VLOOKUP(_Output!D849,_Guidance!$B$2228:$C$2234,2,FALSE)</f>
        <v xml:space="preserve"> </v>
      </c>
      <c r="Q57" s="305" t="s">
        <v>2518</v>
      </c>
      <c r="R57" s="156"/>
    </row>
    <row r="58" spans="1:18" ht="20.25" customHeight="1">
      <c r="A58" s="157"/>
      <c r="B58" s="170" t="s">
        <v>2519</v>
      </c>
      <c r="C58" s="163" t="s">
        <v>2520</v>
      </c>
      <c r="D58" s="163"/>
      <c r="E58" s="163"/>
      <c r="F58" s="163"/>
      <c r="G58" s="163"/>
      <c r="H58" s="163"/>
      <c r="I58" s="163"/>
      <c r="J58" s="163"/>
      <c r="K58" s="163"/>
      <c r="L58" s="137"/>
      <c r="M58" s="141"/>
      <c r="N58" s="137"/>
      <c r="O58" s="141"/>
      <c r="P58" s="381" t="str">
        <f>VLOOKUP(_Output!D850,_Guidance!$B$2228:$C$2234,2,FALSE)</f>
        <v xml:space="preserve"> </v>
      </c>
      <c r="Q58" s="305" t="s">
        <v>2521</v>
      </c>
      <c r="R58" s="156"/>
    </row>
    <row r="59" spans="1:18" ht="20.25" customHeight="1">
      <c r="A59" s="157"/>
      <c r="B59" s="170" t="s">
        <v>2522</v>
      </c>
      <c r="C59" s="163" t="s">
        <v>2523</v>
      </c>
      <c r="D59" s="163"/>
      <c r="E59" s="163"/>
      <c r="F59" s="163"/>
      <c r="G59" s="163"/>
      <c r="H59" s="163"/>
      <c r="I59" s="163"/>
      <c r="J59" s="163"/>
      <c r="K59" s="163"/>
      <c r="L59" s="137"/>
      <c r="M59" s="141"/>
      <c r="N59" s="137"/>
      <c r="O59" s="141"/>
      <c r="P59" s="381" t="str">
        <f>VLOOKUP(_Output!D851,_Guidance!$B$2228:$C$2234,2,FALSE)</f>
        <v xml:space="preserve"> </v>
      </c>
      <c r="Q59" s="305" t="s">
        <v>2524</v>
      </c>
      <c r="R59" s="156"/>
    </row>
    <row r="60" spans="1:18" ht="20.25" customHeight="1">
      <c r="A60" s="157"/>
      <c r="B60" s="170" t="s">
        <v>2525</v>
      </c>
      <c r="C60" s="171" t="s">
        <v>1886</v>
      </c>
      <c r="D60" s="171"/>
      <c r="E60" s="171"/>
      <c r="F60" s="171"/>
      <c r="G60" s="171"/>
      <c r="H60" s="171"/>
      <c r="I60" s="171"/>
      <c r="J60" s="171"/>
      <c r="K60" s="171"/>
      <c r="L60" s="140"/>
      <c r="M60" s="144"/>
      <c r="N60" s="140"/>
      <c r="O60" s="144"/>
      <c r="P60" s="517" t="str">
        <f>VLOOKUP(_Output!D852,_Guidance!$B$2228:$C$2234,2,FALSE)</f>
        <v xml:space="preserve"> </v>
      </c>
      <c r="Q60" s="309" t="s">
        <v>2526</v>
      </c>
      <c r="R60" s="156"/>
    </row>
    <row r="61" spans="1:18" ht="20.25" customHeight="1">
      <c r="A61" s="157"/>
      <c r="B61" s="141"/>
      <c r="C61" s="160" t="s">
        <v>1641</v>
      </c>
      <c r="D61" s="160"/>
      <c r="E61" s="160"/>
      <c r="F61" s="160"/>
      <c r="G61" s="160"/>
      <c r="H61" s="160"/>
      <c r="I61" s="160"/>
      <c r="J61" s="160"/>
      <c r="K61" s="160"/>
      <c r="L61" s="311">
        <f>IFERROR(ROUND(_Output!K854,0),0)</f>
        <v>0</v>
      </c>
      <c r="M61" s="141"/>
      <c r="N61" s="137"/>
      <c r="O61" s="141"/>
      <c r="P61" s="180"/>
      <c r="Q61" s="305"/>
      <c r="R61" s="156"/>
    </row>
    <row r="62" spans="1:18" ht="20.25" customHeight="1">
      <c r="A62" s="157"/>
      <c r="B62" s="141"/>
      <c r="C62" s="141"/>
      <c r="D62" s="141"/>
      <c r="E62" s="141"/>
      <c r="F62" s="141"/>
      <c r="G62" s="141"/>
      <c r="H62" s="141"/>
      <c r="I62" s="141"/>
      <c r="J62" s="141"/>
      <c r="K62" s="141"/>
      <c r="L62" s="137"/>
      <c r="M62" s="141"/>
      <c r="N62" s="137"/>
      <c r="O62" s="141"/>
      <c r="P62" s="180"/>
      <c r="Q62" s="305"/>
      <c r="R62" s="156"/>
    </row>
    <row r="63" spans="1:18" ht="20.25" customHeight="1">
      <c r="A63" s="176"/>
      <c r="B63" s="174" t="s">
        <v>351</v>
      </c>
      <c r="C63" s="174"/>
      <c r="D63" s="174"/>
      <c r="E63" s="174"/>
      <c r="F63" s="174"/>
      <c r="G63" s="174"/>
      <c r="H63" s="174"/>
      <c r="I63" s="174"/>
      <c r="J63" s="174"/>
      <c r="K63" s="388"/>
      <c r="L63" s="140"/>
      <c r="M63" s="141"/>
      <c r="N63" s="140"/>
      <c r="O63" s="141"/>
      <c r="P63" s="140"/>
      <c r="Q63" s="140"/>
      <c r="R63" s="156"/>
    </row>
    <row r="64" spans="1:18" ht="20.25" customHeight="1">
      <c r="A64" s="9"/>
      <c r="B64" s="3" t="s">
        <v>2527</v>
      </c>
      <c r="C64" s="3" t="s">
        <v>353</v>
      </c>
      <c r="D64" s="5"/>
      <c r="E64" s="5"/>
      <c r="F64" s="5"/>
      <c r="G64" s="5"/>
      <c r="H64" s="5"/>
      <c r="I64" s="5"/>
      <c r="J64" s="5"/>
      <c r="K64" s="102" t="s">
        <v>1461</v>
      </c>
      <c r="L64" s="607" t="s">
        <v>551</v>
      </c>
      <c r="M64" s="608"/>
      <c r="N64" s="932"/>
      <c r="O64" s="932"/>
      <c r="P64" s="932"/>
      <c r="Q64" s="933"/>
      <c r="R64" s="14"/>
    </row>
    <row r="65" spans="1:18" ht="20.25" customHeight="1">
      <c r="A65" s="9"/>
      <c r="B65" s="5"/>
      <c r="C65" s="5"/>
      <c r="D65" s="5"/>
      <c r="E65" s="5"/>
      <c r="F65" s="5"/>
      <c r="G65" s="5"/>
      <c r="H65" s="5"/>
      <c r="I65" s="5"/>
      <c r="J65" s="5"/>
      <c r="K65" s="5"/>
      <c r="L65" s="609" t="s">
        <v>554</v>
      </c>
      <c r="M65" s="610"/>
      <c r="N65" s="928"/>
      <c r="O65" s="928"/>
      <c r="P65" s="928"/>
      <c r="Q65" s="929"/>
      <c r="R65" s="14"/>
    </row>
    <row r="66" spans="1:18" ht="20.25" customHeight="1">
      <c r="A66" s="9"/>
      <c r="B66" s="858" t="s">
        <v>2528</v>
      </c>
      <c r="C66" s="858"/>
      <c r="D66" s="858"/>
      <c r="E66" s="858"/>
      <c r="F66" s="858"/>
      <c r="G66" s="858"/>
      <c r="H66" s="858"/>
      <c r="I66" s="858"/>
      <c r="J66" s="858"/>
      <c r="K66" s="858"/>
      <c r="L66" s="609" t="s">
        <v>584</v>
      </c>
      <c r="M66" s="610"/>
      <c r="N66" s="924"/>
      <c r="O66" s="924"/>
      <c r="P66" s="924"/>
      <c r="Q66" s="925"/>
      <c r="R66" s="14"/>
    </row>
    <row r="67" spans="1:18" ht="20.25" customHeight="1">
      <c r="A67" s="9"/>
      <c r="B67" s="858"/>
      <c r="C67" s="858"/>
      <c r="D67" s="858"/>
      <c r="E67" s="858"/>
      <c r="F67" s="858"/>
      <c r="G67" s="858"/>
      <c r="H67" s="858"/>
      <c r="I67" s="858"/>
      <c r="J67" s="858"/>
      <c r="K67" s="858"/>
      <c r="L67" s="609" t="s">
        <v>587</v>
      </c>
      <c r="M67" s="610"/>
      <c r="N67" s="928"/>
      <c r="O67" s="928"/>
      <c r="P67" s="928"/>
      <c r="Q67" s="929"/>
      <c r="R67" s="14"/>
    </row>
    <row r="68" spans="1:18" ht="20.25" customHeight="1">
      <c r="A68" s="9"/>
      <c r="B68" s="458" t="s">
        <v>2529</v>
      </c>
      <c r="C68" s="5"/>
      <c r="D68" s="5"/>
      <c r="E68" s="5"/>
      <c r="F68" s="5"/>
      <c r="G68" s="5"/>
      <c r="H68" s="5"/>
      <c r="I68" s="5"/>
      <c r="J68" s="5"/>
      <c r="K68" s="5"/>
      <c r="L68" s="609" t="s">
        <v>590</v>
      </c>
      <c r="M68" s="610"/>
      <c r="N68" s="924"/>
      <c r="O68" s="924"/>
      <c r="P68" s="924"/>
      <c r="Q68" s="925"/>
      <c r="R68" s="14"/>
    </row>
    <row r="69" spans="1:18" ht="20.25" customHeight="1">
      <c r="A69" s="9"/>
      <c r="B69" s="5"/>
      <c r="C69" s="5"/>
      <c r="D69" s="5"/>
      <c r="E69" s="5"/>
      <c r="F69" s="5"/>
      <c r="G69" s="5"/>
      <c r="H69" s="5"/>
      <c r="I69" s="5"/>
      <c r="J69" s="5"/>
      <c r="K69" s="5"/>
      <c r="L69" s="609" t="s">
        <v>593</v>
      </c>
      <c r="M69" s="610"/>
      <c r="N69" s="924"/>
      <c r="O69" s="924"/>
      <c r="P69" s="924"/>
      <c r="Q69" s="925"/>
      <c r="R69" s="14"/>
    </row>
    <row r="70" spans="1:18" ht="20.25" customHeight="1">
      <c r="A70" s="9"/>
      <c r="B70" s="21" t="s">
        <v>2530</v>
      </c>
      <c r="C70" s="5"/>
      <c r="D70" s="5"/>
      <c r="E70" s="5"/>
      <c r="F70" s="5"/>
      <c r="G70" s="5"/>
      <c r="H70" s="5"/>
      <c r="I70" s="5"/>
      <c r="J70" s="5"/>
      <c r="K70" s="5"/>
      <c r="L70" s="609" t="s">
        <v>596</v>
      </c>
      <c r="M70" s="610"/>
      <c r="N70" s="928"/>
      <c r="O70" s="928"/>
      <c r="P70" s="928"/>
      <c r="Q70" s="929"/>
      <c r="R70" s="14"/>
    </row>
    <row r="71" spans="1:18" ht="20.25" customHeight="1">
      <c r="A71" s="9"/>
      <c r="B71" s="570" t="s">
        <v>2531</v>
      </c>
      <c r="C71" s="5"/>
      <c r="D71" s="5"/>
      <c r="E71" s="5"/>
      <c r="F71" s="5"/>
      <c r="G71" s="5"/>
      <c r="H71" s="5"/>
      <c r="I71" s="5"/>
      <c r="J71" s="5"/>
      <c r="K71" s="5"/>
      <c r="L71" s="609" t="s">
        <v>599</v>
      </c>
      <c r="M71" s="610"/>
      <c r="N71" s="922"/>
      <c r="O71" s="922"/>
      <c r="P71" s="922"/>
      <c r="Q71" s="923"/>
      <c r="R71" s="14"/>
    </row>
    <row r="72" spans="1:18" ht="20.25" customHeight="1">
      <c r="A72" s="9"/>
      <c r="B72" s="5"/>
      <c r="C72" s="5"/>
      <c r="D72" s="5"/>
      <c r="E72" s="5"/>
      <c r="F72" s="5"/>
      <c r="G72" s="5"/>
      <c r="H72" s="5"/>
      <c r="I72" s="5"/>
      <c r="J72" s="5"/>
      <c r="K72" s="5"/>
      <c r="L72" s="609" t="s">
        <v>602</v>
      </c>
      <c r="M72" s="610"/>
      <c r="N72" s="922"/>
      <c r="O72" s="922"/>
      <c r="P72" s="922"/>
      <c r="Q72" s="923"/>
      <c r="R72" s="14"/>
    </row>
    <row r="73" spans="1:18" ht="20.25" customHeight="1">
      <c r="A73" s="9"/>
      <c r="B73" s="5" t="s">
        <v>2532</v>
      </c>
      <c r="C73" s="5"/>
      <c r="D73" s="5"/>
      <c r="E73" s="5"/>
      <c r="F73" s="5"/>
      <c r="G73" s="5"/>
      <c r="H73" s="5"/>
      <c r="I73" s="5"/>
      <c r="J73" s="5"/>
      <c r="K73" s="5"/>
      <c r="L73" s="609" t="s">
        <v>605</v>
      </c>
      <c r="M73" s="610"/>
      <c r="N73" s="922"/>
      <c r="O73" s="922"/>
      <c r="P73" s="922"/>
      <c r="Q73" s="923"/>
      <c r="R73" s="14"/>
    </row>
    <row r="74" spans="1:18" ht="20.25" customHeight="1">
      <c r="A74" s="9"/>
      <c r="B74" s="573" t="s">
        <v>2533</v>
      </c>
      <c r="C74" s="5"/>
      <c r="D74" s="5"/>
      <c r="E74" s="5"/>
      <c r="F74" s="5"/>
      <c r="G74" s="5"/>
      <c r="H74" s="5"/>
      <c r="I74" s="5"/>
      <c r="J74" s="5"/>
      <c r="K74" s="5"/>
      <c r="L74" s="609" t="s">
        <v>2459</v>
      </c>
      <c r="M74" s="610"/>
      <c r="N74" s="922"/>
      <c r="O74" s="922"/>
      <c r="P74" s="922"/>
      <c r="Q74" s="923"/>
      <c r="R74" s="14"/>
    </row>
    <row r="75" spans="1:18" ht="20.25" customHeight="1">
      <c r="A75" s="9"/>
      <c r="B75" s="5"/>
      <c r="C75" s="5"/>
      <c r="D75" s="5"/>
      <c r="E75" s="5"/>
      <c r="F75" s="5"/>
      <c r="G75" s="5"/>
      <c r="H75" s="5"/>
      <c r="I75" s="5"/>
      <c r="J75" s="5"/>
      <c r="K75" s="5"/>
      <c r="L75" s="609" t="s">
        <v>2460</v>
      </c>
      <c r="M75" s="610"/>
      <c r="N75" s="922"/>
      <c r="O75" s="922"/>
      <c r="P75" s="922"/>
      <c r="Q75" s="923"/>
      <c r="R75" s="14"/>
    </row>
    <row r="76" spans="1:18" ht="20.25" customHeight="1">
      <c r="A76" s="9"/>
      <c r="B76" s="5"/>
      <c r="C76" s="5"/>
      <c r="D76" s="5"/>
      <c r="E76" s="5"/>
      <c r="F76" s="5"/>
      <c r="G76" s="5"/>
      <c r="H76" s="5"/>
      <c r="I76" s="5"/>
      <c r="J76" s="5"/>
      <c r="K76" s="5"/>
      <c r="L76" s="609" t="s">
        <v>2461</v>
      </c>
      <c r="M76" s="610"/>
      <c r="N76" s="922"/>
      <c r="O76" s="922"/>
      <c r="P76" s="922"/>
      <c r="Q76" s="923"/>
      <c r="R76" s="14"/>
    </row>
    <row r="77" spans="1:18" ht="20.25" customHeight="1">
      <c r="A77" s="9"/>
      <c r="B77" s="5"/>
      <c r="C77" s="5"/>
      <c r="D77" s="5"/>
      <c r="E77" s="5"/>
      <c r="F77" s="5"/>
      <c r="G77" s="5"/>
      <c r="H77" s="5"/>
      <c r="I77" s="5"/>
      <c r="J77" s="5"/>
      <c r="K77" s="5"/>
      <c r="L77" s="611" t="s">
        <v>2462</v>
      </c>
      <c r="M77" s="612"/>
      <c r="N77" s="930"/>
      <c r="O77" s="930"/>
      <c r="P77" s="930"/>
      <c r="Q77" s="931"/>
      <c r="R77" s="14"/>
    </row>
    <row r="78" spans="1:18" ht="20.25" customHeight="1">
      <c r="A78" s="9"/>
      <c r="B78" s="5"/>
      <c r="C78" s="5"/>
      <c r="D78" s="5"/>
      <c r="E78" s="5"/>
      <c r="F78" s="5"/>
      <c r="G78" s="5"/>
      <c r="H78" s="5"/>
      <c r="I78" s="5"/>
      <c r="J78" s="5"/>
      <c r="K78" s="5"/>
      <c r="L78" s="5"/>
      <c r="M78" s="5"/>
      <c r="N78" s="5"/>
      <c r="O78" s="5"/>
      <c r="P78" s="5"/>
      <c r="Q78" s="5"/>
      <c r="R78" s="14"/>
    </row>
    <row r="79" spans="1:18" ht="20.25" customHeight="1">
      <c r="A79" s="9"/>
      <c r="B79" s="5"/>
      <c r="C79" s="5"/>
      <c r="D79" s="5"/>
      <c r="E79" s="5"/>
      <c r="F79" s="5"/>
      <c r="G79" s="5"/>
      <c r="H79" s="5"/>
      <c r="I79" s="5"/>
      <c r="J79" s="5"/>
      <c r="K79" s="102" t="s">
        <v>1528</v>
      </c>
      <c r="L79" s="619" t="s">
        <v>2465</v>
      </c>
      <c r="M79" s="620"/>
      <c r="N79" s="964"/>
      <c r="O79" s="964"/>
      <c r="P79" s="964"/>
      <c r="Q79" s="965"/>
      <c r="R79" s="14"/>
    </row>
    <row r="80" spans="1:18" ht="20.25" customHeight="1">
      <c r="A80" s="9"/>
      <c r="B80" s="5"/>
      <c r="C80" s="5"/>
      <c r="D80" s="5"/>
      <c r="E80" s="5"/>
      <c r="F80" s="5"/>
      <c r="G80" s="5"/>
      <c r="H80" s="5"/>
      <c r="I80" s="5"/>
      <c r="J80" s="5"/>
      <c r="K80" s="5"/>
      <c r="L80" s="621" t="s">
        <v>2468</v>
      </c>
      <c r="M80" s="622"/>
      <c r="N80" s="962"/>
      <c r="O80" s="962"/>
      <c r="P80" s="962"/>
      <c r="Q80" s="963"/>
      <c r="R80" s="14"/>
    </row>
    <row r="81" spans="1:18" ht="20.25" customHeight="1">
      <c r="A81" s="9"/>
      <c r="B81" s="5"/>
      <c r="C81" s="5"/>
      <c r="D81" s="5"/>
      <c r="E81" s="5"/>
      <c r="F81" s="5"/>
      <c r="G81" s="5"/>
      <c r="H81" s="5"/>
      <c r="I81" s="5"/>
      <c r="J81" s="5"/>
      <c r="K81" s="5"/>
      <c r="L81" s="621" t="s">
        <v>2471</v>
      </c>
      <c r="M81" s="622"/>
      <c r="N81" s="966"/>
      <c r="O81" s="966"/>
      <c r="P81" s="966"/>
      <c r="Q81" s="967"/>
      <c r="R81" s="14"/>
    </row>
    <row r="82" spans="1:18" ht="20.25" customHeight="1">
      <c r="A82" s="9"/>
      <c r="B82" s="5"/>
      <c r="C82" s="5"/>
      <c r="D82" s="5"/>
      <c r="E82" s="5"/>
      <c r="F82" s="5"/>
      <c r="G82" s="5"/>
      <c r="H82" s="5"/>
      <c r="I82" s="5"/>
      <c r="J82" s="5"/>
      <c r="K82" s="5"/>
      <c r="L82" s="621" t="s">
        <v>2474</v>
      </c>
      <c r="M82" s="622"/>
      <c r="N82" s="962"/>
      <c r="O82" s="962"/>
      <c r="P82" s="962"/>
      <c r="Q82" s="963"/>
      <c r="R82" s="14"/>
    </row>
    <row r="83" spans="1:18" ht="20.25" customHeight="1">
      <c r="A83" s="9"/>
      <c r="B83" s="5"/>
      <c r="C83" s="5"/>
      <c r="D83" s="5"/>
      <c r="E83" s="5"/>
      <c r="F83" s="5"/>
      <c r="G83" s="5"/>
      <c r="H83" s="5"/>
      <c r="I83" s="5"/>
      <c r="J83" s="5"/>
      <c r="K83" s="5"/>
      <c r="L83" s="621" t="s">
        <v>2477</v>
      </c>
      <c r="M83" s="622"/>
      <c r="N83" s="962"/>
      <c r="O83" s="962"/>
      <c r="P83" s="962"/>
      <c r="Q83" s="963"/>
      <c r="R83" s="14"/>
    </row>
    <row r="84" spans="1:18" ht="20.25" customHeight="1">
      <c r="A84" s="9"/>
      <c r="B84" s="5"/>
      <c r="C84" s="5"/>
      <c r="D84" s="5"/>
      <c r="E84" s="5"/>
      <c r="F84" s="5"/>
      <c r="G84" s="5"/>
      <c r="H84" s="5"/>
      <c r="I84" s="5"/>
      <c r="J84" s="5"/>
      <c r="K84" s="5"/>
      <c r="L84" s="621" t="s">
        <v>2480</v>
      </c>
      <c r="M84" s="622"/>
      <c r="N84" s="962"/>
      <c r="O84" s="962"/>
      <c r="P84" s="962"/>
      <c r="Q84" s="963"/>
      <c r="R84" s="14"/>
    </row>
    <row r="85" spans="1:18" ht="20.25" customHeight="1">
      <c r="A85" s="9"/>
      <c r="B85" s="5"/>
      <c r="C85" s="5"/>
      <c r="D85" s="5"/>
      <c r="E85" s="5"/>
      <c r="F85" s="5"/>
      <c r="G85" s="5"/>
      <c r="H85" s="5"/>
      <c r="I85" s="5"/>
      <c r="J85" s="5"/>
      <c r="K85" s="5"/>
      <c r="L85" s="621" t="s">
        <v>2483</v>
      </c>
      <c r="M85" s="622"/>
      <c r="N85" s="962"/>
      <c r="O85" s="962"/>
      <c r="P85" s="962"/>
      <c r="Q85" s="963"/>
      <c r="R85" s="14"/>
    </row>
    <row r="86" spans="1:18" ht="20.25" customHeight="1">
      <c r="A86" s="9"/>
      <c r="B86" s="5"/>
      <c r="C86" s="5"/>
      <c r="D86" s="5"/>
      <c r="E86" s="5"/>
      <c r="F86" s="5"/>
      <c r="G86" s="5"/>
      <c r="H86" s="5"/>
      <c r="I86" s="5"/>
      <c r="J86" s="5"/>
      <c r="K86" s="5"/>
      <c r="L86" s="621" t="s">
        <v>2486</v>
      </c>
      <c r="M86" s="622"/>
      <c r="N86" s="962"/>
      <c r="O86" s="962"/>
      <c r="P86" s="962"/>
      <c r="Q86" s="963"/>
      <c r="R86" s="14"/>
    </row>
    <row r="87" spans="1:18" ht="20.25" customHeight="1">
      <c r="A87" s="9"/>
      <c r="B87" s="5"/>
      <c r="C87" s="5"/>
      <c r="D87" s="5"/>
      <c r="E87" s="5"/>
      <c r="F87" s="5"/>
      <c r="G87" s="5"/>
      <c r="H87" s="5"/>
      <c r="I87" s="5"/>
      <c r="J87" s="5"/>
      <c r="K87" s="5"/>
      <c r="L87" s="621" t="s">
        <v>2489</v>
      </c>
      <c r="M87" s="622"/>
      <c r="N87" s="962"/>
      <c r="O87" s="962"/>
      <c r="P87" s="962"/>
      <c r="Q87" s="963"/>
      <c r="R87" s="14"/>
    </row>
    <row r="88" spans="1:18" ht="20.25" customHeight="1">
      <c r="A88" s="9"/>
      <c r="B88" s="5"/>
      <c r="C88" s="5"/>
      <c r="D88" s="5"/>
      <c r="E88" s="5"/>
      <c r="F88" s="5"/>
      <c r="G88" s="5"/>
      <c r="H88" s="5"/>
      <c r="I88" s="5"/>
      <c r="J88" s="5"/>
      <c r="K88" s="5"/>
      <c r="L88" s="621" t="s">
        <v>2492</v>
      </c>
      <c r="M88" s="622"/>
      <c r="N88" s="962"/>
      <c r="O88" s="962"/>
      <c r="P88" s="962"/>
      <c r="Q88" s="963"/>
      <c r="R88" s="14"/>
    </row>
    <row r="89" spans="1:18" ht="20.25" customHeight="1">
      <c r="A89" s="9"/>
      <c r="B89" s="5"/>
      <c r="C89" s="5"/>
      <c r="D89" s="5"/>
      <c r="E89" s="5"/>
      <c r="F89" s="5"/>
      <c r="G89" s="5"/>
      <c r="H89" s="5"/>
      <c r="I89" s="5"/>
      <c r="J89" s="5"/>
      <c r="K89" s="5"/>
      <c r="L89" s="621" t="s">
        <v>2495</v>
      </c>
      <c r="M89" s="622"/>
      <c r="N89" s="962"/>
      <c r="O89" s="962"/>
      <c r="P89" s="962"/>
      <c r="Q89" s="963"/>
      <c r="R89" s="14"/>
    </row>
    <row r="90" spans="1:18" ht="20.25" customHeight="1">
      <c r="A90" s="9"/>
      <c r="B90" s="5"/>
      <c r="C90" s="5"/>
      <c r="D90" s="5"/>
      <c r="E90" s="5"/>
      <c r="F90" s="5"/>
      <c r="G90" s="5"/>
      <c r="H90" s="5"/>
      <c r="I90" s="5"/>
      <c r="J90" s="5"/>
      <c r="K90" s="5"/>
      <c r="L90" s="621" t="s">
        <v>2498</v>
      </c>
      <c r="M90" s="622"/>
      <c r="N90" s="962"/>
      <c r="O90" s="962"/>
      <c r="P90" s="962"/>
      <c r="Q90" s="963"/>
      <c r="R90" s="14"/>
    </row>
    <row r="91" spans="1:18" ht="20.25" customHeight="1">
      <c r="A91" s="9"/>
      <c r="B91" s="5"/>
      <c r="C91" s="5"/>
      <c r="D91" s="5"/>
      <c r="E91" s="5"/>
      <c r="F91" s="5"/>
      <c r="G91" s="5"/>
      <c r="H91" s="5"/>
      <c r="I91" s="5"/>
      <c r="J91" s="5"/>
      <c r="K91" s="5"/>
      <c r="L91" s="621" t="s">
        <v>2501</v>
      </c>
      <c r="M91" s="622"/>
      <c r="N91" s="962"/>
      <c r="O91" s="962"/>
      <c r="P91" s="962"/>
      <c r="Q91" s="963"/>
      <c r="R91" s="14"/>
    </row>
    <row r="92" spans="1:18" ht="20.25" customHeight="1">
      <c r="A92" s="9"/>
      <c r="B92" s="5"/>
      <c r="C92" s="5"/>
      <c r="D92" s="5"/>
      <c r="E92" s="5"/>
      <c r="F92" s="5"/>
      <c r="G92" s="5"/>
      <c r="H92" s="5"/>
      <c r="I92" s="5"/>
      <c r="J92" s="5"/>
      <c r="K92" s="5"/>
      <c r="L92" s="621" t="s">
        <v>2504</v>
      </c>
      <c r="M92" s="622"/>
      <c r="N92" s="962"/>
      <c r="O92" s="962"/>
      <c r="P92" s="962"/>
      <c r="Q92" s="963"/>
      <c r="R92" s="14"/>
    </row>
    <row r="93" spans="1:18" ht="20.25" customHeight="1">
      <c r="A93" s="9"/>
      <c r="B93" s="5"/>
      <c r="C93" s="5"/>
      <c r="D93" s="5"/>
      <c r="E93" s="5"/>
      <c r="F93" s="5"/>
      <c r="G93" s="5"/>
      <c r="H93" s="5"/>
      <c r="I93" s="5"/>
      <c r="J93" s="5"/>
      <c r="K93" s="5"/>
      <c r="L93" s="621" t="s">
        <v>2507</v>
      </c>
      <c r="M93" s="622"/>
      <c r="N93" s="962"/>
      <c r="O93" s="962"/>
      <c r="P93" s="962"/>
      <c r="Q93" s="963"/>
      <c r="R93" s="14"/>
    </row>
    <row r="94" spans="1:18" ht="20.25" customHeight="1">
      <c r="A94" s="9"/>
      <c r="B94" s="5"/>
      <c r="C94" s="5"/>
      <c r="D94" s="5"/>
      <c r="E94" s="5"/>
      <c r="F94" s="5"/>
      <c r="G94" s="5"/>
      <c r="H94" s="5"/>
      <c r="I94" s="5"/>
      <c r="J94" s="5"/>
      <c r="K94" s="5"/>
      <c r="L94" s="621" t="s">
        <v>2510</v>
      </c>
      <c r="M94" s="622"/>
      <c r="N94" s="962"/>
      <c r="O94" s="962"/>
      <c r="P94" s="962"/>
      <c r="Q94" s="963"/>
      <c r="R94" s="14"/>
    </row>
    <row r="95" spans="1:18" ht="20.25" customHeight="1">
      <c r="A95" s="9"/>
      <c r="B95" s="5"/>
      <c r="C95" s="5"/>
      <c r="D95" s="5"/>
      <c r="E95" s="5"/>
      <c r="F95" s="5"/>
      <c r="G95" s="5"/>
      <c r="H95" s="5"/>
      <c r="I95" s="5"/>
      <c r="J95" s="5"/>
      <c r="K95" s="5"/>
      <c r="L95" s="621" t="s">
        <v>2513</v>
      </c>
      <c r="M95" s="622"/>
      <c r="N95" s="962"/>
      <c r="O95" s="962"/>
      <c r="P95" s="962"/>
      <c r="Q95" s="963"/>
      <c r="R95" s="14"/>
    </row>
    <row r="96" spans="1:18" ht="20.25" customHeight="1">
      <c r="A96" s="9"/>
      <c r="B96" s="5"/>
      <c r="C96" s="5"/>
      <c r="D96" s="5"/>
      <c r="E96" s="5"/>
      <c r="F96" s="5"/>
      <c r="G96" s="5"/>
      <c r="H96" s="5"/>
      <c r="I96" s="5"/>
      <c r="J96" s="5"/>
      <c r="K96" s="5"/>
      <c r="L96" s="621" t="s">
        <v>2516</v>
      </c>
      <c r="M96" s="622"/>
      <c r="N96" s="962"/>
      <c r="O96" s="962"/>
      <c r="P96" s="962"/>
      <c r="Q96" s="963"/>
      <c r="R96" s="14"/>
    </row>
    <row r="97" spans="1:18" ht="20.25" customHeight="1">
      <c r="A97" s="9"/>
      <c r="B97" s="858"/>
      <c r="C97" s="858"/>
      <c r="D97" s="858"/>
      <c r="E97" s="858"/>
      <c r="F97" s="858"/>
      <c r="G97" s="858"/>
      <c r="H97" s="858"/>
      <c r="I97" s="858"/>
      <c r="J97" s="858"/>
      <c r="K97" s="858"/>
      <c r="L97" s="621" t="s">
        <v>2519</v>
      </c>
      <c r="M97" s="622"/>
      <c r="N97" s="962"/>
      <c r="O97" s="962"/>
      <c r="P97" s="962"/>
      <c r="Q97" s="963"/>
      <c r="R97" s="14"/>
    </row>
    <row r="98" spans="1:18" ht="20.25" customHeight="1">
      <c r="A98" s="9"/>
      <c r="B98" s="858"/>
      <c r="C98" s="858"/>
      <c r="D98" s="858"/>
      <c r="E98" s="858"/>
      <c r="F98" s="858"/>
      <c r="G98" s="858"/>
      <c r="H98" s="858"/>
      <c r="I98" s="858"/>
      <c r="J98" s="858"/>
      <c r="K98" s="858"/>
      <c r="L98" s="621" t="s">
        <v>2522</v>
      </c>
      <c r="M98" s="622"/>
      <c r="N98" s="962"/>
      <c r="O98" s="962"/>
      <c r="P98" s="962"/>
      <c r="Q98" s="963"/>
      <c r="R98" s="14"/>
    </row>
    <row r="99" spans="1:18" ht="20.25" customHeight="1">
      <c r="A99" s="9"/>
      <c r="B99" s="481"/>
      <c r="C99" s="5"/>
      <c r="D99" s="5"/>
      <c r="E99" s="5"/>
      <c r="F99" s="5"/>
      <c r="G99" s="5"/>
      <c r="H99" s="5"/>
      <c r="I99" s="5"/>
      <c r="J99" s="5"/>
      <c r="K99" s="5"/>
      <c r="L99" s="623" t="s">
        <v>2525</v>
      </c>
      <c r="M99" s="624"/>
      <c r="N99" s="976"/>
      <c r="O99" s="976"/>
      <c r="P99" s="976"/>
      <c r="Q99" s="977"/>
      <c r="R99" s="14"/>
    </row>
    <row r="100" spans="1:18" ht="20.25" customHeight="1" thickBot="1">
      <c r="A100" s="10"/>
      <c r="B100" s="11"/>
      <c r="C100" s="11"/>
      <c r="D100" s="11"/>
      <c r="E100" s="11"/>
      <c r="F100" s="11"/>
      <c r="G100" s="11"/>
      <c r="H100" s="11"/>
      <c r="I100" s="11"/>
      <c r="J100" s="11"/>
      <c r="K100" s="11"/>
      <c r="L100" s="11"/>
      <c r="M100" s="11"/>
      <c r="N100" s="11"/>
      <c r="O100" s="11"/>
      <c r="P100" s="11"/>
      <c r="Q100" s="11"/>
      <c r="R100" s="15"/>
    </row>
  </sheetData>
  <mergeCells count="47">
    <mergeCell ref="N91:Q91"/>
    <mergeCell ref="N92:Q92"/>
    <mergeCell ref="N93:Q93"/>
    <mergeCell ref="N99:Q99"/>
    <mergeCell ref="N94:Q94"/>
    <mergeCell ref="N95:Q95"/>
    <mergeCell ref="N96:Q96"/>
    <mergeCell ref="N97:Q97"/>
    <mergeCell ref="N98:Q98"/>
    <mergeCell ref="N86:Q86"/>
    <mergeCell ref="N87:Q87"/>
    <mergeCell ref="N88:Q88"/>
    <mergeCell ref="N89:Q89"/>
    <mergeCell ref="N90:Q90"/>
    <mergeCell ref="N81:Q81"/>
    <mergeCell ref="N82:Q82"/>
    <mergeCell ref="N83:Q83"/>
    <mergeCell ref="N84:Q84"/>
    <mergeCell ref="N85:Q85"/>
    <mergeCell ref="N76:Q76"/>
    <mergeCell ref="N77:Q77"/>
    <mergeCell ref="B66:K67"/>
    <mergeCell ref="N79:Q79"/>
    <mergeCell ref="N80:Q80"/>
    <mergeCell ref="B97:K98"/>
    <mergeCell ref="B5:F5"/>
    <mergeCell ref="G5:K5"/>
    <mergeCell ref="B6:F6"/>
    <mergeCell ref="N64:Q64"/>
    <mergeCell ref="N65:Q65"/>
    <mergeCell ref="N66:Q66"/>
    <mergeCell ref="N67:Q67"/>
    <mergeCell ref="N68:Q68"/>
    <mergeCell ref="N69:Q69"/>
    <mergeCell ref="N70:Q70"/>
    <mergeCell ref="N71:Q71"/>
    <mergeCell ref="N72:Q72"/>
    <mergeCell ref="N73:Q73"/>
    <mergeCell ref="N74:Q74"/>
    <mergeCell ref="N75:Q75"/>
    <mergeCell ref="B4:F4"/>
    <mergeCell ref="G4:K4"/>
    <mergeCell ref="B1:K2"/>
    <mergeCell ref="L1:L2"/>
    <mergeCell ref="N1:N2"/>
    <mergeCell ref="B3:F3"/>
    <mergeCell ref="G3:K3"/>
  </mergeCells>
  <phoneticPr fontId="24" type="noConversion"/>
  <conditionalFormatting sqref="L61">
    <cfRule type="dataBar" priority="5">
      <dataBar>
        <cfvo type="num" val="0"/>
        <cfvo type="num" val="100"/>
        <color rgb="FF638EC6"/>
      </dataBar>
      <extLst>
        <ext xmlns:x14="http://schemas.microsoft.com/office/spreadsheetml/2009/9/main" uri="{B025F937-C7B1-47D3-B67F-A62EFF666E3E}">
          <x14:id>{25CC96C9-D291-4A08-87F4-E3488CB86BD1}</x14:id>
        </ext>
      </extLst>
    </cfRule>
  </conditionalFormatting>
  <hyperlinks>
    <hyperlink ref="B3:F3" location="'Services - SCM'!A1" tooltip="1. Security Monitoring" display="1. Security Monitoring" xr:uid="{00000000-0004-0000-1C00-000000000000}"/>
    <hyperlink ref="G4:K4" location="'Services - VUL'!A1" tooltip="6. Vulnerability Management" display="6. Vulnerability Management" xr:uid="{00000000-0004-0000-1C00-000002000000}"/>
    <hyperlink ref="B4:F4" location="'Services - SIM'!A1" tooltip="2. Security Incident Management" display="2. Security Incident Management" xr:uid="{00000000-0004-0000-1C00-000004000000}"/>
    <hyperlink ref="B68" r:id="rId1" xr:uid="{32CBC4B1-85CA-4FDC-8B87-77F583D9E4D3}"/>
    <hyperlink ref="B74" r:id="rId2" xr:uid="{C2C38A6A-4784-40C3-BE57-74269E502F3F}"/>
    <hyperlink ref="B71" r:id="rId3" xr:uid="{EB289B3C-BFA2-41D3-8717-0C71AFDC5E66}"/>
    <hyperlink ref="B6:F6" location="'Services - THR'!A1" tooltip="4. Threat Intelligence" display="4. Threat Intelligence" xr:uid="{67763EF3-E7AC-4F61-A661-21710996AAC3}"/>
    <hyperlink ref="B5:F5" location="'Services - A&amp;F'!A1" tooltip="3. Forensic Analysis" display="3. Forensic Analysis" xr:uid="{384DD63B-6C4F-4A99-88BA-950BFB231F9C}"/>
  </hyperlinks>
  <pageMargins left="0.7" right="0.7" top="0.75" bottom="0.75" header="0.3" footer="0.3"/>
  <pageSetup paperSize="9"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164071" r:id="rId7" name="Drop Down 231">
              <controlPr defaultSize="0" autoLine="0" autoPict="0">
                <anchor moveWithCells="1">
                  <from>
                    <xdr:col>11</xdr:col>
                    <xdr:colOff>22860</xdr:colOff>
                    <xdr:row>13</xdr:row>
                    <xdr:rowOff>22860</xdr:rowOff>
                  </from>
                  <to>
                    <xdr:col>12</xdr:col>
                    <xdr:colOff>22860</xdr:colOff>
                    <xdr:row>13</xdr:row>
                    <xdr:rowOff>236220</xdr:rowOff>
                  </to>
                </anchor>
              </controlPr>
            </control>
          </mc:Choice>
        </mc:AlternateContent>
        <mc:AlternateContent xmlns:mc="http://schemas.openxmlformats.org/markup-compatibility/2006">
          <mc:Choice Requires="x14">
            <control shapeId="164072" r:id="rId8" name="Drop Down 232">
              <controlPr defaultSize="0" autoLine="0" autoPict="0">
                <anchor moveWithCells="1">
                  <from>
                    <xdr:col>11</xdr:col>
                    <xdr:colOff>22860</xdr:colOff>
                    <xdr:row>14</xdr:row>
                    <xdr:rowOff>22860</xdr:rowOff>
                  </from>
                  <to>
                    <xdr:col>12</xdr:col>
                    <xdr:colOff>22860</xdr:colOff>
                    <xdr:row>14</xdr:row>
                    <xdr:rowOff>236220</xdr:rowOff>
                  </to>
                </anchor>
              </controlPr>
            </control>
          </mc:Choice>
        </mc:AlternateContent>
        <mc:AlternateContent xmlns:mc="http://schemas.openxmlformats.org/markup-compatibility/2006">
          <mc:Choice Requires="x14">
            <control shapeId="164073" r:id="rId9" name="Drop Down 233">
              <controlPr defaultSize="0" autoLine="0" autoPict="0">
                <anchor moveWithCells="1">
                  <from>
                    <xdr:col>11</xdr:col>
                    <xdr:colOff>22860</xdr:colOff>
                    <xdr:row>15</xdr:row>
                    <xdr:rowOff>22860</xdr:rowOff>
                  </from>
                  <to>
                    <xdr:col>12</xdr:col>
                    <xdr:colOff>22860</xdr:colOff>
                    <xdr:row>15</xdr:row>
                    <xdr:rowOff>236220</xdr:rowOff>
                  </to>
                </anchor>
              </controlPr>
            </control>
          </mc:Choice>
        </mc:AlternateContent>
        <mc:AlternateContent xmlns:mc="http://schemas.openxmlformats.org/markup-compatibility/2006">
          <mc:Choice Requires="x14">
            <control shapeId="164074" r:id="rId10" name="Drop Down 234">
              <controlPr defaultSize="0" autoLine="0" autoPict="0">
                <anchor moveWithCells="1">
                  <from>
                    <xdr:col>11</xdr:col>
                    <xdr:colOff>22860</xdr:colOff>
                    <xdr:row>16</xdr:row>
                    <xdr:rowOff>22860</xdr:rowOff>
                  </from>
                  <to>
                    <xdr:col>12</xdr:col>
                    <xdr:colOff>22860</xdr:colOff>
                    <xdr:row>16</xdr:row>
                    <xdr:rowOff>236220</xdr:rowOff>
                  </to>
                </anchor>
              </controlPr>
            </control>
          </mc:Choice>
        </mc:AlternateContent>
        <mc:AlternateContent xmlns:mc="http://schemas.openxmlformats.org/markup-compatibility/2006">
          <mc:Choice Requires="x14">
            <control shapeId="164075" r:id="rId11" name="Drop Down 235">
              <controlPr defaultSize="0" autoLine="0" autoPict="0">
                <anchor moveWithCells="1">
                  <from>
                    <xdr:col>11</xdr:col>
                    <xdr:colOff>22860</xdr:colOff>
                    <xdr:row>17</xdr:row>
                    <xdr:rowOff>22860</xdr:rowOff>
                  </from>
                  <to>
                    <xdr:col>12</xdr:col>
                    <xdr:colOff>22860</xdr:colOff>
                    <xdr:row>17</xdr:row>
                    <xdr:rowOff>236220</xdr:rowOff>
                  </to>
                </anchor>
              </controlPr>
            </control>
          </mc:Choice>
        </mc:AlternateContent>
        <mc:AlternateContent xmlns:mc="http://schemas.openxmlformats.org/markup-compatibility/2006">
          <mc:Choice Requires="x14">
            <control shapeId="164076" r:id="rId12" name="Drop Down 236">
              <controlPr defaultSize="0" autoLine="0" autoPict="0">
                <anchor moveWithCells="1">
                  <from>
                    <xdr:col>11</xdr:col>
                    <xdr:colOff>22860</xdr:colOff>
                    <xdr:row>18</xdr:row>
                    <xdr:rowOff>22860</xdr:rowOff>
                  </from>
                  <to>
                    <xdr:col>12</xdr:col>
                    <xdr:colOff>22860</xdr:colOff>
                    <xdr:row>18</xdr:row>
                    <xdr:rowOff>236220</xdr:rowOff>
                  </to>
                </anchor>
              </controlPr>
            </control>
          </mc:Choice>
        </mc:AlternateContent>
        <mc:AlternateContent xmlns:mc="http://schemas.openxmlformats.org/markup-compatibility/2006">
          <mc:Choice Requires="x14">
            <control shapeId="164077" r:id="rId13" name="Drop Down 237">
              <controlPr defaultSize="0" autoLine="0" autoPict="0">
                <anchor moveWithCells="1">
                  <from>
                    <xdr:col>11</xdr:col>
                    <xdr:colOff>22860</xdr:colOff>
                    <xdr:row>19</xdr:row>
                    <xdr:rowOff>22860</xdr:rowOff>
                  </from>
                  <to>
                    <xdr:col>12</xdr:col>
                    <xdr:colOff>22860</xdr:colOff>
                    <xdr:row>19</xdr:row>
                    <xdr:rowOff>236220</xdr:rowOff>
                  </to>
                </anchor>
              </controlPr>
            </control>
          </mc:Choice>
        </mc:AlternateContent>
        <mc:AlternateContent xmlns:mc="http://schemas.openxmlformats.org/markup-compatibility/2006">
          <mc:Choice Requires="x14">
            <control shapeId="164078" r:id="rId14" name="Drop Down 238">
              <controlPr defaultSize="0" autoLine="0" autoPict="0">
                <anchor moveWithCells="1">
                  <from>
                    <xdr:col>11</xdr:col>
                    <xdr:colOff>22860</xdr:colOff>
                    <xdr:row>20</xdr:row>
                    <xdr:rowOff>22860</xdr:rowOff>
                  </from>
                  <to>
                    <xdr:col>12</xdr:col>
                    <xdr:colOff>22860</xdr:colOff>
                    <xdr:row>20</xdr:row>
                    <xdr:rowOff>236220</xdr:rowOff>
                  </to>
                </anchor>
              </controlPr>
            </control>
          </mc:Choice>
        </mc:AlternateContent>
        <mc:AlternateContent xmlns:mc="http://schemas.openxmlformats.org/markup-compatibility/2006">
          <mc:Choice Requires="x14">
            <control shapeId="164079" r:id="rId15" name="Drop Down 239">
              <controlPr defaultSize="0" autoLine="0" autoPict="0">
                <anchor moveWithCells="1">
                  <from>
                    <xdr:col>11</xdr:col>
                    <xdr:colOff>22860</xdr:colOff>
                    <xdr:row>21</xdr:row>
                    <xdr:rowOff>22860</xdr:rowOff>
                  </from>
                  <to>
                    <xdr:col>12</xdr:col>
                    <xdr:colOff>22860</xdr:colOff>
                    <xdr:row>21</xdr:row>
                    <xdr:rowOff>236220</xdr:rowOff>
                  </to>
                </anchor>
              </controlPr>
            </control>
          </mc:Choice>
        </mc:AlternateContent>
        <mc:AlternateContent xmlns:mc="http://schemas.openxmlformats.org/markup-compatibility/2006">
          <mc:Choice Requires="x14">
            <control shapeId="164080" r:id="rId16" name="Drop Down 240">
              <controlPr defaultSize="0" autoLine="0" autoPict="0">
                <anchor moveWithCells="1">
                  <from>
                    <xdr:col>11</xdr:col>
                    <xdr:colOff>22860</xdr:colOff>
                    <xdr:row>22</xdr:row>
                    <xdr:rowOff>22860</xdr:rowOff>
                  </from>
                  <to>
                    <xdr:col>12</xdr:col>
                    <xdr:colOff>22860</xdr:colOff>
                    <xdr:row>22</xdr:row>
                    <xdr:rowOff>236220</xdr:rowOff>
                  </to>
                </anchor>
              </controlPr>
            </control>
          </mc:Choice>
        </mc:AlternateContent>
        <mc:AlternateContent xmlns:mc="http://schemas.openxmlformats.org/markup-compatibility/2006">
          <mc:Choice Requires="x14">
            <control shapeId="164081" r:id="rId17" name="Drop Down 241">
              <controlPr defaultSize="0" autoLine="0" autoPict="0">
                <anchor moveWithCells="1">
                  <from>
                    <xdr:col>11</xdr:col>
                    <xdr:colOff>22860</xdr:colOff>
                    <xdr:row>23</xdr:row>
                    <xdr:rowOff>22860</xdr:rowOff>
                  </from>
                  <to>
                    <xdr:col>12</xdr:col>
                    <xdr:colOff>22860</xdr:colOff>
                    <xdr:row>23</xdr:row>
                    <xdr:rowOff>236220</xdr:rowOff>
                  </to>
                </anchor>
              </controlPr>
            </control>
          </mc:Choice>
        </mc:AlternateContent>
        <mc:AlternateContent xmlns:mc="http://schemas.openxmlformats.org/markup-compatibility/2006">
          <mc:Choice Requires="x14">
            <control shapeId="164082" r:id="rId18" name="Drop Down 242">
              <controlPr defaultSize="0" autoLine="0" autoPict="0">
                <anchor moveWithCells="1">
                  <from>
                    <xdr:col>11</xdr:col>
                    <xdr:colOff>22860</xdr:colOff>
                    <xdr:row>11</xdr:row>
                    <xdr:rowOff>22860</xdr:rowOff>
                  </from>
                  <to>
                    <xdr:col>12</xdr:col>
                    <xdr:colOff>22860</xdr:colOff>
                    <xdr:row>11</xdr:row>
                    <xdr:rowOff>236220</xdr:rowOff>
                  </to>
                </anchor>
              </controlPr>
            </control>
          </mc:Choice>
        </mc:AlternateContent>
        <mc:AlternateContent xmlns:mc="http://schemas.openxmlformats.org/markup-compatibility/2006">
          <mc:Choice Requires="x14">
            <control shapeId="164084" r:id="rId19" name="Drop Down 244">
              <controlPr defaultSize="0" autoLine="0" autoPict="0">
                <anchor moveWithCells="1">
                  <from>
                    <xdr:col>11</xdr:col>
                    <xdr:colOff>22860</xdr:colOff>
                    <xdr:row>25</xdr:row>
                    <xdr:rowOff>22860</xdr:rowOff>
                  </from>
                  <to>
                    <xdr:col>12</xdr:col>
                    <xdr:colOff>22860</xdr:colOff>
                    <xdr:row>25</xdr:row>
                    <xdr:rowOff>236220</xdr:rowOff>
                  </to>
                </anchor>
              </controlPr>
            </control>
          </mc:Choice>
        </mc:AlternateContent>
        <mc:AlternateContent xmlns:mc="http://schemas.openxmlformats.org/markup-compatibility/2006">
          <mc:Choice Requires="x14">
            <control shapeId="164086" r:id="rId20" name="Drop Down 246">
              <controlPr defaultSize="0" autoLine="0" autoPict="0">
                <anchor moveWithCells="1">
                  <from>
                    <xdr:col>11</xdr:col>
                    <xdr:colOff>22860</xdr:colOff>
                    <xdr:row>26</xdr:row>
                    <xdr:rowOff>22860</xdr:rowOff>
                  </from>
                  <to>
                    <xdr:col>12</xdr:col>
                    <xdr:colOff>22860</xdr:colOff>
                    <xdr:row>26</xdr:row>
                    <xdr:rowOff>236220</xdr:rowOff>
                  </to>
                </anchor>
              </controlPr>
            </control>
          </mc:Choice>
        </mc:AlternateContent>
        <mc:AlternateContent xmlns:mc="http://schemas.openxmlformats.org/markup-compatibility/2006">
          <mc:Choice Requires="x14">
            <control shapeId="164087" r:id="rId21" name="Drop Down 247">
              <controlPr defaultSize="0" autoLine="0" autoPict="0">
                <anchor moveWithCells="1">
                  <from>
                    <xdr:col>11</xdr:col>
                    <xdr:colOff>22860</xdr:colOff>
                    <xdr:row>27</xdr:row>
                    <xdr:rowOff>22860</xdr:rowOff>
                  </from>
                  <to>
                    <xdr:col>12</xdr:col>
                    <xdr:colOff>22860</xdr:colOff>
                    <xdr:row>27</xdr:row>
                    <xdr:rowOff>236220</xdr:rowOff>
                  </to>
                </anchor>
              </controlPr>
            </control>
          </mc:Choice>
        </mc:AlternateContent>
        <mc:AlternateContent xmlns:mc="http://schemas.openxmlformats.org/markup-compatibility/2006">
          <mc:Choice Requires="x14">
            <control shapeId="164088" r:id="rId22" name="Drop Down 248">
              <controlPr defaultSize="0" autoLine="0" autoPict="0">
                <anchor moveWithCells="1">
                  <from>
                    <xdr:col>11</xdr:col>
                    <xdr:colOff>22860</xdr:colOff>
                    <xdr:row>28</xdr:row>
                    <xdr:rowOff>22860</xdr:rowOff>
                  </from>
                  <to>
                    <xdr:col>12</xdr:col>
                    <xdr:colOff>22860</xdr:colOff>
                    <xdr:row>28</xdr:row>
                    <xdr:rowOff>236220</xdr:rowOff>
                  </to>
                </anchor>
              </controlPr>
            </control>
          </mc:Choice>
        </mc:AlternateContent>
        <mc:AlternateContent xmlns:mc="http://schemas.openxmlformats.org/markup-compatibility/2006">
          <mc:Choice Requires="x14">
            <control shapeId="164089" r:id="rId23" name="Drop Down 249">
              <controlPr defaultSize="0" autoLine="0" autoPict="0">
                <anchor moveWithCells="1">
                  <from>
                    <xdr:col>11</xdr:col>
                    <xdr:colOff>22860</xdr:colOff>
                    <xdr:row>29</xdr:row>
                    <xdr:rowOff>22860</xdr:rowOff>
                  </from>
                  <to>
                    <xdr:col>12</xdr:col>
                    <xdr:colOff>22860</xdr:colOff>
                    <xdr:row>29</xdr:row>
                    <xdr:rowOff>236220</xdr:rowOff>
                  </to>
                </anchor>
              </controlPr>
            </control>
          </mc:Choice>
        </mc:AlternateContent>
        <mc:AlternateContent xmlns:mc="http://schemas.openxmlformats.org/markup-compatibility/2006">
          <mc:Choice Requires="x14">
            <control shapeId="164090" r:id="rId24" name="Drop Down 250">
              <controlPr defaultSize="0" autoLine="0" autoPict="0">
                <anchor moveWithCells="1">
                  <from>
                    <xdr:col>11</xdr:col>
                    <xdr:colOff>22860</xdr:colOff>
                    <xdr:row>30</xdr:row>
                    <xdr:rowOff>22860</xdr:rowOff>
                  </from>
                  <to>
                    <xdr:col>12</xdr:col>
                    <xdr:colOff>22860</xdr:colOff>
                    <xdr:row>30</xdr:row>
                    <xdr:rowOff>236220</xdr:rowOff>
                  </to>
                </anchor>
              </controlPr>
            </control>
          </mc:Choice>
        </mc:AlternateContent>
        <mc:AlternateContent xmlns:mc="http://schemas.openxmlformats.org/markup-compatibility/2006">
          <mc:Choice Requires="x14">
            <control shapeId="164091" r:id="rId25" name="Drop Down 251">
              <controlPr defaultSize="0" autoLine="0" autoPict="0">
                <anchor moveWithCells="1">
                  <from>
                    <xdr:col>11</xdr:col>
                    <xdr:colOff>22860</xdr:colOff>
                    <xdr:row>31</xdr:row>
                    <xdr:rowOff>22860</xdr:rowOff>
                  </from>
                  <to>
                    <xdr:col>12</xdr:col>
                    <xdr:colOff>22860</xdr:colOff>
                    <xdr:row>31</xdr:row>
                    <xdr:rowOff>236220</xdr:rowOff>
                  </to>
                </anchor>
              </controlPr>
            </control>
          </mc:Choice>
        </mc:AlternateContent>
        <mc:AlternateContent xmlns:mc="http://schemas.openxmlformats.org/markup-compatibility/2006">
          <mc:Choice Requires="x14">
            <control shapeId="164092" r:id="rId26" name="Drop Down 252">
              <controlPr defaultSize="0" autoLine="0" autoPict="0">
                <anchor moveWithCells="1">
                  <from>
                    <xdr:col>11</xdr:col>
                    <xdr:colOff>22860</xdr:colOff>
                    <xdr:row>32</xdr:row>
                    <xdr:rowOff>22860</xdr:rowOff>
                  </from>
                  <to>
                    <xdr:col>12</xdr:col>
                    <xdr:colOff>22860</xdr:colOff>
                    <xdr:row>32</xdr:row>
                    <xdr:rowOff>236220</xdr:rowOff>
                  </to>
                </anchor>
              </controlPr>
            </control>
          </mc:Choice>
        </mc:AlternateContent>
        <mc:AlternateContent xmlns:mc="http://schemas.openxmlformats.org/markup-compatibility/2006">
          <mc:Choice Requires="x14">
            <control shapeId="164093" r:id="rId27" name="Drop Down 253">
              <controlPr defaultSize="0" autoLine="0" autoPict="0">
                <anchor moveWithCells="1">
                  <from>
                    <xdr:col>11</xdr:col>
                    <xdr:colOff>22860</xdr:colOff>
                    <xdr:row>34</xdr:row>
                    <xdr:rowOff>22860</xdr:rowOff>
                  </from>
                  <to>
                    <xdr:col>12</xdr:col>
                    <xdr:colOff>22860</xdr:colOff>
                    <xdr:row>34</xdr:row>
                    <xdr:rowOff>236220</xdr:rowOff>
                  </to>
                </anchor>
              </controlPr>
            </control>
          </mc:Choice>
        </mc:AlternateContent>
        <mc:AlternateContent xmlns:mc="http://schemas.openxmlformats.org/markup-compatibility/2006">
          <mc:Choice Requires="x14">
            <control shapeId="164094" r:id="rId28" name="Drop Down 254">
              <controlPr defaultSize="0" autoLine="0" autoPict="0">
                <anchor moveWithCells="1">
                  <from>
                    <xdr:col>11</xdr:col>
                    <xdr:colOff>22860</xdr:colOff>
                    <xdr:row>35</xdr:row>
                    <xdr:rowOff>22860</xdr:rowOff>
                  </from>
                  <to>
                    <xdr:col>12</xdr:col>
                    <xdr:colOff>22860</xdr:colOff>
                    <xdr:row>35</xdr:row>
                    <xdr:rowOff>236220</xdr:rowOff>
                  </to>
                </anchor>
              </controlPr>
            </control>
          </mc:Choice>
        </mc:AlternateContent>
        <mc:AlternateContent xmlns:mc="http://schemas.openxmlformats.org/markup-compatibility/2006">
          <mc:Choice Requires="x14">
            <control shapeId="164095" r:id="rId29" name="Drop Down 255">
              <controlPr defaultSize="0" autoLine="0" autoPict="0">
                <anchor moveWithCells="1">
                  <from>
                    <xdr:col>11</xdr:col>
                    <xdr:colOff>22860</xdr:colOff>
                    <xdr:row>36</xdr:row>
                    <xdr:rowOff>22860</xdr:rowOff>
                  </from>
                  <to>
                    <xdr:col>12</xdr:col>
                    <xdr:colOff>22860</xdr:colOff>
                    <xdr:row>36</xdr:row>
                    <xdr:rowOff>236220</xdr:rowOff>
                  </to>
                </anchor>
              </controlPr>
            </control>
          </mc:Choice>
        </mc:AlternateContent>
        <mc:AlternateContent xmlns:mc="http://schemas.openxmlformats.org/markup-compatibility/2006">
          <mc:Choice Requires="x14">
            <control shapeId="164106" r:id="rId30" name="Drop Down 266">
              <controlPr defaultSize="0" autoLine="0" autoPict="0">
                <anchor moveWithCells="1">
                  <from>
                    <xdr:col>11</xdr:col>
                    <xdr:colOff>22860</xdr:colOff>
                    <xdr:row>39</xdr:row>
                    <xdr:rowOff>22860</xdr:rowOff>
                  </from>
                  <to>
                    <xdr:col>12</xdr:col>
                    <xdr:colOff>22860</xdr:colOff>
                    <xdr:row>39</xdr:row>
                    <xdr:rowOff>236220</xdr:rowOff>
                  </to>
                </anchor>
              </controlPr>
            </control>
          </mc:Choice>
        </mc:AlternateContent>
        <mc:AlternateContent xmlns:mc="http://schemas.openxmlformats.org/markup-compatibility/2006">
          <mc:Choice Requires="x14">
            <control shapeId="164107" r:id="rId31" name="Drop Down 267">
              <controlPr defaultSize="0" autoLine="0" autoPict="0">
                <anchor moveWithCells="1">
                  <from>
                    <xdr:col>11</xdr:col>
                    <xdr:colOff>22860</xdr:colOff>
                    <xdr:row>40</xdr:row>
                    <xdr:rowOff>22860</xdr:rowOff>
                  </from>
                  <to>
                    <xdr:col>12</xdr:col>
                    <xdr:colOff>22860</xdr:colOff>
                    <xdr:row>40</xdr:row>
                    <xdr:rowOff>236220</xdr:rowOff>
                  </to>
                </anchor>
              </controlPr>
            </control>
          </mc:Choice>
        </mc:AlternateContent>
        <mc:AlternateContent xmlns:mc="http://schemas.openxmlformats.org/markup-compatibility/2006">
          <mc:Choice Requires="x14">
            <control shapeId="164110" r:id="rId32" name="Drop Down 270">
              <controlPr defaultSize="0" autoLine="0" autoPict="0">
                <anchor moveWithCells="1">
                  <from>
                    <xdr:col>11</xdr:col>
                    <xdr:colOff>22860</xdr:colOff>
                    <xdr:row>41</xdr:row>
                    <xdr:rowOff>22860</xdr:rowOff>
                  </from>
                  <to>
                    <xdr:col>12</xdr:col>
                    <xdr:colOff>22860</xdr:colOff>
                    <xdr:row>41</xdr:row>
                    <xdr:rowOff>236220</xdr:rowOff>
                  </to>
                </anchor>
              </controlPr>
            </control>
          </mc:Choice>
        </mc:AlternateContent>
        <mc:AlternateContent xmlns:mc="http://schemas.openxmlformats.org/markup-compatibility/2006">
          <mc:Choice Requires="x14">
            <control shapeId="164111" r:id="rId33" name="Drop Down 271">
              <controlPr defaultSize="0" autoLine="0" autoPict="0">
                <anchor moveWithCells="1">
                  <from>
                    <xdr:col>11</xdr:col>
                    <xdr:colOff>22860</xdr:colOff>
                    <xdr:row>42</xdr:row>
                    <xdr:rowOff>22860</xdr:rowOff>
                  </from>
                  <to>
                    <xdr:col>12</xdr:col>
                    <xdr:colOff>22860</xdr:colOff>
                    <xdr:row>42</xdr:row>
                    <xdr:rowOff>236220</xdr:rowOff>
                  </to>
                </anchor>
              </controlPr>
            </control>
          </mc:Choice>
        </mc:AlternateContent>
        <mc:AlternateContent xmlns:mc="http://schemas.openxmlformats.org/markup-compatibility/2006">
          <mc:Choice Requires="x14">
            <control shapeId="164112" r:id="rId34" name="Drop Down 272">
              <controlPr defaultSize="0" autoLine="0" autoPict="0">
                <anchor moveWithCells="1">
                  <from>
                    <xdr:col>11</xdr:col>
                    <xdr:colOff>22860</xdr:colOff>
                    <xdr:row>43</xdr:row>
                    <xdr:rowOff>22860</xdr:rowOff>
                  </from>
                  <to>
                    <xdr:col>12</xdr:col>
                    <xdr:colOff>22860</xdr:colOff>
                    <xdr:row>43</xdr:row>
                    <xdr:rowOff>236220</xdr:rowOff>
                  </to>
                </anchor>
              </controlPr>
            </control>
          </mc:Choice>
        </mc:AlternateContent>
        <mc:AlternateContent xmlns:mc="http://schemas.openxmlformats.org/markup-compatibility/2006">
          <mc:Choice Requires="x14">
            <control shapeId="164113" r:id="rId35" name="Drop Down 273">
              <controlPr defaultSize="0" autoLine="0" autoPict="0">
                <anchor moveWithCells="1">
                  <from>
                    <xdr:col>11</xdr:col>
                    <xdr:colOff>22860</xdr:colOff>
                    <xdr:row>44</xdr:row>
                    <xdr:rowOff>22860</xdr:rowOff>
                  </from>
                  <to>
                    <xdr:col>12</xdr:col>
                    <xdr:colOff>22860</xdr:colOff>
                    <xdr:row>44</xdr:row>
                    <xdr:rowOff>236220</xdr:rowOff>
                  </to>
                </anchor>
              </controlPr>
            </control>
          </mc:Choice>
        </mc:AlternateContent>
        <mc:AlternateContent xmlns:mc="http://schemas.openxmlformats.org/markup-compatibility/2006">
          <mc:Choice Requires="x14">
            <control shapeId="164114" r:id="rId36" name="Drop Down 274">
              <controlPr defaultSize="0" autoLine="0" autoPict="0">
                <anchor moveWithCells="1">
                  <from>
                    <xdr:col>11</xdr:col>
                    <xdr:colOff>22860</xdr:colOff>
                    <xdr:row>45</xdr:row>
                    <xdr:rowOff>22860</xdr:rowOff>
                  </from>
                  <to>
                    <xdr:col>12</xdr:col>
                    <xdr:colOff>22860</xdr:colOff>
                    <xdr:row>45</xdr:row>
                    <xdr:rowOff>236220</xdr:rowOff>
                  </to>
                </anchor>
              </controlPr>
            </control>
          </mc:Choice>
        </mc:AlternateContent>
        <mc:AlternateContent xmlns:mc="http://schemas.openxmlformats.org/markup-compatibility/2006">
          <mc:Choice Requires="x14">
            <control shapeId="164115" r:id="rId37" name="Drop Down 275">
              <controlPr defaultSize="0" autoLine="0" autoPict="0">
                <anchor moveWithCells="1">
                  <from>
                    <xdr:col>11</xdr:col>
                    <xdr:colOff>22860</xdr:colOff>
                    <xdr:row>46</xdr:row>
                    <xdr:rowOff>22860</xdr:rowOff>
                  </from>
                  <to>
                    <xdr:col>12</xdr:col>
                    <xdr:colOff>22860</xdr:colOff>
                    <xdr:row>46</xdr:row>
                    <xdr:rowOff>236220</xdr:rowOff>
                  </to>
                </anchor>
              </controlPr>
            </control>
          </mc:Choice>
        </mc:AlternateContent>
        <mc:AlternateContent xmlns:mc="http://schemas.openxmlformats.org/markup-compatibility/2006">
          <mc:Choice Requires="x14">
            <control shapeId="164116" r:id="rId38" name="Drop Down 276">
              <controlPr defaultSize="0" autoLine="0" autoPict="0">
                <anchor moveWithCells="1">
                  <from>
                    <xdr:col>11</xdr:col>
                    <xdr:colOff>22860</xdr:colOff>
                    <xdr:row>47</xdr:row>
                    <xdr:rowOff>22860</xdr:rowOff>
                  </from>
                  <to>
                    <xdr:col>12</xdr:col>
                    <xdr:colOff>22860</xdr:colOff>
                    <xdr:row>47</xdr:row>
                    <xdr:rowOff>236220</xdr:rowOff>
                  </to>
                </anchor>
              </controlPr>
            </control>
          </mc:Choice>
        </mc:AlternateContent>
        <mc:AlternateContent xmlns:mc="http://schemas.openxmlformats.org/markup-compatibility/2006">
          <mc:Choice Requires="x14">
            <control shapeId="164117" r:id="rId39" name="Drop Down 277">
              <controlPr defaultSize="0" autoLine="0" autoPict="0">
                <anchor moveWithCells="1">
                  <from>
                    <xdr:col>11</xdr:col>
                    <xdr:colOff>22860</xdr:colOff>
                    <xdr:row>48</xdr:row>
                    <xdr:rowOff>22860</xdr:rowOff>
                  </from>
                  <to>
                    <xdr:col>12</xdr:col>
                    <xdr:colOff>22860</xdr:colOff>
                    <xdr:row>48</xdr:row>
                    <xdr:rowOff>236220</xdr:rowOff>
                  </to>
                </anchor>
              </controlPr>
            </control>
          </mc:Choice>
        </mc:AlternateContent>
        <mc:AlternateContent xmlns:mc="http://schemas.openxmlformats.org/markup-compatibility/2006">
          <mc:Choice Requires="x14">
            <control shapeId="164118" r:id="rId40" name="Drop Down 278">
              <controlPr defaultSize="0" autoLine="0" autoPict="0">
                <anchor moveWithCells="1">
                  <from>
                    <xdr:col>11</xdr:col>
                    <xdr:colOff>22860</xdr:colOff>
                    <xdr:row>50</xdr:row>
                    <xdr:rowOff>22860</xdr:rowOff>
                  </from>
                  <to>
                    <xdr:col>12</xdr:col>
                    <xdr:colOff>22860</xdr:colOff>
                    <xdr:row>50</xdr:row>
                    <xdr:rowOff>236220</xdr:rowOff>
                  </to>
                </anchor>
              </controlPr>
            </control>
          </mc:Choice>
        </mc:AlternateContent>
        <mc:AlternateContent xmlns:mc="http://schemas.openxmlformats.org/markup-compatibility/2006">
          <mc:Choice Requires="x14">
            <control shapeId="164119" r:id="rId41" name="Drop Down 279">
              <controlPr defaultSize="0" autoLine="0" autoPict="0">
                <anchor moveWithCells="1">
                  <from>
                    <xdr:col>11</xdr:col>
                    <xdr:colOff>22860</xdr:colOff>
                    <xdr:row>51</xdr:row>
                    <xdr:rowOff>22860</xdr:rowOff>
                  </from>
                  <to>
                    <xdr:col>12</xdr:col>
                    <xdr:colOff>22860</xdr:colOff>
                    <xdr:row>51</xdr:row>
                    <xdr:rowOff>236220</xdr:rowOff>
                  </to>
                </anchor>
              </controlPr>
            </control>
          </mc:Choice>
        </mc:AlternateContent>
        <mc:AlternateContent xmlns:mc="http://schemas.openxmlformats.org/markup-compatibility/2006">
          <mc:Choice Requires="x14">
            <control shapeId="164120" r:id="rId42" name="Drop Down 280">
              <controlPr defaultSize="0" autoLine="0" autoPict="0">
                <anchor moveWithCells="1">
                  <from>
                    <xdr:col>11</xdr:col>
                    <xdr:colOff>22860</xdr:colOff>
                    <xdr:row>52</xdr:row>
                    <xdr:rowOff>22860</xdr:rowOff>
                  </from>
                  <to>
                    <xdr:col>12</xdr:col>
                    <xdr:colOff>22860</xdr:colOff>
                    <xdr:row>52</xdr:row>
                    <xdr:rowOff>236220</xdr:rowOff>
                  </to>
                </anchor>
              </controlPr>
            </control>
          </mc:Choice>
        </mc:AlternateContent>
        <mc:AlternateContent xmlns:mc="http://schemas.openxmlformats.org/markup-compatibility/2006">
          <mc:Choice Requires="x14">
            <control shapeId="164121" r:id="rId43" name="Drop Down 281">
              <controlPr defaultSize="0" autoLine="0" autoPict="0">
                <anchor moveWithCells="1">
                  <from>
                    <xdr:col>11</xdr:col>
                    <xdr:colOff>22860</xdr:colOff>
                    <xdr:row>53</xdr:row>
                    <xdr:rowOff>22860</xdr:rowOff>
                  </from>
                  <to>
                    <xdr:col>12</xdr:col>
                    <xdr:colOff>22860</xdr:colOff>
                    <xdr:row>53</xdr:row>
                    <xdr:rowOff>236220</xdr:rowOff>
                  </to>
                </anchor>
              </controlPr>
            </control>
          </mc:Choice>
        </mc:AlternateContent>
        <mc:AlternateContent xmlns:mc="http://schemas.openxmlformats.org/markup-compatibility/2006">
          <mc:Choice Requires="x14">
            <control shapeId="164122" r:id="rId44" name="Drop Down 282">
              <controlPr defaultSize="0" autoLine="0" autoPict="0">
                <anchor moveWithCells="1">
                  <from>
                    <xdr:col>11</xdr:col>
                    <xdr:colOff>22860</xdr:colOff>
                    <xdr:row>54</xdr:row>
                    <xdr:rowOff>22860</xdr:rowOff>
                  </from>
                  <to>
                    <xdr:col>12</xdr:col>
                    <xdr:colOff>22860</xdr:colOff>
                    <xdr:row>54</xdr:row>
                    <xdr:rowOff>236220</xdr:rowOff>
                  </to>
                </anchor>
              </controlPr>
            </control>
          </mc:Choice>
        </mc:AlternateContent>
        <mc:AlternateContent xmlns:mc="http://schemas.openxmlformats.org/markup-compatibility/2006">
          <mc:Choice Requires="x14">
            <control shapeId="164123" r:id="rId45" name="Drop Down 283">
              <controlPr defaultSize="0" autoLine="0" autoPict="0">
                <anchor moveWithCells="1">
                  <from>
                    <xdr:col>11</xdr:col>
                    <xdr:colOff>22860</xdr:colOff>
                    <xdr:row>55</xdr:row>
                    <xdr:rowOff>22860</xdr:rowOff>
                  </from>
                  <to>
                    <xdr:col>12</xdr:col>
                    <xdr:colOff>22860</xdr:colOff>
                    <xdr:row>55</xdr:row>
                    <xdr:rowOff>236220</xdr:rowOff>
                  </to>
                </anchor>
              </controlPr>
            </control>
          </mc:Choice>
        </mc:AlternateContent>
        <mc:AlternateContent xmlns:mc="http://schemas.openxmlformats.org/markup-compatibility/2006">
          <mc:Choice Requires="x14">
            <control shapeId="164124" r:id="rId46" name="Drop Down 284">
              <controlPr defaultSize="0" autoLine="0" autoPict="0">
                <anchor moveWithCells="1">
                  <from>
                    <xdr:col>11</xdr:col>
                    <xdr:colOff>22860</xdr:colOff>
                    <xdr:row>56</xdr:row>
                    <xdr:rowOff>22860</xdr:rowOff>
                  </from>
                  <to>
                    <xdr:col>12</xdr:col>
                    <xdr:colOff>22860</xdr:colOff>
                    <xdr:row>56</xdr:row>
                    <xdr:rowOff>236220</xdr:rowOff>
                  </to>
                </anchor>
              </controlPr>
            </control>
          </mc:Choice>
        </mc:AlternateContent>
        <mc:AlternateContent xmlns:mc="http://schemas.openxmlformats.org/markup-compatibility/2006">
          <mc:Choice Requires="x14">
            <control shapeId="164125" r:id="rId47" name="Drop Down 285">
              <controlPr defaultSize="0" autoLine="0" autoPict="0">
                <anchor moveWithCells="1">
                  <from>
                    <xdr:col>11</xdr:col>
                    <xdr:colOff>22860</xdr:colOff>
                    <xdr:row>57</xdr:row>
                    <xdr:rowOff>22860</xdr:rowOff>
                  </from>
                  <to>
                    <xdr:col>12</xdr:col>
                    <xdr:colOff>22860</xdr:colOff>
                    <xdr:row>57</xdr:row>
                    <xdr:rowOff>236220</xdr:rowOff>
                  </to>
                </anchor>
              </controlPr>
            </control>
          </mc:Choice>
        </mc:AlternateContent>
        <mc:AlternateContent xmlns:mc="http://schemas.openxmlformats.org/markup-compatibility/2006">
          <mc:Choice Requires="x14">
            <control shapeId="164126" r:id="rId48" name="Drop Down 286">
              <controlPr defaultSize="0" autoLine="0" autoPict="0">
                <anchor moveWithCells="1">
                  <from>
                    <xdr:col>11</xdr:col>
                    <xdr:colOff>22860</xdr:colOff>
                    <xdr:row>58</xdr:row>
                    <xdr:rowOff>22860</xdr:rowOff>
                  </from>
                  <to>
                    <xdr:col>12</xdr:col>
                    <xdr:colOff>22860</xdr:colOff>
                    <xdr:row>58</xdr:row>
                    <xdr:rowOff>236220</xdr:rowOff>
                  </to>
                </anchor>
              </controlPr>
            </control>
          </mc:Choice>
        </mc:AlternateContent>
        <mc:AlternateContent xmlns:mc="http://schemas.openxmlformats.org/markup-compatibility/2006">
          <mc:Choice Requires="x14">
            <control shapeId="164127" r:id="rId49" name="Drop Down 287">
              <controlPr defaultSize="0" autoLine="0" autoPict="0">
                <anchor moveWithCells="1">
                  <from>
                    <xdr:col>11</xdr:col>
                    <xdr:colOff>22860</xdr:colOff>
                    <xdr:row>59</xdr:row>
                    <xdr:rowOff>22860</xdr:rowOff>
                  </from>
                  <to>
                    <xdr:col>12</xdr:col>
                    <xdr:colOff>22860</xdr:colOff>
                    <xdr:row>59</xdr:row>
                    <xdr:rowOff>236220</xdr:rowOff>
                  </to>
                </anchor>
              </controlPr>
            </control>
          </mc:Choice>
        </mc:AlternateContent>
        <mc:AlternateContent xmlns:mc="http://schemas.openxmlformats.org/markup-compatibility/2006">
          <mc:Choice Requires="x14">
            <control shapeId="164128" r:id="rId50" name="Drop Down 288">
              <controlPr defaultSize="0" autoLine="0" autoPict="0">
                <anchor moveWithCells="1">
                  <from>
                    <xdr:col>11</xdr:col>
                    <xdr:colOff>22860</xdr:colOff>
                    <xdr:row>10</xdr:row>
                    <xdr:rowOff>22860</xdr:rowOff>
                  </from>
                  <to>
                    <xdr:col>12</xdr:col>
                    <xdr:colOff>22860</xdr:colOff>
                    <xdr:row>10</xdr:row>
                    <xdr:rowOff>236220</xdr:rowOff>
                  </to>
                </anchor>
              </controlPr>
            </control>
          </mc:Choice>
        </mc:AlternateContent>
        <mc:AlternateContent xmlns:mc="http://schemas.openxmlformats.org/markup-compatibility/2006">
          <mc:Choice Requires="x14">
            <control shapeId="164130" r:id="rId51" name="Drop Down 290">
              <controlPr defaultSize="0" autoLine="0" autoPict="0">
                <anchor moveWithCells="1">
                  <from>
                    <xdr:col>11</xdr:col>
                    <xdr:colOff>22860</xdr:colOff>
                    <xdr:row>49</xdr:row>
                    <xdr:rowOff>22860</xdr:rowOff>
                  </from>
                  <to>
                    <xdr:col>12</xdr:col>
                    <xdr:colOff>22860</xdr:colOff>
                    <xdr:row>49</xdr:row>
                    <xdr:rowOff>236220</xdr:rowOff>
                  </to>
                </anchor>
              </controlPr>
            </control>
          </mc:Choice>
        </mc:AlternateContent>
        <mc:AlternateContent xmlns:mc="http://schemas.openxmlformats.org/markup-compatibility/2006">
          <mc:Choice Requires="x14">
            <control shapeId="164131" r:id="rId52" name="Drop Down 291">
              <controlPr defaultSize="0" autoLine="0" autoPict="0">
                <anchor moveWithCells="1">
                  <from>
                    <xdr:col>11</xdr:col>
                    <xdr:colOff>22860</xdr:colOff>
                    <xdr:row>33</xdr:row>
                    <xdr:rowOff>22860</xdr:rowOff>
                  </from>
                  <to>
                    <xdr:col>12</xdr:col>
                    <xdr:colOff>22860</xdr:colOff>
                    <xdr:row>33</xdr:row>
                    <xdr:rowOff>236220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5CC96C9-D291-4A08-87F4-E3488CB86BD1}">
            <x14:dataBar minLength="0" maxLength="100" border="1" gradient="0">
              <x14:cfvo type="num">
                <xm:f>0</xm:f>
              </x14:cfvo>
              <x14:cfvo type="num">
                <xm:f>100</xm:f>
              </x14:cfvo>
              <x14:borderColor theme="3"/>
              <x14:negativeFillColor rgb="FFFF0000"/>
              <x14:axisColor rgb="FF000000"/>
            </x14:dataBar>
          </x14:cfRule>
          <xm:sqref>L61</xm:sqref>
        </x14:conditionalFormatting>
        <x14:conditionalFormatting xmlns:xm="http://schemas.microsoft.com/office/excel/2006/main">
          <x14:cfRule type="expression" priority="4" id="{D138ED1F-D6C6-4117-8892-DA821D159869}">
            <xm:f>_Output!$D$804=1</xm:f>
            <x14:dxf>
              <font>
                <strike/>
              </font>
              <fill>
                <patternFill>
                  <bgColor rgb="FFFFC000"/>
                </patternFill>
              </fill>
            </x14:dxf>
          </x14:cfRule>
          <xm:sqref>A9:Q61</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6">
    <tabColor rgb="FF0070C0"/>
  </sheetPr>
  <dimension ref="A1:Z96"/>
  <sheetViews>
    <sheetView showRowColHeaders="0" zoomScaleNormal="100" workbookViewId="0">
      <pane ySplit="7" topLeftCell="A8" activePane="bottomLeft" state="frozen"/>
      <selection pane="bottomLeft" activeCell="P20" sqref="P20"/>
    </sheetView>
  </sheetViews>
  <sheetFormatPr defaultColWidth="0" defaultRowHeight="20.25" customHeight="1"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customWidth="1"/>
    <col min="17" max="17" width="113" customWidth="1"/>
    <col min="18" max="18" width="2.28515625" customWidth="1"/>
    <col min="19" max="26" width="0" hidden="1" customWidth="1"/>
    <col min="27" max="16384" width="9.28515625" hidden="1"/>
  </cols>
  <sheetData>
    <row r="1" spans="1:18" ht="20.25" customHeight="1">
      <c r="A1" s="385"/>
      <c r="B1" s="968" t="s">
        <v>38</v>
      </c>
      <c r="C1" s="969"/>
      <c r="D1" s="969"/>
      <c r="E1" s="969"/>
      <c r="F1" s="969"/>
      <c r="G1" s="969"/>
      <c r="H1" s="969"/>
      <c r="I1" s="969"/>
      <c r="J1" s="969"/>
      <c r="K1" s="969"/>
      <c r="L1" s="877"/>
      <c r="M1" s="324"/>
      <c r="N1" s="877"/>
      <c r="O1" s="324"/>
      <c r="P1" s="324"/>
      <c r="Q1" s="324"/>
      <c r="R1" s="315"/>
    </row>
    <row r="2" spans="1:18" ht="20.25" customHeight="1">
      <c r="A2" s="386"/>
      <c r="B2" s="848"/>
      <c r="C2" s="849"/>
      <c r="D2" s="849"/>
      <c r="E2" s="849"/>
      <c r="F2" s="849"/>
      <c r="G2" s="849"/>
      <c r="H2" s="849"/>
      <c r="I2" s="849"/>
      <c r="J2" s="849"/>
      <c r="K2" s="849"/>
      <c r="L2" s="840"/>
      <c r="M2" s="325"/>
      <c r="N2" s="840"/>
      <c r="O2" s="325"/>
      <c r="P2" s="325"/>
      <c r="Q2" s="325"/>
      <c r="R2" s="318"/>
    </row>
    <row r="3" spans="1:18" ht="20.25" customHeight="1">
      <c r="A3" s="386"/>
      <c r="B3" s="836" t="s">
        <v>39</v>
      </c>
      <c r="C3" s="837"/>
      <c r="D3" s="837"/>
      <c r="E3" s="837"/>
      <c r="F3" s="838"/>
      <c r="G3" s="836" t="s">
        <v>43</v>
      </c>
      <c r="H3" s="837"/>
      <c r="I3" s="837"/>
      <c r="J3" s="837"/>
      <c r="K3" s="837"/>
      <c r="L3" s="317"/>
      <c r="M3" s="317"/>
      <c r="N3" s="317"/>
      <c r="O3" s="317"/>
      <c r="P3" s="317"/>
      <c r="Q3" s="317"/>
      <c r="R3" s="318"/>
    </row>
    <row r="4" spans="1:18" ht="20.25" customHeight="1">
      <c r="A4" s="386"/>
      <c r="B4" s="844" t="s">
        <v>40</v>
      </c>
      <c r="C4" s="845"/>
      <c r="D4" s="845"/>
      <c r="E4" s="845"/>
      <c r="F4" s="978"/>
      <c r="G4" s="841" t="s">
        <v>44</v>
      </c>
      <c r="H4" s="842"/>
      <c r="I4" s="842"/>
      <c r="J4" s="842"/>
      <c r="K4" s="843"/>
      <c r="L4" s="317"/>
      <c r="M4" s="317"/>
      <c r="N4" s="317"/>
      <c r="O4" s="317"/>
      <c r="P4" s="317"/>
      <c r="Q4" s="317"/>
      <c r="R4" s="318"/>
    </row>
    <row r="5" spans="1:18" ht="20.25" customHeight="1">
      <c r="A5" s="386"/>
      <c r="B5" s="844" t="s">
        <v>1941</v>
      </c>
      <c r="C5" s="845"/>
      <c r="D5" s="845"/>
      <c r="E5" s="845"/>
      <c r="F5" s="978"/>
      <c r="G5" s="836"/>
      <c r="H5" s="837"/>
      <c r="I5" s="837"/>
      <c r="J5" s="837"/>
      <c r="K5" s="837"/>
      <c r="L5" s="317"/>
      <c r="M5" s="317"/>
      <c r="N5" s="317"/>
      <c r="O5" s="317"/>
      <c r="P5" s="317"/>
      <c r="Q5" s="317"/>
      <c r="R5" s="318"/>
    </row>
    <row r="6" spans="1:18" ht="20.25" customHeight="1">
      <c r="A6" s="386"/>
      <c r="B6" s="844" t="s">
        <v>1942</v>
      </c>
      <c r="C6" s="845"/>
      <c r="D6" s="845"/>
      <c r="E6" s="845"/>
      <c r="F6" s="978"/>
      <c r="G6" s="384"/>
      <c r="H6" s="389"/>
      <c r="I6" s="389"/>
      <c r="J6" s="389"/>
      <c r="K6" s="389"/>
      <c r="L6" s="317"/>
      <c r="M6" s="317"/>
      <c r="N6" s="317"/>
      <c r="O6" s="317"/>
      <c r="P6" s="317"/>
      <c r="Q6" s="317"/>
      <c r="R6" s="318"/>
    </row>
    <row r="7" spans="1:18" ht="20.25" customHeight="1" thickBot="1">
      <c r="A7" s="319"/>
      <c r="B7" s="320"/>
      <c r="C7" s="320"/>
      <c r="D7" s="320"/>
      <c r="E7" s="320"/>
      <c r="F7" s="320"/>
      <c r="G7" s="320"/>
      <c r="H7" s="320"/>
      <c r="I7" s="320"/>
      <c r="J7" s="320"/>
      <c r="K7" s="320"/>
      <c r="L7" s="320"/>
      <c r="M7" s="320"/>
      <c r="N7" s="320"/>
      <c r="O7" s="320"/>
      <c r="P7" s="320"/>
      <c r="Q7" s="320"/>
      <c r="R7" s="321"/>
    </row>
    <row r="8" spans="1:18" ht="20.25" customHeight="1">
      <c r="A8" s="153"/>
      <c r="B8" s="154"/>
      <c r="C8" s="154"/>
      <c r="D8" s="154"/>
      <c r="E8" s="154"/>
      <c r="F8" s="154"/>
      <c r="G8" s="154"/>
      <c r="H8" s="154"/>
      <c r="I8" s="154"/>
      <c r="J8" s="154"/>
      <c r="K8" s="154"/>
      <c r="L8" s="154"/>
      <c r="M8" s="154"/>
      <c r="N8" s="154"/>
      <c r="O8" s="154"/>
      <c r="P8" s="154"/>
      <c r="Q8" s="154"/>
      <c r="R8" s="155"/>
    </row>
    <row r="9" spans="1:18" ht="20.25" customHeight="1">
      <c r="A9" s="176">
        <v>6</v>
      </c>
      <c r="B9" s="174" t="s">
        <v>329</v>
      </c>
      <c r="C9" s="174"/>
      <c r="D9" s="174"/>
      <c r="E9" s="174"/>
      <c r="F9" s="174"/>
      <c r="G9" s="174"/>
      <c r="H9" s="174"/>
      <c r="I9" s="174"/>
      <c r="J9" s="174"/>
      <c r="K9" s="174"/>
      <c r="L9" s="177" t="s">
        <v>334</v>
      </c>
      <c r="M9" s="174"/>
      <c r="N9" s="177" t="s">
        <v>335</v>
      </c>
      <c r="O9" s="174"/>
      <c r="P9" s="178" t="s">
        <v>92</v>
      </c>
      <c r="Q9" s="177" t="s">
        <v>313</v>
      </c>
      <c r="R9" s="156"/>
    </row>
    <row r="10" spans="1:18" ht="20.25" customHeight="1">
      <c r="A10" s="157"/>
      <c r="B10" s="151" t="s">
        <v>1461</v>
      </c>
      <c r="C10" s="148"/>
      <c r="D10" s="148"/>
      <c r="E10" s="148"/>
      <c r="F10" s="148"/>
      <c r="G10" s="148"/>
      <c r="H10" s="148"/>
      <c r="I10" s="148"/>
      <c r="J10" s="148"/>
      <c r="K10" s="148"/>
      <c r="L10" s="149"/>
      <c r="M10" s="148"/>
      <c r="N10" s="149"/>
      <c r="O10" s="148"/>
      <c r="P10" s="179"/>
      <c r="Q10" s="310"/>
      <c r="R10" s="156"/>
    </row>
    <row r="11" spans="1:18" ht="20.25" customHeight="1">
      <c r="A11" s="157"/>
      <c r="B11" s="163" t="s">
        <v>2534</v>
      </c>
      <c r="C11" s="163" t="s">
        <v>2535</v>
      </c>
      <c r="D11" s="163"/>
      <c r="E11" s="163"/>
      <c r="F11" s="163"/>
      <c r="G11" s="163"/>
      <c r="H11" s="163"/>
      <c r="I11" s="163"/>
      <c r="J11" s="163"/>
      <c r="K11" s="163"/>
      <c r="L11" s="137"/>
      <c r="M11" s="141"/>
      <c r="N11" s="137"/>
      <c r="O11" s="141"/>
      <c r="P11" s="381" t="str">
        <f>VLOOKUP(_Output!D859,_Guidance!B2067:C2072,2,FALSE)</f>
        <v xml:space="preserve"> </v>
      </c>
      <c r="Q11" s="305" t="s">
        <v>1944</v>
      </c>
      <c r="R11" s="156"/>
    </row>
    <row r="12" spans="1:18" ht="20.100000000000001" customHeight="1">
      <c r="A12" s="158"/>
      <c r="B12" s="164" t="s">
        <v>2536</v>
      </c>
      <c r="C12" s="165" t="s">
        <v>2537</v>
      </c>
      <c r="D12" s="165"/>
      <c r="E12" s="165"/>
      <c r="F12" s="165"/>
      <c r="G12" s="165"/>
      <c r="H12" s="165"/>
      <c r="I12" s="165"/>
      <c r="J12" s="165"/>
      <c r="K12" s="165"/>
      <c r="L12" s="138"/>
      <c r="M12" s="142"/>
      <c r="N12" s="138"/>
      <c r="O12" s="142"/>
      <c r="P12" s="410"/>
      <c r="Q12" s="306"/>
      <c r="R12" s="156"/>
    </row>
    <row r="13" spans="1:18" ht="20.25" customHeight="1">
      <c r="A13" s="158"/>
      <c r="B13" s="167" t="s">
        <v>1383</v>
      </c>
      <c r="C13" s="164" t="s">
        <v>1946</v>
      </c>
      <c r="D13" s="164"/>
      <c r="E13" s="164"/>
      <c r="F13" s="164"/>
      <c r="G13" s="164"/>
      <c r="H13" s="164"/>
      <c r="I13" s="164"/>
      <c r="J13" s="164"/>
      <c r="K13" s="164"/>
      <c r="L13" s="138"/>
      <c r="M13" s="142"/>
      <c r="N13" s="138"/>
      <c r="O13" s="142"/>
      <c r="P13" s="410"/>
      <c r="Q13" s="306" t="s">
        <v>1947</v>
      </c>
      <c r="R13" s="156"/>
    </row>
    <row r="14" spans="1:18" ht="20.25" customHeight="1">
      <c r="A14" s="158"/>
      <c r="B14" s="167" t="s">
        <v>1386</v>
      </c>
      <c r="C14" s="164" t="s">
        <v>1948</v>
      </c>
      <c r="D14" s="164"/>
      <c r="E14" s="164"/>
      <c r="F14" s="164"/>
      <c r="G14" s="164"/>
      <c r="H14" s="164"/>
      <c r="I14" s="164"/>
      <c r="J14" s="164"/>
      <c r="K14" s="164"/>
      <c r="L14" s="138"/>
      <c r="M14" s="142"/>
      <c r="N14" s="138"/>
      <c r="O14" s="142"/>
      <c r="P14" s="410"/>
      <c r="Q14" s="306" t="s">
        <v>1949</v>
      </c>
      <c r="R14" s="156"/>
    </row>
    <row r="15" spans="1:18" ht="20.25" customHeight="1">
      <c r="A15" s="158"/>
      <c r="B15" s="167" t="s">
        <v>1408</v>
      </c>
      <c r="C15" s="164" t="s">
        <v>1951</v>
      </c>
      <c r="D15" s="164"/>
      <c r="E15" s="164"/>
      <c r="F15" s="164"/>
      <c r="G15" s="164"/>
      <c r="H15" s="164"/>
      <c r="I15" s="164"/>
      <c r="J15" s="164"/>
      <c r="K15" s="164"/>
      <c r="L15" s="138"/>
      <c r="M15" s="142"/>
      <c r="N15" s="138"/>
      <c r="O15" s="142"/>
      <c r="P15" s="410"/>
      <c r="Q15" s="306" t="s">
        <v>1952</v>
      </c>
      <c r="R15" s="156"/>
    </row>
    <row r="16" spans="1:18" ht="20.25" customHeight="1">
      <c r="A16" s="158"/>
      <c r="B16" s="167" t="s">
        <v>2538</v>
      </c>
      <c r="C16" s="164" t="s">
        <v>1954</v>
      </c>
      <c r="D16" s="164"/>
      <c r="E16" s="164"/>
      <c r="F16" s="164"/>
      <c r="G16" s="164"/>
      <c r="H16" s="164"/>
      <c r="I16" s="164"/>
      <c r="J16" s="164"/>
      <c r="K16" s="164"/>
      <c r="L16" s="138"/>
      <c r="M16" s="142"/>
      <c r="N16" s="138"/>
      <c r="O16" s="142"/>
      <c r="P16" s="410"/>
      <c r="Q16" s="306" t="s">
        <v>1955</v>
      </c>
      <c r="R16" s="156"/>
    </row>
    <row r="17" spans="1:18" ht="20.25" customHeight="1">
      <c r="A17" s="158"/>
      <c r="B17" s="167" t="s">
        <v>2539</v>
      </c>
      <c r="C17" s="164" t="s">
        <v>1957</v>
      </c>
      <c r="D17" s="164"/>
      <c r="E17" s="164"/>
      <c r="F17" s="164"/>
      <c r="G17" s="164"/>
      <c r="H17" s="164"/>
      <c r="I17" s="164"/>
      <c r="J17" s="164"/>
      <c r="K17" s="164"/>
      <c r="L17" s="138"/>
      <c r="M17" s="142"/>
      <c r="N17" s="138"/>
      <c r="O17" s="142"/>
      <c r="P17" s="410"/>
      <c r="Q17" s="306" t="s">
        <v>1958</v>
      </c>
      <c r="R17" s="156"/>
    </row>
    <row r="18" spans="1:18" ht="20.25" customHeight="1">
      <c r="A18" s="158"/>
      <c r="B18" s="167" t="s">
        <v>2540</v>
      </c>
      <c r="C18" s="164" t="s">
        <v>1960</v>
      </c>
      <c r="D18" s="164"/>
      <c r="E18" s="164"/>
      <c r="F18" s="164"/>
      <c r="G18" s="164"/>
      <c r="H18" s="164"/>
      <c r="I18" s="164"/>
      <c r="J18" s="164"/>
      <c r="K18" s="164"/>
      <c r="L18" s="138"/>
      <c r="M18" s="142"/>
      <c r="N18" s="138"/>
      <c r="O18" s="142"/>
      <c r="P18" s="410"/>
      <c r="Q18" s="306" t="s">
        <v>1961</v>
      </c>
      <c r="R18" s="156"/>
    </row>
    <row r="19" spans="1:18" ht="20.25" customHeight="1">
      <c r="A19" s="158"/>
      <c r="B19" s="167" t="s">
        <v>2541</v>
      </c>
      <c r="C19" s="164" t="s">
        <v>1963</v>
      </c>
      <c r="D19" s="164"/>
      <c r="E19" s="164"/>
      <c r="F19" s="164"/>
      <c r="G19" s="164"/>
      <c r="H19" s="164"/>
      <c r="I19" s="164"/>
      <c r="J19" s="164"/>
      <c r="K19" s="164"/>
      <c r="L19" s="138"/>
      <c r="M19" s="142"/>
      <c r="N19" s="138"/>
      <c r="O19" s="142"/>
      <c r="P19" s="410"/>
      <c r="Q19" s="306" t="s">
        <v>1964</v>
      </c>
      <c r="R19" s="156"/>
    </row>
    <row r="20" spans="1:18" ht="20.25" customHeight="1">
      <c r="A20" s="158"/>
      <c r="B20" s="167" t="s">
        <v>2542</v>
      </c>
      <c r="C20" s="164" t="s">
        <v>1966</v>
      </c>
      <c r="D20" s="164"/>
      <c r="E20" s="164"/>
      <c r="F20" s="164"/>
      <c r="G20" s="164"/>
      <c r="H20" s="164"/>
      <c r="I20" s="164"/>
      <c r="J20" s="164"/>
      <c r="K20" s="164"/>
      <c r="L20" s="138"/>
      <c r="M20" s="142"/>
      <c r="N20" s="138"/>
      <c r="O20" s="142"/>
      <c r="P20" s="410"/>
      <c r="Q20" s="306" t="s">
        <v>1967</v>
      </c>
      <c r="R20" s="156"/>
    </row>
    <row r="21" spans="1:18" ht="20.25" customHeight="1">
      <c r="A21" s="158"/>
      <c r="B21" s="167" t="s">
        <v>2543</v>
      </c>
      <c r="C21" s="164" t="s">
        <v>1969</v>
      </c>
      <c r="D21" s="164"/>
      <c r="E21" s="164"/>
      <c r="F21" s="164"/>
      <c r="G21" s="164"/>
      <c r="H21" s="164"/>
      <c r="I21" s="164"/>
      <c r="J21" s="164"/>
      <c r="K21" s="164"/>
      <c r="L21" s="138"/>
      <c r="M21" s="142"/>
      <c r="N21" s="138"/>
      <c r="O21" s="142"/>
      <c r="P21" s="410"/>
      <c r="Q21" s="306" t="s">
        <v>1970</v>
      </c>
      <c r="R21" s="156"/>
    </row>
    <row r="22" spans="1:18" ht="20.25" customHeight="1">
      <c r="A22" s="158"/>
      <c r="B22" s="167" t="s">
        <v>2544</v>
      </c>
      <c r="C22" s="164" t="s">
        <v>1972</v>
      </c>
      <c r="D22" s="164"/>
      <c r="E22" s="164"/>
      <c r="F22" s="164"/>
      <c r="G22" s="164"/>
      <c r="H22" s="164"/>
      <c r="I22" s="164"/>
      <c r="J22" s="164"/>
      <c r="K22" s="164"/>
      <c r="L22" s="138"/>
      <c r="M22" s="142"/>
      <c r="N22" s="138"/>
      <c r="O22" s="142"/>
      <c r="P22" s="410"/>
      <c r="Q22" s="306" t="s">
        <v>1973</v>
      </c>
      <c r="R22" s="156"/>
    </row>
    <row r="23" spans="1:18" ht="20.25" customHeight="1">
      <c r="A23" s="158"/>
      <c r="B23" s="167" t="s">
        <v>2545</v>
      </c>
      <c r="C23" s="166" t="s">
        <v>1975</v>
      </c>
      <c r="D23" s="166"/>
      <c r="E23" s="166"/>
      <c r="F23" s="166"/>
      <c r="G23" s="166"/>
      <c r="H23" s="166"/>
      <c r="I23" s="166"/>
      <c r="J23" s="166"/>
      <c r="K23" s="166"/>
      <c r="L23" s="147"/>
      <c r="M23" s="150"/>
      <c r="N23" s="147"/>
      <c r="O23" s="150"/>
      <c r="P23" s="411"/>
      <c r="Q23" s="307" t="s">
        <v>1976</v>
      </c>
      <c r="R23" s="156"/>
    </row>
    <row r="24" spans="1:18" ht="20.25" customHeight="1">
      <c r="A24" s="158"/>
      <c r="B24" s="164"/>
      <c r="C24" s="168" t="s">
        <v>439</v>
      </c>
      <c r="D24" s="168"/>
      <c r="E24" s="168"/>
      <c r="F24" s="168"/>
      <c r="G24" s="168"/>
      <c r="H24" s="168"/>
      <c r="I24" s="168"/>
      <c r="J24" s="168"/>
      <c r="K24" s="168"/>
      <c r="L24" s="311" t="str">
        <f>VLOOKUP(SUM(_Output!D862:D872),_SUM_Completeness!A84:B95,2,FALSE)</f>
        <v>Incomplete</v>
      </c>
      <c r="M24" s="142"/>
      <c r="N24" s="138"/>
      <c r="O24" s="142"/>
      <c r="P24" s="410"/>
      <c r="Q24" s="308" t="s">
        <v>2546</v>
      </c>
      <c r="R24" s="156"/>
    </row>
    <row r="25" spans="1:18" ht="20.25" customHeight="1">
      <c r="A25" s="157"/>
      <c r="B25" s="163" t="s">
        <v>1411</v>
      </c>
      <c r="C25" s="163" t="s">
        <v>1978</v>
      </c>
      <c r="D25" s="163"/>
      <c r="E25" s="163"/>
      <c r="F25" s="163"/>
      <c r="G25" s="163"/>
      <c r="H25" s="163"/>
      <c r="I25" s="163"/>
      <c r="J25" s="163"/>
      <c r="K25" s="163"/>
      <c r="L25" s="145"/>
      <c r="M25" s="141"/>
      <c r="N25" s="137"/>
      <c r="O25" s="141"/>
      <c r="P25" s="381" t="str">
        <f>VLOOKUP(_Output!D873,_Guidance!B2073:C2078,2,FALSE)</f>
        <v xml:space="preserve"> </v>
      </c>
      <c r="Q25" s="305" t="s">
        <v>2547</v>
      </c>
      <c r="R25" s="156"/>
    </row>
    <row r="26" spans="1:18" ht="20.25" customHeight="1">
      <c r="A26" s="157"/>
      <c r="B26" s="163" t="s">
        <v>2548</v>
      </c>
      <c r="C26" s="163" t="s">
        <v>1980</v>
      </c>
      <c r="D26" s="163"/>
      <c r="E26" s="163"/>
      <c r="F26" s="163"/>
      <c r="G26" s="163"/>
      <c r="H26" s="163"/>
      <c r="I26" s="163"/>
      <c r="J26" s="163"/>
      <c r="K26" s="163"/>
      <c r="L26" s="137"/>
      <c r="M26" s="141"/>
      <c r="N26" s="137"/>
      <c r="O26" s="141"/>
      <c r="P26" s="381" t="str">
        <f>VLOOKUP(_Output!D874,_Guidance!B2079:C2084,2,FALSE)</f>
        <v xml:space="preserve"> </v>
      </c>
      <c r="Q26" s="305" t="s">
        <v>1981</v>
      </c>
      <c r="R26" s="156"/>
    </row>
    <row r="27" spans="1:18" ht="20.25" customHeight="1">
      <c r="A27" s="157"/>
      <c r="B27" s="163" t="s">
        <v>2549</v>
      </c>
      <c r="C27" s="163" t="s">
        <v>1982</v>
      </c>
      <c r="D27" s="163"/>
      <c r="E27" s="163"/>
      <c r="F27" s="163"/>
      <c r="G27" s="163"/>
      <c r="H27" s="163"/>
      <c r="I27" s="163"/>
      <c r="J27" s="163"/>
      <c r="K27" s="163"/>
      <c r="L27" s="137"/>
      <c r="M27" s="141"/>
      <c r="N27" s="137"/>
      <c r="O27" s="141"/>
      <c r="P27" s="381" t="str">
        <f>VLOOKUP(_Output!D875,_Guidance!B2085:C2090,2,FALSE)</f>
        <v xml:space="preserve"> </v>
      </c>
      <c r="Q27" s="305" t="s">
        <v>1983</v>
      </c>
      <c r="R27" s="156"/>
    </row>
    <row r="28" spans="1:18" ht="20.25" customHeight="1">
      <c r="A28" s="157"/>
      <c r="B28" s="163" t="s">
        <v>2550</v>
      </c>
      <c r="C28" s="163" t="s">
        <v>1984</v>
      </c>
      <c r="D28" s="163"/>
      <c r="E28" s="163"/>
      <c r="F28" s="163"/>
      <c r="G28" s="163"/>
      <c r="H28" s="163"/>
      <c r="I28" s="163"/>
      <c r="J28" s="163"/>
      <c r="K28" s="163"/>
      <c r="L28" s="137"/>
      <c r="M28" s="141"/>
      <c r="N28" s="137"/>
      <c r="O28" s="141"/>
      <c r="P28" s="381" t="str">
        <f>VLOOKUP(_Output!D876,_Guidance!B2091:C2096,2,FALSE)</f>
        <v xml:space="preserve"> </v>
      </c>
      <c r="Q28" s="305" t="s">
        <v>1985</v>
      </c>
      <c r="R28" s="156"/>
    </row>
    <row r="29" spans="1:18" ht="20.25" customHeight="1">
      <c r="A29" s="157"/>
      <c r="B29" s="163" t="s">
        <v>2551</v>
      </c>
      <c r="C29" s="163" t="s">
        <v>1986</v>
      </c>
      <c r="D29" s="163"/>
      <c r="E29" s="163"/>
      <c r="F29" s="163"/>
      <c r="G29" s="163"/>
      <c r="H29" s="163"/>
      <c r="I29" s="163"/>
      <c r="J29" s="163"/>
      <c r="K29" s="163"/>
      <c r="L29" s="137"/>
      <c r="M29" s="141"/>
      <c r="N29" s="137"/>
      <c r="O29" s="141"/>
      <c r="P29" s="381" t="str">
        <f>VLOOKUP(_Output!D877,_Guidance!B2097:C2102,2,FALSE)</f>
        <v xml:space="preserve"> </v>
      </c>
      <c r="Q29" s="305" t="s">
        <v>1987</v>
      </c>
      <c r="R29" s="156"/>
    </row>
    <row r="30" spans="1:18" ht="20.25" customHeight="1">
      <c r="A30" s="157"/>
      <c r="B30" s="163" t="s">
        <v>2552</v>
      </c>
      <c r="C30" s="163" t="s">
        <v>1988</v>
      </c>
      <c r="D30" s="163"/>
      <c r="E30" s="163"/>
      <c r="F30" s="163"/>
      <c r="G30" s="163"/>
      <c r="H30" s="163"/>
      <c r="I30" s="163"/>
      <c r="J30" s="163"/>
      <c r="K30" s="163"/>
      <c r="L30" s="137"/>
      <c r="M30" s="141"/>
      <c r="N30" s="137"/>
      <c r="O30" s="141"/>
      <c r="P30" s="381" t="str">
        <f>VLOOKUP(_Output!D878,_Guidance!B2103:C2108,2,FALSE)</f>
        <v xml:space="preserve"> </v>
      </c>
      <c r="Q30" s="305" t="s">
        <v>2316</v>
      </c>
      <c r="R30" s="156"/>
    </row>
    <row r="31" spans="1:18" ht="20.25" customHeight="1">
      <c r="A31" s="157"/>
      <c r="B31" s="163" t="s">
        <v>2553</v>
      </c>
      <c r="C31" s="163" t="s">
        <v>1990</v>
      </c>
      <c r="D31" s="163"/>
      <c r="E31" s="163"/>
      <c r="F31" s="163"/>
      <c r="G31" s="163"/>
      <c r="H31" s="163"/>
      <c r="I31" s="163"/>
      <c r="J31" s="163"/>
      <c r="K31" s="163"/>
      <c r="L31" s="137"/>
      <c r="M31" s="141"/>
      <c r="N31" s="137"/>
      <c r="O31" s="141"/>
      <c r="P31" s="381" t="str">
        <f>VLOOKUP(_Output!D879,_Guidance!B2109:C2114,2,FALSE)</f>
        <v xml:space="preserve"> </v>
      </c>
      <c r="Q31" s="305" t="s">
        <v>1991</v>
      </c>
      <c r="R31" s="156"/>
    </row>
    <row r="32" spans="1:18" ht="20.25" customHeight="1">
      <c r="A32" s="157"/>
      <c r="B32" s="163" t="s">
        <v>2554</v>
      </c>
      <c r="C32" s="163" t="s">
        <v>1992</v>
      </c>
      <c r="D32" s="163"/>
      <c r="E32" s="163"/>
      <c r="F32" s="163"/>
      <c r="G32" s="163"/>
      <c r="H32" s="163"/>
      <c r="I32" s="163"/>
      <c r="J32" s="163"/>
      <c r="K32" s="163"/>
      <c r="L32" s="137"/>
      <c r="M32" s="141"/>
      <c r="N32" s="137"/>
      <c r="O32" s="141"/>
      <c r="P32" s="381" t="str">
        <f>VLOOKUP(_Output!D881,_Guidance!B2115:C2120,2,FALSE)</f>
        <v xml:space="preserve"> </v>
      </c>
      <c r="Q32" s="305" t="s">
        <v>1993</v>
      </c>
      <c r="R32" s="156"/>
    </row>
    <row r="33" spans="1:18" ht="20.25" customHeight="1">
      <c r="A33" s="157"/>
      <c r="B33" s="163" t="s">
        <v>2555</v>
      </c>
      <c r="C33" s="163" t="s">
        <v>1994</v>
      </c>
      <c r="D33" s="163"/>
      <c r="E33" s="163"/>
      <c r="F33" s="163"/>
      <c r="G33" s="163"/>
      <c r="H33" s="163"/>
      <c r="I33" s="163"/>
      <c r="J33" s="163"/>
      <c r="K33" s="163"/>
      <c r="L33" s="137"/>
      <c r="M33" s="141"/>
      <c r="N33" s="137"/>
      <c r="O33" s="141"/>
      <c r="P33" s="381" t="str">
        <f>VLOOKUP(_Output!D1071,_Guidance!B2121:C2126,2,FALSE)</f>
        <v xml:space="preserve"> </v>
      </c>
      <c r="Q33" s="305" t="s">
        <v>1995</v>
      </c>
      <c r="R33" s="156"/>
    </row>
    <row r="34" spans="1:18" ht="20.25" customHeight="1">
      <c r="A34" s="157"/>
      <c r="B34" s="163" t="s">
        <v>2556</v>
      </c>
      <c r="C34" s="163" t="s">
        <v>1997</v>
      </c>
      <c r="D34" s="163"/>
      <c r="E34" s="163"/>
      <c r="F34" s="163"/>
      <c r="G34" s="163"/>
      <c r="H34" s="163"/>
      <c r="I34" s="163"/>
      <c r="J34" s="163"/>
      <c r="K34" s="163"/>
      <c r="L34" s="137"/>
      <c r="M34" s="141"/>
      <c r="N34" s="137"/>
      <c r="O34" s="141"/>
      <c r="P34" s="381" t="str">
        <f>VLOOKUP(_Output!D883,_Guidance!B2127:C2132,2,FALSE)</f>
        <v xml:space="preserve"> </v>
      </c>
      <c r="Q34" s="305" t="s">
        <v>2557</v>
      </c>
      <c r="R34" s="156"/>
    </row>
    <row r="35" spans="1:18" ht="20.25" customHeight="1">
      <c r="A35" s="157"/>
      <c r="B35" s="163" t="s">
        <v>2558</v>
      </c>
      <c r="C35" s="163" t="s">
        <v>2003</v>
      </c>
      <c r="D35" s="163"/>
      <c r="E35" s="163"/>
      <c r="F35" s="163"/>
      <c r="G35" s="163"/>
      <c r="H35" s="163"/>
      <c r="I35" s="163"/>
      <c r="J35" s="163"/>
      <c r="K35" s="163"/>
      <c r="L35" s="137"/>
      <c r="M35" s="141"/>
      <c r="N35" s="137"/>
      <c r="O35" s="141"/>
      <c r="P35" s="381" t="str">
        <f>VLOOKUP(_Output!D884,_Guidance!B2133:C2138,2,FALSE)</f>
        <v xml:space="preserve"> </v>
      </c>
      <c r="Q35" s="305" t="s">
        <v>2004</v>
      </c>
      <c r="R35" s="156"/>
    </row>
    <row r="36" spans="1:18" ht="20.25" customHeight="1">
      <c r="A36" s="157"/>
      <c r="B36" s="163" t="s">
        <v>2559</v>
      </c>
      <c r="C36" s="163" t="s">
        <v>2006</v>
      </c>
      <c r="D36" s="163"/>
      <c r="E36" s="163"/>
      <c r="F36" s="163"/>
      <c r="G36" s="163"/>
      <c r="H36" s="163"/>
      <c r="I36" s="163"/>
      <c r="J36" s="163"/>
      <c r="K36" s="163"/>
      <c r="L36" s="137"/>
      <c r="M36" s="141"/>
      <c r="N36" s="137"/>
      <c r="O36" s="141"/>
      <c r="P36" s="381" t="str">
        <f>VLOOKUP(_Output!D885,_Guidance!B2139:C2144,2,FALSE)</f>
        <v xml:space="preserve"> </v>
      </c>
      <c r="Q36" s="305" t="s">
        <v>2007</v>
      </c>
      <c r="R36" s="156"/>
    </row>
    <row r="37" spans="1:18" ht="20.25" customHeight="1">
      <c r="A37" s="157"/>
      <c r="B37" s="152" t="s">
        <v>1528</v>
      </c>
      <c r="C37" s="144"/>
      <c r="D37" s="144"/>
      <c r="E37" s="144"/>
      <c r="F37" s="144"/>
      <c r="G37" s="144"/>
      <c r="H37" s="144"/>
      <c r="I37" s="144"/>
      <c r="J37" s="144"/>
      <c r="K37" s="144"/>
      <c r="L37" s="140"/>
      <c r="M37" s="144"/>
      <c r="N37" s="140"/>
      <c r="O37" s="144"/>
      <c r="P37" s="382"/>
      <c r="Q37" s="309"/>
      <c r="R37" s="156"/>
    </row>
    <row r="38" spans="1:18" ht="20.25" customHeight="1">
      <c r="A38" s="157"/>
      <c r="B38" s="163" t="s">
        <v>2560</v>
      </c>
      <c r="C38" s="169" t="s">
        <v>2561</v>
      </c>
      <c r="D38" s="169"/>
      <c r="E38" s="169"/>
      <c r="F38" s="169"/>
      <c r="G38" s="169"/>
      <c r="H38" s="169"/>
      <c r="I38" s="169"/>
      <c r="J38" s="169"/>
      <c r="K38" s="169"/>
      <c r="L38" s="137"/>
      <c r="M38" s="141"/>
      <c r="N38" s="137"/>
      <c r="O38" s="141"/>
      <c r="P38" s="381"/>
      <c r="Q38" s="305"/>
      <c r="R38" s="156"/>
    </row>
    <row r="39" spans="1:18" ht="20.25" customHeight="1">
      <c r="A39" s="157"/>
      <c r="B39" s="170" t="s">
        <v>2562</v>
      </c>
      <c r="C39" s="163" t="s">
        <v>2563</v>
      </c>
      <c r="D39" s="163"/>
      <c r="E39" s="163"/>
      <c r="F39" s="163"/>
      <c r="G39" s="163"/>
      <c r="H39" s="163"/>
      <c r="I39" s="163"/>
      <c r="J39" s="163"/>
      <c r="K39" s="163"/>
      <c r="L39" s="137"/>
      <c r="M39" s="141"/>
      <c r="N39" s="137"/>
      <c r="O39" s="141"/>
      <c r="P39" s="381" t="str">
        <f>VLOOKUP(_Output!D887,_Guidance!$B$2228:$C$2234,2,FALSE)</f>
        <v xml:space="preserve"> </v>
      </c>
      <c r="Q39" s="305" t="s">
        <v>2564</v>
      </c>
      <c r="R39" s="156"/>
    </row>
    <row r="40" spans="1:18" ht="20.25" customHeight="1">
      <c r="A40" s="157"/>
      <c r="B40" s="170" t="s">
        <v>2565</v>
      </c>
      <c r="C40" s="163" t="s">
        <v>2566</v>
      </c>
      <c r="D40" s="163"/>
      <c r="E40" s="163"/>
      <c r="F40" s="163"/>
      <c r="G40" s="163"/>
      <c r="H40" s="163"/>
      <c r="I40" s="163"/>
      <c r="J40" s="163"/>
      <c r="K40" s="163"/>
      <c r="L40" s="137"/>
      <c r="M40" s="141"/>
      <c r="N40" s="137"/>
      <c r="O40" s="141"/>
      <c r="P40" s="381" t="str">
        <f>VLOOKUP(_Output!D889,_Guidance!$B$2228:$C$2234,2,FALSE)</f>
        <v xml:space="preserve"> </v>
      </c>
      <c r="Q40" s="305" t="s">
        <v>2567</v>
      </c>
      <c r="R40" s="156"/>
    </row>
    <row r="41" spans="1:18" ht="20.25" customHeight="1">
      <c r="A41" s="157"/>
      <c r="B41" s="170" t="s">
        <v>2568</v>
      </c>
      <c r="C41" s="163" t="s">
        <v>2569</v>
      </c>
      <c r="D41" s="163"/>
      <c r="E41" s="163"/>
      <c r="F41" s="163"/>
      <c r="G41" s="163"/>
      <c r="H41" s="163"/>
      <c r="I41" s="163"/>
      <c r="J41" s="163"/>
      <c r="K41" s="163"/>
      <c r="L41" s="137"/>
      <c r="M41" s="141"/>
      <c r="N41" s="137"/>
      <c r="O41" s="141"/>
      <c r="P41" s="381" t="str">
        <f>VLOOKUP(_Output!D891,_Guidance!$B$2228:$C$2234,2,FALSE)</f>
        <v xml:space="preserve"> </v>
      </c>
      <c r="Q41" s="305" t="s">
        <v>2570</v>
      </c>
      <c r="R41" s="156"/>
    </row>
    <row r="42" spans="1:18" ht="20.25" customHeight="1">
      <c r="A42" s="157"/>
      <c r="B42" s="170" t="s">
        <v>2571</v>
      </c>
      <c r="C42" s="163" t="s">
        <v>2572</v>
      </c>
      <c r="D42" s="163"/>
      <c r="E42" s="163"/>
      <c r="F42" s="163"/>
      <c r="G42" s="163"/>
      <c r="H42" s="163"/>
      <c r="I42" s="163"/>
      <c r="J42" s="163"/>
      <c r="K42" s="163"/>
      <c r="L42" s="137"/>
      <c r="M42" s="141"/>
      <c r="N42" s="137"/>
      <c r="O42" s="141"/>
      <c r="P42" s="381" t="str">
        <f>VLOOKUP(_Output!D893,_Guidance!$B$2228:$C$2234,2,FALSE)</f>
        <v xml:space="preserve"> </v>
      </c>
      <c r="Q42" s="305" t="s">
        <v>2573</v>
      </c>
      <c r="R42" s="156"/>
    </row>
    <row r="43" spans="1:18" ht="20.25" customHeight="1">
      <c r="A43" s="157"/>
      <c r="B43" s="170" t="s">
        <v>2574</v>
      </c>
      <c r="C43" s="163" t="s">
        <v>2575</v>
      </c>
      <c r="D43" s="163"/>
      <c r="E43" s="163"/>
      <c r="F43" s="163"/>
      <c r="G43" s="163"/>
      <c r="H43" s="163"/>
      <c r="I43" s="163"/>
      <c r="J43" s="163"/>
      <c r="K43" s="163"/>
      <c r="L43" s="137"/>
      <c r="M43" s="141"/>
      <c r="N43" s="137"/>
      <c r="O43" s="141"/>
      <c r="P43" s="381" t="str">
        <f>VLOOKUP(_Output!D894,_Guidance!$B$2228:$C$2234,2,FALSE)</f>
        <v xml:space="preserve"> </v>
      </c>
      <c r="Q43" s="305" t="s">
        <v>2576</v>
      </c>
      <c r="R43" s="156"/>
    </row>
    <row r="44" spans="1:18" ht="20.25" customHeight="1">
      <c r="A44" s="157"/>
      <c r="B44" s="170" t="s">
        <v>2577</v>
      </c>
      <c r="C44" s="163" t="s">
        <v>2578</v>
      </c>
      <c r="D44" s="163"/>
      <c r="E44" s="163"/>
      <c r="F44" s="163"/>
      <c r="G44" s="163"/>
      <c r="H44" s="163"/>
      <c r="I44" s="163"/>
      <c r="J44" s="163"/>
      <c r="K44" s="163"/>
      <c r="L44" s="137"/>
      <c r="M44" s="141"/>
      <c r="N44" s="137"/>
      <c r="O44" s="141"/>
      <c r="P44" s="381" t="str">
        <f>VLOOKUP(_Output!D895,_Guidance!$B$2228:$C$2234,2,FALSE)</f>
        <v xml:space="preserve"> </v>
      </c>
      <c r="Q44" s="305" t="s">
        <v>2579</v>
      </c>
      <c r="R44" s="156"/>
    </row>
    <row r="45" spans="1:18" ht="20.25" customHeight="1">
      <c r="A45" s="157"/>
      <c r="B45" s="170" t="s">
        <v>2580</v>
      </c>
      <c r="C45" s="163" t="s">
        <v>2581</v>
      </c>
      <c r="D45" s="163"/>
      <c r="E45" s="163"/>
      <c r="F45" s="163"/>
      <c r="G45" s="163"/>
      <c r="H45" s="163"/>
      <c r="I45" s="163"/>
      <c r="J45" s="163"/>
      <c r="K45" s="163"/>
      <c r="L45" s="137"/>
      <c r="M45" s="141"/>
      <c r="N45" s="137"/>
      <c r="O45" s="141"/>
      <c r="P45" s="381" t="str">
        <f>VLOOKUP(_Output!D896,_Guidance!$B$2228:$C$2234,2,FALSE)</f>
        <v xml:space="preserve"> </v>
      </c>
      <c r="Q45" s="305" t="s">
        <v>2582</v>
      </c>
      <c r="R45" s="156"/>
    </row>
    <row r="46" spans="1:18" ht="20.25" customHeight="1">
      <c r="A46" s="157"/>
      <c r="B46" s="170" t="s">
        <v>2583</v>
      </c>
      <c r="C46" s="163" t="s">
        <v>1576</v>
      </c>
      <c r="D46" s="163"/>
      <c r="E46" s="163"/>
      <c r="F46" s="163"/>
      <c r="G46" s="163"/>
      <c r="H46" s="163"/>
      <c r="I46" s="163"/>
      <c r="J46" s="163"/>
      <c r="K46" s="163"/>
      <c r="L46" s="137"/>
      <c r="M46" s="141"/>
      <c r="N46" s="137"/>
      <c r="O46" s="141"/>
      <c r="P46" s="381" t="str">
        <f>VLOOKUP(_Output!D897,_Guidance!$B$2228:$C$2234,2,FALSE)</f>
        <v xml:space="preserve"> </v>
      </c>
      <c r="Q46" s="305" t="s">
        <v>2584</v>
      </c>
      <c r="R46" s="156"/>
    </row>
    <row r="47" spans="1:18" ht="20.25" customHeight="1">
      <c r="A47" s="157"/>
      <c r="B47" s="170" t="s">
        <v>2585</v>
      </c>
      <c r="C47" s="163" t="s">
        <v>2586</v>
      </c>
      <c r="D47" s="163"/>
      <c r="E47" s="163"/>
      <c r="F47" s="163"/>
      <c r="G47" s="163"/>
      <c r="H47" s="163"/>
      <c r="I47" s="163"/>
      <c r="J47" s="163"/>
      <c r="K47" s="163"/>
      <c r="L47" s="137"/>
      <c r="M47" s="141"/>
      <c r="N47" s="137"/>
      <c r="O47" s="141"/>
      <c r="P47" s="381" t="str">
        <f>VLOOKUP(_Output!D898,_Guidance!$B$2228:$C$2234,2,FALSE)</f>
        <v xml:space="preserve"> </v>
      </c>
      <c r="Q47" s="305" t="s">
        <v>2587</v>
      </c>
      <c r="R47" s="156"/>
    </row>
    <row r="48" spans="1:18" ht="20.25" customHeight="1">
      <c r="A48" s="157"/>
      <c r="B48" s="170" t="s">
        <v>2588</v>
      </c>
      <c r="C48" s="163" t="s">
        <v>2589</v>
      </c>
      <c r="D48" s="163"/>
      <c r="E48" s="163"/>
      <c r="F48" s="163"/>
      <c r="G48" s="163"/>
      <c r="H48" s="163"/>
      <c r="I48" s="163"/>
      <c r="J48" s="163"/>
      <c r="K48" s="163"/>
      <c r="L48" s="137"/>
      <c r="M48" s="141"/>
      <c r="N48" s="137"/>
      <c r="O48" s="141"/>
      <c r="P48" s="381" t="str">
        <f>VLOOKUP(_Output!D899,_Guidance!$B$2228:$C$2234,2,FALSE)</f>
        <v xml:space="preserve"> </v>
      </c>
      <c r="Q48" s="305" t="s">
        <v>2590</v>
      </c>
      <c r="R48" s="156"/>
    </row>
    <row r="49" spans="1:18" ht="20.25" customHeight="1">
      <c r="A49" s="157"/>
      <c r="B49" s="170" t="s">
        <v>2591</v>
      </c>
      <c r="C49" s="163" t="s">
        <v>2592</v>
      </c>
      <c r="D49" s="163"/>
      <c r="E49" s="163"/>
      <c r="F49" s="163"/>
      <c r="G49" s="163"/>
      <c r="H49" s="163"/>
      <c r="I49" s="163"/>
      <c r="J49" s="163"/>
      <c r="K49" s="163"/>
      <c r="L49" s="137"/>
      <c r="M49" s="141"/>
      <c r="N49" s="137"/>
      <c r="O49" s="141"/>
      <c r="P49" s="381" t="str">
        <f>VLOOKUP(_Output!D902,_Guidance!$B$2228:$C$2234,2,FALSE)</f>
        <v xml:space="preserve"> </v>
      </c>
      <c r="Q49" s="305" t="s">
        <v>2593</v>
      </c>
      <c r="R49" s="156"/>
    </row>
    <row r="50" spans="1:18" ht="20.25" customHeight="1">
      <c r="A50" s="157"/>
      <c r="B50" s="170" t="s">
        <v>2594</v>
      </c>
      <c r="C50" s="163" t="s">
        <v>2595</v>
      </c>
      <c r="D50" s="163"/>
      <c r="E50" s="163"/>
      <c r="F50" s="163"/>
      <c r="G50" s="163"/>
      <c r="H50" s="163"/>
      <c r="I50" s="163"/>
      <c r="J50" s="163"/>
      <c r="K50" s="163"/>
      <c r="L50" s="137"/>
      <c r="M50" s="141"/>
      <c r="N50" s="137"/>
      <c r="O50" s="141"/>
      <c r="P50" s="381" t="str">
        <f>VLOOKUP(_Output!D904,_Guidance!$B$2228:$C$2234,2,FALSE)</f>
        <v xml:space="preserve"> </v>
      </c>
      <c r="Q50" s="305" t="s">
        <v>2596</v>
      </c>
      <c r="R50" s="156"/>
    </row>
    <row r="51" spans="1:18" ht="20.25" customHeight="1">
      <c r="A51" s="157"/>
      <c r="B51" s="170" t="s">
        <v>2597</v>
      </c>
      <c r="C51" s="163" t="s">
        <v>2598</v>
      </c>
      <c r="D51" s="163"/>
      <c r="E51" s="163"/>
      <c r="F51" s="163"/>
      <c r="G51" s="163"/>
      <c r="H51" s="163"/>
      <c r="I51" s="163"/>
      <c r="J51" s="163"/>
      <c r="K51" s="163"/>
      <c r="L51" s="137"/>
      <c r="M51" s="141"/>
      <c r="N51" s="137"/>
      <c r="O51" s="141"/>
      <c r="P51" s="381" t="str">
        <f>VLOOKUP(_Output!D905,_Guidance!$B$2228:$C$2234,2,FALSE)</f>
        <v xml:space="preserve"> </v>
      </c>
      <c r="Q51" s="305" t="s">
        <v>2599</v>
      </c>
      <c r="R51" s="156"/>
    </row>
    <row r="52" spans="1:18" ht="20.25" customHeight="1">
      <c r="A52" s="157"/>
      <c r="B52" s="170" t="s">
        <v>2600</v>
      </c>
      <c r="C52" s="163" t="s">
        <v>2601</v>
      </c>
      <c r="D52" s="163"/>
      <c r="E52" s="163"/>
      <c r="F52" s="163"/>
      <c r="G52" s="163"/>
      <c r="H52" s="163"/>
      <c r="I52" s="163"/>
      <c r="J52" s="163"/>
      <c r="K52" s="163"/>
      <c r="L52" s="137"/>
      <c r="M52" s="141"/>
      <c r="N52" s="137"/>
      <c r="O52" s="141"/>
      <c r="P52" s="381" t="str">
        <f>VLOOKUP(_Output!D907,_Guidance!$B$2228:$C$2234,2,FALSE)</f>
        <v xml:space="preserve"> </v>
      </c>
      <c r="Q52" s="305" t="s">
        <v>2602</v>
      </c>
      <c r="R52" s="156"/>
    </row>
    <row r="53" spans="1:18" ht="20.25" customHeight="1">
      <c r="A53" s="157"/>
      <c r="B53" s="170" t="s">
        <v>2603</v>
      </c>
      <c r="C53" s="163" t="s">
        <v>2604</v>
      </c>
      <c r="D53" s="163"/>
      <c r="E53" s="163"/>
      <c r="F53" s="163"/>
      <c r="G53" s="163"/>
      <c r="H53" s="163"/>
      <c r="I53" s="163"/>
      <c r="J53" s="163"/>
      <c r="K53" s="163"/>
      <c r="L53" s="137"/>
      <c r="M53" s="141"/>
      <c r="N53" s="137"/>
      <c r="O53" s="141"/>
      <c r="P53" s="381" t="str">
        <f>VLOOKUP(_Output!D908,_Guidance!$B$2228:$C$2234,2,FALSE)</f>
        <v xml:space="preserve"> </v>
      </c>
      <c r="Q53" s="305" t="s">
        <v>2605</v>
      </c>
      <c r="R53" s="156"/>
    </row>
    <row r="54" spans="1:18" ht="20.25" customHeight="1">
      <c r="A54" s="157"/>
      <c r="B54" s="170" t="s">
        <v>2606</v>
      </c>
      <c r="C54" s="163" t="s">
        <v>2607</v>
      </c>
      <c r="D54" s="163"/>
      <c r="E54" s="163"/>
      <c r="F54" s="163"/>
      <c r="G54" s="163"/>
      <c r="H54" s="163"/>
      <c r="I54" s="163"/>
      <c r="J54" s="163"/>
      <c r="K54" s="163"/>
      <c r="L54" s="137"/>
      <c r="M54" s="141"/>
      <c r="N54" s="137"/>
      <c r="O54" s="141"/>
      <c r="P54" s="381" t="str">
        <f>VLOOKUP(_Output!D909,_Guidance!$B$2228:$C$2234,2,FALSE)</f>
        <v xml:space="preserve"> </v>
      </c>
      <c r="Q54" s="305" t="s">
        <v>2608</v>
      </c>
      <c r="R54" s="156"/>
    </row>
    <row r="55" spans="1:18" ht="20.25" customHeight="1">
      <c r="A55" s="157"/>
      <c r="B55" s="170" t="s">
        <v>2609</v>
      </c>
      <c r="C55" s="163" t="s">
        <v>2610</v>
      </c>
      <c r="D55" s="163"/>
      <c r="E55" s="163"/>
      <c r="F55" s="163"/>
      <c r="G55" s="163"/>
      <c r="H55" s="163"/>
      <c r="I55" s="163"/>
      <c r="J55" s="163"/>
      <c r="K55" s="163"/>
      <c r="L55" s="137"/>
      <c r="M55" s="141"/>
      <c r="N55" s="137"/>
      <c r="O55" s="141"/>
      <c r="P55" s="381" t="str">
        <f>VLOOKUP(_Output!D910,_Guidance!$B$2228:$C$2234,2,FALSE)</f>
        <v xml:space="preserve"> </v>
      </c>
      <c r="Q55" s="305" t="s">
        <v>2611</v>
      </c>
      <c r="R55" s="156"/>
    </row>
    <row r="56" spans="1:18" ht="20.25" customHeight="1">
      <c r="A56" s="157"/>
      <c r="B56" s="170" t="s">
        <v>2612</v>
      </c>
      <c r="C56" s="163" t="s">
        <v>2613</v>
      </c>
      <c r="D56" s="163"/>
      <c r="E56" s="163"/>
      <c r="F56" s="163"/>
      <c r="G56" s="163"/>
      <c r="H56" s="163"/>
      <c r="I56" s="163"/>
      <c r="J56" s="163"/>
      <c r="K56" s="163"/>
      <c r="L56" s="137"/>
      <c r="M56" s="141"/>
      <c r="N56" s="137"/>
      <c r="O56" s="141"/>
      <c r="P56" s="381" t="str">
        <f>VLOOKUP(_Output!D911,_Guidance!$B$2228:$C$2234,2,FALSE)</f>
        <v xml:space="preserve"> </v>
      </c>
      <c r="Q56" s="305" t="s">
        <v>2614</v>
      </c>
      <c r="R56" s="156"/>
    </row>
    <row r="57" spans="1:18" ht="20.25" customHeight="1">
      <c r="A57" s="157"/>
      <c r="B57" s="170" t="s">
        <v>2615</v>
      </c>
      <c r="C57" s="163" t="s">
        <v>2616</v>
      </c>
      <c r="D57" s="163"/>
      <c r="E57" s="163"/>
      <c r="F57" s="163"/>
      <c r="G57" s="163"/>
      <c r="H57" s="163"/>
      <c r="I57" s="163"/>
      <c r="J57" s="163"/>
      <c r="K57" s="163"/>
      <c r="L57" s="137"/>
      <c r="M57" s="141"/>
      <c r="N57" s="137"/>
      <c r="O57" s="141"/>
      <c r="P57" s="381" t="str">
        <f>VLOOKUP(_Output!D912,_Guidance!$B$2228:$C$2234,2,FALSE)</f>
        <v xml:space="preserve"> </v>
      </c>
      <c r="Q57" s="305" t="s">
        <v>2617</v>
      </c>
      <c r="R57" s="156"/>
    </row>
    <row r="58" spans="1:18" ht="20.25" customHeight="1">
      <c r="A58" s="157"/>
      <c r="B58" s="170" t="s">
        <v>2618</v>
      </c>
      <c r="C58" s="171" t="s">
        <v>2619</v>
      </c>
      <c r="D58" s="171"/>
      <c r="E58" s="171"/>
      <c r="F58" s="171"/>
      <c r="G58" s="171"/>
      <c r="H58" s="171"/>
      <c r="I58" s="171"/>
      <c r="J58" s="171"/>
      <c r="K58" s="171"/>
      <c r="L58" s="140"/>
      <c r="M58" s="144"/>
      <c r="N58" s="140"/>
      <c r="O58" s="144"/>
      <c r="P58" s="517" t="str">
        <f>VLOOKUP(_Output!D981,_Guidance!$B$2228:$C$2234,2,FALSE)</f>
        <v xml:space="preserve"> </v>
      </c>
      <c r="Q58" s="309" t="s">
        <v>2620</v>
      </c>
      <c r="R58" s="156"/>
    </row>
    <row r="59" spans="1:18" ht="20.25" customHeight="1">
      <c r="A59" s="157"/>
      <c r="B59" s="141"/>
      <c r="C59" s="160" t="s">
        <v>1641</v>
      </c>
      <c r="D59" s="160"/>
      <c r="E59" s="160"/>
      <c r="F59" s="160"/>
      <c r="G59" s="160"/>
      <c r="H59" s="160"/>
      <c r="I59" s="160"/>
      <c r="J59" s="160"/>
      <c r="K59" s="160"/>
      <c r="L59" s="312">
        <f>IFERROR(ROUND(_Output!K914,0),0)</f>
        <v>0</v>
      </c>
      <c r="M59" s="141"/>
      <c r="N59" s="180"/>
      <c r="O59" s="141"/>
      <c r="P59" s="180"/>
      <c r="Q59" s="305"/>
      <c r="R59" s="156"/>
    </row>
    <row r="60" spans="1:18" ht="20.25" customHeight="1">
      <c r="A60" s="157"/>
      <c r="B60" s="141"/>
      <c r="C60" s="141"/>
      <c r="D60" s="141"/>
      <c r="E60" s="141"/>
      <c r="F60" s="141"/>
      <c r="G60" s="141"/>
      <c r="H60" s="141"/>
      <c r="I60" s="141"/>
      <c r="J60" s="141"/>
      <c r="K60" s="141"/>
      <c r="L60" s="145"/>
      <c r="M60" s="141"/>
      <c r="N60" s="180"/>
      <c r="O60" s="141"/>
      <c r="P60" s="137"/>
      <c r="Q60" s="137"/>
      <c r="R60" s="156"/>
    </row>
    <row r="61" spans="1:18" ht="20.25" customHeight="1">
      <c r="A61" s="176"/>
      <c r="B61" s="174" t="s">
        <v>351</v>
      </c>
      <c r="C61" s="174"/>
      <c r="D61" s="174"/>
      <c r="E61" s="174"/>
      <c r="F61" s="174"/>
      <c r="G61" s="174"/>
      <c r="H61" s="174"/>
      <c r="I61" s="174"/>
      <c r="J61" s="174"/>
      <c r="K61" s="388"/>
      <c r="L61" s="140"/>
      <c r="M61" s="141"/>
      <c r="N61" s="140"/>
      <c r="O61" s="141"/>
      <c r="P61" s="140"/>
      <c r="Q61" s="140"/>
      <c r="R61" s="156"/>
    </row>
    <row r="62" spans="1:18" ht="20.25" customHeight="1">
      <c r="A62" s="9"/>
      <c r="B62" s="3" t="s">
        <v>2621</v>
      </c>
      <c r="C62" s="3" t="s">
        <v>353</v>
      </c>
      <c r="D62" s="5"/>
      <c r="E62" s="5"/>
      <c r="F62" s="5"/>
      <c r="G62" s="5"/>
      <c r="H62" s="5"/>
      <c r="I62" s="5"/>
      <c r="J62" s="5"/>
      <c r="K62" s="102" t="s">
        <v>1461</v>
      </c>
      <c r="L62" s="607" t="s">
        <v>2534</v>
      </c>
      <c r="M62" s="608"/>
      <c r="N62" s="932"/>
      <c r="O62" s="932"/>
      <c r="P62" s="932"/>
      <c r="Q62" s="933"/>
      <c r="R62" s="14"/>
    </row>
    <row r="63" spans="1:18" ht="20.25" customHeight="1">
      <c r="A63" s="9"/>
      <c r="B63" s="5"/>
      <c r="C63" s="5"/>
      <c r="D63" s="5"/>
      <c r="E63" s="5"/>
      <c r="F63" s="5"/>
      <c r="G63" s="5"/>
      <c r="H63" s="5"/>
      <c r="I63" s="5"/>
      <c r="J63" s="5"/>
      <c r="K63" s="5"/>
      <c r="L63" s="609" t="s">
        <v>1411</v>
      </c>
      <c r="M63" s="610"/>
      <c r="N63" s="928"/>
      <c r="O63" s="928"/>
      <c r="P63" s="928"/>
      <c r="Q63" s="929"/>
      <c r="R63" s="14"/>
    </row>
    <row r="64" spans="1:18" ht="20.25" customHeight="1">
      <c r="A64" s="9"/>
      <c r="B64" s="5"/>
      <c r="C64" s="5"/>
      <c r="D64" s="5"/>
      <c r="E64" s="5"/>
      <c r="F64" s="5"/>
      <c r="G64" s="5"/>
      <c r="H64" s="5"/>
      <c r="I64" s="5"/>
      <c r="J64" s="5"/>
      <c r="K64" s="5"/>
      <c r="L64" s="609" t="s">
        <v>2548</v>
      </c>
      <c r="M64" s="610"/>
      <c r="N64" s="924"/>
      <c r="O64" s="924"/>
      <c r="P64" s="924"/>
      <c r="Q64" s="925"/>
      <c r="R64" s="14"/>
    </row>
    <row r="65" spans="1:18" ht="20.25" customHeight="1">
      <c r="A65" s="9"/>
      <c r="B65" s="5"/>
      <c r="C65" s="5"/>
      <c r="D65" s="5"/>
      <c r="E65" s="5"/>
      <c r="F65" s="5"/>
      <c r="G65" s="5"/>
      <c r="H65" s="5"/>
      <c r="I65" s="5"/>
      <c r="J65" s="5"/>
      <c r="K65" s="5"/>
      <c r="L65" s="609" t="s">
        <v>2549</v>
      </c>
      <c r="M65" s="610"/>
      <c r="N65" s="928"/>
      <c r="O65" s="928"/>
      <c r="P65" s="928"/>
      <c r="Q65" s="929"/>
      <c r="R65" s="14"/>
    </row>
    <row r="66" spans="1:18" ht="20.25" customHeight="1">
      <c r="A66" s="9"/>
      <c r="B66" s="5"/>
      <c r="C66" s="5"/>
      <c r="D66" s="5"/>
      <c r="E66" s="5"/>
      <c r="F66" s="5"/>
      <c r="G66" s="5"/>
      <c r="H66" s="5"/>
      <c r="I66" s="5"/>
      <c r="J66" s="5"/>
      <c r="K66" s="5"/>
      <c r="L66" s="609" t="s">
        <v>2550</v>
      </c>
      <c r="M66" s="610"/>
      <c r="N66" s="924"/>
      <c r="O66" s="924"/>
      <c r="P66" s="924"/>
      <c r="Q66" s="925"/>
      <c r="R66" s="14"/>
    </row>
    <row r="67" spans="1:18" ht="20.25" customHeight="1">
      <c r="A67" s="9"/>
      <c r="B67" s="5"/>
      <c r="C67" s="5"/>
      <c r="D67" s="5"/>
      <c r="E67" s="5"/>
      <c r="F67" s="5"/>
      <c r="G67" s="5"/>
      <c r="H67" s="5"/>
      <c r="I67" s="5"/>
      <c r="J67" s="5"/>
      <c r="K67" s="5"/>
      <c r="L67" s="609" t="s">
        <v>2551</v>
      </c>
      <c r="M67" s="610"/>
      <c r="N67" s="924"/>
      <c r="O67" s="924"/>
      <c r="P67" s="924"/>
      <c r="Q67" s="925"/>
      <c r="R67" s="14"/>
    </row>
    <row r="68" spans="1:18" ht="20.25" customHeight="1">
      <c r="A68" s="9"/>
      <c r="B68" s="5"/>
      <c r="C68" s="5"/>
      <c r="D68" s="5"/>
      <c r="E68" s="5"/>
      <c r="F68" s="5"/>
      <c r="G68" s="5"/>
      <c r="H68" s="5"/>
      <c r="I68" s="5"/>
      <c r="J68" s="5"/>
      <c r="K68" s="5"/>
      <c r="L68" s="609" t="s">
        <v>2552</v>
      </c>
      <c r="M68" s="610"/>
      <c r="N68" s="928"/>
      <c r="O68" s="928"/>
      <c r="P68" s="928"/>
      <c r="Q68" s="929"/>
      <c r="R68" s="14"/>
    </row>
    <row r="69" spans="1:18" ht="20.25" customHeight="1">
      <c r="A69" s="9"/>
      <c r="B69" s="5"/>
      <c r="C69" s="5"/>
      <c r="D69" s="5"/>
      <c r="E69" s="5"/>
      <c r="F69" s="5"/>
      <c r="G69" s="5"/>
      <c r="H69" s="5"/>
      <c r="I69" s="5"/>
      <c r="J69" s="5"/>
      <c r="K69" s="5"/>
      <c r="L69" s="609" t="s">
        <v>2553</v>
      </c>
      <c r="M69" s="610"/>
      <c r="N69" s="922"/>
      <c r="O69" s="922"/>
      <c r="P69" s="922"/>
      <c r="Q69" s="923"/>
      <c r="R69" s="14"/>
    </row>
    <row r="70" spans="1:18" ht="20.25" customHeight="1">
      <c r="A70" s="9"/>
      <c r="B70" s="5"/>
      <c r="C70" s="5"/>
      <c r="D70" s="5"/>
      <c r="E70" s="5"/>
      <c r="F70" s="5"/>
      <c r="G70" s="5"/>
      <c r="H70" s="5"/>
      <c r="I70" s="5"/>
      <c r="J70" s="5"/>
      <c r="K70" s="5"/>
      <c r="L70" s="609" t="s">
        <v>2554</v>
      </c>
      <c r="M70" s="610"/>
      <c r="N70" s="922"/>
      <c r="O70" s="922"/>
      <c r="P70" s="922"/>
      <c r="Q70" s="923"/>
      <c r="R70" s="14"/>
    </row>
    <row r="71" spans="1:18" ht="20.25" customHeight="1">
      <c r="A71" s="9"/>
      <c r="B71" s="5"/>
      <c r="C71" s="5"/>
      <c r="D71" s="5"/>
      <c r="E71" s="5"/>
      <c r="F71" s="5"/>
      <c r="G71" s="5"/>
      <c r="H71" s="5"/>
      <c r="I71" s="5"/>
      <c r="J71" s="5"/>
      <c r="K71" s="5"/>
      <c r="L71" s="609" t="s">
        <v>2555</v>
      </c>
      <c r="M71" s="610"/>
      <c r="N71" s="922"/>
      <c r="O71" s="922"/>
      <c r="P71" s="922"/>
      <c r="Q71" s="923"/>
      <c r="R71" s="14"/>
    </row>
    <row r="72" spans="1:18" ht="20.25" customHeight="1">
      <c r="A72" s="9"/>
      <c r="B72" s="5"/>
      <c r="C72" s="5"/>
      <c r="D72" s="5"/>
      <c r="E72" s="5"/>
      <c r="F72" s="5"/>
      <c r="G72" s="5"/>
      <c r="H72" s="5"/>
      <c r="I72" s="5"/>
      <c r="J72" s="5"/>
      <c r="K72" s="5"/>
      <c r="L72" s="609" t="s">
        <v>2556</v>
      </c>
      <c r="M72" s="610"/>
      <c r="N72" s="922"/>
      <c r="O72" s="922"/>
      <c r="P72" s="922"/>
      <c r="Q72" s="923"/>
      <c r="R72" s="14"/>
    </row>
    <row r="73" spans="1:18" ht="20.25" customHeight="1">
      <c r="A73" s="9"/>
      <c r="B73" s="5"/>
      <c r="C73" s="5"/>
      <c r="D73" s="5"/>
      <c r="E73" s="5"/>
      <c r="F73" s="5"/>
      <c r="G73" s="5"/>
      <c r="H73" s="5"/>
      <c r="I73" s="5"/>
      <c r="J73" s="5"/>
      <c r="K73" s="5"/>
      <c r="L73" s="609" t="s">
        <v>2558</v>
      </c>
      <c r="M73" s="610"/>
      <c r="N73" s="922"/>
      <c r="O73" s="922"/>
      <c r="P73" s="922"/>
      <c r="Q73" s="923"/>
      <c r="R73" s="14"/>
    </row>
    <row r="74" spans="1:18" ht="20.25" customHeight="1">
      <c r="A74" s="9"/>
      <c r="B74" s="5"/>
      <c r="C74" s="5"/>
      <c r="D74" s="5"/>
      <c r="E74" s="5"/>
      <c r="F74" s="5"/>
      <c r="G74" s="5"/>
      <c r="H74" s="5"/>
      <c r="I74" s="5"/>
      <c r="J74" s="5"/>
      <c r="K74" s="5"/>
      <c r="L74" s="611" t="s">
        <v>2559</v>
      </c>
      <c r="M74" s="612"/>
      <c r="N74" s="930"/>
      <c r="O74" s="930"/>
      <c r="P74" s="930"/>
      <c r="Q74" s="931"/>
      <c r="R74" s="14"/>
    </row>
    <row r="75" spans="1:18" ht="20.25" customHeight="1">
      <c r="A75" s="9"/>
      <c r="B75" s="5"/>
      <c r="C75" s="5"/>
      <c r="D75" s="5"/>
      <c r="E75" s="5"/>
      <c r="F75" s="5"/>
      <c r="G75" s="5"/>
      <c r="H75" s="5"/>
      <c r="I75" s="5"/>
      <c r="J75" s="5"/>
      <c r="K75" s="5"/>
      <c r="L75" s="5"/>
      <c r="M75" s="5"/>
      <c r="N75" s="5"/>
      <c r="O75" s="5"/>
      <c r="P75" s="5"/>
      <c r="Q75" s="5"/>
      <c r="R75" s="14"/>
    </row>
    <row r="76" spans="1:18" ht="20.25" customHeight="1">
      <c r="A76" s="9"/>
      <c r="B76" s="5"/>
      <c r="C76" s="5"/>
      <c r="D76" s="5"/>
      <c r="E76" s="5"/>
      <c r="F76" s="5"/>
      <c r="G76" s="5"/>
      <c r="H76" s="5"/>
      <c r="I76" s="5"/>
      <c r="J76" s="5"/>
      <c r="K76" s="102" t="s">
        <v>1528</v>
      </c>
      <c r="L76" s="619" t="s">
        <v>2562</v>
      </c>
      <c r="M76" s="620"/>
      <c r="N76" s="964"/>
      <c r="O76" s="964"/>
      <c r="P76" s="964"/>
      <c r="Q76" s="965"/>
      <c r="R76" s="14"/>
    </row>
    <row r="77" spans="1:18" ht="20.25" customHeight="1">
      <c r="A77" s="9"/>
      <c r="B77" s="5"/>
      <c r="C77" s="5"/>
      <c r="D77" s="5"/>
      <c r="E77" s="5"/>
      <c r="F77" s="5"/>
      <c r="G77" s="5"/>
      <c r="H77" s="5"/>
      <c r="I77" s="5"/>
      <c r="J77" s="5"/>
      <c r="K77" s="5"/>
      <c r="L77" s="621" t="s">
        <v>2565</v>
      </c>
      <c r="M77" s="622"/>
      <c r="N77" s="962"/>
      <c r="O77" s="962"/>
      <c r="P77" s="962"/>
      <c r="Q77" s="963"/>
      <c r="R77" s="14"/>
    </row>
    <row r="78" spans="1:18" ht="20.25" customHeight="1">
      <c r="A78" s="9"/>
      <c r="B78" s="5"/>
      <c r="C78" s="5"/>
      <c r="D78" s="5"/>
      <c r="E78" s="5"/>
      <c r="F78" s="5"/>
      <c r="G78" s="5"/>
      <c r="H78" s="5"/>
      <c r="I78" s="5"/>
      <c r="J78" s="5"/>
      <c r="K78" s="5"/>
      <c r="L78" s="621" t="s">
        <v>2568</v>
      </c>
      <c r="M78" s="622"/>
      <c r="N78" s="966"/>
      <c r="O78" s="966"/>
      <c r="P78" s="966"/>
      <c r="Q78" s="967"/>
      <c r="R78" s="14"/>
    </row>
    <row r="79" spans="1:18" ht="20.25" customHeight="1">
      <c r="A79" s="9"/>
      <c r="B79" s="5"/>
      <c r="C79" s="5"/>
      <c r="D79" s="5"/>
      <c r="E79" s="5"/>
      <c r="F79" s="5"/>
      <c r="G79" s="5"/>
      <c r="H79" s="5"/>
      <c r="I79" s="5"/>
      <c r="J79" s="5"/>
      <c r="K79" s="5"/>
      <c r="L79" s="621" t="s">
        <v>2571</v>
      </c>
      <c r="M79" s="622"/>
      <c r="N79" s="962"/>
      <c r="O79" s="962"/>
      <c r="P79" s="962"/>
      <c r="Q79" s="963"/>
      <c r="R79" s="14"/>
    </row>
    <row r="80" spans="1:18" ht="20.25" customHeight="1">
      <c r="A80" s="9"/>
      <c r="B80" s="5"/>
      <c r="C80" s="5"/>
      <c r="D80" s="5"/>
      <c r="E80" s="5"/>
      <c r="F80" s="5"/>
      <c r="G80" s="5"/>
      <c r="H80" s="5"/>
      <c r="I80" s="5"/>
      <c r="J80" s="5"/>
      <c r="K80" s="5"/>
      <c r="L80" s="621" t="s">
        <v>2574</v>
      </c>
      <c r="M80" s="622"/>
      <c r="N80" s="962"/>
      <c r="O80" s="962"/>
      <c r="P80" s="962"/>
      <c r="Q80" s="963"/>
      <c r="R80" s="14"/>
    </row>
    <row r="81" spans="1:18" ht="20.25" customHeight="1">
      <c r="A81" s="9"/>
      <c r="B81" s="5"/>
      <c r="C81" s="5"/>
      <c r="D81" s="5"/>
      <c r="E81" s="5"/>
      <c r="F81" s="5"/>
      <c r="G81" s="5"/>
      <c r="H81" s="5"/>
      <c r="I81" s="5"/>
      <c r="J81" s="5"/>
      <c r="K81" s="5"/>
      <c r="L81" s="621" t="s">
        <v>2577</v>
      </c>
      <c r="M81" s="622"/>
      <c r="N81" s="962"/>
      <c r="O81" s="962"/>
      <c r="P81" s="962"/>
      <c r="Q81" s="963"/>
      <c r="R81" s="14"/>
    </row>
    <row r="82" spans="1:18" ht="20.25" customHeight="1">
      <c r="A82" s="9"/>
      <c r="B82" s="5"/>
      <c r="C82" s="5"/>
      <c r="D82" s="5"/>
      <c r="E82" s="5"/>
      <c r="F82" s="5"/>
      <c r="G82" s="5"/>
      <c r="H82" s="5"/>
      <c r="I82" s="5"/>
      <c r="J82" s="5"/>
      <c r="K82" s="5"/>
      <c r="L82" s="621" t="s">
        <v>2580</v>
      </c>
      <c r="M82" s="622"/>
      <c r="N82" s="962"/>
      <c r="O82" s="962"/>
      <c r="P82" s="962"/>
      <c r="Q82" s="963"/>
      <c r="R82" s="14"/>
    </row>
    <row r="83" spans="1:18" ht="20.25" customHeight="1">
      <c r="A83" s="9"/>
      <c r="B83" s="5"/>
      <c r="C83" s="5"/>
      <c r="D83" s="5"/>
      <c r="E83" s="5"/>
      <c r="F83" s="5"/>
      <c r="G83" s="5"/>
      <c r="H83" s="5"/>
      <c r="I83" s="5"/>
      <c r="J83" s="5"/>
      <c r="K83" s="5"/>
      <c r="L83" s="621" t="s">
        <v>2583</v>
      </c>
      <c r="M83" s="622"/>
      <c r="N83" s="962"/>
      <c r="O83" s="962"/>
      <c r="P83" s="962"/>
      <c r="Q83" s="963"/>
      <c r="R83" s="14"/>
    </row>
    <row r="84" spans="1:18" ht="20.25" customHeight="1">
      <c r="A84" s="9"/>
      <c r="B84" s="5"/>
      <c r="C84" s="5"/>
      <c r="D84" s="5"/>
      <c r="E84" s="5"/>
      <c r="F84" s="5"/>
      <c r="G84" s="5"/>
      <c r="H84" s="5"/>
      <c r="I84" s="5"/>
      <c r="J84" s="5"/>
      <c r="K84" s="5"/>
      <c r="L84" s="621" t="s">
        <v>2585</v>
      </c>
      <c r="M84" s="622"/>
      <c r="N84" s="962"/>
      <c r="O84" s="962"/>
      <c r="P84" s="962"/>
      <c r="Q84" s="963"/>
      <c r="R84" s="14"/>
    </row>
    <row r="85" spans="1:18" ht="20.25" customHeight="1">
      <c r="A85" s="9"/>
      <c r="B85" s="5"/>
      <c r="C85" s="5"/>
      <c r="D85" s="5"/>
      <c r="E85" s="5"/>
      <c r="F85" s="5"/>
      <c r="G85" s="5"/>
      <c r="H85" s="5"/>
      <c r="I85" s="5"/>
      <c r="J85" s="5"/>
      <c r="K85" s="5"/>
      <c r="L85" s="621" t="s">
        <v>2588</v>
      </c>
      <c r="M85" s="622"/>
      <c r="N85" s="962"/>
      <c r="O85" s="962"/>
      <c r="P85" s="962"/>
      <c r="Q85" s="963"/>
      <c r="R85" s="14"/>
    </row>
    <row r="86" spans="1:18" ht="20.25" customHeight="1">
      <c r="A86" s="9"/>
      <c r="B86" s="5"/>
      <c r="C86" s="5"/>
      <c r="D86" s="5"/>
      <c r="E86" s="5"/>
      <c r="F86" s="5"/>
      <c r="G86" s="5"/>
      <c r="H86" s="5"/>
      <c r="I86" s="5"/>
      <c r="J86" s="5"/>
      <c r="K86" s="5"/>
      <c r="L86" s="621" t="s">
        <v>2591</v>
      </c>
      <c r="M86" s="622"/>
      <c r="N86" s="962"/>
      <c r="O86" s="962"/>
      <c r="P86" s="962"/>
      <c r="Q86" s="963"/>
      <c r="R86" s="14"/>
    </row>
    <row r="87" spans="1:18" ht="20.25" customHeight="1">
      <c r="A87" s="9"/>
      <c r="B87" s="5"/>
      <c r="C87" s="5"/>
      <c r="D87" s="5"/>
      <c r="E87" s="5"/>
      <c r="F87" s="5"/>
      <c r="G87" s="5"/>
      <c r="H87" s="5"/>
      <c r="I87" s="5"/>
      <c r="J87" s="5"/>
      <c r="K87" s="5"/>
      <c r="L87" s="621" t="s">
        <v>2594</v>
      </c>
      <c r="M87" s="622"/>
      <c r="N87" s="962"/>
      <c r="O87" s="962"/>
      <c r="P87" s="962"/>
      <c r="Q87" s="963"/>
      <c r="R87" s="14"/>
    </row>
    <row r="88" spans="1:18" ht="20.25" customHeight="1">
      <c r="A88" s="9"/>
      <c r="B88" s="5"/>
      <c r="C88" s="5"/>
      <c r="D88" s="5"/>
      <c r="E88" s="5"/>
      <c r="F88" s="5"/>
      <c r="G88" s="5"/>
      <c r="H88" s="5"/>
      <c r="I88" s="5"/>
      <c r="J88" s="5"/>
      <c r="K88" s="5"/>
      <c r="L88" s="621" t="s">
        <v>2597</v>
      </c>
      <c r="M88" s="622"/>
      <c r="N88" s="962"/>
      <c r="O88" s="962"/>
      <c r="P88" s="962"/>
      <c r="Q88" s="963"/>
      <c r="R88" s="14"/>
    </row>
    <row r="89" spans="1:18" ht="20.25" customHeight="1">
      <c r="A89" s="9"/>
      <c r="B89" s="5"/>
      <c r="C89" s="5"/>
      <c r="D89" s="5"/>
      <c r="E89" s="5"/>
      <c r="F89" s="5"/>
      <c r="G89" s="5"/>
      <c r="H89" s="5"/>
      <c r="I89" s="5"/>
      <c r="J89" s="5"/>
      <c r="K89" s="5"/>
      <c r="L89" s="621" t="s">
        <v>2600</v>
      </c>
      <c r="M89" s="622"/>
      <c r="N89" s="962"/>
      <c r="O89" s="962"/>
      <c r="P89" s="962"/>
      <c r="Q89" s="963"/>
      <c r="R89" s="14"/>
    </row>
    <row r="90" spans="1:18" ht="20.25" customHeight="1">
      <c r="A90" s="9"/>
      <c r="B90" s="5"/>
      <c r="C90" s="5"/>
      <c r="D90" s="5"/>
      <c r="E90" s="5"/>
      <c r="F90" s="5"/>
      <c r="G90" s="5"/>
      <c r="H90" s="5"/>
      <c r="I90" s="5"/>
      <c r="J90" s="5"/>
      <c r="K90" s="5"/>
      <c r="L90" s="621" t="s">
        <v>2603</v>
      </c>
      <c r="M90" s="622"/>
      <c r="N90" s="962"/>
      <c r="O90" s="962"/>
      <c r="P90" s="962"/>
      <c r="Q90" s="963"/>
      <c r="R90" s="14"/>
    </row>
    <row r="91" spans="1:18" ht="20.25" customHeight="1">
      <c r="A91" s="9"/>
      <c r="B91" s="5"/>
      <c r="C91" s="5"/>
      <c r="D91" s="5"/>
      <c r="E91" s="5"/>
      <c r="F91" s="5"/>
      <c r="G91" s="5"/>
      <c r="H91" s="5"/>
      <c r="I91" s="5"/>
      <c r="J91" s="5"/>
      <c r="K91" s="5"/>
      <c r="L91" s="621" t="s">
        <v>2606</v>
      </c>
      <c r="M91" s="622"/>
      <c r="N91" s="962"/>
      <c r="O91" s="962"/>
      <c r="P91" s="962"/>
      <c r="Q91" s="963"/>
      <c r="R91" s="14"/>
    </row>
    <row r="92" spans="1:18" ht="20.25" customHeight="1">
      <c r="A92" s="9"/>
      <c r="B92" s="5"/>
      <c r="C92" s="5"/>
      <c r="D92" s="5"/>
      <c r="E92" s="5"/>
      <c r="F92" s="5"/>
      <c r="G92" s="5"/>
      <c r="H92" s="5"/>
      <c r="I92" s="5"/>
      <c r="J92" s="5"/>
      <c r="K92" s="5"/>
      <c r="L92" s="621" t="s">
        <v>2609</v>
      </c>
      <c r="M92" s="622"/>
      <c r="N92" s="962"/>
      <c r="O92" s="962"/>
      <c r="P92" s="962"/>
      <c r="Q92" s="963"/>
      <c r="R92" s="14"/>
    </row>
    <row r="93" spans="1:18" ht="20.25" customHeight="1">
      <c r="A93" s="9"/>
      <c r="B93" s="5"/>
      <c r="C93" s="5"/>
      <c r="D93" s="5"/>
      <c r="E93" s="5"/>
      <c r="F93" s="5"/>
      <c r="G93" s="5"/>
      <c r="H93" s="5"/>
      <c r="I93" s="5"/>
      <c r="J93" s="5"/>
      <c r="K93" s="5"/>
      <c r="L93" s="621" t="s">
        <v>2612</v>
      </c>
      <c r="M93" s="622"/>
      <c r="N93" s="962"/>
      <c r="O93" s="962"/>
      <c r="P93" s="962"/>
      <c r="Q93" s="963"/>
      <c r="R93" s="14"/>
    </row>
    <row r="94" spans="1:18" ht="20.25" customHeight="1">
      <c r="A94" s="9"/>
      <c r="B94" s="5"/>
      <c r="C94" s="5"/>
      <c r="D94" s="5"/>
      <c r="E94" s="5"/>
      <c r="F94" s="5"/>
      <c r="G94" s="5"/>
      <c r="H94" s="5"/>
      <c r="I94" s="5"/>
      <c r="J94" s="5"/>
      <c r="K94" s="5"/>
      <c r="L94" s="621" t="s">
        <v>2615</v>
      </c>
      <c r="M94" s="622"/>
      <c r="N94" s="962"/>
      <c r="O94" s="962"/>
      <c r="P94" s="962"/>
      <c r="Q94" s="963"/>
      <c r="R94" s="14"/>
    </row>
    <row r="95" spans="1:18" ht="20.25" customHeight="1">
      <c r="A95" s="9"/>
      <c r="B95" s="5"/>
      <c r="C95" s="5"/>
      <c r="D95" s="5"/>
      <c r="E95" s="5"/>
      <c r="F95" s="5"/>
      <c r="G95" s="5"/>
      <c r="H95" s="5"/>
      <c r="I95" s="5"/>
      <c r="J95" s="5"/>
      <c r="K95" s="5"/>
      <c r="L95" s="623" t="s">
        <v>2618</v>
      </c>
      <c r="M95" s="624"/>
      <c r="N95" s="976"/>
      <c r="O95" s="976"/>
      <c r="P95" s="976"/>
      <c r="Q95" s="977"/>
      <c r="R95" s="14"/>
    </row>
    <row r="96" spans="1:18" ht="20.25" customHeight="1" thickBot="1">
      <c r="A96" s="10"/>
      <c r="B96" s="11"/>
      <c r="C96" s="11"/>
      <c r="D96" s="11"/>
      <c r="E96" s="11"/>
      <c r="F96" s="11"/>
      <c r="G96" s="11"/>
      <c r="H96" s="11"/>
      <c r="I96" s="11"/>
      <c r="J96" s="11"/>
      <c r="K96" s="11"/>
      <c r="L96" s="11"/>
      <c r="M96" s="11"/>
      <c r="N96" s="11"/>
      <c r="O96" s="11"/>
      <c r="P96" s="11"/>
      <c r="Q96" s="11"/>
      <c r="R96" s="15"/>
    </row>
  </sheetData>
  <mergeCells count="43">
    <mergeCell ref="N93:Q93"/>
    <mergeCell ref="N94:Q94"/>
    <mergeCell ref="N95:Q95"/>
    <mergeCell ref="N88:Q88"/>
    <mergeCell ref="N89:Q89"/>
    <mergeCell ref="N90:Q90"/>
    <mergeCell ref="N91:Q91"/>
    <mergeCell ref="N92:Q92"/>
    <mergeCell ref="N83:Q83"/>
    <mergeCell ref="N84:Q84"/>
    <mergeCell ref="N85:Q85"/>
    <mergeCell ref="N86:Q86"/>
    <mergeCell ref="N87:Q87"/>
    <mergeCell ref="N78:Q78"/>
    <mergeCell ref="N79:Q79"/>
    <mergeCell ref="N80:Q80"/>
    <mergeCell ref="N81:Q81"/>
    <mergeCell ref="N82:Q82"/>
    <mergeCell ref="N72:Q72"/>
    <mergeCell ref="N73:Q73"/>
    <mergeCell ref="N74:Q74"/>
    <mergeCell ref="N76:Q76"/>
    <mergeCell ref="N77:Q77"/>
    <mergeCell ref="N67:Q67"/>
    <mergeCell ref="N68:Q68"/>
    <mergeCell ref="N69:Q69"/>
    <mergeCell ref="N70:Q70"/>
    <mergeCell ref="N71:Q71"/>
    <mergeCell ref="B5:F5"/>
    <mergeCell ref="G5:K5"/>
    <mergeCell ref="B6:F6"/>
    <mergeCell ref="B1:K2"/>
    <mergeCell ref="L1:L2"/>
    <mergeCell ref="N1:N2"/>
    <mergeCell ref="B3:F3"/>
    <mergeCell ref="G3:K3"/>
    <mergeCell ref="B4:F4"/>
    <mergeCell ref="G4:K4"/>
    <mergeCell ref="N62:Q62"/>
    <mergeCell ref="N63:Q63"/>
    <mergeCell ref="N64:Q64"/>
    <mergeCell ref="N65:Q65"/>
    <mergeCell ref="N66:Q66"/>
  </mergeCells>
  <phoneticPr fontId="24" type="noConversion"/>
  <conditionalFormatting sqref="L59">
    <cfRule type="dataBar" priority="18">
      <dataBar>
        <cfvo type="num" val="0"/>
        <cfvo type="num" val="100"/>
        <color rgb="FF638EC6"/>
      </dataBar>
      <extLst>
        <ext xmlns:x14="http://schemas.microsoft.com/office/spreadsheetml/2009/9/main" uri="{B025F937-C7B1-47D3-B67F-A62EFF666E3E}">
          <x14:id>{25F4DF24-9168-4509-A3B8-525407891A8A}</x14:id>
        </ext>
      </extLst>
    </cfRule>
  </conditionalFormatting>
  <hyperlinks>
    <hyperlink ref="B3:F3" location="'Services - SCM'!A1" tooltip="1. Security Monitoring" display="1. Security Monitoring" xr:uid="{00000000-0004-0000-1D00-000000000000}"/>
    <hyperlink ref="G3:K3" location="'Services - HNT'!A1" tooltip="5. Threat Hunting" display="5. Threat Hunting" xr:uid="{00000000-0004-0000-1D00-000002000000}"/>
    <hyperlink ref="B4:F4" location="'Services - SIM'!A1" tooltip="2. Security Incident Management" display="2. Security Incident Management" xr:uid="{00000000-0004-0000-1D00-000004000000}"/>
    <hyperlink ref="B6:F6" location="'Services - THR'!A1" tooltip="4. Threat Intelligence" display="4. Threat Intelligence" xr:uid="{F97F4592-F9C5-4116-AD5D-540C0CE507B8}"/>
    <hyperlink ref="B5:F5" location="'Services - A&amp;F'!A1" tooltip="3. Forensic Analysis" display="3. Forensic Analysis" xr:uid="{676A90AC-078B-4A54-80A1-5CB29E714531}"/>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Drop Down 1">
              <controlPr defaultSize="0" autoLine="0" autoPict="0">
                <anchor moveWithCells="1">
                  <from>
                    <xdr:col>11</xdr:col>
                    <xdr:colOff>22860</xdr:colOff>
                    <xdr:row>10</xdr:row>
                    <xdr:rowOff>22860</xdr:rowOff>
                  </from>
                  <to>
                    <xdr:col>12</xdr:col>
                    <xdr:colOff>22860</xdr:colOff>
                    <xdr:row>10</xdr:row>
                    <xdr:rowOff>236220</xdr:rowOff>
                  </to>
                </anchor>
              </controlPr>
            </control>
          </mc:Choice>
        </mc:AlternateContent>
        <mc:AlternateContent xmlns:mc="http://schemas.openxmlformats.org/markup-compatibility/2006">
          <mc:Choice Requires="x14">
            <control shapeId="164867" r:id="rId5" name="Drop Down 3">
              <controlPr defaultSize="0" autoLine="0" autoPict="0">
                <anchor moveWithCells="1">
                  <from>
                    <xdr:col>11</xdr:col>
                    <xdr:colOff>22860</xdr:colOff>
                    <xdr:row>12</xdr:row>
                    <xdr:rowOff>22860</xdr:rowOff>
                  </from>
                  <to>
                    <xdr:col>12</xdr:col>
                    <xdr:colOff>22860</xdr:colOff>
                    <xdr:row>12</xdr:row>
                    <xdr:rowOff>236220</xdr:rowOff>
                  </to>
                </anchor>
              </controlPr>
            </control>
          </mc:Choice>
        </mc:AlternateContent>
        <mc:AlternateContent xmlns:mc="http://schemas.openxmlformats.org/markup-compatibility/2006">
          <mc:Choice Requires="x14">
            <control shapeId="164868" r:id="rId6" name="Drop Down 4">
              <controlPr defaultSize="0" autoLine="0" autoPict="0">
                <anchor moveWithCells="1">
                  <from>
                    <xdr:col>11</xdr:col>
                    <xdr:colOff>22860</xdr:colOff>
                    <xdr:row>13</xdr:row>
                    <xdr:rowOff>22860</xdr:rowOff>
                  </from>
                  <to>
                    <xdr:col>12</xdr:col>
                    <xdr:colOff>22860</xdr:colOff>
                    <xdr:row>13</xdr:row>
                    <xdr:rowOff>236220</xdr:rowOff>
                  </to>
                </anchor>
              </controlPr>
            </control>
          </mc:Choice>
        </mc:AlternateContent>
        <mc:AlternateContent xmlns:mc="http://schemas.openxmlformats.org/markup-compatibility/2006">
          <mc:Choice Requires="x14">
            <control shapeId="164869" r:id="rId7" name="Drop Down 5">
              <controlPr defaultSize="0" autoLine="0" autoPict="0">
                <anchor moveWithCells="1">
                  <from>
                    <xdr:col>11</xdr:col>
                    <xdr:colOff>22860</xdr:colOff>
                    <xdr:row>14</xdr:row>
                    <xdr:rowOff>22860</xdr:rowOff>
                  </from>
                  <to>
                    <xdr:col>12</xdr:col>
                    <xdr:colOff>22860</xdr:colOff>
                    <xdr:row>14</xdr:row>
                    <xdr:rowOff>236220</xdr:rowOff>
                  </to>
                </anchor>
              </controlPr>
            </control>
          </mc:Choice>
        </mc:AlternateContent>
        <mc:AlternateContent xmlns:mc="http://schemas.openxmlformats.org/markup-compatibility/2006">
          <mc:Choice Requires="x14">
            <control shapeId="164870" r:id="rId8" name="Drop Down 6">
              <controlPr defaultSize="0" autoLine="0" autoPict="0">
                <anchor moveWithCells="1">
                  <from>
                    <xdr:col>11</xdr:col>
                    <xdr:colOff>22860</xdr:colOff>
                    <xdr:row>15</xdr:row>
                    <xdr:rowOff>22860</xdr:rowOff>
                  </from>
                  <to>
                    <xdr:col>12</xdr:col>
                    <xdr:colOff>22860</xdr:colOff>
                    <xdr:row>15</xdr:row>
                    <xdr:rowOff>236220</xdr:rowOff>
                  </to>
                </anchor>
              </controlPr>
            </control>
          </mc:Choice>
        </mc:AlternateContent>
        <mc:AlternateContent xmlns:mc="http://schemas.openxmlformats.org/markup-compatibility/2006">
          <mc:Choice Requires="x14">
            <control shapeId="164871" r:id="rId9" name="Drop Down 7">
              <controlPr defaultSize="0" autoLine="0" autoPict="0">
                <anchor moveWithCells="1">
                  <from>
                    <xdr:col>11</xdr:col>
                    <xdr:colOff>22860</xdr:colOff>
                    <xdr:row>16</xdr:row>
                    <xdr:rowOff>22860</xdr:rowOff>
                  </from>
                  <to>
                    <xdr:col>12</xdr:col>
                    <xdr:colOff>22860</xdr:colOff>
                    <xdr:row>16</xdr:row>
                    <xdr:rowOff>236220</xdr:rowOff>
                  </to>
                </anchor>
              </controlPr>
            </control>
          </mc:Choice>
        </mc:AlternateContent>
        <mc:AlternateContent xmlns:mc="http://schemas.openxmlformats.org/markup-compatibility/2006">
          <mc:Choice Requires="x14">
            <control shapeId="164872" r:id="rId10" name="Drop Down 8">
              <controlPr defaultSize="0" autoLine="0" autoPict="0">
                <anchor moveWithCells="1">
                  <from>
                    <xdr:col>11</xdr:col>
                    <xdr:colOff>22860</xdr:colOff>
                    <xdr:row>17</xdr:row>
                    <xdr:rowOff>22860</xdr:rowOff>
                  </from>
                  <to>
                    <xdr:col>12</xdr:col>
                    <xdr:colOff>22860</xdr:colOff>
                    <xdr:row>17</xdr:row>
                    <xdr:rowOff>236220</xdr:rowOff>
                  </to>
                </anchor>
              </controlPr>
            </control>
          </mc:Choice>
        </mc:AlternateContent>
        <mc:AlternateContent xmlns:mc="http://schemas.openxmlformats.org/markup-compatibility/2006">
          <mc:Choice Requires="x14">
            <control shapeId="164873" r:id="rId11" name="Drop Down 9">
              <controlPr defaultSize="0" autoLine="0" autoPict="0">
                <anchor moveWithCells="1">
                  <from>
                    <xdr:col>11</xdr:col>
                    <xdr:colOff>22860</xdr:colOff>
                    <xdr:row>18</xdr:row>
                    <xdr:rowOff>22860</xdr:rowOff>
                  </from>
                  <to>
                    <xdr:col>12</xdr:col>
                    <xdr:colOff>22860</xdr:colOff>
                    <xdr:row>18</xdr:row>
                    <xdr:rowOff>236220</xdr:rowOff>
                  </to>
                </anchor>
              </controlPr>
            </control>
          </mc:Choice>
        </mc:AlternateContent>
        <mc:AlternateContent xmlns:mc="http://schemas.openxmlformats.org/markup-compatibility/2006">
          <mc:Choice Requires="x14">
            <control shapeId="164874" r:id="rId12" name="Drop Down 10">
              <controlPr defaultSize="0" autoLine="0" autoPict="0">
                <anchor moveWithCells="1">
                  <from>
                    <xdr:col>11</xdr:col>
                    <xdr:colOff>22860</xdr:colOff>
                    <xdr:row>19</xdr:row>
                    <xdr:rowOff>22860</xdr:rowOff>
                  </from>
                  <to>
                    <xdr:col>12</xdr:col>
                    <xdr:colOff>22860</xdr:colOff>
                    <xdr:row>19</xdr:row>
                    <xdr:rowOff>236220</xdr:rowOff>
                  </to>
                </anchor>
              </controlPr>
            </control>
          </mc:Choice>
        </mc:AlternateContent>
        <mc:AlternateContent xmlns:mc="http://schemas.openxmlformats.org/markup-compatibility/2006">
          <mc:Choice Requires="x14">
            <control shapeId="164875" r:id="rId13" name="Drop Down 11">
              <controlPr defaultSize="0" autoLine="0" autoPict="0">
                <anchor moveWithCells="1">
                  <from>
                    <xdr:col>11</xdr:col>
                    <xdr:colOff>22860</xdr:colOff>
                    <xdr:row>20</xdr:row>
                    <xdr:rowOff>22860</xdr:rowOff>
                  </from>
                  <to>
                    <xdr:col>12</xdr:col>
                    <xdr:colOff>22860</xdr:colOff>
                    <xdr:row>20</xdr:row>
                    <xdr:rowOff>236220</xdr:rowOff>
                  </to>
                </anchor>
              </controlPr>
            </control>
          </mc:Choice>
        </mc:AlternateContent>
        <mc:AlternateContent xmlns:mc="http://schemas.openxmlformats.org/markup-compatibility/2006">
          <mc:Choice Requires="x14">
            <control shapeId="164876" r:id="rId14" name="Drop Down 12">
              <controlPr defaultSize="0" autoLine="0" autoPict="0">
                <anchor moveWithCells="1">
                  <from>
                    <xdr:col>11</xdr:col>
                    <xdr:colOff>22860</xdr:colOff>
                    <xdr:row>21</xdr:row>
                    <xdr:rowOff>22860</xdr:rowOff>
                  </from>
                  <to>
                    <xdr:col>12</xdr:col>
                    <xdr:colOff>22860</xdr:colOff>
                    <xdr:row>21</xdr:row>
                    <xdr:rowOff>236220</xdr:rowOff>
                  </to>
                </anchor>
              </controlPr>
            </control>
          </mc:Choice>
        </mc:AlternateContent>
        <mc:AlternateContent xmlns:mc="http://schemas.openxmlformats.org/markup-compatibility/2006">
          <mc:Choice Requires="x14">
            <control shapeId="164877" r:id="rId15" name="Drop Down 13">
              <controlPr defaultSize="0" autoLine="0" autoPict="0">
                <anchor moveWithCells="1">
                  <from>
                    <xdr:col>11</xdr:col>
                    <xdr:colOff>22860</xdr:colOff>
                    <xdr:row>22</xdr:row>
                    <xdr:rowOff>22860</xdr:rowOff>
                  </from>
                  <to>
                    <xdr:col>12</xdr:col>
                    <xdr:colOff>22860</xdr:colOff>
                    <xdr:row>22</xdr:row>
                    <xdr:rowOff>236220</xdr:rowOff>
                  </to>
                </anchor>
              </controlPr>
            </control>
          </mc:Choice>
        </mc:AlternateContent>
        <mc:AlternateContent xmlns:mc="http://schemas.openxmlformats.org/markup-compatibility/2006">
          <mc:Choice Requires="x14">
            <control shapeId="164878" r:id="rId16" name="Drop Down 14">
              <controlPr defaultSize="0" autoLine="0" autoPict="0">
                <anchor moveWithCells="1">
                  <from>
                    <xdr:col>11</xdr:col>
                    <xdr:colOff>22860</xdr:colOff>
                    <xdr:row>24</xdr:row>
                    <xdr:rowOff>22860</xdr:rowOff>
                  </from>
                  <to>
                    <xdr:col>12</xdr:col>
                    <xdr:colOff>22860</xdr:colOff>
                    <xdr:row>24</xdr:row>
                    <xdr:rowOff>236220</xdr:rowOff>
                  </to>
                </anchor>
              </controlPr>
            </control>
          </mc:Choice>
        </mc:AlternateContent>
        <mc:AlternateContent xmlns:mc="http://schemas.openxmlformats.org/markup-compatibility/2006">
          <mc:Choice Requires="x14">
            <control shapeId="164880" r:id="rId17" name="Drop Down 16">
              <controlPr defaultSize="0" autoLine="0" autoPict="0">
                <anchor moveWithCells="1">
                  <from>
                    <xdr:col>11</xdr:col>
                    <xdr:colOff>22860</xdr:colOff>
                    <xdr:row>25</xdr:row>
                    <xdr:rowOff>22860</xdr:rowOff>
                  </from>
                  <to>
                    <xdr:col>12</xdr:col>
                    <xdr:colOff>22860</xdr:colOff>
                    <xdr:row>25</xdr:row>
                    <xdr:rowOff>236220</xdr:rowOff>
                  </to>
                </anchor>
              </controlPr>
            </control>
          </mc:Choice>
        </mc:AlternateContent>
        <mc:AlternateContent xmlns:mc="http://schemas.openxmlformats.org/markup-compatibility/2006">
          <mc:Choice Requires="x14">
            <control shapeId="164881" r:id="rId18" name="Drop Down 17">
              <controlPr defaultSize="0" autoLine="0" autoPict="0">
                <anchor moveWithCells="1">
                  <from>
                    <xdr:col>11</xdr:col>
                    <xdr:colOff>22860</xdr:colOff>
                    <xdr:row>26</xdr:row>
                    <xdr:rowOff>22860</xdr:rowOff>
                  </from>
                  <to>
                    <xdr:col>12</xdr:col>
                    <xdr:colOff>22860</xdr:colOff>
                    <xdr:row>26</xdr:row>
                    <xdr:rowOff>236220</xdr:rowOff>
                  </to>
                </anchor>
              </controlPr>
            </control>
          </mc:Choice>
        </mc:AlternateContent>
        <mc:AlternateContent xmlns:mc="http://schemas.openxmlformats.org/markup-compatibility/2006">
          <mc:Choice Requires="x14">
            <control shapeId="164882" r:id="rId19" name="Drop Down 18">
              <controlPr defaultSize="0" autoLine="0" autoPict="0">
                <anchor moveWithCells="1">
                  <from>
                    <xdr:col>11</xdr:col>
                    <xdr:colOff>22860</xdr:colOff>
                    <xdr:row>27</xdr:row>
                    <xdr:rowOff>22860</xdr:rowOff>
                  </from>
                  <to>
                    <xdr:col>12</xdr:col>
                    <xdr:colOff>22860</xdr:colOff>
                    <xdr:row>27</xdr:row>
                    <xdr:rowOff>236220</xdr:rowOff>
                  </to>
                </anchor>
              </controlPr>
            </control>
          </mc:Choice>
        </mc:AlternateContent>
        <mc:AlternateContent xmlns:mc="http://schemas.openxmlformats.org/markup-compatibility/2006">
          <mc:Choice Requires="x14">
            <control shapeId="164883" r:id="rId20" name="Drop Down 19">
              <controlPr defaultSize="0" autoLine="0" autoPict="0">
                <anchor moveWithCells="1">
                  <from>
                    <xdr:col>11</xdr:col>
                    <xdr:colOff>22860</xdr:colOff>
                    <xdr:row>28</xdr:row>
                    <xdr:rowOff>22860</xdr:rowOff>
                  </from>
                  <to>
                    <xdr:col>12</xdr:col>
                    <xdr:colOff>22860</xdr:colOff>
                    <xdr:row>28</xdr:row>
                    <xdr:rowOff>236220</xdr:rowOff>
                  </to>
                </anchor>
              </controlPr>
            </control>
          </mc:Choice>
        </mc:AlternateContent>
        <mc:AlternateContent xmlns:mc="http://schemas.openxmlformats.org/markup-compatibility/2006">
          <mc:Choice Requires="x14">
            <control shapeId="164884" r:id="rId21" name="Drop Down 20">
              <controlPr defaultSize="0" autoLine="0" autoPict="0">
                <anchor moveWithCells="1">
                  <from>
                    <xdr:col>11</xdr:col>
                    <xdr:colOff>22860</xdr:colOff>
                    <xdr:row>29</xdr:row>
                    <xdr:rowOff>22860</xdr:rowOff>
                  </from>
                  <to>
                    <xdr:col>12</xdr:col>
                    <xdr:colOff>22860</xdr:colOff>
                    <xdr:row>29</xdr:row>
                    <xdr:rowOff>236220</xdr:rowOff>
                  </to>
                </anchor>
              </controlPr>
            </control>
          </mc:Choice>
        </mc:AlternateContent>
        <mc:AlternateContent xmlns:mc="http://schemas.openxmlformats.org/markup-compatibility/2006">
          <mc:Choice Requires="x14">
            <control shapeId="164885" r:id="rId22" name="Drop Down 21">
              <controlPr defaultSize="0" autoLine="0" autoPict="0">
                <anchor moveWithCells="1">
                  <from>
                    <xdr:col>11</xdr:col>
                    <xdr:colOff>22860</xdr:colOff>
                    <xdr:row>30</xdr:row>
                    <xdr:rowOff>22860</xdr:rowOff>
                  </from>
                  <to>
                    <xdr:col>12</xdr:col>
                    <xdr:colOff>22860</xdr:colOff>
                    <xdr:row>30</xdr:row>
                    <xdr:rowOff>236220</xdr:rowOff>
                  </to>
                </anchor>
              </controlPr>
            </control>
          </mc:Choice>
        </mc:AlternateContent>
        <mc:AlternateContent xmlns:mc="http://schemas.openxmlformats.org/markup-compatibility/2006">
          <mc:Choice Requires="x14">
            <control shapeId="164886" r:id="rId23" name="Drop Down 22">
              <controlPr defaultSize="0" autoLine="0" autoPict="0">
                <anchor moveWithCells="1">
                  <from>
                    <xdr:col>11</xdr:col>
                    <xdr:colOff>22860</xdr:colOff>
                    <xdr:row>31</xdr:row>
                    <xdr:rowOff>22860</xdr:rowOff>
                  </from>
                  <to>
                    <xdr:col>12</xdr:col>
                    <xdr:colOff>22860</xdr:colOff>
                    <xdr:row>31</xdr:row>
                    <xdr:rowOff>236220</xdr:rowOff>
                  </to>
                </anchor>
              </controlPr>
            </control>
          </mc:Choice>
        </mc:AlternateContent>
        <mc:AlternateContent xmlns:mc="http://schemas.openxmlformats.org/markup-compatibility/2006">
          <mc:Choice Requires="x14">
            <control shapeId="164887" r:id="rId24" name="Drop Down 23">
              <controlPr defaultSize="0" autoLine="0" autoPict="0">
                <anchor moveWithCells="1">
                  <from>
                    <xdr:col>11</xdr:col>
                    <xdr:colOff>22860</xdr:colOff>
                    <xdr:row>33</xdr:row>
                    <xdr:rowOff>22860</xdr:rowOff>
                  </from>
                  <to>
                    <xdr:col>12</xdr:col>
                    <xdr:colOff>22860</xdr:colOff>
                    <xdr:row>33</xdr:row>
                    <xdr:rowOff>236220</xdr:rowOff>
                  </to>
                </anchor>
              </controlPr>
            </control>
          </mc:Choice>
        </mc:AlternateContent>
        <mc:AlternateContent xmlns:mc="http://schemas.openxmlformats.org/markup-compatibility/2006">
          <mc:Choice Requires="x14">
            <control shapeId="164888" r:id="rId25" name="Drop Down 24">
              <controlPr defaultSize="0" autoLine="0" autoPict="0">
                <anchor moveWithCells="1">
                  <from>
                    <xdr:col>11</xdr:col>
                    <xdr:colOff>22860</xdr:colOff>
                    <xdr:row>34</xdr:row>
                    <xdr:rowOff>22860</xdr:rowOff>
                  </from>
                  <to>
                    <xdr:col>12</xdr:col>
                    <xdr:colOff>22860</xdr:colOff>
                    <xdr:row>34</xdr:row>
                    <xdr:rowOff>236220</xdr:rowOff>
                  </to>
                </anchor>
              </controlPr>
            </control>
          </mc:Choice>
        </mc:AlternateContent>
        <mc:AlternateContent xmlns:mc="http://schemas.openxmlformats.org/markup-compatibility/2006">
          <mc:Choice Requires="x14">
            <control shapeId="164889" r:id="rId26" name="Drop Down 25">
              <controlPr defaultSize="0" autoLine="0" autoPict="0">
                <anchor moveWithCells="1">
                  <from>
                    <xdr:col>11</xdr:col>
                    <xdr:colOff>22860</xdr:colOff>
                    <xdr:row>35</xdr:row>
                    <xdr:rowOff>22860</xdr:rowOff>
                  </from>
                  <to>
                    <xdr:col>12</xdr:col>
                    <xdr:colOff>22860</xdr:colOff>
                    <xdr:row>35</xdr:row>
                    <xdr:rowOff>236220</xdr:rowOff>
                  </to>
                </anchor>
              </controlPr>
            </control>
          </mc:Choice>
        </mc:AlternateContent>
        <mc:AlternateContent xmlns:mc="http://schemas.openxmlformats.org/markup-compatibility/2006">
          <mc:Choice Requires="x14">
            <control shapeId="164900" r:id="rId27" name="Drop Down 36">
              <controlPr defaultSize="0" autoLine="0" autoPict="0">
                <anchor moveWithCells="1">
                  <from>
                    <xdr:col>11</xdr:col>
                    <xdr:colOff>22860</xdr:colOff>
                    <xdr:row>38</xdr:row>
                    <xdr:rowOff>22860</xdr:rowOff>
                  </from>
                  <to>
                    <xdr:col>12</xdr:col>
                    <xdr:colOff>22860</xdr:colOff>
                    <xdr:row>38</xdr:row>
                    <xdr:rowOff>236220</xdr:rowOff>
                  </to>
                </anchor>
              </controlPr>
            </control>
          </mc:Choice>
        </mc:AlternateContent>
        <mc:AlternateContent xmlns:mc="http://schemas.openxmlformats.org/markup-compatibility/2006">
          <mc:Choice Requires="x14">
            <control shapeId="164901" r:id="rId28" name="Drop Down 37">
              <controlPr defaultSize="0" autoLine="0" autoPict="0">
                <anchor moveWithCells="1">
                  <from>
                    <xdr:col>11</xdr:col>
                    <xdr:colOff>22860</xdr:colOff>
                    <xdr:row>39</xdr:row>
                    <xdr:rowOff>22860</xdr:rowOff>
                  </from>
                  <to>
                    <xdr:col>12</xdr:col>
                    <xdr:colOff>22860</xdr:colOff>
                    <xdr:row>39</xdr:row>
                    <xdr:rowOff>236220</xdr:rowOff>
                  </to>
                </anchor>
              </controlPr>
            </control>
          </mc:Choice>
        </mc:AlternateContent>
        <mc:AlternateContent xmlns:mc="http://schemas.openxmlformats.org/markup-compatibility/2006">
          <mc:Choice Requires="x14">
            <control shapeId="164902" r:id="rId29" name="Drop Down 38">
              <controlPr defaultSize="0" autoLine="0" autoPict="0">
                <anchor moveWithCells="1">
                  <from>
                    <xdr:col>11</xdr:col>
                    <xdr:colOff>22860</xdr:colOff>
                    <xdr:row>40</xdr:row>
                    <xdr:rowOff>22860</xdr:rowOff>
                  </from>
                  <to>
                    <xdr:col>12</xdr:col>
                    <xdr:colOff>22860</xdr:colOff>
                    <xdr:row>40</xdr:row>
                    <xdr:rowOff>236220</xdr:rowOff>
                  </to>
                </anchor>
              </controlPr>
            </control>
          </mc:Choice>
        </mc:AlternateContent>
        <mc:AlternateContent xmlns:mc="http://schemas.openxmlformats.org/markup-compatibility/2006">
          <mc:Choice Requires="x14">
            <control shapeId="164903" r:id="rId30" name="Drop Down 39">
              <controlPr defaultSize="0" autoLine="0" autoPict="0">
                <anchor moveWithCells="1">
                  <from>
                    <xdr:col>11</xdr:col>
                    <xdr:colOff>22860</xdr:colOff>
                    <xdr:row>42</xdr:row>
                    <xdr:rowOff>22860</xdr:rowOff>
                  </from>
                  <to>
                    <xdr:col>12</xdr:col>
                    <xdr:colOff>22860</xdr:colOff>
                    <xdr:row>42</xdr:row>
                    <xdr:rowOff>236220</xdr:rowOff>
                  </to>
                </anchor>
              </controlPr>
            </control>
          </mc:Choice>
        </mc:AlternateContent>
        <mc:AlternateContent xmlns:mc="http://schemas.openxmlformats.org/markup-compatibility/2006">
          <mc:Choice Requires="x14">
            <control shapeId="164904" r:id="rId31" name="Drop Down 40">
              <controlPr defaultSize="0" autoLine="0" autoPict="0">
                <anchor moveWithCells="1">
                  <from>
                    <xdr:col>11</xdr:col>
                    <xdr:colOff>22860</xdr:colOff>
                    <xdr:row>43</xdr:row>
                    <xdr:rowOff>22860</xdr:rowOff>
                  </from>
                  <to>
                    <xdr:col>12</xdr:col>
                    <xdr:colOff>22860</xdr:colOff>
                    <xdr:row>43</xdr:row>
                    <xdr:rowOff>236220</xdr:rowOff>
                  </to>
                </anchor>
              </controlPr>
            </control>
          </mc:Choice>
        </mc:AlternateContent>
        <mc:AlternateContent xmlns:mc="http://schemas.openxmlformats.org/markup-compatibility/2006">
          <mc:Choice Requires="x14">
            <control shapeId="164905" r:id="rId32" name="Drop Down 41">
              <controlPr defaultSize="0" autoLine="0" autoPict="0">
                <anchor moveWithCells="1">
                  <from>
                    <xdr:col>11</xdr:col>
                    <xdr:colOff>22860</xdr:colOff>
                    <xdr:row>44</xdr:row>
                    <xdr:rowOff>22860</xdr:rowOff>
                  </from>
                  <to>
                    <xdr:col>12</xdr:col>
                    <xdr:colOff>22860</xdr:colOff>
                    <xdr:row>44</xdr:row>
                    <xdr:rowOff>236220</xdr:rowOff>
                  </to>
                </anchor>
              </controlPr>
            </control>
          </mc:Choice>
        </mc:AlternateContent>
        <mc:AlternateContent xmlns:mc="http://schemas.openxmlformats.org/markup-compatibility/2006">
          <mc:Choice Requires="x14">
            <control shapeId="164906" r:id="rId33" name="Drop Down 42">
              <controlPr defaultSize="0" autoLine="0" autoPict="0">
                <anchor moveWithCells="1">
                  <from>
                    <xdr:col>11</xdr:col>
                    <xdr:colOff>22860</xdr:colOff>
                    <xdr:row>45</xdr:row>
                    <xdr:rowOff>22860</xdr:rowOff>
                  </from>
                  <to>
                    <xdr:col>12</xdr:col>
                    <xdr:colOff>22860</xdr:colOff>
                    <xdr:row>45</xdr:row>
                    <xdr:rowOff>236220</xdr:rowOff>
                  </to>
                </anchor>
              </controlPr>
            </control>
          </mc:Choice>
        </mc:AlternateContent>
        <mc:AlternateContent xmlns:mc="http://schemas.openxmlformats.org/markup-compatibility/2006">
          <mc:Choice Requires="x14">
            <control shapeId="164907" r:id="rId34" name="Drop Down 43">
              <controlPr defaultSize="0" autoLine="0" autoPict="0">
                <anchor moveWithCells="1">
                  <from>
                    <xdr:col>11</xdr:col>
                    <xdr:colOff>22860</xdr:colOff>
                    <xdr:row>46</xdr:row>
                    <xdr:rowOff>22860</xdr:rowOff>
                  </from>
                  <to>
                    <xdr:col>12</xdr:col>
                    <xdr:colOff>22860</xdr:colOff>
                    <xdr:row>46</xdr:row>
                    <xdr:rowOff>236220</xdr:rowOff>
                  </to>
                </anchor>
              </controlPr>
            </control>
          </mc:Choice>
        </mc:AlternateContent>
        <mc:AlternateContent xmlns:mc="http://schemas.openxmlformats.org/markup-compatibility/2006">
          <mc:Choice Requires="x14">
            <control shapeId="164908" r:id="rId35" name="Drop Down 44">
              <controlPr defaultSize="0" autoLine="0" autoPict="0">
                <anchor moveWithCells="1">
                  <from>
                    <xdr:col>11</xdr:col>
                    <xdr:colOff>22860</xdr:colOff>
                    <xdr:row>47</xdr:row>
                    <xdr:rowOff>22860</xdr:rowOff>
                  </from>
                  <to>
                    <xdr:col>12</xdr:col>
                    <xdr:colOff>22860</xdr:colOff>
                    <xdr:row>47</xdr:row>
                    <xdr:rowOff>236220</xdr:rowOff>
                  </to>
                </anchor>
              </controlPr>
            </control>
          </mc:Choice>
        </mc:AlternateContent>
        <mc:AlternateContent xmlns:mc="http://schemas.openxmlformats.org/markup-compatibility/2006">
          <mc:Choice Requires="x14">
            <control shapeId="164909" r:id="rId36" name="Drop Down 45">
              <controlPr defaultSize="0" autoLine="0" autoPict="0">
                <anchor moveWithCells="1">
                  <from>
                    <xdr:col>11</xdr:col>
                    <xdr:colOff>22860</xdr:colOff>
                    <xdr:row>48</xdr:row>
                    <xdr:rowOff>22860</xdr:rowOff>
                  </from>
                  <to>
                    <xdr:col>12</xdr:col>
                    <xdr:colOff>22860</xdr:colOff>
                    <xdr:row>48</xdr:row>
                    <xdr:rowOff>236220</xdr:rowOff>
                  </to>
                </anchor>
              </controlPr>
            </control>
          </mc:Choice>
        </mc:AlternateContent>
        <mc:AlternateContent xmlns:mc="http://schemas.openxmlformats.org/markup-compatibility/2006">
          <mc:Choice Requires="x14">
            <control shapeId="164910" r:id="rId37" name="Drop Down 46">
              <controlPr defaultSize="0" autoLine="0" autoPict="0">
                <anchor moveWithCells="1">
                  <from>
                    <xdr:col>11</xdr:col>
                    <xdr:colOff>22860</xdr:colOff>
                    <xdr:row>49</xdr:row>
                    <xdr:rowOff>22860</xdr:rowOff>
                  </from>
                  <to>
                    <xdr:col>12</xdr:col>
                    <xdr:colOff>22860</xdr:colOff>
                    <xdr:row>49</xdr:row>
                    <xdr:rowOff>236220</xdr:rowOff>
                  </to>
                </anchor>
              </controlPr>
            </control>
          </mc:Choice>
        </mc:AlternateContent>
        <mc:AlternateContent xmlns:mc="http://schemas.openxmlformats.org/markup-compatibility/2006">
          <mc:Choice Requires="x14">
            <control shapeId="164911" r:id="rId38" name="Drop Down 47">
              <controlPr defaultSize="0" autoLine="0" autoPict="0">
                <anchor moveWithCells="1">
                  <from>
                    <xdr:col>11</xdr:col>
                    <xdr:colOff>22860</xdr:colOff>
                    <xdr:row>50</xdr:row>
                    <xdr:rowOff>22860</xdr:rowOff>
                  </from>
                  <to>
                    <xdr:col>12</xdr:col>
                    <xdr:colOff>22860</xdr:colOff>
                    <xdr:row>50</xdr:row>
                    <xdr:rowOff>236220</xdr:rowOff>
                  </to>
                </anchor>
              </controlPr>
            </control>
          </mc:Choice>
        </mc:AlternateContent>
        <mc:AlternateContent xmlns:mc="http://schemas.openxmlformats.org/markup-compatibility/2006">
          <mc:Choice Requires="x14">
            <control shapeId="164912" r:id="rId39" name="Drop Down 48">
              <controlPr defaultSize="0" autoLine="0" autoPict="0">
                <anchor moveWithCells="1">
                  <from>
                    <xdr:col>11</xdr:col>
                    <xdr:colOff>22860</xdr:colOff>
                    <xdr:row>51</xdr:row>
                    <xdr:rowOff>22860</xdr:rowOff>
                  </from>
                  <to>
                    <xdr:col>12</xdr:col>
                    <xdr:colOff>22860</xdr:colOff>
                    <xdr:row>51</xdr:row>
                    <xdr:rowOff>236220</xdr:rowOff>
                  </to>
                </anchor>
              </controlPr>
            </control>
          </mc:Choice>
        </mc:AlternateContent>
        <mc:AlternateContent xmlns:mc="http://schemas.openxmlformats.org/markup-compatibility/2006">
          <mc:Choice Requires="x14">
            <control shapeId="164913" r:id="rId40" name="Drop Down 49">
              <controlPr defaultSize="0" autoLine="0" autoPict="0">
                <anchor moveWithCells="1">
                  <from>
                    <xdr:col>11</xdr:col>
                    <xdr:colOff>22860</xdr:colOff>
                    <xdr:row>52</xdr:row>
                    <xdr:rowOff>22860</xdr:rowOff>
                  </from>
                  <to>
                    <xdr:col>12</xdr:col>
                    <xdr:colOff>22860</xdr:colOff>
                    <xdr:row>52</xdr:row>
                    <xdr:rowOff>236220</xdr:rowOff>
                  </to>
                </anchor>
              </controlPr>
            </control>
          </mc:Choice>
        </mc:AlternateContent>
        <mc:AlternateContent xmlns:mc="http://schemas.openxmlformats.org/markup-compatibility/2006">
          <mc:Choice Requires="x14">
            <control shapeId="164914" r:id="rId41" name="Drop Down 50">
              <controlPr defaultSize="0" autoLine="0" autoPict="0">
                <anchor moveWithCells="1">
                  <from>
                    <xdr:col>11</xdr:col>
                    <xdr:colOff>22860</xdr:colOff>
                    <xdr:row>53</xdr:row>
                    <xdr:rowOff>22860</xdr:rowOff>
                  </from>
                  <to>
                    <xdr:col>12</xdr:col>
                    <xdr:colOff>22860</xdr:colOff>
                    <xdr:row>53</xdr:row>
                    <xdr:rowOff>236220</xdr:rowOff>
                  </to>
                </anchor>
              </controlPr>
            </control>
          </mc:Choice>
        </mc:AlternateContent>
        <mc:AlternateContent xmlns:mc="http://schemas.openxmlformats.org/markup-compatibility/2006">
          <mc:Choice Requires="x14">
            <control shapeId="164915" r:id="rId42" name="Drop Down 51">
              <controlPr defaultSize="0" autoLine="0" autoPict="0">
                <anchor moveWithCells="1">
                  <from>
                    <xdr:col>11</xdr:col>
                    <xdr:colOff>22860</xdr:colOff>
                    <xdr:row>54</xdr:row>
                    <xdr:rowOff>22860</xdr:rowOff>
                  </from>
                  <to>
                    <xdr:col>12</xdr:col>
                    <xdr:colOff>22860</xdr:colOff>
                    <xdr:row>54</xdr:row>
                    <xdr:rowOff>236220</xdr:rowOff>
                  </to>
                </anchor>
              </controlPr>
            </control>
          </mc:Choice>
        </mc:AlternateContent>
        <mc:AlternateContent xmlns:mc="http://schemas.openxmlformats.org/markup-compatibility/2006">
          <mc:Choice Requires="x14">
            <control shapeId="164916" r:id="rId43" name="Drop Down 52">
              <controlPr defaultSize="0" autoLine="0" autoPict="0">
                <anchor moveWithCells="1">
                  <from>
                    <xdr:col>11</xdr:col>
                    <xdr:colOff>22860</xdr:colOff>
                    <xdr:row>55</xdr:row>
                    <xdr:rowOff>22860</xdr:rowOff>
                  </from>
                  <to>
                    <xdr:col>12</xdr:col>
                    <xdr:colOff>22860</xdr:colOff>
                    <xdr:row>55</xdr:row>
                    <xdr:rowOff>236220</xdr:rowOff>
                  </to>
                </anchor>
              </controlPr>
            </control>
          </mc:Choice>
        </mc:AlternateContent>
        <mc:AlternateContent xmlns:mc="http://schemas.openxmlformats.org/markup-compatibility/2006">
          <mc:Choice Requires="x14">
            <control shapeId="164917" r:id="rId44" name="Drop Down 53">
              <controlPr defaultSize="0" autoLine="0" autoPict="0">
                <anchor moveWithCells="1">
                  <from>
                    <xdr:col>11</xdr:col>
                    <xdr:colOff>22860</xdr:colOff>
                    <xdr:row>56</xdr:row>
                    <xdr:rowOff>22860</xdr:rowOff>
                  </from>
                  <to>
                    <xdr:col>12</xdr:col>
                    <xdr:colOff>22860</xdr:colOff>
                    <xdr:row>56</xdr:row>
                    <xdr:rowOff>236220</xdr:rowOff>
                  </to>
                </anchor>
              </controlPr>
            </control>
          </mc:Choice>
        </mc:AlternateContent>
        <mc:AlternateContent xmlns:mc="http://schemas.openxmlformats.org/markup-compatibility/2006">
          <mc:Choice Requires="x14">
            <control shapeId="164918" r:id="rId45" name="Drop Down 54">
              <controlPr defaultSize="0" autoLine="0" autoPict="0">
                <anchor moveWithCells="1">
                  <from>
                    <xdr:col>11</xdr:col>
                    <xdr:colOff>22860</xdr:colOff>
                    <xdr:row>41</xdr:row>
                    <xdr:rowOff>22860</xdr:rowOff>
                  </from>
                  <to>
                    <xdr:col>12</xdr:col>
                    <xdr:colOff>22860</xdr:colOff>
                    <xdr:row>41</xdr:row>
                    <xdr:rowOff>236220</xdr:rowOff>
                  </to>
                </anchor>
              </controlPr>
            </control>
          </mc:Choice>
        </mc:AlternateContent>
        <mc:AlternateContent xmlns:mc="http://schemas.openxmlformats.org/markup-compatibility/2006">
          <mc:Choice Requires="x14">
            <control shapeId="164919" r:id="rId46" name="Drop Down 55">
              <controlPr defaultSize="0" autoLine="0" autoPict="0">
                <anchor moveWithCells="1">
                  <from>
                    <xdr:col>11</xdr:col>
                    <xdr:colOff>22860</xdr:colOff>
                    <xdr:row>57</xdr:row>
                    <xdr:rowOff>22860</xdr:rowOff>
                  </from>
                  <to>
                    <xdr:col>12</xdr:col>
                    <xdr:colOff>22860</xdr:colOff>
                    <xdr:row>57</xdr:row>
                    <xdr:rowOff>236220</xdr:rowOff>
                  </to>
                </anchor>
              </controlPr>
            </control>
          </mc:Choice>
        </mc:AlternateContent>
        <mc:AlternateContent xmlns:mc="http://schemas.openxmlformats.org/markup-compatibility/2006">
          <mc:Choice Requires="x14">
            <control shapeId="164920" r:id="rId47" name="Drop Down 56">
              <controlPr defaultSize="0" autoLine="0" autoPict="0">
                <anchor moveWithCells="1">
                  <from>
                    <xdr:col>11</xdr:col>
                    <xdr:colOff>22860</xdr:colOff>
                    <xdr:row>32</xdr:row>
                    <xdr:rowOff>22860</xdr:rowOff>
                  </from>
                  <to>
                    <xdr:col>12</xdr:col>
                    <xdr:colOff>22860</xdr:colOff>
                    <xdr:row>32</xdr:row>
                    <xdr:rowOff>236220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5F4DF24-9168-4509-A3B8-525407891A8A}">
            <x14:dataBar minLength="0" maxLength="100" border="1" gradient="0">
              <x14:cfvo type="num">
                <xm:f>0</xm:f>
              </x14:cfvo>
              <x14:cfvo type="num">
                <xm:f>100</xm:f>
              </x14:cfvo>
              <x14:borderColor theme="3"/>
              <x14:negativeFillColor rgb="FFFF0000"/>
              <x14:axisColor rgb="FF000000"/>
            </x14:dataBar>
          </x14:cfRule>
          <xm:sqref>L59</xm:sqref>
        </x14:conditionalFormatting>
        <x14:conditionalFormatting xmlns:xm="http://schemas.microsoft.com/office/excel/2006/main">
          <x14:cfRule type="expression" priority="16" id="{058C6107-9AB6-4EE3-9DF6-6F994876CBB6}">
            <xm:f>_Output!$D$858=1</xm:f>
            <x14:dxf>
              <font>
                <strike/>
              </font>
              <fill>
                <patternFill>
                  <bgColor rgb="FFFFC000"/>
                </patternFill>
              </fill>
            </x14:dxf>
          </x14:cfRule>
          <xm:sqref>A9:Q59</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8">
    <tabColor rgb="FF0070C0"/>
  </sheetPr>
  <dimension ref="A1:Z73"/>
  <sheetViews>
    <sheetView showRowColHeaders="0" tabSelected="1" zoomScale="70" zoomScaleNormal="70" workbookViewId="0">
      <pane ySplit="7" topLeftCell="A8" activePane="bottomLeft" state="frozen"/>
      <selection pane="bottomLeft"/>
    </sheetView>
  </sheetViews>
  <sheetFormatPr defaultColWidth="0" defaultRowHeight="15" customHeight="1" zeroHeight="1"/>
  <cols>
    <col min="1" max="1" width="5.7109375" customWidth="1"/>
    <col min="2" max="11" width="9.28515625" customWidth="1"/>
    <col min="12" max="12" width="20" customWidth="1"/>
    <col min="13" max="13" width="2.28515625" customWidth="1"/>
    <col min="14" max="14" width="20" customWidth="1"/>
    <col min="15" max="15" width="2.28515625" customWidth="1"/>
    <col min="16" max="16" width="12.28515625" customWidth="1"/>
    <col min="17" max="17" width="2.28515625" customWidth="1"/>
    <col min="18" max="18" width="57.28515625" customWidth="1"/>
    <col min="19" max="19" width="113" customWidth="1"/>
    <col min="20" max="20" width="2.28515625" customWidth="1"/>
    <col min="21" max="26" width="0" hidden="1" customWidth="1"/>
    <col min="27" max="16384" width="9.28515625" hidden="1"/>
  </cols>
  <sheetData>
    <row r="1" spans="1:20" ht="20.100000000000001" customHeight="1">
      <c r="A1" s="385"/>
      <c r="B1" s="968" t="s">
        <v>45</v>
      </c>
      <c r="C1" s="969"/>
      <c r="D1" s="969"/>
      <c r="E1" s="969"/>
      <c r="F1" s="969"/>
      <c r="G1" s="969"/>
      <c r="H1" s="969"/>
      <c r="I1" s="969"/>
      <c r="J1" s="969"/>
      <c r="K1" s="969"/>
      <c r="L1" s="877"/>
      <c r="M1" s="324"/>
      <c r="N1" s="877"/>
      <c r="O1" s="324"/>
      <c r="P1" s="324"/>
      <c r="Q1" s="324"/>
      <c r="R1" s="324"/>
      <c r="S1" s="324"/>
      <c r="T1" s="315"/>
    </row>
    <row r="2" spans="1:20" ht="20.100000000000001" customHeight="1">
      <c r="A2" s="386"/>
      <c r="B2" s="848"/>
      <c r="C2" s="849"/>
      <c r="D2" s="849"/>
      <c r="E2" s="849"/>
      <c r="F2" s="849"/>
      <c r="G2" s="849"/>
      <c r="H2" s="849"/>
      <c r="I2" s="849"/>
      <c r="J2" s="849"/>
      <c r="K2" s="849"/>
      <c r="L2" s="840"/>
      <c r="M2" s="325"/>
      <c r="N2" s="840"/>
      <c r="O2" s="325"/>
      <c r="P2" s="325"/>
      <c r="Q2" s="325"/>
      <c r="R2" s="325"/>
      <c r="S2" s="325"/>
      <c r="T2" s="318"/>
    </row>
    <row r="3" spans="1:20" ht="20.100000000000001" customHeight="1">
      <c r="A3" s="386"/>
      <c r="B3" s="841" t="s">
        <v>46</v>
      </c>
      <c r="C3" s="842"/>
      <c r="D3" s="842"/>
      <c r="E3" s="842"/>
      <c r="F3" s="843"/>
      <c r="G3" s="836"/>
      <c r="H3" s="837"/>
      <c r="I3" s="837"/>
      <c r="J3" s="837"/>
      <c r="K3" s="837"/>
      <c r="L3" s="317"/>
      <c r="M3" s="317"/>
      <c r="N3" s="317"/>
      <c r="O3" s="317"/>
      <c r="P3" s="317"/>
      <c r="Q3" s="317"/>
      <c r="R3" s="317"/>
      <c r="S3" s="317"/>
      <c r="T3" s="318"/>
    </row>
    <row r="4" spans="1:20" ht="20.100000000000001" customHeight="1">
      <c r="A4" s="386"/>
      <c r="B4" s="836" t="s">
        <v>47</v>
      </c>
      <c r="C4" s="837"/>
      <c r="D4" s="837"/>
      <c r="E4" s="837"/>
      <c r="F4" s="837"/>
      <c r="G4" s="836"/>
      <c r="H4" s="837"/>
      <c r="I4" s="837"/>
      <c r="J4" s="837"/>
      <c r="K4" s="837"/>
      <c r="L4" s="317"/>
      <c r="M4" s="317"/>
      <c r="N4" s="317"/>
      <c r="O4" s="317"/>
      <c r="P4" s="317"/>
      <c r="Q4" s="317"/>
      <c r="R4" s="317"/>
      <c r="S4" s="317"/>
      <c r="T4" s="318"/>
    </row>
    <row r="5" spans="1:20" ht="20.100000000000001" customHeight="1">
      <c r="A5" s="386"/>
      <c r="B5" s="836" t="s">
        <v>48</v>
      </c>
      <c r="C5" s="837"/>
      <c r="D5" s="837"/>
      <c r="E5" s="837"/>
      <c r="F5" s="837"/>
      <c r="G5" s="836"/>
      <c r="H5" s="837"/>
      <c r="I5" s="837"/>
      <c r="J5" s="837"/>
      <c r="K5" s="837"/>
      <c r="L5" s="317"/>
      <c r="M5" s="317"/>
      <c r="N5" s="317"/>
      <c r="O5" s="317"/>
      <c r="P5" s="317"/>
      <c r="Q5" s="317"/>
      <c r="R5" s="317"/>
      <c r="S5" s="317"/>
      <c r="T5" s="318"/>
    </row>
    <row r="6" spans="1:20" ht="20.100000000000001" customHeight="1">
      <c r="A6" s="386"/>
      <c r="B6" s="836"/>
      <c r="C6" s="837"/>
      <c r="D6" s="837"/>
      <c r="E6" s="837"/>
      <c r="F6" s="838"/>
      <c r="G6" s="384"/>
      <c r="H6" s="389"/>
      <c r="I6" s="389"/>
      <c r="J6" s="389"/>
      <c r="K6" s="389"/>
      <c r="L6" s="317"/>
      <c r="M6" s="317"/>
      <c r="N6" s="317"/>
      <c r="O6" s="317"/>
      <c r="P6" s="317"/>
      <c r="Q6" s="317"/>
      <c r="R6" s="317"/>
      <c r="S6" s="317"/>
      <c r="T6" s="318"/>
    </row>
    <row r="7" spans="1:20" ht="20.100000000000001" customHeight="1" thickBot="1">
      <c r="A7" s="319"/>
      <c r="B7" s="320"/>
      <c r="C7" s="320"/>
      <c r="D7" s="320"/>
      <c r="E7" s="320"/>
      <c r="F7" s="320"/>
      <c r="G7" s="320"/>
      <c r="H7" s="320"/>
      <c r="I7" s="320"/>
      <c r="J7" s="320"/>
      <c r="K7" s="320"/>
      <c r="L7" s="320"/>
      <c r="M7" s="320"/>
      <c r="N7" s="320"/>
      <c r="O7" s="320"/>
      <c r="P7" s="320"/>
      <c r="Q7" s="320"/>
      <c r="R7" s="320"/>
      <c r="S7" s="320"/>
      <c r="T7" s="321"/>
    </row>
    <row r="8" spans="1:20" ht="20.100000000000001" customHeight="1">
      <c r="A8" s="153"/>
      <c r="B8" s="154"/>
      <c r="C8" s="154"/>
      <c r="D8" s="154"/>
      <c r="E8" s="154"/>
      <c r="F8" s="154"/>
      <c r="G8" s="154"/>
      <c r="H8" s="154"/>
      <c r="I8" s="154"/>
      <c r="J8" s="154"/>
      <c r="K8" s="154"/>
      <c r="L8" s="154"/>
      <c r="M8" s="154"/>
      <c r="N8" s="154"/>
      <c r="O8" s="154"/>
      <c r="P8" s="154"/>
      <c r="Q8" s="154"/>
      <c r="R8" s="154"/>
      <c r="S8" s="154"/>
      <c r="T8" s="155"/>
    </row>
    <row r="9" spans="1:20" s="5" customFormat="1" ht="20.100000000000001" customHeight="1" thickBot="1">
      <c r="A9" s="174"/>
      <c r="B9" s="177" t="s">
        <v>2</v>
      </c>
      <c r="C9" s="174"/>
      <c r="D9" s="544" t="s">
        <v>2622</v>
      </c>
      <c r="E9" s="323"/>
      <c r="F9" s="323"/>
      <c r="G9" s="323"/>
      <c r="H9" s="177" t="s">
        <v>2623</v>
      </c>
      <c r="I9" s="174"/>
      <c r="J9" s="177" t="s">
        <v>2624</v>
      </c>
      <c r="K9" s="174"/>
      <c r="L9" s="177" t="s">
        <v>2625</v>
      </c>
      <c r="M9" s="174"/>
      <c r="N9" s="177" t="s">
        <v>2626</v>
      </c>
      <c r="O9" s="388"/>
      <c r="P9" s="303" t="s">
        <v>2627</v>
      </c>
      <c r="Q9" s="303"/>
      <c r="R9" s="403"/>
      <c r="S9" s="323"/>
      <c r="T9" s="141"/>
    </row>
    <row r="10" spans="1:20" s="5" customFormat="1" ht="20.100000000000001" customHeight="1">
      <c r="A10" s="141"/>
      <c r="B10" s="449" t="s">
        <v>13</v>
      </c>
      <c r="C10" s="163"/>
      <c r="D10" s="985" t="s">
        <v>331</v>
      </c>
      <c r="E10" s="986"/>
      <c r="F10" s="986"/>
      <c r="G10" s="987"/>
      <c r="H10" s="985">
        <f>ROUND(5*(_Output!K9/100),2)</f>
        <v>0</v>
      </c>
      <c r="I10" s="987"/>
      <c r="J10" s="985"/>
      <c r="K10" s="987"/>
      <c r="L10" s="985"/>
      <c r="M10" s="987"/>
      <c r="N10" s="985"/>
      <c r="O10" s="987"/>
      <c r="P10" s="175"/>
      <c r="Q10" s="175"/>
      <c r="R10" s="404"/>
      <c r="S10" s="405"/>
      <c r="T10" s="141"/>
    </row>
    <row r="11" spans="1:20" s="5" customFormat="1" ht="20.100000000000001" customHeight="1">
      <c r="A11" s="141"/>
      <c r="B11" s="305"/>
      <c r="C11" s="163"/>
      <c r="D11" s="982" t="s">
        <v>15</v>
      </c>
      <c r="E11" s="984"/>
      <c r="F11" s="984"/>
      <c r="G11" s="983"/>
      <c r="H11" s="982">
        <f>ROUND(5*(_Output!K27/100),2)</f>
        <v>0</v>
      </c>
      <c r="I11" s="983"/>
      <c r="J11" s="982"/>
      <c r="K11" s="983"/>
      <c r="L11" s="982"/>
      <c r="M11" s="983"/>
      <c r="N11" s="982"/>
      <c r="O11" s="983"/>
      <c r="P11" s="175"/>
      <c r="Q11" s="175"/>
      <c r="R11" s="406"/>
      <c r="S11" s="407"/>
      <c r="T11" s="141"/>
    </row>
    <row r="12" spans="1:20" s="5" customFormat="1" ht="20.100000000000001" customHeight="1">
      <c r="A12" s="141"/>
      <c r="B12" s="305"/>
      <c r="C12" s="169"/>
      <c r="D12" s="982" t="s">
        <v>16</v>
      </c>
      <c r="E12" s="984"/>
      <c r="F12" s="984"/>
      <c r="G12" s="983"/>
      <c r="H12" s="982">
        <f>ROUND(5*(_Output!K46/100),2)</f>
        <v>0</v>
      </c>
      <c r="I12" s="983"/>
      <c r="J12" s="982"/>
      <c r="K12" s="983"/>
      <c r="L12" s="982"/>
      <c r="M12" s="983"/>
      <c r="N12" s="982"/>
      <c r="O12" s="983"/>
      <c r="P12" s="175"/>
      <c r="Q12" s="175"/>
      <c r="R12" s="406"/>
      <c r="S12" s="407"/>
      <c r="T12" s="141"/>
    </row>
    <row r="13" spans="1:20" s="5" customFormat="1" ht="20.100000000000001" customHeight="1">
      <c r="A13" s="141"/>
      <c r="B13" s="392"/>
      <c r="C13" s="163"/>
      <c r="D13" s="982" t="s">
        <v>17</v>
      </c>
      <c r="E13" s="984"/>
      <c r="F13" s="984"/>
      <c r="G13" s="983"/>
      <c r="H13" s="982">
        <f>ROUND(5*(_Output!K80/100),2)</f>
        <v>0</v>
      </c>
      <c r="I13" s="983"/>
      <c r="J13" s="982"/>
      <c r="K13" s="983"/>
      <c r="L13" s="982"/>
      <c r="M13" s="983"/>
      <c r="N13" s="982"/>
      <c r="O13" s="983"/>
      <c r="P13" s="175"/>
      <c r="Q13" s="175"/>
      <c r="R13" s="406"/>
      <c r="S13" s="407"/>
      <c r="T13" s="141"/>
    </row>
    <row r="14" spans="1:20" s="5" customFormat="1" ht="20.100000000000001" customHeight="1">
      <c r="A14" s="141"/>
      <c r="B14" s="392"/>
      <c r="C14" s="171"/>
      <c r="D14" s="991" t="s">
        <v>2628</v>
      </c>
      <c r="E14" s="997"/>
      <c r="F14" s="997"/>
      <c r="G14" s="992"/>
      <c r="H14" s="991">
        <f>ROUND(5*(_Output!K91/100),2)</f>
        <v>0</v>
      </c>
      <c r="I14" s="992"/>
      <c r="J14" s="991"/>
      <c r="K14" s="992"/>
      <c r="L14" s="991"/>
      <c r="M14" s="992"/>
      <c r="N14" s="991"/>
      <c r="O14" s="992"/>
      <c r="P14" s="304"/>
      <c r="Q14" s="304"/>
      <c r="R14" s="406"/>
      <c r="S14" s="407"/>
      <c r="T14" s="141"/>
    </row>
    <row r="15" spans="1:20" s="5" customFormat="1" ht="20.100000000000001" customHeight="1">
      <c r="A15" s="391"/>
      <c r="B15" s="393"/>
      <c r="C15" s="440" t="s">
        <v>2629</v>
      </c>
      <c r="D15" s="441" t="s">
        <v>13</v>
      </c>
      <c r="E15" s="171"/>
      <c r="F15" s="171"/>
      <c r="G15" s="171"/>
      <c r="H15" s="989">
        <f>ROUND(SUM(H10:I14)/(COUNT(H10:I14)),2)</f>
        <v>0</v>
      </c>
      <c r="I15" s="990"/>
      <c r="J15" s="989">
        <f>SUM('General - PRO'!G41:J41)</f>
        <v>3</v>
      </c>
      <c r="K15" s="990"/>
      <c r="L15" s="995" t="s">
        <v>7</v>
      </c>
      <c r="M15" s="996"/>
      <c r="N15" s="995" t="s">
        <v>7</v>
      </c>
      <c r="O15" s="996"/>
      <c r="P15" s="304"/>
      <c r="Q15" s="304"/>
      <c r="R15" s="406"/>
      <c r="S15" s="407"/>
      <c r="T15" s="141"/>
    </row>
    <row r="16" spans="1:20" s="5" customFormat="1" ht="20.100000000000001" customHeight="1">
      <c r="A16" s="141"/>
      <c r="B16" s="449" t="s">
        <v>19</v>
      </c>
      <c r="C16" s="163"/>
      <c r="D16" s="985" t="s">
        <v>20</v>
      </c>
      <c r="E16" s="986"/>
      <c r="F16" s="986"/>
      <c r="G16" s="987"/>
      <c r="H16" s="982">
        <f>ROUND(5*(_Output!K104/100),2)</f>
        <v>0</v>
      </c>
      <c r="I16" s="983"/>
      <c r="J16" s="982"/>
      <c r="K16" s="983"/>
      <c r="L16" s="982"/>
      <c r="M16" s="983"/>
      <c r="N16" s="982"/>
      <c r="O16" s="983"/>
      <c r="P16" s="175"/>
      <c r="Q16" s="175"/>
      <c r="R16" s="406"/>
      <c r="S16" s="407"/>
      <c r="T16" s="141"/>
    </row>
    <row r="17" spans="1:20" s="5" customFormat="1" ht="20.100000000000001" customHeight="1">
      <c r="A17" s="141"/>
      <c r="B17" s="392"/>
      <c r="C17" s="163"/>
      <c r="D17" s="982" t="s">
        <v>21</v>
      </c>
      <c r="E17" s="984"/>
      <c r="F17" s="984"/>
      <c r="G17" s="983"/>
      <c r="H17" s="982">
        <f>ROUND(5*(_Output!K145/100),2)</f>
        <v>0</v>
      </c>
      <c r="I17" s="983"/>
      <c r="J17" s="982"/>
      <c r="K17" s="983"/>
      <c r="L17" s="982"/>
      <c r="M17" s="983"/>
      <c r="N17" s="982"/>
      <c r="O17" s="983"/>
      <c r="P17" s="175"/>
      <c r="Q17" s="175"/>
      <c r="R17" s="406"/>
      <c r="S17" s="407"/>
      <c r="T17" s="141"/>
    </row>
    <row r="18" spans="1:20" s="5" customFormat="1" ht="20.100000000000001" customHeight="1">
      <c r="A18" s="141"/>
      <c r="B18" s="392"/>
      <c r="C18" s="163"/>
      <c r="D18" s="982" t="s">
        <v>22</v>
      </c>
      <c r="E18" s="984"/>
      <c r="F18" s="984"/>
      <c r="G18" s="983"/>
      <c r="H18" s="998">
        <f>ROUND(5*(_Output!K158/100),2)</f>
        <v>0</v>
      </c>
      <c r="I18" s="999"/>
      <c r="J18" s="982"/>
      <c r="K18" s="983"/>
      <c r="L18" s="982"/>
      <c r="M18" s="983"/>
      <c r="N18" s="982"/>
      <c r="O18" s="983"/>
      <c r="P18" s="175"/>
      <c r="Q18" s="175"/>
      <c r="R18" s="406"/>
      <c r="S18" s="407"/>
      <c r="T18" s="141"/>
    </row>
    <row r="19" spans="1:20" s="5" customFormat="1" ht="20.100000000000001" customHeight="1">
      <c r="A19" s="141"/>
      <c r="B19" s="392"/>
      <c r="C19" s="163"/>
      <c r="D19" s="982" t="s">
        <v>23</v>
      </c>
      <c r="E19" s="984"/>
      <c r="F19" s="984"/>
      <c r="G19" s="983"/>
      <c r="H19" s="982">
        <f>ROUND(5*(_Output!K177/100),2)</f>
        <v>0</v>
      </c>
      <c r="I19" s="983"/>
      <c r="J19" s="982"/>
      <c r="K19" s="983"/>
      <c r="L19" s="982"/>
      <c r="M19" s="983"/>
      <c r="N19" s="982"/>
      <c r="O19" s="983"/>
      <c r="P19" s="175"/>
      <c r="Q19" s="175"/>
      <c r="R19" s="406"/>
      <c r="S19" s="407"/>
      <c r="T19" s="141"/>
    </row>
    <row r="20" spans="1:20" s="5" customFormat="1" ht="20.100000000000001" customHeight="1">
      <c r="A20" s="141"/>
      <c r="B20" s="392"/>
      <c r="C20" s="171"/>
      <c r="D20" s="982" t="s">
        <v>24</v>
      </c>
      <c r="E20" s="984"/>
      <c r="F20" s="984"/>
      <c r="G20" s="983"/>
      <c r="H20" s="991">
        <f>ROUND(5*(_Output!K198/100),2)</f>
        <v>0</v>
      </c>
      <c r="I20" s="992"/>
      <c r="J20" s="991"/>
      <c r="K20" s="992"/>
      <c r="L20" s="991"/>
      <c r="M20" s="992"/>
      <c r="N20" s="991"/>
      <c r="O20" s="992"/>
      <c r="P20" s="304"/>
      <c r="Q20" s="304"/>
      <c r="R20" s="406"/>
      <c r="S20" s="407"/>
      <c r="T20" s="141"/>
    </row>
    <row r="21" spans="1:20" s="5" customFormat="1" ht="20.100000000000001" customHeight="1">
      <c r="A21" s="391"/>
      <c r="B21" s="393"/>
      <c r="C21" s="442" t="s">
        <v>2629</v>
      </c>
      <c r="D21" s="443" t="s">
        <v>19</v>
      </c>
      <c r="E21" s="444"/>
      <c r="F21" s="444"/>
      <c r="G21" s="444"/>
      <c r="H21" s="993">
        <f>ROUND(SUM(H16:I20)/(COUNT(H16:I20)),2)</f>
        <v>0</v>
      </c>
      <c r="I21" s="994"/>
      <c r="J21" s="993">
        <f>SUM('General - PRO'!G42:J42)</f>
        <v>3</v>
      </c>
      <c r="K21" s="994"/>
      <c r="L21" s="1000" t="s">
        <v>7</v>
      </c>
      <c r="M21" s="1001"/>
      <c r="N21" s="1000" t="s">
        <v>7</v>
      </c>
      <c r="O21" s="1001"/>
      <c r="P21" s="445"/>
      <c r="Q21" s="445"/>
      <c r="R21" s="406"/>
      <c r="S21" s="407"/>
      <c r="T21" s="141"/>
    </row>
    <row r="22" spans="1:20" s="5" customFormat="1" ht="20.100000000000001" customHeight="1">
      <c r="A22" s="141"/>
      <c r="B22" s="449" t="s">
        <v>25</v>
      </c>
      <c r="C22" s="163"/>
      <c r="D22" s="985" t="s">
        <v>26</v>
      </c>
      <c r="E22" s="986"/>
      <c r="F22" s="986"/>
      <c r="G22" s="987"/>
      <c r="H22" s="982">
        <f>ROUND(5*(_Output!K217/100),2)</f>
        <v>0</v>
      </c>
      <c r="I22" s="983"/>
      <c r="J22" s="982"/>
      <c r="K22" s="983"/>
      <c r="L22" s="982"/>
      <c r="M22" s="983"/>
      <c r="N22" s="982"/>
      <c r="O22" s="983"/>
      <c r="P22" s="175"/>
      <c r="Q22" s="175"/>
      <c r="R22" s="406"/>
      <c r="S22" s="407"/>
      <c r="T22" s="141"/>
    </row>
    <row r="23" spans="1:20" s="5" customFormat="1" ht="20.100000000000001" customHeight="1">
      <c r="A23" s="141"/>
      <c r="B23" s="392"/>
      <c r="C23" s="163"/>
      <c r="D23" s="982" t="s">
        <v>840</v>
      </c>
      <c r="E23" s="984"/>
      <c r="F23" s="984"/>
      <c r="G23" s="983"/>
      <c r="H23" s="982">
        <f>ROUND(5*(_Output!K248/100),2)</f>
        <v>0</v>
      </c>
      <c r="I23" s="983"/>
      <c r="J23" s="982"/>
      <c r="K23" s="983"/>
      <c r="L23" s="982"/>
      <c r="M23" s="983"/>
      <c r="N23" s="982"/>
      <c r="O23" s="983"/>
      <c r="P23" s="175"/>
      <c r="Q23" s="175"/>
      <c r="R23" s="406"/>
      <c r="S23" s="407"/>
      <c r="T23" s="141"/>
    </row>
    <row r="24" spans="1:20" s="5" customFormat="1" ht="20.100000000000001" customHeight="1">
      <c r="A24" s="141"/>
      <c r="B24" s="305"/>
      <c r="C24" s="172"/>
      <c r="D24" s="982" t="s">
        <v>28</v>
      </c>
      <c r="E24" s="984"/>
      <c r="F24" s="984"/>
      <c r="G24" s="983"/>
      <c r="H24" s="982">
        <f>ROUND(5*(_Output!K276/100),2)</f>
        <v>0</v>
      </c>
      <c r="I24" s="983"/>
      <c r="J24" s="982"/>
      <c r="K24" s="983"/>
      <c r="L24" s="982"/>
      <c r="M24" s="983"/>
      <c r="N24" s="982"/>
      <c r="O24" s="983"/>
      <c r="P24" s="175"/>
      <c r="Q24" s="175"/>
      <c r="R24" s="406"/>
      <c r="S24" s="407"/>
      <c r="T24" s="141"/>
    </row>
    <row r="25" spans="1:20" s="5" customFormat="1" ht="20.100000000000001" customHeight="1">
      <c r="A25" s="141"/>
      <c r="B25" s="305"/>
      <c r="C25" s="163"/>
      <c r="D25" s="982" t="s">
        <v>29</v>
      </c>
      <c r="E25" s="984"/>
      <c r="F25" s="984"/>
      <c r="G25" s="983"/>
      <c r="H25" s="982">
        <f>ROUND(5*(_Output!K316/100),2)</f>
        <v>0</v>
      </c>
      <c r="I25" s="983"/>
      <c r="J25" s="982"/>
      <c r="K25" s="983"/>
      <c r="L25" s="982"/>
      <c r="M25" s="983"/>
      <c r="N25" s="982"/>
      <c r="O25" s="983"/>
      <c r="P25" s="175"/>
      <c r="Q25" s="175"/>
      <c r="R25" s="406"/>
      <c r="S25" s="407"/>
      <c r="T25" s="141"/>
    </row>
    <row r="26" spans="1:20" s="5" customFormat="1" ht="20.100000000000001" customHeight="1">
      <c r="A26" s="141"/>
      <c r="B26" s="305"/>
      <c r="C26" s="163"/>
      <c r="D26" s="982" t="s">
        <v>30</v>
      </c>
      <c r="E26" s="984"/>
      <c r="F26" s="984"/>
      <c r="G26" s="983"/>
      <c r="H26" s="982">
        <f>ROUND(5*(_Output!K1042/100),2)</f>
        <v>0</v>
      </c>
      <c r="I26" s="983"/>
      <c r="J26" s="982"/>
      <c r="K26" s="983"/>
      <c r="L26" s="982"/>
      <c r="M26" s="983"/>
      <c r="N26" s="982"/>
      <c r="O26" s="983"/>
      <c r="P26" s="175"/>
      <c r="Q26" s="175"/>
      <c r="R26" s="406"/>
      <c r="S26" s="407"/>
      <c r="T26" s="141"/>
    </row>
    <row r="27" spans="1:20" s="5" customFormat="1" ht="20.100000000000001" customHeight="1">
      <c r="A27" s="141"/>
      <c r="B27" s="305"/>
      <c r="C27" s="163"/>
      <c r="D27" s="982" t="s">
        <v>31</v>
      </c>
      <c r="E27" s="984"/>
      <c r="F27" s="984"/>
      <c r="G27" s="983"/>
      <c r="H27" s="982">
        <f>ROUND(5*(_Output!K1430/100),2)</f>
        <v>0</v>
      </c>
      <c r="I27" s="983"/>
      <c r="J27" s="982"/>
      <c r="K27" s="983"/>
      <c r="L27" s="982"/>
      <c r="M27" s="983"/>
      <c r="N27" s="982"/>
      <c r="O27" s="983"/>
      <c r="P27" s="175"/>
      <c r="Q27" s="175"/>
      <c r="R27" s="406"/>
      <c r="S27" s="407"/>
      <c r="T27" s="141"/>
    </row>
    <row r="28" spans="1:20" s="5" customFormat="1" ht="20.100000000000001" customHeight="1">
      <c r="A28" s="141"/>
      <c r="B28" s="305"/>
      <c r="C28" s="163"/>
      <c r="D28" s="982" t="s">
        <v>32</v>
      </c>
      <c r="E28" s="984"/>
      <c r="F28" s="984"/>
      <c r="G28" s="983"/>
      <c r="H28" s="982">
        <f>ROUND(5*(_Output!K1454/100),2)</f>
        <v>0</v>
      </c>
      <c r="I28" s="983"/>
      <c r="J28" s="309"/>
      <c r="K28" s="471"/>
      <c r="L28" s="309"/>
      <c r="M28" s="471"/>
      <c r="N28" s="309"/>
      <c r="O28" s="471"/>
      <c r="P28" s="304"/>
      <c r="Q28" s="175"/>
      <c r="R28" s="406"/>
      <c r="S28" s="407"/>
      <c r="T28" s="141"/>
    </row>
    <row r="29" spans="1:20" s="5" customFormat="1" ht="20.100000000000001" customHeight="1">
      <c r="A29" s="391"/>
      <c r="B29" s="394"/>
      <c r="C29" s="442" t="s">
        <v>2629</v>
      </c>
      <c r="D29" s="443" t="s">
        <v>25</v>
      </c>
      <c r="E29" s="444"/>
      <c r="F29" s="444"/>
      <c r="G29" s="444"/>
      <c r="H29" s="993">
        <f>ROUND(SUM(H22:I26)/(COUNT(H22:I26)),2)</f>
        <v>0</v>
      </c>
      <c r="I29" s="994"/>
      <c r="J29" s="993">
        <f>SUM('General - PRO'!G43:J43)</f>
        <v>3</v>
      </c>
      <c r="K29" s="994"/>
      <c r="L29" s="1000" t="s">
        <v>7</v>
      </c>
      <c r="M29" s="1001"/>
      <c r="N29" s="1000" t="s">
        <v>7</v>
      </c>
      <c r="O29" s="1001"/>
      <c r="P29" s="445"/>
      <c r="Q29" s="445"/>
      <c r="R29" s="406"/>
      <c r="S29" s="407"/>
      <c r="T29" s="141"/>
    </row>
    <row r="30" spans="1:20" s="5" customFormat="1" ht="20.100000000000001" customHeight="1">
      <c r="A30" s="141"/>
      <c r="B30" s="449" t="s">
        <v>33</v>
      </c>
      <c r="C30" s="163"/>
      <c r="D30" s="985" t="s">
        <v>2630</v>
      </c>
      <c r="E30" s="986"/>
      <c r="F30" s="986"/>
      <c r="G30" s="987"/>
      <c r="H30" s="982">
        <f>IFERROR(ROUND(5*(_Output!K373/100),2),0)</f>
        <v>0</v>
      </c>
      <c r="I30" s="983"/>
      <c r="J30" s="982"/>
      <c r="K30" s="983"/>
      <c r="L30" s="982">
        <f>IFERROR(ROUND(3*(_Output!K372/100),2),0)</f>
        <v>0</v>
      </c>
      <c r="M30" s="983"/>
      <c r="N30" s="982"/>
      <c r="O30" s="983"/>
      <c r="P30" s="175" t="str">
        <f>VLOOKUP(_Output!D320,_Input!B3:C4,2,FALSE)</f>
        <v>Yes</v>
      </c>
      <c r="Q30" s="175"/>
      <c r="R30" s="406"/>
      <c r="S30" s="407"/>
      <c r="T30" s="141"/>
    </row>
    <row r="31" spans="1:20" s="5" customFormat="1" ht="20.100000000000001" customHeight="1">
      <c r="A31" s="141"/>
      <c r="B31" s="305"/>
      <c r="C31" s="163"/>
      <c r="D31" s="982" t="s">
        <v>35</v>
      </c>
      <c r="E31" s="984"/>
      <c r="F31" s="984"/>
      <c r="G31" s="983"/>
      <c r="H31" s="982">
        <f>IFERROR(ROUND(5*(_Output!K420/100),2),0)</f>
        <v>0</v>
      </c>
      <c r="I31" s="983"/>
      <c r="J31" s="982"/>
      <c r="K31" s="983"/>
      <c r="L31" s="982">
        <f>IFERROR(ROUND(3*(_Output!K419/100),2),0)</f>
        <v>0</v>
      </c>
      <c r="M31" s="983"/>
      <c r="N31" s="982"/>
      <c r="O31" s="983"/>
      <c r="P31" s="175" t="str">
        <f>VLOOKUP(_Output!D376,_Input!B3:C4,2,FALSE)</f>
        <v>Yes</v>
      </c>
      <c r="Q31" s="175"/>
      <c r="R31" s="406"/>
      <c r="S31" s="407"/>
      <c r="T31" s="141"/>
    </row>
    <row r="32" spans="1:20" s="5" customFormat="1" ht="20.100000000000001" customHeight="1">
      <c r="A32" s="141"/>
      <c r="B32" s="305"/>
      <c r="C32" s="163"/>
      <c r="D32" s="982" t="s">
        <v>36</v>
      </c>
      <c r="E32" s="984"/>
      <c r="F32" s="984"/>
      <c r="G32" s="983"/>
      <c r="H32" s="982">
        <f>IFERROR(ROUND(5*(_Output!K474/100),2),0)</f>
        <v>0</v>
      </c>
      <c r="I32" s="983"/>
      <c r="J32" s="982"/>
      <c r="K32" s="983"/>
      <c r="L32" s="982">
        <f>IFERROR(ROUND(3*(_Output!K473/100),2),0)</f>
        <v>0</v>
      </c>
      <c r="M32" s="983"/>
      <c r="N32" s="982"/>
      <c r="O32" s="983"/>
      <c r="P32" s="175" t="str">
        <f>VLOOKUP(_Output!D423,_Input!B3:C4,2,FALSE)</f>
        <v>Yes</v>
      </c>
      <c r="Q32" s="175"/>
      <c r="R32" s="406"/>
      <c r="S32" s="407"/>
      <c r="T32" s="141"/>
    </row>
    <row r="33" spans="1:20" s="5" customFormat="1" ht="20.100000000000001" customHeight="1">
      <c r="A33" s="141"/>
      <c r="B33" s="305"/>
      <c r="C33" s="171"/>
      <c r="D33" s="982" t="s">
        <v>37</v>
      </c>
      <c r="E33" s="984"/>
      <c r="F33" s="984"/>
      <c r="G33" s="983"/>
      <c r="H33" s="991">
        <f>IFERROR(ROUND(5*(_Output!K523/100),2),0)</f>
        <v>0</v>
      </c>
      <c r="I33" s="992"/>
      <c r="J33" s="991"/>
      <c r="K33" s="992"/>
      <c r="L33" s="991">
        <f>IFERROR(ROUND(3*(_Output!K522/100),2),0)</f>
        <v>0</v>
      </c>
      <c r="M33" s="992"/>
      <c r="N33" s="991"/>
      <c r="O33" s="992"/>
      <c r="P33" s="304" t="str">
        <f>VLOOKUP(_Output!D477,_Input!B3:C4,2,FALSE)</f>
        <v>Yes</v>
      </c>
      <c r="Q33" s="304"/>
      <c r="R33" s="406"/>
      <c r="S33" s="407"/>
      <c r="T33" s="141"/>
    </row>
    <row r="34" spans="1:20" s="5" customFormat="1" ht="20.100000000000001" customHeight="1">
      <c r="A34" s="391"/>
      <c r="B34" s="394"/>
      <c r="C34" s="442" t="s">
        <v>2629</v>
      </c>
      <c r="D34" s="443" t="s">
        <v>33</v>
      </c>
      <c r="E34" s="444"/>
      <c r="F34" s="444"/>
      <c r="G34" s="444"/>
      <c r="H34" s="993">
        <f>IFERROR(ROUND(SUMIF(P30:P33, "&lt;&gt;No",H30:I33)/COUNTIF(P30:P33, "&lt;&gt;No"),2),0)</f>
        <v>0</v>
      </c>
      <c r="I34" s="994"/>
      <c r="J34" s="993">
        <f>SUM('General - PRO'!G44:J44)</f>
        <v>3</v>
      </c>
      <c r="K34" s="994"/>
      <c r="L34" s="993">
        <f>IFERROR(ROUND(SUMIF(P30:P33, "&lt;&gt;No",L30:M33)/COUNTIF(P30:P33, "&lt;&gt;No"),2),0)</f>
        <v>0</v>
      </c>
      <c r="M34" s="994"/>
      <c r="N34" s="993">
        <f>SUM('General - PRO'!G49:J49)</f>
        <v>2</v>
      </c>
      <c r="O34" s="994"/>
      <c r="P34" s="445"/>
      <c r="Q34" s="445"/>
      <c r="R34" s="406"/>
      <c r="S34" s="407"/>
      <c r="T34" s="141"/>
    </row>
    <row r="35" spans="1:20" s="5" customFormat="1" ht="20.100000000000001" customHeight="1">
      <c r="A35" s="141"/>
      <c r="B35" s="449" t="s">
        <v>38</v>
      </c>
      <c r="C35" s="163"/>
      <c r="D35" s="985" t="s">
        <v>39</v>
      </c>
      <c r="E35" s="986"/>
      <c r="F35" s="986"/>
      <c r="G35" s="987"/>
      <c r="H35" s="982">
        <f>IFERROR(ROUND(5*(_Output!K598/100),2),0)</f>
        <v>0</v>
      </c>
      <c r="I35" s="983"/>
      <c r="J35" s="982"/>
      <c r="K35" s="983"/>
      <c r="L35" s="982">
        <f>IFERROR(ROUND(3*(_Output!K597/100),2),0)</f>
        <v>0</v>
      </c>
      <c r="M35" s="983"/>
      <c r="N35" s="982"/>
      <c r="O35" s="983"/>
      <c r="P35" s="175" t="str">
        <f>VLOOKUP(_Output!D527,_Input!B3:C4,2,FALSE)</f>
        <v>Yes</v>
      </c>
      <c r="Q35" s="175"/>
      <c r="R35" s="406"/>
      <c r="S35" s="407"/>
      <c r="T35" s="141"/>
    </row>
    <row r="36" spans="1:20" s="5" customFormat="1" ht="20.100000000000001" customHeight="1">
      <c r="A36" s="141"/>
      <c r="B36" s="305"/>
      <c r="C36" s="163"/>
      <c r="D36" s="982" t="s">
        <v>40</v>
      </c>
      <c r="E36" s="984"/>
      <c r="F36" s="984"/>
      <c r="G36" s="983"/>
      <c r="H36" s="982">
        <f>IFERROR(ROUND(5*(_Output!K677/100),2),0)</f>
        <v>0</v>
      </c>
      <c r="I36" s="983"/>
      <c r="J36" s="982"/>
      <c r="K36" s="983"/>
      <c r="L36" s="982">
        <f>IFERROR(ROUND(3*(_Output!K676/100),2),0)</f>
        <v>0</v>
      </c>
      <c r="M36" s="983"/>
      <c r="N36" s="982"/>
      <c r="O36" s="983"/>
      <c r="P36" s="175" t="str">
        <f>VLOOKUP(_Output!D601,_Input!B3:C4,2,FALSE)</f>
        <v>Yes</v>
      </c>
      <c r="Q36" s="175"/>
      <c r="R36" s="406"/>
      <c r="S36" s="407"/>
      <c r="T36" s="141"/>
    </row>
    <row r="37" spans="1:20" s="5" customFormat="1" ht="20.100000000000001" customHeight="1">
      <c r="A37" s="141"/>
      <c r="B37" s="305"/>
      <c r="C37" s="163"/>
      <c r="D37" s="982" t="s">
        <v>1941</v>
      </c>
      <c r="E37" s="984"/>
      <c r="F37" s="984"/>
      <c r="G37" s="983"/>
      <c r="H37" s="982">
        <f>IFERROR(ROUND(5*(_Output!K740/100),2),0)</f>
        <v>0</v>
      </c>
      <c r="I37" s="983"/>
      <c r="J37" s="982"/>
      <c r="K37" s="983"/>
      <c r="L37" s="982">
        <f>IFERROR(ROUND(3*(_Output!K739/100),2),0)</f>
        <v>0</v>
      </c>
      <c r="M37" s="983"/>
      <c r="N37" s="982"/>
      <c r="O37" s="983"/>
      <c r="P37" s="175" t="str">
        <f>VLOOKUP(_Output!D680,_Input!B3:C4,2,FALSE)</f>
        <v>Yes</v>
      </c>
      <c r="Q37" s="175"/>
      <c r="R37" s="406"/>
      <c r="S37" s="407"/>
      <c r="T37" s="141"/>
    </row>
    <row r="38" spans="1:20" s="5" customFormat="1" ht="20.100000000000001" customHeight="1">
      <c r="A38" s="141"/>
      <c r="B38" s="305"/>
      <c r="C38" s="163"/>
      <c r="D38" s="982" t="s">
        <v>1942</v>
      </c>
      <c r="E38" s="984"/>
      <c r="F38" s="984"/>
      <c r="G38" s="983"/>
      <c r="H38" s="982">
        <f>IFERROR(ROUND(5*(_Output!K801/100),2),0)</f>
        <v>0</v>
      </c>
      <c r="I38" s="983"/>
      <c r="J38" s="982"/>
      <c r="K38" s="983"/>
      <c r="L38" s="982">
        <f>IFERROR(ROUND(3*(_Output!K800/100),2),0)</f>
        <v>0</v>
      </c>
      <c r="M38" s="983"/>
      <c r="N38" s="982"/>
      <c r="O38" s="983"/>
      <c r="P38" s="175" t="str">
        <f>VLOOKUP(_Output!D743,_Input!B3:C4,2,FALSE)</f>
        <v>Yes</v>
      </c>
      <c r="Q38" s="175"/>
      <c r="R38" s="406"/>
      <c r="S38" s="407"/>
      <c r="T38" s="141"/>
    </row>
    <row r="39" spans="1:20" s="5" customFormat="1" ht="20.100000000000001" customHeight="1">
      <c r="A39" s="141"/>
      <c r="B39" s="395"/>
      <c r="C39" s="163"/>
      <c r="D39" s="982" t="s">
        <v>43</v>
      </c>
      <c r="E39" s="984"/>
      <c r="F39" s="984"/>
      <c r="G39" s="983"/>
      <c r="H39" s="982">
        <f>IFERROR(ROUND(5*(_Output!K855/100),2),0)</f>
        <v>0</v>
      </c>
      <c r="I39" s="983"/>
      <c r="J39" s="982"/>
      <c r="K39" s="983"/>
      <c r="L39" s="982">
        <f>IFERROR(ROUND(3*(_Output!K854/100),2),0)</f>
        <v>0</v>
      </c>
      <c r="M39" s="983"/>
      <c r="N39" s="982"/>
      <c r="O39" s="983"/>
      <c r="P39" s="175" t="str">
        <f>VLOOKUP(_Output!D804,_Input!B3:C4,2,FALSE)</f>
        <v>Yes</v>
      </c>
      <c r="Q39" s="175"/>
      <c r="R39" s="406"/>
      <c r="S39" s="407"/>
      <c r="T39" s="141"/>
    </row>
    <row r="40" spans="1:20" s="5" customFormat="1" ht="20.100000000000001" customHeight="1">
      <c r="A40" s="141"/>
      <c r="B40" s="305"/>
      <c r="C40" s="169"/>
      <c r="D40" s="982" t="s">
        <v>44</v>
      </c>
      <c r="E40" s="984"/>
      <c r="F40" s="984"/>
      <c r="G40" s="983"/>
      <c r="H40" s="982">
        <f>IFERROR(ROUND(5*(_Output!K915/100),2),0)</f>
        <v>0</v>
      </c>
      <c r="I40" s="983"/>
      <c r="J40" s="982"/>
      <c r="K40" s="983"/>
      <c r="L40" s="982">
        <f>IFERROR(ROUND(3*(_Output!K914/100),2),0)</f>
        <v>0</v>
      </c>
      <c r="M40" s="983"/>
      <c r="N40" s="982"/>
      <c r="O40" s="983"/>
      <c r="P40" s="175" t="str">
        <f>VLOOKUP(_Output!D858,_Input!B3:C4,2,FALSE)</f>
        <v>Yes</v>
      </c>
      <c r="Q40" s="175"/>
      <c r="R40" s="406"/>
      <c r="S40" s="407"/>
      <c r="T40" s="141"/>
    </row>
    <row r="41" spans="1:20" s="5" customFormat="1" ht="20.100000000000001" customHeight="1" thickBot="1">
      <c r="A41" s="391"/>
      <c r="B41" s="393"/>
      <c r="C41" s="442" t="s">
        <v>2629</v>
      </c>
      <c r="D41" s="443" t="s">
        <v>38</v>
      </c>
      <c r="E41" s="444"/>
      <c r="F41" s="444"/>
      <c r="G41" s="444"/>
      <c r="H41" s="993">
        <f>IFERROR(ROUND(SUMIF(P35:P40, "&lt;&gt;No",H35:I40)/COUNTIF(P35:P40, "&lt;&gt;No"),2),0)</f>
        <v>0</v>
      </c>
      <c r="I41" s="994"/>
      <c r="J41" s="993">
        <f>SUM('General - PRO'!G45:J45)</f>
        <v>3</v>
      </c>
      <c r="K41" s="994"/>
      <c r="L41" s="993">
        <f>IFERROR(ROUND(SUMIF(P35:P40, "&lt;&gt;No",L35:M40)/COUNTIF(P35:P40, "&lt;&gt;No"),2),0)</f>
        <v>0</v>
      </c>
      <c r="M41" s="994"/>
      <c r="N41" s="993">
        <f>SUM('General - PRO'!G50:J50)</f>
        <v>2</v>
      </c>
      <c r="O41" s="994"/>
      <c r="P41" s="445"/>
      <c r="Q41" s="445"/>
      <c r="R41" s="408"/>
      <c r="S41" s="409"/>
      <c r="T41" s="141"/>
    </row>
    <row r="42" spans="1:20" s="5" customFormat="1" ht="20.100000000000001" customHeight="1" thickBot="1">
      <c r="A42" s="141"/>
      <c r="B42" s="170"/>
      <c r="C42" s="163"/>
      <c r="D42" s="163"/>
      <c r="E42" s="163"/>
      <c r="F42" s="163"/>
      <c r="G42" s="163"/>
      <c r="H42" s="163"/>
      <c r="I42" s="163"/>
      <c r="J42" s="163"/>
      <c r="K42" s="163"/>
      <c r="L42" s="141"/>
      <c r="M42" s="141"/>
      <c r="N42" s="141"/>
      <c r="O42" s="141"/>
      <c r="P42" s="175"/>
      <c r="Q42" s="175"/>
      <c r="R42" s="175"/>
      <c r="S42" s="163"/>
      <c r="T42" s="141"/>
    </row>
    <row r="43" spans="1:20" s="5" customFormat="1" ht="20.100000000000001" customHeight="1">
      <c r="A43" s="141"/>
      <c r="B43" s="170"/>
      <c r="C43" s="163"/>
      <c r="D43" s="163"/>
      <c r="E43" s="163"/>
      <c r="F43" s="163"/>
      <c r="G43" s="163"/>
      <c r="H43" s="163"/>
      <c r="I43" s="163"/>
      <c r="J43" s="163"/>
      <c r="K43" s="163"/>
      <c r="L43" s="141"/>
      <c r="M43" s="141"/>
      <c r="N43" s="141"/>
      <c r="O43" s="141"/>
      <c r="P43" s="175"/>
      <c r="Q43" s="175"/>
      <c r="R43" s="404"/>
      <c r="S43" s="405"/>
      <c r="T43" s="141"/>
    </row>
    <row r="44" spans="1:20" s="5" customFormat="1" ht="20.100000000000001" customHeight="1">
      <c r="A44" s="141"/>
      <c r="B44" s="170"/>
      <c r="C44" s="163"/>
      <c r="D44" s="163"/>
      <c r="E44" s="163"/>
      <c r="F44" s="163"/>
      <c r="G44" s="163"/>
      <c r="H44" s="163"/>
      <c r="I44" s="163"/>
      <c r="J44" s="163"/>
      <c r="K44" s="163"/>
      <c r="L44" s="141"/>
      <c r="M44" s="141"/>
      <c r="N44" s="141"/>
      <c r="O44" s="141"/>
      <c r="P44" s="175"/>
      <c r="Q44" s="175"/>
      <c r="R44" s="406"/>
      <c r="S44" s="407"/>
      <c r="T44" s="141"/>
    </row>
    <row r="45" spans="1:20" s="5" customFormat="1" ht="20.100000000000001" customHeight="1">
      <c r="A45" s="141"/>
      <c r="B45" s="170"/>
      <c r="C45" s="163"/>
      <c r="D45" s="163"/>
      <c r="E45" s="163"/>
      <c r="F45" s="163"/>
      <c r="G45" s="163"/>
      <c r="H45" s="163"/>
      <c r="I45" s="163"/>
      <c r="J45" s="163"/>
      <c r="K45" s="163"/>
      <c r="L45" s="141"/>
      <c r="M45" s="141"/>
      <c r="N45" s="141"/>
      <c r="O45" s="141"/>
      <c r="P45" s="175"/>
      <c r="Q45" s="175"/>
      <c r="R45" s="406"/>
      <c r="S45" s="407"/>
      <c r="T45" s="141"/>
    </row>
    <row r="46" spans="1:20" s="5" customFormat="1" ht="20.100000000000001" customHeight="1">
      <c r="A46" s="141"/>
      <c r="B46" s="170"/>
      <c r="C46" s="163"/>
      <c r="D46" s="163"/>
      <c r="E46" s="163"/>
      <c r="F46" s="163"/>
      <c r="G46" s="163"/>
      <c r="H46" s="163"/>
      <c r="I46" s="163"/>
      <c r="J46" s="163"/>
      <c r="K46" s="163"/>
      <c r="L46" s="141"/>
      <c r="M46" s="141"/>
      <c r="N46" s="141"/>
      <c r="O46" s="141"/>
      <c r="P46" s="175"/>
      <c r="Q46" s="175"/>
      <c r="R46" s="406"/>
      <c r="S46" s="407"/>
      <c r="T46" s="141"/>
    </row>
    <row r="47" spans="1:20" s="5" customFormat="1" ht="20.100000000000001" customHeight="1">
      <c r="A47" s="141"/>
      <c r="B47" s="170"/>
      <c r="C47" s="163"/>
      <c r="D47" s="163"/>
      <c r="E47" s="163"/>
      <c r="F47" s="163"/>
      <c r="G47" s="163"/>
      <c r="H47" s="163"/>
      <c r="I47" s="163"/>
      <c r="J47" s="163"/>
      <c r="K47" s="163"/>
      <c r="L47" s="141"/>
      <c r="M47" s="141"/>
      <c r="N47" s="141"/>
      <c r="O47" s="141"/>
      <c r="P47" s="175"/>
      <c r="Q47" s="175"/>
      <c r="R47" s="406"/>
      <c r="S47" s="407"/>
      <c r="T47" s="141"/>
    </row>
    <row r="48" spans="1:20" s="5" customFormat="1" ht="20.100000000000001" customHeight="1">
      <c r="A48" s="141"/>
      <c r="B48" s="170"/>
      <c r="C48" s="163"/>
      <c r="D48" s="163"/>
      <c r="E48" s="163"/>
      <c r="F48" s="163"/>
      <c r="G48" s="163"/>
      <c r="H48" s="163"/>
      <c r="I48" s="163"/>
      <c r="J48" s="163"/>
      <c r="K48" s="163"/>
      <c r="L48" s="141"/>
      <c r="M48" s="141"/>
      <c r="N48" s="141"/>
      <c r="O48" s="141"/>
      <c r="P48" s="175"/>
      <c r="Q48" s="175"/>
      <c r="R48" s="406"/>
      <c r="S48" s="407"/>
      <c r="T48" s="141"/>
    </row>
    <row r="49" spans="1:20" s="5" customFormat="1" ht="20.100000000000001" customHeight="1">
      <c r="A49" s="141"/>
      <c r="B49" s="170"/>
      <c r="C49" s="163"/>
      <c r="D49" s="163"/>
      <c r="E49" s="163"/>
      <c r="F49" s="163"/>
      <c r="G49" s="163"/>
      <c r="H49" s="163"/>
      <c r="I49" s="163"/>
      <c r="J49" s="163"/>
      <c r="K49" s="163"/>
      <c r="L49" s="141"/>
      <c r="M49" s="141"/>
      <c r="N49" s="141"/>
      <c r="O49" s="141"/>
      <c r="P49" s="175"/>
      <c r="Q49" s="175"/>
      <c r="R49" s="406"/>
      <c r="S49" s="407"/>
      <c r="T49" s="141"/>
    </row>
    <row r="50" spans="1:20" s="5" customFormat="1" ht="20.100000000000001" customHeight="1">
      <c r="A50" s="141"/>
      <c r="B50" s="170"/>
      <c r="C50" s="163"/>
      <c r="D50" s="163"/>
      <c r="E50" s="163"/>
      <c r="F50" s="163"/>
      <c r="G50" s="163"/>
      <c r="H50" s="163"/>
      <c r="I50" s="163"/>
      <c r="J50" s="163"/>
      <c r="K50" s="163"/>
      <c r="L50" s="141"/>
      <c r="M50" s="141"/>
      <c r="N50" s="141"/>
      <c r="O50" s="141"/>
      <c r="P50" s="175"/>
      <c r="Q50" s="175"/>
      <c r="R50" s="406"/>
      <c r="S50" s="407"/>
      <c r="T50" s="141"/>
    </row>
    <row r="51" spans="1:20" s="5" customFormat="1" ht="20.100000000000001" customHeight="1">
      <c r="A51" s="141"/>
      <c r="B51" s="170"/>
      <c r="C51" s="163"/>
      <c r="D51" s="163"/>
      <c r="E51" s="163"/>
      <c r="F51" s="163"/>
      <c r="G51" s="163"/>
      <c r="H51" s="163"/>
      <c r="I51" s="163"/>
      <c r="J51" s="163"/>
      <c r="K51" s="163"/>
      <c r="L51" s="141"/>
      <c r="M51" s="141"/>
      <c r="N51" s="141"/>
      <c r="O51" s="141"/>
      <c r="P51" s="175"/>
      <c r="Q51" s="175"/>
      <c r="R51" s="406"/>
      <c r="S51" s="407"/>
      <c r="T51" s="141"/>
    </row>
    <row r="52" spans="1:20" s="5" customFormat="1" ht="20.100000000000001" customHeight="1">
      <c r="A52" s="141"/>
      <c r="B52" s="170"/>
      <c r="C52" s="163"/>
      <c r="D52" s="163"/>
      <c r="E52" s="163"/>
      <c r="F52" s="163"/>
      <c r="G52" s="163"/>
      <c r="H52" s="163"/>
      <c r="I52" s="163"/>
      <c r="J52" s="163"/>
      <c r="K52" s="163"/>
      <c r="L52" s="141"/>
      <c r="M52" s="141"/>
      <c r="N52" s="141"/>
      <c r="O52" s="141"/>
      <c r="P52" s="175"/>
      <c r="Q52" s="175"/>
      <c r="R52" s="406"/>
      <c r="S52" s="407"/>
      <c r="T52" s="141"/>
    </row>
    <row r="53" spans="1:20" s="5" customFormat="1" ht="20.100000000000001" customHeight="1">
      <c r="A53" s="141"/>
      <c r="B53" s="170"/>
      <c r="C53" s="163"/>
      <c r="D53" s="163"/>
      <c r="E53" s="163"/>
      <c r="F53" s="163"/>
      <c r="G53" s="163"/>
      <c r="H53" s="163"/>
      <c r="I53" s="163"/>
      <c r="J53" s="163"/>
      <c r="K53" s="163"/>
      <c r="L53" s="141"/>
      <c r="M53" s="141"/>
      <c r="N53" s="141"/>
      <c r="O53" s="141"/>
      <c r="P53" s="175"/>
      <c r="Q53" s="175"/>
      <c r="R53" s="406"/>
      <c r="S53" s="407"/>
      <c r="T53" s="141"/>
    </row>
    <row r="54" spans="1:20" s="5" customFormat="1" ht="20.100000000000001" customHeight="1">
      <c r="A54" s="141"/>
      <c r="B54" s="170"/>
      <c r="C54" s="163"/>
      <c r="D54" s="163"/>
      <c r="E54" s="163"/>
      <c r="F54" s="163"/>
      <c r="G54" s="163"/>
      <c r="H54" s="163"/>
      <c r="I54" s="163"/>
      <c r="J54" s="163"/>
      <c r="K54" s="163"/>
      <c r="L54" s="141"/>
      <c r="M54" s="141"/>
      <c r="N54" s="141"/>
      <c r="O54" s="141"/>
      <c r="P54" s="175"/>
      <c r="Q54" s="175"/>
      <c r="R54" s="406"/>
      <c r="S54" s="407"/>
      <c r="T54" s="141"/>
    </row>
    <row r="55" spans="1:20" s="5" customFormat="1" ht="20.100000000000001" customHeight="1">
      <c r="A55" s="141"/>
      <c r="B55" s="170"/>
      <c r="C55" s="163"/>
      <c r="D55" s="163"/>
      <c r="E55" s="163"/>
      <c r="F55" s="163"/>
      <c r="G55" s="163"/>
      <c r="H55" s="163"/>
      <c r="I55" s="163"/>
      <c r="J55" s="163"/>
      <c r="K55" s="163"/>
      <c r="L55" s="141"/>
      <c r="M55" s="141"/>
      <c r="N55" s="141"/>
      <c r="O55" s="141"/>
      <c r="P55" s="175"/>
      <c r="Q55" s="175"/>
      <c r="R55" s="406"/>
      <c r="S55" s="407"/>
      <c r="T55" s="141"/>
    </row>
    <row r="56" spans="1:20" s="5" customFormat="1" ht="20.100000000000001" customHeight="1" thickBot="1">
      <c r="A56" s="141"/>
      <c r="B56" s="170"/>
      <c r="C56" s="163"/>
      <c r="D56" s="163"/>
      <c r="E56" s="163"/>
      <c r="F56" s="163"/>
      <c r="G56" s="163"/>
      <c r="H56" s="163"/>
      <c r="I56" s="163"/>
      <c r="J56" s="163"/>
      <c r="K56" s="163"/>
      <c r="L56" s="141"/>
      <c r="M56" s="141"/>
      <c r="N56" s="141"/>
      <c r="O56" s="141"/>
      <c r="P56" s="175"/>
      <c r="Q56" s="175"/>
      <c r="R56" s="408"/>
      <c r="S56" s="409"/>
      <c r="T56" s="141"/>
    </row>
    <row r="57" spans="1:20" s="5" customFormat="1" ht="20.100000000000001" customHeight="1">
      <c r="A57" s="141"/>
      <c r="B57" s="170"/>
      <c r="C57" s="163"/>
      <c r="D57" s="163"/>
      <c r="E57" s="163"/>
      <c r="F57" s="163"/>
      <c r="G57" s="163"/>
      <c r="H57" s="163"/>
      <c r="I57" s="163"/>
      <c r="J57" s="163"/>
      <c r="K57" s="163"/>
      <c r="L57" s="141"/>
      <c r="M57" s="141"/>
      <c r="N57" s="141"/>
      <c r="O57" s="141"/>
      <c r="P57" s="175"/>
      <c r="Q57" s="175"/>
      <c r="R57" s="175"/>
      <c r="S57" s="163"/>
      <c r="T57" s="141"/>
    </row>
    <row r="58" spans="1:20" s="5" customFormat="1" ht="20.100000000000001" hidden="1" customHeight="1">
      <c r="A58" s="141"/>
      <c r="B58" s="170"/>
      <c r="C58" s="163"/>
      <c r="D58" s="163"/>
      <c r="E58" s="163"/>
      <c r="F58" s="163"/>
      <c r="G58" s="163"/>
      <c r="H58" s="163"/>
      <c r="I58" s="163"/>
      <c r="J58" s="163"/>
      <c r="K58" s="163"/>
      <c r="L58" s="141"/>
      <c r="M58" s="141"/>
      <c r="N58" s="141"/>
      <c r="O58" s="141"/>
      <c r="P58" s="175"/>
      <c r="Q58" s="175"/>
      <c r="R58" s="175"/>
      <c r="S58" s="163"/>
      <c r="T58" s="141"/>
    </row>
    <row r="59" spans="1:20" s="5" customFormat="1" ht="20.100000000000001" hidden="1" customHeight="1">
      <c r="A59" s="141"/>
      <c r="B59" s="170"/>
      <c r="C59" s="163"/>
      <c r="D59" s="163"/>
      <c r="E59" s="163"/>
      <c r="F59" s="163"/>
      <c r="G59" s="163"/>
      <c r="H59" s="163"/>
      <c r="I59" s="163"/>
      <c r="J59" s="163"/>
      <c r="K59" s="163"/>
      <c r="L59" s="141"/>
      <c r="M59" s="141"/>
      <c r="N59" s="141"/>
      <c r="O59" s="141"/>
      <c r="P59" s="175"/>
      <c r="Q59" s="175"/>
      <c r="R59" s="175"/>
      <c r="S59" s="163"/>
      <c r="T59" s="141"/>
    </row>
    <row r="60" spans="1:20" s="5" customFormat="1" ht="20.100000000000001" hidden="1" customHeight="1">
      <c r="A60" s="141"/>
      <c r="B60" s="141"/>
      <c r="C60" s="160"/>
      <c r="D60" s="160"/>
      <c r="E60" s="160"/>
      <c r="F60" s="160"/>
      <c r="G60" s="160"/>
      <c r="H60" s="160"/>
      <c r="I60" s="160"/>
      <c r="J60" s="160"/>
      <c r="K60" s="160"/>
      <c r="L60" s="163"/>
      <c r="M60" s="141"/>
      <c r="N60" s="175"/>
      <c r="O60" s="141"/>
      <c r="P60" s="141"/>
      <c r="Q60" s="141"/>
      <c r="R60" s="141"/>
      <c r="S60" s="163"/>
      <c r="T60" s="141"/>
    </row>
    <row r="61" spans="1:20" s="5" customFormat="1" ht="20.100000000000001" hidden="1" customHeight="1">
      <c r="A61" s="141"/>
      <c r="B61" s="141"/>
      <c r="C61" s="141"/>
      <c r="D61" s="141"/>
      <c r="E61" s="141"/>
      <c r="F61" s="141"/>
      <c r="G61" s="141"/>
      <c r="H61" s="141"/>
      <c r="I61" s="141"/>
      <c r="J61" s="141"/>
      <c r="K61" s="141"/>
      <c r="L61" s="141"/>
      <c r="M61" s="141"/>
      <c r="N61" s="175"/>
      <c r="O61" s="141"/>
      <c r="P61" s="141"/>
      <c r="Q61" s="141"/>
      <c r="R61" s="141"/>
      <c r="S61" s="141"/>
      <c r="T61" s="141"/>
    </row>
    <row r="62" spans="1:20" s="5" customFormat="1" ht="20.100000000000001" hidden="1" customHeight="1">
      <c r="A62" s="323"/>
      <c r="B62" s="323"/>
      <c r="C62" s="323"/>
      <c r="D62" s="323"/>
      <c r="E62" s="323"/>
      <c r="F62" s="323"/>
      <c r="G62" s="323"/>
      <c r="H62" s="323"/>
      <c r="I62" s="323"/>
      <c r="J62" s="323"/>
      <c r="K62" s="323"/>
      <c r="L62" s="141"/>
      <c r="M62" s="141"/>
      <c r="N62" s="141"/>
      <c r="O62" s="141"/>
      <c r="P62" s="141"/>
      <c r="Q62" s="141"/>
      <c r="R62" s="141"/>
      <c r="S62" s="141"/>
      <c r="T62" s="141"/>
    </row>
    <row r="63" spans="1:20" s="5" customFormat="1" ht="20.100000000000001" hidden="1" customHeight="1">
      <c r="L63" s="988"/>
      <c r="M63" s="988"/>
      <c r="N63" s="988"/>
      <c r="O63" s="988"/>
      <c r="P63" s="988"/>
      <c r="Q63" s="988"/>
      <c r="R63" s="988"/>
      <c r="S63" s="988"/>
    </row>
    <row r="64" spans="1:20" s="5" customFormat="1" ht="20.100000000000001" hidden="1" customHeight="1">
      <c r="L64" s="988"/>
      <c r="M64" s="988"/>
      <c r="N64" s="988"/>
      <c r="O64" s="988"/>
      <c r="P64" s="988"/>
      <c r="Q64" s="988"/>
      <c r="R64" s="988"/>
      <c r="S64" s="988"/>
    </row>
    <row r="65" spans="12:19" s="5" customFormat="1" ht="20.100000000000001" hidden="1" customHeight="1">
      <c r="L65" s="988"/>
      <c r="M65" s="988"/>
      <c r="N65" s="988"/>
      <c r="O65" s="988"/>
      <c r="P65" s="988"/>
      <c r="Q65" s="988"/>
      <c r="R65" s="988"/>
      <c r="S65" s="988"/>
    </row>
    <row r="66" spans="12:19" s="5" customFormat="1" ht="20.100000000000001" hidden="1" customHeight="1">
      <c r="L66" s="988"/>
      <c r="M66" s="988"/>
      <c r="N66" s="988"/>
      <c r="O66" s="988"/>
      <c r="P66" s="988"/>
      <c r="Q66" s="988"/>
      <c r="R66" s="988"/>
      <c r="S66" s="988"/>
    </row>
    <row r="67" spans="12:19" s="5" customFormat="1" ht="20.100000000000001" hidden="1" customHeight="1"/>
    <row r="68" spans="12:19" ht="14.45" hidden="1"/>
    <row r="69" spans="12:19" ht="14.45" hidden="1"/>
    <row r="70" spans="12:19" ht="14.45" hidden="1"/>
    <row r="71" spans="12:19" ht="14.45" hidden="1"/>
    <row r="72" spans="12:19" ht="14.45" hidden="1"/>
    <row r="73" spans="12:19" ht="14.45" hidden="1"/>
  </sheetData>
  <mergeCells count="163">
    <mergeCell ref="N41:O41"/>
    <mergeCell ref="N25:O25"/>
    <mergeCell ref="N24:O24"/>
    <mergeCell ref="N23:O23"/>
    <mergeCell ref="N26:O26"/>
    <mergeCell ref="N27:O27"/>
    <mergeCell ref="J35:K35"/>
    <mergeCell ref="J36:K36"/>
    <mergeCell ref="J37:K37"/>
    <mergeCell ref="J38:K38"/>
    <mergeCell ref="J39:K39"/>
    <mergeCell ref="J40:K40"/>
    <mergeCell ref="N37:O37"/>
    <mergeCell ref="N38:O38"/>
    <mergeCell ref="N39:O39"/>
    <mergeCell ref="N40:O40"/>
    <mergeCell ref="L41:M41"/>
    <mergeCell ref="J34:K34"/>
    <mergeCell ref="J33:K33"/>
    <mergeCell ref="J32:K32"/>
    <mergeCell ref="J31:K31"/>
    <mergeCell ref="L34:M34"/>
    <mergeCell ref="J41:K41"/>
    <mergeCell ref="L35:M35"/>
    <mergeCell ref="N22:O22"/>
    <mergeCell ref="N35:O35"/>
    <mergeCell ref="N36:O36"/>
    <mergeCell ref="N34:O34"/>
    <mergeCell ref="N33:O33"/>
    <mergeCell ref="N32:O32"/>
    <mergeCell ref="N31:O31"/>
    <mergeCell ref="N30:O30"/>
    <mergeCell ref="N29:O29"/>
    <mergeCell ref="L36:M36"/>
    <mergeCell ref="L37:M37"/>
    <mergeCell ref="L38:M38"/>
    <mergeCell ref="L39:M39"/>
    <mergeCell ref="L40:M40"/>
    <mergeCell ref="L31:M31"/>
    <mergeCell ref="L32:M32"/>
    <mergeCell ref="L33:M33"/>
    <mergeCell ref="J26:K26"/>
    <mergeCell ref="J27:K27"/>
    <mergeCell ref="H22:I22"/>
    <mergeCell ref="H23:I23"/>
    <mergeCell ref="H24:I24"/>
    <mergeCell ref="L22:M22"/>
    <mergeCell ref="L23:M23"/>
    <mergeCell ref="L24:M24"/>
    <mergeCell ref="H33:I33"/>
    <mergeCell ref="J23:K23"/>
    <mergeCell ref="J22:K22"/>
    <mergeCell ref="L25:M25"/>
    <mergeCell ref="L29:M29"/>
    <mergeCell ref="L30:M30"/>
    <mergeCell ref="L26:M26"/>
    <mergeCell ref="L27:M27"/>
    <mergeCell ref="J24:K24"/>
    <mergeCell ref="J30:K30"/>
    <mergeCell ref="J29:K29"/>
    <mergeCell ref="J25:K25"/>
    <mergeCell ref="H25:I25"/>
    <mergeCell ref="H29:I29"/>
    <mergeCell ref="H30:I30"/>
    <mergeCell ref="H31:I31"/>
    <mergeCell ref="H27:I27"/>
    <mergeCell ref="H28:I28"/>
    <mergeCell ref="L18:M18"/>
    <mergeCell ref="L17:M17"/>
    <mergeCell ref="L16:M16"/>
    <mergeCell ref="N16:O16"/>
    <mergeCell ref="N17:O17"/>
    <mergeCell ref="N18:O18"/>
    <mergeCell ref="J19:K19"/>
    <mergeCell ref="J20:K20"/>
    <mergeCell ref="J21:K21"/>
    <mergeCell ref="L21:M21"/>
    <mergeCell ref="L20:M20"/>
    <mergeCell ref="L19:M19"/>
    <mergeCell ref="N19:O19"/>
    <mergeCell ref="N20:O20"/>
    <mergeCell ref="N21:O21"/>
    <mergeCell ref="H21:I21"/>
    <mergeCell ref="H16:I16"/>
    <mergeCell ref="H17:I17"/>
    <mergeCell ref="H18:I18"/>
    <mergeCell ref="H19:I19"/>
    <mergeCell ref="H20:I20"/>
    <mergeCell ref="J16:K16"/>
    <mergeCell ref="J17:K17"/>
    <mergeCell ref="J18:K18"/>
    <mergeCell ref="B6:F6"/>
    <mergeCell ref="N10:O10"/>
    <mergeCell ref="N11:O11"/>
    <mergeCell ref="N12:O12"/>
    <mergeCell ref="N13:O13"/>
    <mergeCell ref="N14:O14"/>
    <mergeCell ref="L15:M15"/>
    <mergeCell ref="L10:M10"/>
    <mergeCell ref="L11:M11"/>
    <mergeCell ref="L12:M12"/>
    <mergeCell ref="L13:M13"/>
    <mergeCell ref="L14:M14"/>
    <mergeCell ref="N15:O15"/>
    <mergeCell ref="D10:G10"/>
    <mergeCell ref="D11:G11"/>
    <mergeCell ref="D12:G12"/>
    <mergeCell ref="D13:G13"/>
    <mergeCell ref="D14:G14"/>
    <mergeCell ref="L63:S66"/>
    <mergeCell ref="J15:K15"/>
    <mergeCell ref="J10:K10"/>
    <mergeCell ref="J11:K11"/>
    <mergeCell ref="J12:K12"/>
    <mergeCell ref="J13:K13"/>
    <mergeCell ref="J14:K14"/>
    <mergeCell ref="B1:K2"/>
    <mergeCell ref="L1:L2"/>
    <mergeCell ref="N1:N2"/>
    <mergeCell ref="B3:F3"/>
    <mergeCell ref="G3:K3"/>
    <mergeCell ref="B4:F4"/>
    <mergeCell ref="G4:K4"/>
    <mergeCell ref="H34:I34"/>
    <mergeCell ref="H41:I41"/>
    <mergeCell ref="H10:I10"/>
    <mergeCell ref="H11:I11"/>
    <mergeCell ref="H12:I12"/>
    <mergeCell ref="H13:I13"/>
    <mergeCell ref="H14:I14"/>
    <mergeCell ref="H15:I15"/>
    <mergeCell ref="B5:F5"/>
    <mergeCell ref="G5:K5"/>
    <mergeCell ref="D16:G16"/>
    <mergeCell ref="D17:G17"/>
    <mergeCell ref="D18:G18"/>
    <mergeCell ref="D19:G19"/>
    <mergeCell ref="D20:G20"/>
    <mergeCell ref="D22:G22"/>
    <mergeCell ref="D23:G23"/>
    <mergeCell ref="D24:G24"/>
    <mergeCell ref="D25:G25"/>
    <mergeCell ref="H40:I40"/>
    <mergeCell ref="H26:I26"/>
    <mergeCell ref="H35:I35"/>
    <mergeCell ref="H36:I36"/>
    <mergeCell ref="H37:I37"/>
    <mergeCell ref="H38:I38"/>
    <mergeCell ref="H39:I39"/>
    <mergeCell ref="H32:I32"/>
    <mergeCell ref="D39:G39"/>
    <mergeCell ref="D40:G40"/>
    <mergeCell ref="D26:G26"/>
    <mergeCell ref="D30:G30"/>
    <mergeCell ref="D31:G31"/>
    <mergeCell ref="D32:G32"/>
    <mergeCell ref="D33:G33"/>
    <mergeCell ref="D35:G35"/>
    <mergeCell ref="D36:G36"/>
    <mergeCell ref="D37:G37"/>
    <mergeCell ref="D38:G38"/>
    <mergeCell ref="D27:G27"/>
    <mergeCell ref="D28:G28"/>
  </mergeCells>
  <conditionalFormatting sqref="H10:I25 H29:K41">
    <cfRule type="dataBar" priority="13">
      <dataBar>
        <cfvo type="num" val="0"/>
        <cfvo type="num" val="5"/>
        <color rgb="FF638EC6"/>
      </dataBar>
      <extLst>
        <ext xmlns:x14="http://schemas.microsoft.com/office/spreadsheetml/2009/9/main" uri="{B025F937-C7B1-47D3-B67F-A62EFF666E3E}">
          <x14:id>{62B822A1-350B-474D-B434-89E54FF291BB}</x14:id>
        </ext>
      </extLst>
    </cfRule>
  </conditionalFormatting>
  <conditionalFormatting sqref="H26:I28">
    <cfRule type="dataBar" priority="1">
      <dataBar>
        <cfvo type="num" val="0"/>
        <cfvo type="num" val="5"/>
        <color rgb="FF638EC6"/>
      </dataBar>
      <extLst>
        <ext xmlns:x14="http://schemas.microsoft.com/office/spreadsheetml/2009/9/main" uri="{B025F937-C7B1-47D3-B67F-A62EFF666E3E}">
          <x14:id>{A23C9B5F-64C6-4E67-B733-43A208D88698}</x14:id>
        </ext>
      </extLst>
    </cfRule>
  </conditionalFormatting>
  <conditionalFormatting sqref="J21">
    <cfRule type="expression" dxfId="13" priority="9">
      <formula>$J$21&lt;=$H$21</formula>
    </cfRule>
  </conditionalFormatting>
  <conditionalFormatting sqref="J15:K15">
    <cfRule type="expression" dxfId="12" priority="14">
      <formula>$J$15&lt;=$H$15</formula>
    </cfRule>
    <cfRule type="expression" dxfId="11" priority="15">
      <formula>$J$15&gt;$H$15</formula>
    </cfRule>
  </conditionalFormatting>
  <conditionalFormatting sqref="J15:K27 J28">
    <cfRule type="dataBar" priority="12">
      <dataBar>
        <cfvo type="num" val="0"/>
        <cfvo type="num" val="5"/>
        <color rgb="FF638EC6"/>
      </dataBar>
      <extLst>
        <ext xmlns:x14="http://schemas.microsoft.com/office/spreadsheetml/2009/9/main" uri="{B025F937-C7B1-47D3-B67F-A62EFF666E3E}">
          <x14:id>{28BD468E-AB24-421D-822F-B5162FAEE9F2}</x14:id>
        </ext>
      </extLst>
    </cfRule>
  </conditionalFormatting>
  <conditionalFormatting sqref="J21:K21">
    <cfRule type="expression" dxfId="10" priority="8">
      <formula>$J$21&gt;$H$21</formula>
    </cfRule>
  </conditionalFormatting>
  <conditionalFormatting sqref="J29:K29">
    <cfRule type="expression" dxfId="9" priority="6">
      <formula>$J$29&gt;$H$29</formula>
    </cfRule>
    <cfRule type="expression" dxfId="8" priority="7">
      <formula>$J$29&lt;=$H$29</formula>
    </cfRule>
  </conditionalFormatting>
  <conditionalFormatting sqref="J34:K34">
    <cfRule type="expression" dxfId="7" priority="4">
      <formula>$J$34&gt;$H$34</formula>
    </cfRule>
    <cfRule type="expression" dxfId="6" priority="5">
      <formula>$J$34&lt;=$H$34</formula>
    </cfRule>
  </conditionalFormatting>
  <conditionalFormatting sqref="J41:K41">
    <cfRule type="expression" dxfId="5" priority="2">
      <formula>$J$41&gt;$H$41</formula>
    </cfRule>
    <cfRule type="expression" dxfId="4" priority="3">
      <formula>$J$41&lt;=$H$41</formula>
    </cfRule>
  </conditionalFormatting>
  <conditionalFormatting sqref="L30:O41">
    <cfRule type="dataBar" priority="11">
      <dataBar>
        <cfvo type="num" val="0"/>
        <cfvo type="num" val="3"/>
        <color theme="7"/>
      </dataBar>
      <extLst>
        <ext xmlns:x14="http://schemas.microsoft.com/office/spreadsheetml/2009/9/main" uri="{B025F937-C7B1-47D3-B67F-A62EFF666E3E}">
          <x14:id>{6DB99894-8DA9-4585-9155-683691E74B4D}</x14:id>
        </ext>
      </extLst>
    </cfRule>
  </conditionalFormatting>
  <conditionalFormatting sqref="N34:O34">
    <cfRule type="expression" dxfId="3" priority="18">
      <formula>$N$34&gt;$L$34</formula>
    </cfRule>
    <cfRule type="expression" dxfId="2" priority="19">
      <formula>$N$34&lt;=$L$34</formula>
    </cfRule>
  </conditionalFormatting>
  <conditionalFormatting sqref="N41:O41">
    <cfRule type="expression" dxfId="1" priority="16">
      <formula>$N$41&gt;$L$41</formula>
    </cfRule>
    <cfRule type="expression" dxfId="0" priority="17">
      <formula>$N$41&lt;=$L$41</formula>
    </cfRule>
  </conditionalFormatting>
  <hyperlinks>
    <hyperlink ref="D10:G10" location="'Business - BSD'!A1" tooltip="1. Business Drivers" display="1. Business Drivers" xr:uid="{F81D3EDF-9029-4F75-93B3-26C7D9D0D0D7}"/>
    <hyperlink ref="D11:G11" location="'Business - CST'!A1" tooltip="2. Customers &amp; Stakeholders" display="2. Customers &amp; Stakeholders" xr:uid="{0009D643-D695-4779-942E-4FFA48E0DB62}"/>
    <hyperlink ref="D12:G12" location="'Business - CHT'!A1" tooltip="3. Charter" display="3. Charter" xr:uid="{36111280-F118-4B3B-98ED-83C1ACCC35D1}"/>
    <hyperlink ref="D13:G13" location="'Business - GOV'!A1" tooltip="4. Governance" display="4. Governance" xr:uid="{5FF04880-B035-4A74-8391-8A24D3E0BBA1}"/>
    <hyperlink ref="D14:G14" location="'Business - PRV'!A1" tooltip="5. Privacy &amp; policy" display="5. Privacy &amp; policy" xr:uid="{003982B4-2A28-4D4E-AE53-2B924AF37A8B}"/>
    <hyperlink ref="D16:G16" location="'People - EMP'!A1" tooltip="1. Employees" display="1. Employees" xr:uid="{55C1D961-E447-4F4D-8F90-B9DAF8F8346F}"/>
    <hyperlink ref="D17:G17" location="'People - R&amp;H'!A1" tooltip="2. Roles and Hierarchy" display="2. Roles and Hierarchy" xr:uid="{FF98AAE7-2EB0-4056-BE14-E6AFD3DC255A}"/>
    <hyperlink ref="D18:G18" location="'People - PEM'!A1" tooltip="3. People Management" display="3. People Management" xr:uid="{CB552DA4-91E0-49EC-BB3A-217BC5F80070}"/>
    <hyperlink ref="D19:G19" location="'People - KNM'!A1" tooltip="4. Knowledge Management" display="4. Knowledge Management" xr:uid="{3072A716-0F85-4174-AD0C-816BBAD50CEF}"/>
    <hyperlink ref="D20:G20" location="'People - T&amp;E'!A1" tooltip="5. Training &amp; Education" display="5. Training &amp; Education" xr:uid="{48DD9530-FBB6-4F16-8C87-5337BF399CC6}"/>
    <hyperlink ref="D22:G22" location="'Process - MGT'!A1" tooltip="1. SOC Management" display="1. SOC Management" xr:uid="{F6EE33EB-363C-4CB2-B327-1166E2087C4C}"/>
    <hyperlink ref="D23:G23" location="'Process - O&amp;F'!A1" tooltip="2. Operations &amp; Facilities" display="2. Operations &amp; Facilities" xr:uid="{B0E84739-2015-41AC-85CE-70D04A687FF3}"/>
    <hyperlink ref="D24:G24" location="'Process - RPT'!A1" tooltip="3. Reporting &amp; Communication" display="3. Reporting &amp; Communication" xr:uid="{E6415527-140D-4244-9118-40CD19CDC123}"/>
    <hyperlink ref="D25:G25" location="'Process - UCM'!A1" tooltip="4. Use Case Management" display="4. Use Case Management" xr:uid="{1086C8DC-11D6-4DD9-BF80-B4225017A00E}"/>
    <hyperlink ref="D26:G26" location="'Process - DTE'!A1" tooltip="5. Detection Engineering &amp; Validation" display="5. Detection Engineering &amp; Validation" xr:uid="{76AFB7CD-3ED3-4225-BAD2-6DEFBC220B8D}"/>
    <hyperlink ref="D30:G30" location="'Technology - LOG'!A1" tooltip="1. Log monitoring" display="1. Log monitoring" xr:uid="{1179A488-3940-4E39-894C-FAFA2890DADD}"/>
    <hyperlink ref="D31:G31" location="'Technology - NET'!A1" tooltip="2. Network Monitoring" display="2. Network Monitoring" xr:uid="{DA6BEB26-5AF0-4997-93AE-C4263A92BC29}"/>
    <hyperlink ref="D32:G32" location="'Technology - END'!A1" tooltip="3. Endpoint Monitoring" display="3. Endpoint Monitoring" xr:uid="{D4F29597-805E-43A1-914A-804A3CCDE44B}"/>
    <hyperlink ref="D33:G33" location="'Technology - AUT'!A1" tooltip="4. SecOps Automation" display="4. SecOps Automation" xr:uid="{3D42C265-7402-47A1-A3FA-E94A5D687C22}"/>
    <hyperlink ref="D35:G35" location="'Services - SCM'!A1" tooltip="1. Security Monitoring" display="1. Security Monitoring" xr:uid="{8D933307-27EF-45BF-B454-1FCA6367992F}"/>
    <hyperlink ref="D36:G36" location="'Services - SIM'!A1" tooltip="2. Security Incident Management" display="2. Security Incident Management" xr:uid="{3C6CA68C-84F7-4207-8A83-1C8B73468DB1}"/>
    <hyperlink ref="D37:G37" location="'Services - A&amp;F'!A1" tooltip="3. Forensic Analysis" display="3. Forensic Analysis" xr:uid="{F8F9750C-92A2-4C09-8593-C33F3CF7E278}"/>
    <hyperlink ref="D38:G38" location="'Services - THR'!A1" tooltip="4. Threat Intelligence" display="4. Threat Intelligence" xr:uid="{AE2B92DA-3B29-40CE-8EE0-0E8286F552B7}"/>
    <hyperlink ref="D39:G39" location="'Services - HNT'!A1" tooltip="5. Threat Hunting" display="5. Threat Hunting" xr:uid="{FC121A58-588B-45E1-8A30-26469F4FED79}"/>
    <hyperlink ref="D40:G40" location="'Services - VUL'!A1" tooltip="6. Vulnerability Management" display="6. Vulnerability Management" xr:uid="{99645A31-0EE2-4388-90CB-88AD3753523C}"/>
    <hyperlink ref="B4:F4" location="'Results - CSF2'!A1" tooltip="2. NIST CSF Scoring" display="2. NIST CSF Scoring" xr:uid="{0DB75ADB-2CE7-4905-8A91-BE1C7C7FACC7}"/>
    <hyperlink ref="B5:F5" location="'Results - SHR'!A1" tooltip="3. Results sharing" display="3. Results sharing" xr:uid="{2FD29F06-7F0B-4FBA-A885-29C761AC1076}"/>
    <hyperlink ref="D27:G27" location="'Process - ATE'!A1" tooltip="6. Automation Engineering" display="6. Automation Engineering" xr:uid="{07EBEBD9-B149-4C8E-9970-294D4F6BBB7F}"/>
    <hyperlink ref="D28:G28" location="'Process - LOG'!A1" tooltip="7. Log Management" display="7. Log Management" xr:uid="{32939CA7-49B1-4DE7-B5A9-19505F0A47EC}"/>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62B822A1-350B-474D-B434-89E54FF291BB}">
            <x14:dataBar minLength="0" maxLength="100" border="1" gradient="0">
              <x14:cfvo type="num">
                <xm:f>0</xm:f>
              </x14:cfvo>
              <x14:cfvo type="num">
                <xm:f>5</xm:f>
              </x14:cfvo>
              <x14:borderColor theme="3"/>
              <x14:negativeFillColor rgb="FFFF0000"/>
              <x14:axisColor rgb="FF000000"/>
            </x14:dataBar>
          </x14:cfRule>
          <xm:sqref>H10:I25 H29:K41</xm:sqref>
        </x14:conditionalFormatting>
        <x14:conditionalFormatting xmlns:xm="http://schemas.microsoft.com/office/excel/2006/main">
          <x14:cfRule type="dataBar" id="{A23C9B5F-64C6-4E67-B733-43A208D88698}">
            <x14:dataBar minLength="0" maxLength="100" border="1" gradient="0">
              <x14:cfvo type="num">
                <xm:f>0</xm:f>
              </x14:cfvo>
              <x14:cfvo type="num">
                <xm:f>5</xm:f>
              </x14:cfvo>
              <x14:borderColor theme="3"/>
              <x14:negativeFillColor rgb="FFFF0000"/>
              <x14:axisColor rgb="FF000000"/>
            </x14:dataBar>
          </x14:cfRule>
          <xm:sqref>H26:I28</xm:sqref>
        </x14:conditionalFormatting>
        <x14:conditionalFormatting xmlns:xm="http://schemas.microsoft.com/office/excel/2006/main">
          <x14:cfRule type="dataBar" id="{28BD468E-AB24-421D-822F-B5162FAEE9F2}">
            <x14:dataBar minLength="0" maxLength="100" border="1" gradient="0">
              <x14:cfvo type="num">
                <xm:f>0</xm:f>
              </x14:cfvo>
              <x14:cfvo type="num">
                <xm:f>5</xm:f>
              </x14:cfvo>
              <x14:borderColor theme="3"/>
              <x14:negativeFillColor rgb="FFFF0000"/>
              <x14:axisColor rgb="FF000000"/>
            </x14:dataBar>
          </x14:cfRule>
          <xm:sqref>J15:K27 J28</xm:sqref>
        </x14:conditionalFormatting>
        <x14:conditionalFormatting xmlns:xm="http://schemas.microsoft.com/office/excel/2006/main">
          <x14:cfRule type="dataBar" id="{6DB99894-8DA9-4585-9155-683691E74B4D}">
            <x14:dataBar minLength="0" maxLength="100" border="1" gradient="0">
              <x14:cfvo type="num">
                <xm:f>0</xm:f>
              </x14:cfvo>
              <x14:cfvo type="num">
                <xm:f>3</xm:f>
              </x14:cfvo>
              <x14:borderColor theme="7" tint="-0.499984740745262"/>
              <x14:negativeFillColor rgb="FFFF0000"/>
              <x14:axisColor rgb="FF000000"/>
            </x14:dataBar>
          </x14:cfRule>
          <xm:sqref>L30:O41</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5316A-354E-42E6-B4CF-24F3E8D5E672}">
  <sheetPr>
    <tabColor rgb="FF0070C0"/>
  </sheetPr>
  <dimension ref="A1:Z402"/>
  <sheetViews>
    <sheetView showRowColHeaders="0" zoomScaleNormal="100" workbookViewId="0">
      <pane ySplit="7" topLeftCell="A8" activePane="bottomLeft" state="frozen"/>
      <selection pane="bottomLeft" activeCell="B5" sqref="B5:F5"/>
      <selection activeCell="H907" sqref="H907"/>
    </sheetView>
  </sheetViews>
  <sheetFormatPr defaultColWidth="0" defaultRowHeight="0" customHeight="1" zeroHeight="1"/>
  <cols>
    <col min="1" max="1" width="5.7109375" customWidth="1"/>
    <col min="2" max="11" width="9.28515625" customWidth="1"/>
    <col min="12" max="12" width="20" customWidth="1"/>
    <col min="13" max="13" width="2.28515625" customWidth="1"/>
    <col min="14" max="14" width="20" customWidth="1"/>
    <col min="15" max="15" width="2.28515625" customWidth="1"/>
    <col min="16" max="16" width="12.28515625" customWidth="1"/>
    <col min="17" max="17" width="2.28515625" customWidth="1"/>
    <col min="18" max="18" width="57.28515625" customWidth="1"/>
    <col min="19" max="19" width="113" customWidth="1"/>
    <col min="20" max="20" width="2.28515625" customWidth="1"/>
    <col min="21" max="26" width="0" hidden="1" customWidth="1"/>
    <col min="27" max="16384" width="9.28515625" hidden="1"/>
  </cols>
  <sheetData>
    <row r="1" spans="1:20" ht="20.100000000000001" customHeight="1">
      <c r="A1" s="385"/>
      <c r="B1" s="968" t="s">
        <v>45</v>
      </c>
      <c r="C1" s="969"/>
      <c r="D1" s="969"/>
      <c r="E1" s="969"/>
      <c r="F1" s="969"/>
      <c r="G1" s="969"/>
      <c r="H1" s="969"/>
      <c r="I1" s="969"/>
      <c r="J1" s="969"/>
      <c r="K1" s="969"/>
      <c r="L1" s="877"/>
      <c r="M1" s="324"/>
      <c r="N1" s="877"/>
      <c r="O1" s="324"/>
      <c r="P1" s="324"/>
      <c r="Q1" s="324"/>
      <c r="R1" s="324"/>
      <c r="S1" s="324"/>
      <c r="T1" s="315"/>
    </row>
    <row r="2" spans="1:20" ht="20.100000000000001" customHeight="1">
      <c r="A2" s="386"/>
      <c r="B2" s="848"/>
      <c r="C2" s="849"/>
      <c r="D2" s="849"/>
      <c r="E2" s="849"/>
      <c r="F2" s="849"/>
      <c r="G2" s="849"/>
      <c r="H2" s="849"/>
      <c r="I2" s="849"/>
      <c r="J2" s="849"/>
      <c r="K2" s="849"/>
      <c r="L2" s="840"/>
      <c r="M2" s="325"/>
      <c r="N2" s="840"/>
      <c r="O2" s="325"/>
      <c r="P2" s="325"/>
      <c r="Q2" s="325"/>
      <c r="R2" s="325"/>
      <c r="S2" s="325"/>
      <c r="T2" s="318"/>
    </row>
    <row r="3" spans="1:20" ht="20.100000000000001" customHeight="1">
      <c r="A3" s="386"/>
      <c r="B3" s="836" t="s">
        <v>46</v>
      </c>
      <c r="C3" s="837"/>
      <c r="D3" s="837"/>
      <c r="E3" s="837"/>
      <c r="F3" s="837"/>
      <c r="G3" s="841" t="s">
        <v>2631</v>
      </c>
      <c r="H3" s="842"/>
      <c r="I3" s="842"/>
      <c r="J3" s="842"/>
      <c r="K3" s="843"/>
      <c r="L3" s="768"/>
      <c r="M3" s="317"/>
      <c r="N3" s="317"/>
      <c r="O3" s="317"/>
      <c r="P3" s="317"/>
      <c r="Q3" s="317"/>
      <c r="R3" s="317"/>
      <c r="S3" s="317"/>
      <c r="T3" s="318"/>
    </row>
    <row r="4" spans="1:20" ht="20.100000000000001" customHeight="1">
      <c r="A4" s="386"/>
      <c r="B4" s="841" t="s">
        <v>47</v>
      </c>
      <c r="C4" s="842"/>
      <c r="D4" s="842"/>
      <c r="E4" s="842"/>
      <c r="F4" s="843"/>
      <c r="G4" s="767"/>
      <c r="H4" s="384"/>
      <c r="I4" s="384"/>
      <c r="J4" s="384"/>
      <c r="K4" s="384"/>
      <c r="L4" s="384"/>
      <c r="M4" s="317"/>
      <c r="N4" s="317"/>
      <c r="O4" s="317"/>
      <c r="P4" s="317"/>
      <c r="Q4" s="317"/>
      <c r="R4" s="317"/>
      <c r="S4" s="317"/>
      <c r="T4" s="318"/>
    </row>
    <row r="5" spans="1:20" ht="20.100000000000001" customHeight="1">
      <c r="A5" s="386"/>
      <c r="B5" s="836" t="s">
        <v>48</v>
      </c>
      <c r="C5" s="837"/>
      <c r="D5" s="837"/>
      <c r="E5" s="837"/>
      <c r="F5" s="838"/>
      <c r="G5" s="384"/>
      <c r="H5" s="389"/>
      <c r="I5" s="389"/>
      <c r="J5" s="389"/>
      <c r="K5" s="389"/>
      <c r="L5" s="317"/>
      <c r="M5" s="317"/>
      <c r="N5" s="317"/>
      <c r="O5" s="317"/>
      <c r="P5" s="317"/>
      <c r="Q5" s="317"/>
      <c r="R5" s="317"/>
      <c r="S5" s="317"/>
      <c r="T5" s="318"/>
    </row>
    <row r="6" spans="1:20" ht="20.100000000000001" customHeight="1">
      <c r="A6" s="386"/>
      <c r="B6" s="836"/>
      <c r="C6" s="837"/>
      <c r="D6" s="837"/>
      <c r="E6" s="837"/>
      <c r="F6" s="838"/>
      <c r="G6" s="384"/>
      <c r="H6" s="389"/>
      <c r="I6" s="389"/>
      <c r="J6" s="389"/>
      <c r="K6" s="389"/>
      <c r="L6" s="317"/>
      <c r="M6" s="317"/>
      <c r="N6" s="317"/>
      <c r="O6" s="317"/>
      <c r="P6" s="317"/>
      <c r="Q6" s="317"/>
      <c r="R6" s="317"/>
      <c r="S6" s="317"/>
      <c r="T6" s="318"/>
    </row>
    <row r="7" spans="1:20" ht="20.100000000000001" customHeight="1" thickBot="1">
      <c r="A7" s="319"/>
      <c r="B7" s="320"/>
      <c r="C7" s="320"/>
      <c r="D7" s="320"/>
      <c r="E7" s="320"/>
      <c r="F7" s="320"/>
      <c r="G7" s="320"/>
      <c r="H7" s="320"/>
      <c r="I7" s="320"/>
      <c r="J7" s="320"/>
      <c r="K7" s="320"/>
      <c r="L7" s="320"/>
      <c r="M7" s="320"/>
      <c r="N7" s="320"/>
      <c r="O7" s="320"/>
      <c r="P7" s="320"/>
      <c r="Q7" s="320"/>
      <c r="R7" s="320"/>
      <c r="S7" s="320"/>
      <c r="T7" s="321"/>
    </row>
    <row r="8" spans="1:20" ht="20.100000000000001" customHeight="1" thickBot="1">
      <c r="A8" s="153"/>
      <c r="B8" s="154"/>
      <c r="C8" s="154"/>
      <c r="D8" s="154"/>
      <c r="E8" s="154"/>
      <c r="F8" s="154"/>
      <c r="G8" s="154"/>
      <c r="H8" s="154"/>
      <c r="I8" s="154"/>
      <c r="J8" s="154"/>
      <c r="K8" s="154"/>
      <c r="L8" s="154"/>
      <c r="M8" s="154"/>
      <c r="N8" s="154"/>
      <c r="O8" s="154"/>
      <c r="P8" s="154"/>
      <c r="Q8" s="154"/>
      <c r="R8" s="154"/>
      <c r="S8" s="154"/>
      <c r="T8" s="155"/>
    </row>
    <row r="9" spans="1:20" s="5" customFormat="1" ht="20.100000000000001" customHeight="1">
      <c r="A9" s="177"/>
      <c r="B9" s="177" t="s">
        <v>2632</v>
      </c>
      <c r="C9" s="174"/>
      <c r="D9" s="177" t="s">
        <v>2633</v>
      </c>
      <c r="E9" s="174"/>
      <c r="F9" s="174"/>
      <c r="G9" s="174"/>
      <c r="H9" s="174"/>
      <c r="I9" s="174"/>
      <c r="J9" s="177" t="s">
        <v>2623</v>
      </c>
      <c r="K9" s="174"/>
      <c r="L9" s="177" t="s">
        <v>2625</v>
      </c>
      <c r="M9" s="388"/>
      <c r="N9" s="177"/>
      <c r="O9" s="174"/>
      <c r="P9" s="303"/>
      <c r="Q9" s="303"/>
      <c r="R9" s="670"/>
      <c r="S9" s="671"/>
      <c r="T9" s="141"/>
    </row>
    <row r="10" spans="1:20" s="5" customFormat="1" ht="20.100000000000001" customHeight="1">
      <c r="A10" s="323"/>
      <c r="B10" s="544" t="s">
        <v>2634</v>
      </c>
      <c r="C10" s="323"/>
      <c r="D10" s="305" t="s">
        <v>2635</v>
      </c>
      <c r="E10" s="323"/>
      <c r="F10" s="323"/>
      <c r="G10" s="323"/>
      <c r="H10" s="323"/>
      <c r="I10" s="323"/>
      <c r="J10" s="1004">
        <f>ROUND(5*('_NIST-CSF_Alignment'!I9/100),2)</f>
        <v>0</v>
      </c>
      <c r="K10" s="1005"/>
      <c r="L10" s="1004">
        <f>ROUND(3*('_NIST-CSF_Alignment'!P9/100),2)</f>
        <v>0</v>
      </c>
      <c r="M10" s="1005"/>
      <c r="N10" s="544"/>
      <c r="O10" s="323"/>
      <c r="P10" s="403"/>
      <c r="Q10" s="403"/>
      <c r="R10" s="672"/>
      <c r="S10" s="673"/>
      <c r="T10" s="141"/>
    </row>
    <row r="11" spans="1:20" s="5" customFormat="1" ht="20.100000000000001" customHeight="1">
      <c r="A11" s="323"/>
      <c r="B11" s="544"/>
      <c r="C11" s="323"/>
      <c r="D11" s="305" t="s">
        <v>2636</v>
      </c>
      <c r="E11" s="323"/>
      <c r="F11" s="323"/>
      <c r="G11" s="323"/>
      <c r="H11" s="323"/>
      <c r="I11" s="323"/>
      <c r="J11" s="1004">
        <f>ROUND(5*('_NIST-CSF_Alignment'!I17/100),2)</f>
        <v>0</v>
      </c>
      <c r="K11" s="1005"/>
      <c r="L11" s="1004" t="s">
        <v>7</v>
      </c>
      <c r="M11" s="1005"/>
      <c r="N11" s="544"/>
      <c r="O11" s="323"/>
      <c r="P11" s="403"/>
      <c r="Q11" s="403"/>
      <c r="R11" s="672"/>
      <c r="S11" s="673"/>
      <c r="T11" s="141"/>
    </row>
    <row r="12" spans="1:20" s="5" customFormat="1" ht="20.100000000000001" customHeight="1">
      <c r="A12" s="323"/>
      <c r="B12" s="544"/>
      <c r="C12" s="323"/>
      <c r="D12" s="305" t="s">
        <v>2637</v>
      </c>
      <c r="E12" s="323"/>
      <c r="F12" s="323"/>
      <c r="G12" s="323"/>
      <c r="H12" s="323"/>
      <c r="I12" s="323"/>
      <c r="J12" s="1004">
        <f>ROUND(5*('_NIST-CSF_Alignment'!I22/100),2)</f>
        <v>0</v>
      </c>
      <c r="K12" s="1005"/>
      <c r="L12" s="1004" t="s">
        <v>7</v>
      </c>
      <c r="M12" s="1005"/>
      <c r="N12" s="544"/>
      <c r="O12" s="323"/>
      <c r="P12" s="403"/>
      <c r="Q12" s="403"/>
      <c r="R12" s="672"/>
      <c r="S12" s="673"/>
      <c r="T12" s="141"/>
    </row>
    <row r="13" spans="1:20" s="5" customFormat="1" ht="20.100000000000001" customHeight="1">
      <c r="A13" s="323"/>
      <c r="B13" s="544"/>
      <c r="C13" s="323"/>
      <c r="D13" s="305" t="s">
        <v>2638</v>
      </c>
      <c r="E13" s="323"/>
      <c r="F13" s="323"/>
      <c r="G13" s="323"/>
      <c r="H13" s="323"/>
      <c r="I13" s="323"/>
      <c r="J13" s="1004">
        <f>ROUND(5*('_NIST-CSF_Alignment'!I25/100),2)</f>
        <v>0</v>
      </c>
      <c r="K13" s="1005"/>
      <c r="L13" s="1004">
        <f>ROUND(3*('_NIST-CSF_Alignment'!P25/100),2)</f>
        <v>0</v>
      </c>
      <c r="M13" s="1005"/>
      <c r="N13" s="544"/>
      <c r="O13" s="323"/>
      <c r="P13" s="403"/>
      <c r="Q13" s="403"/>
      <c r="R13" s="672"/>
      <c r="S13" s="673"/>
      <c r="T13" s="141"/>
    </row>
    <row r="14" spans="1:20" s="5" customFormat="1" ht="20.100000000000001" customHeight="1">
      <c r="A14" s="323"/>
      <c r="B14" s="544"/>
      <c r="C14" s="323"/>
      <c r="D14" s="305" t="s">
        <v>2639</v>
      </c>
      <c r="E14" s="323"/>
      <c r="F14" s="323"/>
      <c r="G14" s="323"/>
      <c r="H14" s="323"/>
      <c r="I14" s="323"/>
      <c r="J14" s="1004">
        <f>ROUND(5*('_NIST-CSF_Alignment'!I29/100),2)</f>
        <v>0</v>
      </c>
      <c r="K14" s="1005"/>
      <c r="L14" s="1004" t="s">
        <v>7</v>
      </c>
      <c r="M14" s="1005"/>
      <c r="N14" s="544"/>
      <c r="O14" s="323"/>
      <c r="P14" s="403"/>
      <c r="Q14" s="403"/>
      <c r="R14" s="672"/>
      <c r="S14" s="673"/>
      <c r="T14" s="141"/>
    </row>
    <row r="15" spans="1:20" s="5" customFormat="1" ht="20.100000000000001" customHeight="1">
      <c r="A15" s="323"/>
      <c r="B15" s="544"/>
      <c r="C15" s="435"/>
      <c r="D15" s="437" t="s">
        <v>2640</v>
      </c>
      <c r="E15" s="171"/>
      <c r="F15" s="171"/>
      <c r="G15" s="171"/>
      <c r="H15" s="171"/>
      <c r="I15" s="171"/>
      <c r="J15" s="1006">
        <f>ROUND(5*('_NIST-CSF_Alignment'!I40/100),2)</f>
        <v>0</v>
      </c>
      <c r="K15" s="1007"/>
      <c r="L15" s="1006">
        <f>ROUND(3*('_NIST-CSF_Alignment'!P40/100),2)</f>
        <v>0</v>
      </c>
      <c r="M15" s="1007"/>
      <c r="N15" s="309"/>
      <c r="O15" s="171"/>
      <c r="P15" s="304"/>
      <c r="Q15" s="304"/>
      <c r="R15" s="672"/>
      <c r="S15" s="673"/>
      <c r="T15" s="141"/>
    </row>
    <row r="16" spans="1:20" s="5" customFormat="1" ht="20.100000000000001" customHeight="1">
      <c r="A16" s="323"/>
      <c r="B16" s="544"/>
      <c r="C16" s="438" t="s">
        <v>2629</v>
      </c>
      <c r="D16" s="439" t="s">
        <v>2634</v>
      </c>
      <c r="E16" s="171"/>
      <c r="F16" s="171"/>
      <c r="G16" s="171"/>
      <c r="H16" s="171"/>
      <c r="I16" s="171"/>
      <c r="J16" s="995">
        <f>ROUND(SUM(J10:K15)/COUNT(J10:K15),2)</f>
        <v>0</v>
      </c>
      <c r="K16" s="996"/>
      <c r="L16" s="995">
        <f>ROUND(SUM(L10:M15)/COUNT(L10:M15),2)</f>
        <v>0</v>
      </c>
      <c r="M16" s="996"/>
      <c r="N16" s="309"/>
      <c r="O16" s="171"/>
      <c r="P16" s="304"/>
      <c r="Q16" s="304"/>
      <c r="R16" s="672"/>
      <c r="S16" s="673"/>
      <c r="T16" s="141"/>
    </row>
    <row r="17" spans="1:20" s="5" customFormat="1" ht="20.100000000000001" customHeight="1">
      <c r="A17" s="141"/>
      <c r="B17" s="434" t="s">
        <v>2641</v>
      </c>
      <c r="C17" s="135"/>
      <c r="D17" s="397" t="s">
        <v>2642</v>
      </c>
      <c r="E17" s="163"/>
      <c r="F17" s="163"/>
      <c r="G17" s="163"/>
      <c r="H17" s="432"/>
      <c r="I17" s="472"/>
      <c r="J17" s="1002">
        <f>ROUND(5*('_NIST-CSF_Alignment'!I49/100),2)</f>
        <v>0</v>
      </c>
      <c r="K17" s="1003"/>
      <c r="L17" s="1002">
        <f>ROUND(3*('_NIST-CSF_Alignment'!P49/100),2)</f>
        <v>0</v>
      </c>
      <c r="M17" s="1003"/>
      <c r="N17" s="982"/>
      <c r="O17" s="984"/>
      <c r="P17" s="175"/>
      <c r="Q17" s="175"/>
      <c r="R17" s="406"/>
      <c r="S17" s="407"/>
      <c r="T17" s="141"/>
    </row>
    <row r="18" spans="1:20" s="5" customFormat="1" ht="20.100000000000001" customHeight="1">
      <c r="A18" s="141"/>
      <c r="B18" s="110"/>
      <c r="C18" s="136"/>
      <c r="D18" s="398" t="s">
        <v>2643</v>
      </c>
      <c r="E18" s="163"/>
      <c r="F18" s="163"/>
      <c r="G18" s="163"/>
      <c r="H18" s="163"/>
      <c r="I18" s="470"/>
      <c r="J18" s="1004">
        <f>ROUND(5*('_NIST-CSF_Alignment'!I60/100),2)</f>
        <v>0</v>
      </c>
      <c r="K18" s="1005"/>
      <c r="L18" s="1004">
        <f>ROUND(3*('_NIST-CSF_Alignment'!P60/100),2)</f>
        <v>0</v>
      </c>
      <c r="M18" s="1005"/>
      <c r="N18" s="982"/>
      <c r="O18" s="984"/>
      <c r="P18" s="175"/>
      <c r="Q18" s="175"/>
      <c r="R18" s="406"/>
      <c r="S18" s="407"/>
      <c r="T18" s="141"/>
    </row>
    <row r="19" spans="1:20" s="5" customFormat="1" ht="20.100000000000001" customHeight="1">
      <c r="A19" s="141"/>
      <c r="B19" s="110"/>
      <c r="C19" s="435"/>
      <c r="D19" s="437" t="s">
        <v>2644</v>
      </c>
      <c r="E19" s="171"/>
      <c r="F19" s="171"/>
      <c r="G19" s="171"/>
      <c r="H19" s="171"/>
      <c r="I19" s="171"/>
      <c r="J19" s="1006">
        <f>ROUND(5*('_NIST-CSF_Alignment'!I65/100),2)</f>
        <v>0</v>
      </c>
      <c r="K19" s="1007"/>
      <c r="L19" s="1006">
        <f>ROUND(3*('_NIST-CSF_Alignment'!P65/100),2)</f>
        <v>0</v>
      </c>
      <c r="M19" s="1007"/>
      <c r="N19" s="309"/>
      <c r="O19" s="171"/>
      <c r="P19" s="304"/>
      <c r="Q19" s="304"/>
      <c r="R19" s="406"/>
      <c r="S19" s="407"/>
      <c r="T19" s="141"/>
    </row>
    <row r="20" spans="1:20" s="5" customFormat="1" ht="20.100000000000001" customHeight="1">
      <c r="A20" s="396"/>
      <c r="B20" s="399"/>
      <c r="C20" s="438" t="s">
        <v>2629</v>
      </c>
      <c r="D20" s="439" t="s">
        <v>2641</v>
      </c>
      <c r="E20" s="171"/>
      <c r="F20" s="171"/>
      <c r="G20" s="171"/>
      <c r="H20" s="171"/>
      <c r="I20" s="171"/>
      <c r="J20" s="995">
        <f>ROUND(SUM(J17:K19)/COUNT(J17:K19),2)</f>
        <v>0</v>
      </c>
      <c r="K20" s="996"/>
      <c r="L20" s="995">
        <f>ROUND(SUM(L17:M19)/COUNT(L17:M19),2)</f>
        <v>0</v>
      </c>
      <c r="M20" s="996"/>
      <c r="N20" s="309"/>
      <c r="O20" s="171"/>
      <c r="P20" s="304"/>
      <c r="Q20" s="304"/>
      <c r="R20" s="406"/>
      <c r="S20" s="407"/>
      <c r="T20" s="141"/>
    </row>
    <row r="21" spans="1:20" s="5" customFormat="1" ht="20.100000000000001" customHeight="1">
      <c r="A21" s="141"/>
      <c r="B21" s="434" t="s">
        <v>2645</v>
      </c>
      <c r="C21" s="136"/>
      <c r="D21" s="398" t="s">
        <v>2646</v>
      </c>
      <c r="E21" s="163"/>
      <c r="F21" s="163"/>
      <c r="G21" s="163"/>
      <c r="H21" s="163"/>
      <c r="I21" s="470"/>
      <c r="J21" s="1004">
        <f>ROUND(5*('_NIST-CSF_Alignment'!I73/100),2)</f>
        <v>0</v>
      </c>
      <c r="K21" s="1005"/>
      <c r="L21" s="1004" t="s">
        <v>7</v>
      </c>
      <c r="M21" s="1005"/>
      <c r="N21" s="1004"/>
      <c r="O21" s="1010"/>
      <c r="P21" s="175"/>
      <c r="Q21" s="175"/>
      <c r="R21" s="406"/>
      <c r="S21" s="407"/>
      <c r="T21" s="141"/>
    </row>
    <row r="22" spans="1:20" s="5" customFormat="1" ht="20.100000000000001" customHeight="1">
      <c r="A22" s="141"/>
      <c r="B22" s="110"/>
      <c r="C22" s="136"/>
      <c r="D22" s="400" t="s">
        <v>2647</v>
      </c>
      <c r="E22" s="163"/>
      <c r="F22" s="163"/>
      <c r="G22" s="163"/>
      <c r="H22" s="163"/>
      <c r="I22" s="470"/>
      <c r="J22" s="1004">
        <f>ROUND(5*('_NIST-CSF_Alignment'!I76/100),2)</f>
        <v>0</v>
      </c>
      <c r="K22" s="1005"/>
      <c r="L22" s="1004">
        <f>ROUND(3*('_NIST-CSF_Alignment'!P76/100),2)</f>
        <v>0</v>
      </c>
      <c r="M22" s="1005"/>
      <c r="N22" s="982"/>
      <c r="O22" s="984"/>
      <c r="P22" s="175"/>
      <c r="Q22" s="175"/>
      <c r="R22" s="406"/>
      <c r="S22" s="407"/>
      <c r="T22" s="141"/>
    </row>
    <row r="23" spans="1:20" s="5" customFormat="1" ht="20.100000000000001" customHeight="1">
      <c r="A23" s="141"/>
      <c r="B23" s="110"/>
      <c r="C23" s="136"/>
      <c r="D23" s="400" t="s">
        <v>2648</v>
      </c>
      <c r="E23" s="163"/>
      <c r="F23" s="163"/>
      <c r="G23" s="163"/>
      <c r="H23" s="163"/>
      <c r="I23" s="470"/>
      <c r="J23" s="1004">
        <f>ROUND(5*('_NIST-CSF_Alignment'!I81/100),2)</f>
        <v>0</v>
      </c>
      <c r="K23" s="1005"/>
      <c r="L23" s="1004">
        <f>ROUND(3*('_NIST-CSF_Alignment'!P81/100),2)</f>
        <v>0</v>
      </c>
      <c r="M23" s="1005"/>
      <c r="N23" s="982"/>
      <c r="O23" s="984"/>
      <c r="P23" s="175"/>
      <c r="Q23" s="175"/>
      <c r="R23" s="406"/>
      <c r="S23" s="407"/>
      <c r="T23" s="141"/>
    </row>
    <row r="24" spans="1:20" s="5" customFormat="1" ht="20.100000000000001" customHeight="1">
      <c r="A24" s="141"/>
      <c r="B24" s="110"/>
      <c r="C24" s="136"/>
      <c r="D24" s="400" t="s">
        <v>2649</v>
      </c>
      <c r="E24" s="163"/>
      <c r="F24" s="163"/>
      <c r="G24" s="163"/>
      <c r="H24" s="3"/>
      <c r="I24" s="195"/>
      <c r="J24" s="1004">
        <f>ROUND(5*('_NIST-CSF_Alignment'!I88/100),2)</f>
        <v>0</v>
      </c>
      <c r="K24" s="1005"/>
      <c r="L24" s="1004">
        <f>ROUND(3*('_NIST-CSF_Alignment'!P88/100),2)</f>
        <v>0</v>
      </c>
      <c r="M24" s="1005"/>
      <c r="N24" s="982"/>
      <c r="O24" s="984"/>
      <c r="P24" s="175"/>
      <c r="Q24" s="175"/>
      <c r="R24" s="406"/>
      <c r="S24" s="407"/>
      <c r="T24" s="141"/>
    </row>
    <row r="25" spans="1:20" s="5" customFormat="1" ht="20.100000000000001" customHeight="1">
      <c r="A25" s="141"/>
      <c r="B25" s="110"/>
      <c r="C25" s="435"/>
      <c r="D25" s="545" t="s">
        <v>2650</v>
      </c>
      <c r="E25" s="171"/>
      <c r="F25" s="171"/>
      <c r="G25" s="171"/>
      <c r="H25" s="171"/>
      <c r="I25" s="471"/>
      <c r="J25" s="1006">
        <f>ROUND(5*('_NIST-CSF_Alignment'!I93/100),2)</f>
        <v>0</v>
      </c>
      <c r="K25" s="1007"/>
      <c r="L25" s="1006">
        <f>ROUND(3*('_NIST-CSF_Alignment'!P93/100),2)</f>
        <v>0</v>
      </c>
      <c r="M25" s="1007"/>
      <c r="N25" s="991"/>
      <c r="O25" s="997"/>
      <c r="P25" s="304"/>
      <c r="Q25" s="304"/>
      <c r="R25" s="406"/>
      <c r="S25" s="407"/>
      <c r="T25" s="141"/>
    </row>
    <row r="26" spans="1:20" s="5" customFormat="1" ht="20.100000000000001" customHeight="1">
      <c r="A26" s="396"/>
      <c r="B26" s="401"/>
      <c r="C26" s="438" t="s">
        <v>2629</v>
      </c>
      <c r="D26" s="439" t="s">
        <v>2645</v>
      </c>
      <c r="E26" s="171"/>
      <c r="F26" s="171"/>
      <c r="G26" s="171"/>
      <c r="H26" s="171"/>
      <c r="I26" s="171"/>
      <c r="J26" s="995">
        <f>ROUND(SUM(J21:K25)/COUNT(J21:K25),2)</f>
        <v>0</v>
      </c>
      <c r="K26" s="996"/>
      <c r="L26" s="995">
        <f>ROUND(SUM(L21:M25)/COUNT(L21:M25),2)</f>
        <v>0</v>
      </c>
      <c r="M26" s="996"/>
      <c r="N26" s="309"/>
      <c r="O26" s="171"/>
      <c r="P26" s="304"/>
      <c r="Q26" s="304"/>
      <c r="R26" s="406"/>
      <c r="S26" s="407"/>
      <c r="T26" s="141"/>
    </row>
    <row r="27" spans="1:20" s="5" customFormat="1" ht="20.100000000000001" customHeight="1">
      <c r="A27" s="141"/>
      <c r="B27" s="434" t="s">
        <v>2651</v>
      </c>
      <c r="C27" s="136"/>
      <c r="D27" s="397" t="s">
        <v>2652</v>
      </c>
      <c r="E27" s="163"/>
      <c r="F27" s="163"/>
      <c r="G27" s="163"/>
      <c r="H27" s="172"/>
      <c r="I27" s="433"/>
      <c r="J27" s="1004">
        <f>ROUND(5*('_NIST-CSF_Alignment'!I100/100),2)</f>
        <v>0</v>
      </c>
      <c r="K27" s="1005"/>
      <c r="L27" s="1004">
        <f>ROUND(3*('_NIST-CSF_Alignment'!P100/100),2)</f>
        <v>0</v>
      </c>
      <c r="M27" s="1005"/>
      <c r="N27" s="1008"/>
      <c r="O27" s="1009"/>
      <c r="P27" s="175"/>
      <c r="Q27" s="175"/>
      <c r="R27" s="406"/>
      <c r="S27" s="407"/>
      <c r="T27" s="141"/>
    </row>
    <row r="28" spans="1:20" s="5" customFormat="1" ht="20.100000000000001" customHeight="1">
      <c r="A28" s="141"/>
      <c r="B28" s="110"/>
      <c r="C28" s="435"/>
      <c r="D28" s="545" t="s">
        <v>2653</v>
      </c>
      <c r="E28" s="171"/>
      <c r="F28" s="171"/>
      <c r="G28" s="171"/>
      <c r="H28" s="171"/>
      <c r="I28" s="471"/>
      <c r="J28" s="1006">
        <f>ROUND(5*('_NIST-CSF_Alignment'!I107/100),2)</f>
        <v>0</v>
      </c>
      <c r="K28" s="1007"/>
      <c r="L28" s="1006">
        <f>ROUND(3*('_NIST-CSF_Alignment'!P107/100),2)</f>
        <v>0</v>
      </c>
      <c r="M28" s="1007"/>
      <c r="N28" s="991"/>
      <c r="O28" s="997"/>
      <c r="P28" s="304"/>
      <c r="Q28" s="304"/>
      <c r="R28" s="406"/>
      <c r="S28" s="407"/>
      <c r="T28" s="141"/>
    </row>
    <row r="29" spans="1:20" s="5" customFormat="1" ht="20.100000000000001" customHeight="1">
      <c r="A29" s="396"/>
      <c r="B29" s="401"/>
      <c r="C29" s="438" t="s">
        <v>2629</v>
      </c>
      <c r="D29" s="439" t="s">
        <v>2651</v>
      </c>
      <c r="E29" s="171"/>
      <c r="F29" s="171"/>
      <c r="G29" s="171"/>
      <c r="H29" s="171"/>
      <c r="I29" s="171"/>
      <c r="J29" s="995">
        <f>ROUND(SUM(J27:K28)/COUNT(J27:K28),2)</f>
        <v>0</v>
      </c>
      <c r="K29" s="996"/>
      <c r="L29" s="995">
        <f>ROUND(SUM(L27:M28)/COUNT(L27:M28),2)</f>
        <v>0</v>
      </c>
      <c r="M29" s="996"/>
      <c r="N29" s="309"/>
      <c r="O29" s="171"/>
      <c r="P29" s="304"/>
      <c r="Q29" s="304"/>
      <c r="R29" s="406"/>
      <c r="S29" s="407"/>
      <c r="T29" s="141"/>
    </row>
    <row r="30" spans="1:20" s="5" customFormat="1" ht="20.100000000000001" customHeight="1">
      <c r="A30" s="141"/>
      <c r="B30" s="434" t="s">
        <v>2654</v>
      </c>
      <c r="C30" s="136"/>
      <c r="D30" s="397" t="s">
        <v>2655</v>
      </c>
      <c r="E30" s="172"/>
      <c r="F30" s="172"/>
      <c r="G30" s="172"/>
      <c r="H30" s="163"/>
      <c r="I30" s="470"/>
      <c r="J30" s="1004">
        <f>ROUND(5*('_NIST-CSF_Alignment'!I114/100),2)</f>
        <v>0</v>
      </c>
      <c r="K30" s="1005"/>
      <c r="L30" s="1004">
        <f>ROUND(3*('_NIST-CSF_Alignment'!P114/100),2)</f>
        <v>0</v>
      </c>
      <c r="M30" s="1005"/>
      <c r="N30" s="982"/>
      <c r="O30" s="984"/>
      <c r="P30" s="175"/>
      <c r="Q30" s="175"/>
      <c r="R30" s="406"/>
      <c r="S30" s="407"/>
      <c r="T30" s="141"/>
    </row>
    <row r="31" spans="1:20" s="5" customFormat="1" ht="20.100000000000001" customHeight="1">
      <c r="A31" s="141"/>
      <c r="B31" s="110"/>
      <c r="C31" s="136"/>
      <c r="D31" s="397" t="s">
        <v>2656</v>
      </c>
      <c r="E31" s="163"/>
      <c r="F31" s="163"/>
      <c r="G31" s="163"/>
      <c r="H31" s="163"/>
      <c r="I31" s="470"/>
      <c r="J31" s="1004">
        <f>ROUND(5*('_NIST-CSF_Alignment'!I119/100),2)</f>
        <v>0</v>
      </c>
      <c r="K31" s="1005"/>
      <c r="L31" s="1004">
        <f>ROUND(3*('_NIST-CSF_Alignment'!P119/100),2)</f>
        <v>0</v>
      </c>
      <c r="M31" s="1005"/>
      <c r="N31" s="982"/>
      <c r="O31" s="984"/>
      <c r="P31" s="175"/>
      <c r="Q31" s="175"/>
      <c r="R31" s="406"/>
      <c r="S31" s="407"/>
      <c r="T31" s="141"/>
    </row>
    <row r="32" spans="1:20" s="5" customFormat="1" ht="20.100000000000001" customHeight="1">
      <c r="A32" s="141"/>
      <c r="B32" s="110"/>
      <c r="C32" s="136"/>
      <c r="D32" s="397" t="s">
        <v>2657</v>
      </c>
      <c r="E32" s="163"/>
      <c r="F32" s="163"/>
      <c r="G32" s="163"/>
      <c r="H32" s="172"/>
      <c r="I32" s="433"/>
      <c r="J32" s="1004">
        <f>ROUND(5*('_NIST-CSF_Alignment'!I122/100),2)</f>
        <v>0</v>
      </c>
      <c r="K32" s="1005"/>
      <c r="L32" s="1004">
        <f>ROUND(3*('_NIST-CSF_Alignment'!P122/100),2)</f>
        <v>0</v>
      </c>
      <c r="M32" s="1005"/>
      <c r="N32" s="1008"/>
      <c r="O32" s="1009"/>
      <c r="P32" s="175"/>
      <c r="Q32" s="175"/>
      <c r="R32" s="406"/>
      <c r="S32" s="407"/>
      <c r="T32" s="141"/>
    </row>
    <row r="33" spans="1:20" s="5" customFormat="1" ht="20.100000000000001" customHeight="1">
      <c r="A33" s="141"/>
      <c r="B33" s="110"/>
      <c r="C33" s="435"/>
      <c r="D33" s="545" t="s">
        <v>2658</v>
      </c>
      <c r="E33" s="171"/>
      <c r="F33" s="171"/>
      <c r="G33" s="171"/>
      <c r="H33" s="171"/>
      <c r="I33" s="471"/>
      <c r="J33" s="1006">
        <f>ROUND(5*('_NIST-CSF_Alignment'!I125/100),2)</f>
        <v>0</v>
      </c>
      <c r="K33" s="1007"/>
      <c r="L33" s="1006">
        <f>ROUND(3*('_NIST-CSF_Alignment'!P125/100),2)</f>
        <v>0</v>
      </c>
      <c r="M33" s="1007"/>
      <c r="N33" s="991"/>
      <c r="O33" s="997"/>
      <c r="P33" s="304"/>
      <c r="Q33" s="304"/>
      <c r="R33" s="406"/>
      <c r="S33" s="407"/>
      <c r="T33" s="141"/>
    </row>
    <row r="34" spans="1:20" s="5" customFormat="1" ht="20.100000000000001" customHeight="1">
      <c r="A34" s="396"/>
      <c r="B34" s="401"/>
      <c r="C34" s="438" t="s">
        <v>2629</v>
      </c>
      <c r="D34" s="439" t="s">
        <v>2654</v>
      </c>
      <c r="E34" s="171"/>
      <c r="F34" s="171"/>
      <c r="G34" s="171"/>
      <c r="H34" s="171"/>
      <c r="I34" s="171"/>
      <c r="J34" s="995">
        <f>ROUND(SUM(J30:K33)/COUNT(J30:K33),2)</f>
        <v>0</v>
      </c>
      <c r="K34" s="996"/>
      <c r="L34" s="995">
        <f>ROUND(SUM(L30:M33)/COUNT(L30:M33),2)</f>
        <v>0</v>
      </c>
      <c r="M34" s="996"/>
      <c r="N34" s="309"/>
      <c r="O34" s="171"/>
      <c r="P34" s="304"/>
      <c r="Q34" s="304"/>
      <c r="R34" s="406"/>
      <c r="S34" s="407"/>
      <c r="T34" s="141"/>
    </row>
    <row r="35" spans="1:20" s="5" customFormat="1" ht="20.100000000000001" customHeight="1">
      <c r="A35" s="141"/>
      <c r="B35" s="434" t="s">
        <v>2659</v>
      </c>
      <c r="C35" s="136"/>
      <c r="D35" s="397" t="s">
        <v>2660</v>
      </c>
      <c r="E35" s="163"/>
      <c r="F35" s="163"/>
      <c r="G35" s="163"/>
      <c r="H35" s="170"/>
      <c r="I35" s="470"/>
      <c r="J35" s="1004" t="s">
        <v>7</v>
      </c>
      <c r="K35" s="1005"/>
      <c r="L35" s="1013">
        <f>ROUND(3*('_NIST-CSF_Alignment'!P133/100),2)</f>
        <v>0</v>
      </c>
      <c r="M35" s="1014"/>
      <c r="N35" s="982"/>
      <c r="O35" s="984"/>
      <c r="P35" s="175"/>
      <c r="Q35" s="175"/>
      <c r="R35" s="406"/>
      <c r="S35" s="407"/>
      <c r="T35" s="141"/>
    </row>
    <row r="36" spans="1:20" s="5" customFormat="1" ht="20.100000000000001" customHeight="1">
      <c r="A36" s="141"/>
      <c r="B36" s="110"/>
      <c r="C36" s="435"/>
      <c r="D36" s="545" t="s">
        <v>2661</v>
      </c>
      <c r="E36" s="171"/>
      <c r="F36" s="171"/>
      <c r="G36" s="171"/>
      <c r="H36" s="436"/>
      <c r="I36" s="473"/>
      <c r="J36" s="1006" t="s">
        <v>7</v>
      </c>
      <c r="K36" s="1007"/>
      <c r="L36" s="1006" t="s">
        <v>7</v>
      </c>
      <c r="M36" s="1007"/>
      <c r="N36" s="989"/>
      <c r="O36" s="1012"/>
      <c r="P36" s="304"/>
      <c r="Q36" s="304"/>
      <c r="R36" s="406"/>
      <c r="S36" s="407"/>
      <c r="T36" s="141"/>
    </row>
    <row r="37" spans="1:20" s="5" customFormat="1" ht="20.100000000000001" customHeight="1" thickBot="1">
      <c r="A37" s="396"/>
      <c r="B37" s="402"/>
      <c r="C37" s="438" t="s">
        <v>2629</v>
      </c>
      <c r="D37" s="439" t="s">
        <v>2659</v>
      </c>
      <c r="E37" s="171"/>
      <c r="F37" s="171"/>
      <c r="G37" s="171"/>
      <c r="H37" s="171"/>
      <c r="I37" s="471"/>
      <c r="J37" s="995" t="s">
        <v>7</v>
      </c>
      <c r="K37" s="996"/>
      <c r="L37" s="995">
        <f>ROUND(SUM(L35:M36)/COUNT(L35:M36),2)</f>
        <v>0</v>
      </c>
      <c r="M37" s="996"/>
      <c r="N37" s="991"/>
      <c r="O37" s="997"/>
      <c r="P37" s="304"/>
      <c r="Q37" s="304"/>
      <c r="R37" s="408"/>
      <c r="S37" s="409"/>
      <c r="T37" s="141"/>
    </row>
    <row r="38" spans="1:20" s="5" customFormat="1" ht="20.100000000000001" customHeight="1" thickBot="1">
      <c r="A38" s="141"/>
      <c r="B38" s="134"/>
      <c r="C38" s="133"/>
      <c r="D38" s="133"/>
      <c r="E38" s="163"/>
      <c r="F38" s="163"/>
      <c r="G38" s="163"/>
      <c r="H38" s="984"/>
      <c r="I38" s="984"/>
      <c r="J38" s="984"/>
      <c r="K38" s="984"/>
      <c r="L38" s="984"/>
      <c r="M38" s="984"/>
      <c r="N38" s="984"/>
      <c r="O38" s="984"/>
      <c r="P38" s="175"/>
      <c r="Q38" s="175"/>
      <c r="R38" s="175"/>
      <c r="S38" s="163"/>
      <c r="T38" s="141"/>
    </row>
    <row r="39" spans="1:20" s="5" customFormat="1" ht="20.100000000000001" customHeight="1">
      <c r="A39" s="141"/>
      <c r="B39" s="163"/>
      <c r="C39" s="163"/>
      <c r="D39" s="163"/>
      <c r="E39" s="163"/>
      <c r="F39" s="163"/>
      <c r="G39" s="163"/>
      <c r="H39" s="984"/>
      <c r="I39" s="984"/>
      <c r="J39" s="984"/>
      <c r="K39" s="984"/>
      <c r="L39" s="984"/>
      <c r="M39" s="984"/>
      <c r="N39" s="984"/>
      <c r="O39" s="984"/>
      <c r="P39" s="175"/>
      <c r="Q39" s="175"/>
      <c r="R39" s="404"/>
      <c r="S39" s="405"/>
      <c r="T39" s="141"/>
    </row>
    <row r="40" spans="1:20" s="5" customFormat="1" ht="20.100000000000001" customHeight="1">
      <c r="A40" s="141"/>
      <c r="B40" s="163"/>
      <c r="C40" s="163"/>
      <c r="D40" s="163"/>
      <c r="E40" s="163"/>
      <c r="F40" s="163"/>
      <c r="G40" s="163"/>
      <c r="H40" s="984"/>
      <c r="I40" s="984"/>
      <c r="J40" s="984"/>
      <c r="K40" s="984"/>
      <c r="L40" s="984"/>
      <c r="M40" s="984"/>
      <c r="N40" s="984"/>
      <c r="O40" s="984"/>
      <c r="P40" s="175"/>
      <c r="Q40" s="175"/>
      <c r="R40" s="406"/>
      <c r="S40" s="407"/>
      <c r="T40" s="141"/>
    </row>
    <row r="41" spans="1:20" s="5" customFormat="1" ht="20.100000000000001" customHeight="1">
      <c r="A41" s="141"/>
      <c r="B41" s="172"/>
      <c r="C41" s="163"/>
      <c r="D41" s="163"/>
      <c r="E41" s="163"/>
      <c r="F41" s="163"/>
      <c r="G41" s="163"/>
      <c r="H41" s="984"/>
      <c r="I41" s="984"/>
      <c r="J41" s="984"/>
      <c r="K41" s="984"/>
      <c r="L41" s="984"/>
      <c r="M41" s="984"/>
      <c r="N41" s="984"/>
      <c r="O41" s="984"/>
      <c r="P41" s="175"/>
      <c r="Q41" s="175"/>
      <c r="R41" s="406"/>
      <c r="S41" s="407"/>
      <c r="T41" s="141"/>
    </row>
    <row r="42" spans="1:20" s="5" customFormat="1" ht="20.100000000000001" customHeight="1">
      <c r="A42" s="141"/>
      <c r="B42" s="163"/>
      <c r="C42" s="169"/>
      <c r="D42" s="163"/>
      <c r="E42" s="169"/>
      <c r="F42" s="169"/>
      <c r="G42" s="169"/>
      <c r="H42" s="984"/>
      <c r="I42" s="984"/>
      <c r="J42" s="984"/>
      <c r="K42" s="984"/>
      <c r="L42" s="984"/>
      <c r="M42" s="984"/>
      <c r="N42" s="984"/>
      <c r="O42" s="984"/>
      <c r="P42" s="175"/>
      <c r="Q42" s="175"/>
      <c r="R42" s="406"/>
      <c r="S42" s="407"/>
      <c r="T42" s="141"/>
    </row>
    <row r="43" spans="1:20" s="5" customFormat="1" ht="20.100000000000001" customHeight="1">
      <c r="A43" s="141"/>
      <c r="B43" s="170"/>
      <c r="C43" s="163"/>
      <c r="D43" s="163"/>
      <c r="E43" s="163"/>
      <c r="F43" s="163"/>
      <c r="G43" s="163"/>
      <c r="H43" s="984"/>
      <c r="I43" s="984"/>
      <c r="J43" s="984"/>
      <c r="K43" s="984"/>
      <c r="L43" s="984"/>
      <c r="M43" s="984"/>
      <c r="N43" s="984"/>
      <c r="O43" s="984"/>
      <c r="P43" s="175"/>
      <c r="Q43" s="175"/>
      <c r="R43" s="406"/>
      <c r="S43" s="407"/>
      <c r="T43" s="141"/>
    </row>
    <row r="44" spans="1:20" s="5" customFormat="1" ht="20.100000000000001" customHeight="1">
      <c r="A44" s="141"/>
      <c r="B44" s="170"/>
      <c r="C44" s="323"/>
      <c r="D44" s="163"/>
      <c r="E44" s="163"/>
      <c r="F44" s="163"/>
      <c r="G44" s="163"/>
      <c r="H44" s="163"/>
      <c r="I44" s="172"/>
      <c r="J44" s="1011"/>
      <c r="K44" s="1011"/>
      <c r="L44" s="1011"/>
      <c r="M44" s="1011"/>
      <c r="N44" s="1011"/>
      <c r="O44" s="1011"/>
      <c r="P44" s="175"/>
      <c r="Q44" s="175"/>
      <c r="R44" s="406"/>
      <c r="S44" s="407"/>
      <c r="T44" s="141"/>
    </row>
    <row r="45" spans="1:20" s="5" customFormat="1" ht="20.100000000000001" customHeight="1">
      <c r="A45" s="141"/>
      <c r="B45" s="170"/>
      <c r="C45" s="163"/>
      <c r="D45" s="163"/>
      <c r="E45" s="163"/>
      <c r="F45" s="163"/>
      <c r="G45" s="163"/>
      <c r="H45" s="163"/>
      <c r="I45" s="163"/>
      <c r="J45" s="163"/>
      <c r="K45" s="163"/>
      <c r="L45" s="141"/>
      <c r="M45" s="141"/>
      <c r="N45" s="141"/>
      <c r="O45" s="141"/>
      <c r="P45" s="175"/>
      <c r="Q45" s="175"/>
      <c r="R45" s="406"/>
      <c r="S45" s="407"/>
      <c r="T45" s="141"/>
    </row>
    <row r="46" spans="1:20" s="5" customFormat="1" ht="20.100000000000001" customHeight="1">
      <c r="A46" s="141"/>
      <c r="B46" s="170"/>
      <c r="C46" s="163"/>
      <c r="D46" s="163"/>
      <c r="E46" s="163"/>
      <c r="F46" s="163"/>
      <c r="G46" s="163"/>
      <c r="H46" s="163"/>
      <c r="I46" s="163"/>
      <c r="J46" s="163"/>
      <c r="K46" s="163"/>
      <c r="L46" s="141"/>
      <c r="M46" s="141"/>
      <c r="N46" s="141"/>
      <c r="O46" s="141"/>
      <c r="P46" s="175"/>
      <c r="Q46" s="175"/>
      <c r="R46" s="406"/>
      <c r="S46" s="407"/>
      <c r="T46" s="141"/>
    </row>
    <row r="47" spans="1:20" s="5" customFormat="1" ht="20.100000000000001" customHeight="1">
      <c r="A47" s="141"/>
      <c r="B47" s="170"/>
      <c r="C47" s="163"/>
      <c r="D47" s="163"/>
      <c r="E47" s="163"/>
      <c r="F47" s="163"/>
      <c r="G47" s="163"/>
      <c r="H47" s="163"/>
      <c r="I47" s="163"/>
      <c r="J47" s="163"/>
      <c r="K47" s="163"/>
      <c r="L47" s="141"/>
      <c r="M47" s="141"/>
      <c r="N47" s="141"/>
      <c r="O47" s="141"/>
      <c r="P47" s="175"/>
      <c r="Q47" s="175"/>
      <c r="R47" s="406"/>
      <c r="S47" s="407"/>
      <c r="T47" s="141"/>
    </row>
    <row r="48" spans="1:20" s="5" customFormat="1" ht="20.100000000000001" customHeight="1">
      <c r="A48" s="141"/>
      <c r="B48" s="170"/>
      <c r="C48" s="163"/>
      <c r="D48" s="163"/>
      <c r="E48" s="163"/>
      <c r="F48" s="163"/>
      <c r="G48" s="163"/>
      <c r="H48" s="163"/>
      <c r="I48" s="163"/>
      <c r="J48" s="163"/>
      <c r="K48" s="163"/>
      <c r="L48" s="141"/>
      <c r="M48" s="141"/>
      <c r="N48" s="141"/>
      <c r="O48" s="141"/>
      <c r="P48" s="175"/>
      <c r="Q48" s="175"/>
      <c r="R48" s="406"/>
      <c r="S48" s="407"/>
      <c r="T48" s="141"/>
    </row>
    <row r="49" spans="1:20" s="5" customFormat="1" ht="20.100000000000001" customHeight="1">
      <c r="A49" s="141"/>
      <c r="B49" s="170"/>
      <c r="C49" s="163"/>
      <c r="D49" s="163"/>
      <c r="E49" s="163"/>
      <c r="F49" s="163"/>
      <c r="G49" s="163"/>
      <c r="H49" s="163"/>
      <c r="I49" s="163"/>
      <c r="J49" s="163"/>
      <c r="K49" s="163"/>
      <c r="L49" s="141"/>
      <c r="M49" s="141"/>
      <c r="N49" s="141"/>
      <c r="O49" s="141"/>
      <c r="P49" s="175"/>
      <c r="Q49" s="175"/>
      <c r="R49" s="406"/>
      <c r="S49" s="407"/>
      <c r="T49" s="141"/>
    </row>
    <row r="50" spans="1:20" s="5" customFormat="1" ht="20.100000000000001" customHeight="1">
      <c r="A50" s="141"/>
      <c r="B50" s="170"/>
      <c r="C50" s="163"/>
      <c r="D50" s="163"/>
      <c r="E50" s="163"/>
      <c r="F50" s="163"/>
      <c r="G50" s="163"/>
      <c r="H50" s="163"/>
      <c r="I50" s="163"/>
      <c r="J50" s="163"/>
      <c r="K50" s="163"/>
      <c r="L50" s="141"/>
      <c r="M50" s="141"/>
      <c r="N50" s="141"/>
      <c r="O50" s="141"/>
      <c r="P50" s="175"/>
      <c r="Q50" s="175"/>
      <c r="R50" s="406"/>
      <c r="S50" s="407"/>
      <c r="T50" s="141"/>
    </row>
    <row r="51" spans="1:20" s="5" customFormat="1" ht="20.100000000000001" customHeight="1">
      <c r="A51" s="141"/>
      <c r="B51" s="170"/>
      <c r="C51" s="163"/>
      <c r="D51" s="163"/>
      <c r="E51" s="163"/>
      <c r="F51" s="163"/>
      <c r="G51" s="163"/>
      <c r="H51" s="163"/>
      <c r="I51" s="163"/>
      <c r="J51" s="163"/>
      <c r="K51" s="163"/>
      <c r="L51" s="141"/>
      <c r="M51" s="141"/>
      <c r="N51" s="141"/>
      <c r="O51" s="141"/>
      <c r="P51" s="175"/>
      <c r="Q51" s="175"/>
      <c r="R51" s="406"/>
      <c r="S51" s="407"/>
      <c r="T51" s="141"/>
    </row>
    <row r="52" spans="1:20" s="5" customFormat="1" ht="20.100000000000001" customHeight="1" thickBot="1">
      <c r="A52" s="141"/>
      <c r="B52" s="170"/>
      <c r="C52" s="163"/>
      <c r="D52" s="163"/>
      <c r="E52" s="163"/>
      <c r="F52" s="163"/>
      <c r="G52" s="163"/>
      <c r="H52" s="163"/>
      <c r="I52" s="163"/>
      <c r="J52" s="163"/>
      <c r="K52" s="163"/>
      <c r="L52" s="141"/>
      <c r="M52" s="141"/>
      <c r="N52" s="141"/>
      <c r="O52" s="141"/>
      <c r="P52" s="175"/>
      <c r="Q52" s="175"/>
      <c r="R52" s="408"/>
      <c r="S52" s="409"/>
      <c r="T52" s="141"/>
    </row>
    <row r="53" spans="1:20" s="5" customFormat="1" ht="20.100000000000001" hidden="1" customHeight="1">
      <c r="A53" s="141"/>
      <c r="B53" s="170"/>
      <c r="C53" s="163"/>
      <c r="D53" s="163"/>
      <c r="E53" s="163"/>
      <c r="F53" s="163"/>
      <c r="G53" s="163"/>
      <c r="H53" s="163"/>
      <c r="I53" s="163"/>
      <c r="J53" s="163"/>
      <c r="K53" s="163"/>
      <c r="L53" s="141"/>
      <c r="M53" s="141"/>
      <c r="N53" s="141"/>
      <c r="O53" s="141"/>
      <c r="P53" s="175"/>
      <c r="Q53" s="175"/>
      <c r="R53" s="175"/>
      <c r="S53" s="163"/>
      <c r="T53" s="141"/>
    </row>
    <row r="54" spans="1:20" s="5" customFormat="1" ht="20.100000000000001" hidden="1" customHeight="1">
      <c r="A54" s="141"/>
      <c r="B54" s="170"/>
      <c r="C54" s="163"/>
      <c r="D54" s="163"/>
      <c r="E54" s="163"/>
      <c r="F54" s="163"/>
      <c r="G54" s="163"/>
      <c r="H54" s="163"/>
      <c r="I54" s="163"/>
      <c r="J54" s="163"/>
      <c r="K54" s="163"/>
      <c r="L54" s="141"/>
      <c r="M54" s="141"/>
      <c r="N54" s="141"/>
      <c r="O54" s="141"/>
      <c r="P54" s="175"/>
      <c r="Q54" s="175"/>
      <c r="R54" s="175"/>
      <c r="S54" s="163"/>
      <c r="T54" s="141"/>
    </row>
    <row r="55" spans="1:20" s="5" customFormat="1" ht="20.100000000000001" hidden="1" customHeight="1">
      <c r="A55" s="141"/>
      <c r="B55" s="170"/>
      <c r="C55" s="163"/>
      <c r="D55" s="163"/>
      <c r="E55" s="163"/>
      <c r="F55" s="163"/>
      <c r="G55" s="163"/>
      <c r="H55" s="163"/>
      <c r="I55" s="163"/>
      <c r="J55" s="163"/>
      <c r="K55" s="163"/>
      <c r="L55" s="141"/>
      <c r="M55" s="141"/>
      <c r="N55" s="141"/>
      <c r="O55" s="141"/>
      <c r="P55" s="175"/>
      <c r="Q55" s="175"/>
      <c r="R55" s="175"/>
      <c r="S55" s="163"/>
      <c r="T55" s="141"/>
    </row>
    <row r="56" spans="1:20" s="5" customFormat="1" ht="20.100000000000001" hidden="1" customHeight="1">
      <c r="A56" s="141"/>
      <c r="B56" s="170"/>
      <c r="C56" s="163"/>
      <c r="D56" s="163"/>
      <c r="E56" s="163"/>
      <c r="F56" s="163"/>
      <c r="G56" s="163"/>
      <c r="H56" s="163"/>
      <c r="I56" s="163"/>
      <c r="J56" s="163"/>
      <c r="K56" s="163"/>
      <c r="L56" s="141"/>
      <c r="M56" s="141"/>
      <c r="N56" s="141"/>
      <c r="O56" s="141"/>
      <c r="P56" s="175"/>
      <c r="Q56" s="175"/>
      <c r="R56" s="175"/>
      <c r="S56" s="163"/>
      <c r="T56" s="141"/>
    </row>
    <row r="57" spans="1:20" s="5" customFormat="1" ht="20.100000000000001" hidden="1" customHeight="1">
      <c r="A57" s="141"/>
      <c r="B57" s="170"/>
      <c r="C57" s="163"/>
      <c r="D57" s="163"/>
      <c r="E57" s="163"/>
      <c r="F57" s="163"/>
      <c r="G57" s="163"/>
      <c r="H57" s="163"/>
      <c r="I57" s="163"/>
      <c r="J57" s="163"/>
      <c r="K57" s="163"/>
      <c r="L57" s="141"/>
      <c r="M57" s="141"/>
      <c r="N57" s="141"/>
      <c r="O57" s="141"/>
      <c r="P57" s="175"/>
      <c r="Q57" s="175"/>
      <c r="R57" s="175"/>
      <c r="S57" s="163"/>
      <c r="T57" s="141"/>
    </row>
    <row r="58" spans="1:20" s="5" customFormat="1" ht="20.100000000000001" hidden="1" customHeight="1">
      <c r="A58" s="141"/>
      <c r="B58" s="170"/>
      <c r="C58" s="163"/>
      <c r="D58" s="163"/>
      <c r="E58" s="163"/>
      <c r="F58" s="163"/>
      <c r="G58" s="163"/>
      <c r="H58" s="163"/>
      <c r="I58" s="163"/>
      <c r="J58" s="163"/>
      <c r="K58" s="163"/>
      <c r="L58" s="141"/>
      <c r="M58" s="141"/>
      <c r="N58" s="141"/>
      <c r="O58" s="141"/>
      <c r="P58" s="175"/>
      <c r="Q58" s="175"/>
      <c r="R58" s="175"/>
      <c r="S58" s="163"/>
      <c r="T58" s="141"/>
    </row>
    <row r="59" spans="1:20" s="5" customFormat="1" ht="20.100000000000001" hidden="1" customHeight="1">
      <c r="A59" s="141"/>
      <c r="B59" s="170"/>
      <c r="C59" s="163"/>
      <c r="D59" s="163"/>
      <c r="E59" s="163"/>
      <c r="F59" s="163"/>
      <c r="G59" s="163"/>
      <c r="H59" s="163"/>
      <c r="I59" s="163"/>
      <c r="J59" s="163"/>
      <c r="K59" s="163"/>
      <c r="L59" s="141"/>
      <c r="M59" s="141"/>
      <c r="N59" s="141"/>
      <c r="O59" s="141"/>
      <c r="P59" s="175"/>
      <c r="Q59" s="175"/>
      <c r="R59" s="175"/>
      <c r="S59" s="163"/>
      <c r="T59" s="141"/>
    </row>
    <row r="60" spans="1:20" s="5" customFormat="1" ht="20.100000000000001" hidden="1" customHeight="1">
      <c r="A60" s="141"/>
      <c r="B60" s="170"/>
      <c r="C60" s="163"/>
      <c r="D60" s="163"/>
      <c r="E60" s="163"/>
      <c r="F60" s="163"/>
      <c r="G60" s="163"/>
      <c r="H60" s="163"/>
      <c r="I60" s="163"/>
      <c r="J60" s="163"/>
      <c r="K60" s="163"/>
      <c r="L60" s="141"/>
      <c r="M60" s="141"/>
      <c r="N60" s="141"/>
      <c r="O60" s="141"/>
      <c r="P60" s="175"/>
      <c r="Q60" s="175"/>
      <c r="R60" s="175"/>
      <c r="S60" s="163"/>
      <c r="T60" s="141"/>
    </row>
    <row r="61" spans="1:20" s="5" customFormat="1" ht="20.100000000000001" hidden="1" customHeight="1">
      <c r="A61" s="141"/>
      <c r="B61" s="170"/>
      <c r="C61" s="163"/>
      <c r="D61" s="163"/>
      <c r="E61" s="163"/>
      <c r="F61" s="163"/>
      <c r="G61" s="163"/>
      <c r="H61" s="163"/>
      <c r="I61" s="163"/>
      <c r="J61" s="163"/>
      <c r="K61" s="163"/>
      <c r="L61" s="141"/>
      <c r="M61" s="141"/>
      <c r="N61" s="141"/>
      <c r="O61" s="141"/>
      <c r="P61" s="175"/>
      <c r="Q61" s="175"/>
      <c r="R61" s="175"/>
      <c r="S61" s="163"/>
      <c r="T61" s="141"/>
    </row>
    <row r="62" spans="1:20" s="5" customFormat="1" ht="20.100000000000001" hidden="1" customHeight="1">
      <c r="A62" s="141"/>
      <c r="B62" s="170"/>
      <c r="C62" s="163"/>
      <c r="D62" s="163"/>
      <c r="E62" s="163"/>
      <c r="F62" s="163"/>
      <c r="G62" s="163"/>
      <c r="H62" s="163"/>
      <c r="I62" s="163"/>
      <c r="J62" s="163"/>
      <c r="K62" s="163"/>
      <c r="L62" s="141"/>
      <c r="M62" s="141"/>
      <c r="N62" s="141"/>
      <c r="O62" s="141"/>
      <c r="P62" s="175"/>
      <c r="Q62" s="175"/>
      <c r="R62" s="175"/>
      <c r="S62" s="163"/>
      <c r="T62" s="141"/>
    </row>
    <row r="63" spans="1:20" s="5" customFormat="1" ht="20.100000000000001" hidden="1" customHeight="1">
      <c r="A63" s="141"/>
      <c r="B63" s="141"/>
      <c r="C63" s="160"/>
      <c r="D63" s="160"/>
      <c r="E63" s="160"/>
      <c r="F63" s="160"/>
      <c r="G63" s="160"/>
      <c r="H63" s="160"/>
      <c r="I63" s="160"/>
      <c r="J63" s="160"/>
      <c r="K63" s="160"/>
      <c r="L63" s="163"/>
      <c r="M63" s="141"/>
      <c r="N63" s="175"/>
      <c r="O63" s="141"/>
      <c r="P63" s="141"/>
      <c r="Q63" s="141"/>
      <c r="R63" s="141"/>
      <c r="S63" s="163"/>
      <c r="T63" s="141"/>
    </row>
    <row r="64" spans="1:20" s="5" customFormat="1" ht="20.100000000000001" hidden="1" customHeight="1">
      <c r="A64" s="141"/>
      <c r="B64" s="141"/>
      <c r="C64" s="141"/>
      <c r="D64" s="141"/>
      <c r="E64" s="141"/>
      <c r="F64" s="141"/>
      <c r="G64" s="141"/>
      <c r="H64" s="141"/>
      <c r="I64" s="141"/>
      <c r="J64" s="141"/>
      <c r="K64" s="141"/>
      <c r="L64" s="141"/>
      <c r="M64" s="141"/>
      <c r="N64" s="175"/>
      <c r="O64" s="141"/>
      <c r="P64" s="141"/>
      <c r="Q64" s="141"/>
      <c r="R64" s="141"/>
      <c r="S64" s="141"/>
      <c r="T64" s="141"/>
    </row>
    <row r="65" spans="1:20" s="5" customFormat="1" ht="20.100000000000001" hidden="1" customHeight="1">
      <c r="A65" s="323"/>
      <c r="B65" s="323"/>
      <c r="C65" s="323"/>
      <c r="D65" s="323"/>
      <c r="E65" s="323"/>
      <c r="F65" s="323"/>
      <c r="G65" s="323"/>
      <c r="H65" s="323"/>
      <c r="I65" s="323"/>
      <c r="J65" s="323"/>
      <c r="K65" s="323"/>
      <c r="L65" s="141"/>
      <c r="M65" s="141"/>
      <c r="N65" s="141"/>
      <c r="O65" s="141"/>
      <c r="P65" s="141"/>
      <c r="Q65" s="141"/>
      <c r="R65" s="141"/>
      <c r="S65" s="141"/>
      <c r="T65" s="141"/>
    </row>
    <row r="66" spans="1:20" s="5" customFormat="1" ht="20.100000000000001" hidden="1" customHeight="1">
      <c r="L66" s="988"/>
      <c r="M66" s="988"/>
      <c r="N66" s="988"/>
      <c r="O66" s="988"/>
      <c r="P66" s="988"/>
      <c r="Q66" s="988"/>
      <c r="R66" s="988"/>
      <c r="S66" s="988"/>
    </row>
    <row r="67" spans="1:20" s="5" customFormat="1" ht="20.100000000000001" hidden="1" customHeight="1">
      <c r="L67" s="988"/>
      <c r="M67" s="988"/>
      <c r="N67" s="988"/>
      <c r="O67" s="988"/>
      <c r="P67" s="988"/>
      <c r="Q67" s="988"/>
      <c r="R67" s="988"/>
      <c r="S67" s="988"/>
    </row>
    <row r="68" spans="1:20" s="5" customFormat="1" ht="20.100000000000001" hidden="1" customHeight="1">
      <c r="L68" s="988"/>
      <c r="M68" s="988"/>
      <c r="N68" s="988"/>
      <c r="O68" s="988"/>
      <c r="P68" s="988"/>
      <c r="Q68" s="988"/>
      <c r="R68" s="988"/>
      <c r="S68" s="988"/>
    </row>
    <row r="69" spans="1:20" s="5" customFormat="1" ht="20.100000000000001" hidden="1" customHeight="1">
      <c r="L69" s="988"/>
      <c r="M69" s="988"/>
      <c r="N69" s="988"/>
      <c r="O69" s="988"/>
      <c r="P69" s="988"/>
      <c r="Q69" s="988"/>
      <c r="R69" s="988"/>
      <c r="S69" s="988"/>
    </row>
    <row r="70" spans="1:20" s="5" customFormat="1" ht="20.100000000000001" customHeight="1"/>
    <row r="71" spans="1:20" ht="14.45" hidden="1"/>
    <row r="72" spans="1:20" ht="14.45" hidden="1"/>
    <row r="73" spans="1:20" ht="14.45" hidden="1"/>
    <row r="74" spans="1:20" ht="14.45" hidden="1"/>
    <row r="75" spans="1:20" ht="14.45" hidden="1"/>
    <row r="76" spans="1:20" ht="14.45" hidden="1"/>
    <row r="77" spans="1:20" ht="15" hidden="1" customHeight="1"/>
    <row r="78" spans="1:20" ht="15" hidden="1" customHeight="1"/>
    <row r="79" spans="1:20" ht="15" hidden="1" customHeight="1"/>
    <row r="80" spans="1:2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sheetData>
  <mergeCells count="108">
    <mergeCell ref="L66:S69"/>
    <mergeCell ref="J16:K16"/>
    <mergeCell ref="L16:M16"/>
    <mergeCell ref="J15:K15"/>
    <mergeCell ref="L15:M15"/>
    <mergeCell ref="J10:K10"/>
    <mergeCell ref="J11:K11"/>
    <mergeCell ref="J12:K12"/>
    <mergeCell ref="J13:K13"/>
    <mergeCell ref="J36:K36"/>
    <mergeCell ref="L36:M36"/>
    <mergeCell ref="N36:O36"/>
    <mergeCell ref="J33:K33"/>
    <mergeCell ref="L33:M33"/>
    <mergeCell ref="N33:O33"/>
    <mergeCell ref="J34:K34"/>
    <mergeCell ref="L34:M34"/>
    <mergeCell ref="J35:K35"/>
    <mergeCell ref="L35:M35"/>
    <mergeCell ref="N35:O35"/>
    <mergeCell ref="J32:K32"/>
    <mergeCell ref="L32:M32"/>
    <mergeCell ref="N32:O32"/>
    <mergeCell ref="J29:K29"/>
    <mergeCell ref="H43:I43"/>
    <mergeCell ref="J43:K43"/>
    <mergeCell ref="L43:M43"/>
    <mergeCell ref="N43:O43"/>
    <mergeCell ref="J44:K44"/>
    <mergeCell ref="L44:M44"/>
    <mergeCell ref="N44:O44"/>
    <mergeCell ref="H41:I41"/>
    <mergeCell ref="J41:K41"/>
    <mergeCell ref="L41:M41"/>
    <mergeCell ref="N41:O41"/>
    <mergeCell ref="H42:I42"/>
    <mergeCell ref="J42:K42"/>
    <mergeCell ref="L42:M42"/>
    <mergeCell ref="N42:O42"/>
    <mergeCell ref="H39:I39"/>
    <mergeCell ref="J39:K39"/>
    <mergeCell ref="L39:M39"/>
    <mergeCell ref="N39:O39"/>
    <mergeCell ref="H40:I40"/>
    <mergeCell ref="J40:K40"/>
    <mergeCell ref="L40:M40"/>
    <mergeCell ref="N40:O40"/>
    <mergeCell ref="J37:K37"/>
    <mergeCell ref="L37:M37"/>
    <mergeCell ref="N37:O37"/>
    <mergeCell ref="H38:I38"/>
    <mergeCell ref="J38:K38"/>
    <mergeCell ref="L38:M38"/>
    <mergeCell ref="N38:O38"/>
    <mergeCell ref="L29:M29"/>
    <mergeCell ref="J30:K30"/>
    <mergeCell ref="L30:M30"/>
    <mergeCell ref="N30:O30"/>
    <mergeCell ref="J31:K31"/>
    <mergeCell ref="L31:M31"/>
    <mergeCell ref="N31:O31"/>
    <mergeCell ref="L28:M28"/>
    <mergeCell ref="J28:K28"/>
    <mergeCell ref="N28:O28"/>
    <mergeCell ref="J26:K26"/>
    <mergeCell ref="L26:M26"/>
    <mergeCell ref="J27:K27"/>
    <mergeCell ref="L27:M27"/>
    <mergeCell ref="N27:O27"/>
    <mergeCell ref="J20:K20"/>
    <mergeCell ref="L20:M20"/>
    <mergeCell ref="J21:K21"/>
    <mergeCell ref="L21:M21"/>
    <mergeCell ref="J24:K24"/>
    <mergeCell ref="L24:M24"/>
    <mergeCell ref="N24:O24"/>
    <mergeCell ref="N21:O21"/>
    <mergeCell ref="J22:K22"/>
    <mergeCell ref="L22:M22"/>
    <mergeCell ref="N22:O22"/>
    <mergeCell ref="J23:K23"/>
    <mergeCell ref="L23:M23"/>
    <mergeCell ref="N23:O23"/>
    <mergeCell ref="J19:K19"/>
    <mergeCell ref="L19:M19"/>
    <mergeCell ref="L13:M13"/>
    <mergeCell ref="L14:M14"/>
    <mergeCell ref="J18:K18"/>
    <mergeCell ref="L18:M18"/>
    <mergeCell ref="N18:O18"/>
    <mergeCell ref="J25:K25"/>
    <mergeCell ref="L25:M25"/>
    <mergeCell ref="N25:O25"/>
    <mergeCell ref="B1:K2"/>
    <mergeCell ref="L1:L2"/>
    <mergeCell ref="N1:N2"/>
    <mergeCell ref="B3:F3"/>
    <mergeCell ref="G3:K3"/>
    <mergeCell ref="B4:F4"/>
    <mergeCell ref="B5:F5"/>
    <mergeCell ref="B6:F6"/>
    <mergeCell ref="J17:K17"/>
    <mergeCell ref="L17:M17"/>
    <mergeCell ref="N17:O17"/>
    <mergeCell ref="J14:K14"/>
    <mergeCell ref="L10:M10"/>
    <mergeCell ref="L11:M11"/>
    <mergeCell ref="L12:M12"/>
  </mergeCells>
  <conditionalFormatting sqref="J10:K34">
    <cfRule type="dataBar" priority="1">
      <dataBar>
        <cfvo type="num" val="0"/>
        <cfvo type="num" val="5"/>
        <color rgb="FF638EC6"/>
      </dataBar>
      <extLst>
        <ext xmlns:x14="http://schemas.microsoft.com/office/spreadsheetml/2009/9/main" uri="{B025F937-C7B1-47D3-B67F-A62EFF666E3E}">
          <x14:id>{72DE61BA-5517-438E-AD8E-81617AFA8B6B}</x14:id>
        </ext>
      </extLst>
    </cfRule>
  </conditionalFormatting>
  <conditionalFormatting sqref="L10 L13 L15 L16 L17 L18 L19 L20 L22 L23 L24 L25 L26 L27 L28 L29 L30 L31 L32 L33 L34 L35 L37">
    <cfRule type="dataBar" priority="42">
      <dataBar>
        <cfvo type="num" val="0"/>
        <cfvo type="num" val="3"/>
        <color rgb="FF638EC6"/>
      </dataBar>
      <extLst>
        <ext xmlns:x14="http://schemas.microsoft.com/office/spreadsheetml/2009/9/main" uri="{B025F937-C7B1-47D3-B67F-A62EFF666E3E}">
          <x14:id>{2647CBC0-0F94-41F7-A04B-FE80283ECE09}</x14:id>
        </ext>
      </extLst>
    </cfRule>
  </conditionalFormatting>
  <hyperlinks>
    <hyperlink ref="B3:F3" location="'Results - OVR'!A1" tooltip="1. Results" display="1. Results" xr:uid="{AD473B07-0FD3-4EF1-AC3F-8B502A2EDCD2}"/>
    <hyperlink ref="B5:F5" location="'Results - SHR'!A1" tooltip="3. Results Sharing" display="3. Results Sharing" xr:uid="{882F3E19-7779-47FD-8888-BE08F32B0B81}"/>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72DE61BA-5517-438E-AD8E-81617AFA8B6B}">
            <x14:dataBar minLength="0" maxLength="100" border="1" gradient="0">
              <x14:cfvo type="num">
                <xm:f>0</xm:f>
              </x14:cfvo>
              <x14:cfvo type="num">
                <xm:f>5</xm:f>
              </x14:cfvo>
              <x14:borderColor theme="3"/>
              <x14:negativeFillColor rgb="FFFF0000"/>
              <x14:axisColor rgb="FF000000"/>
            </x14:dataBar>
          </x14:cfRule>
          <xm:sqref>J10:K34</xm:sqref>
        </x14:conditionalFormatting>
        <x14:conditionalFormatting xmlns:xm="http://schemas.microsoft.com/office/excel/2006/main">
          <x14:cfRule type="dataBar" id="{2647CBC0-0F94-41F7-A04B-FE80283ECE09}">
            <x14:dataBar minLength="0" maxLength="100" border="1" gradient="0">
              <x14:cfvo type="num">
                <xm:f>0</xm:f>
              </x14:cfvo>
              <x14:cfvo type="num">
                <xm:f>3</xm:f>
              </x14:cfvo>
              <x14:borderColor theme="3"/>
              <x14:negativeFillColor rgb="FFFF0000"/>
              <x14:axisColor rgb="FF000000"/>
            </x14:dataBar>
          </x14:cfRule>
          <xm:sqref>L10 L13 L15 L16 L17 L18 L19 L20 L22 L23 L24 L25 L26 L27 L28 L29 L30 L31 L32 L33 L34 L35 L37</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BE33B-750B-4CB4-924D-B91CE3A3D3B8}">
  <sheetPr>
    <tabColor rgb="FF0070C0"/>
  </sheetPr>
  <dimension ref="A1:T83"/>
  <sheetViews>
    <sheetView zoomScaleNormal="100" workbookViewId="0">
      <selection activeCell="G65" sqref="G65"/>
    </sheetView>
  </sheetViews>
  <sheetFormatPr defaultColWidth="0" defaultRowHeight="0" customHeight="1" zeroHeight="1"/>
  <cols>
    <col min="1" max="1" width="5.7109375" customWidth="1"/>
    <col min="2" max="4" width="8.85546875" customWidth="1"/>
    <col min="5" max="5" width="11.140625" customWidth="1"/>
    <col min="6" max="6" width="22.140625" customWidth="1"/>
    <col min="7" max="10" width="15.7109375" customWidth="1"/>
    <col min="11" max="18" width="8.85546875" customWidth="1"/>
    <col min="19" max="20" width="0" hidden="1" customWidth="1"/>
    <col min="21" max="16384" width="8.85546875" hidden="1"/>
  </cols>
  <sheetData>
    <row r="1" spans="1:18" s="574" customFormat="1" ht="20.100000000000001" customHeight="1">
      <c r="B1" s="968" t="s">
        <v>45</v>
      </c>
      <c r="C1" s="969"/>
      <c r="D1" s="969"/>
      <c r="E1" s="969"/>
      <c r="F1" s="969"/>
      <c r="G1" s="969"/>
      <c r="H1" s="969"/>
      <c r="I1" s="969"/>
      <c r="J1" s="969"/>
      <c r="K1" s="969"/>
      <c r="L1" s="969"/>
      <c r="M1" s="877"/>
      <c r="N1" s="324"/>
      <c r="R1" s="576"/>
    </row>
    <row r="2" spans="1:18" s="574" customFormat="1" ht="20.100000000000001" customHeight="1">
      <c r="B2" s="848"/>
      <c r="C2" s="849"/>
      <c r="D2" s="849"/>
      <c r="E2" s="849"/>
      <c r="F2" s="849"/>
      <c r="G2" s="849"/>
      <c r="H2" s="849"/>
      <c r="I2" s="849"/>
      <c r="J2" s="849"/>
      <c r="K2" s="849"/>
      <c r="L2" s="849"/>
      <c r="M2" s="840"/>
      <c r="N2" s="325"/>
      <c r="R2" s="576"/>
    </row>
    <row r="3" spans="1:18" s="574" customFormat="1" ht="20.100000000000001" customHeight="1">
      <c r="B3" s="836" t="s">
        <v>46</v>
      </c>
      <c r="C3" s="837"/>
      <c r="D3" s="837"/>
      <c r="E3" s="837"/>
      <c r="F3" s="837"/>
      <c r="G3" s="836"/>
      <c r="H3" s="837"/>
      <c r="I3" s="837"/>
      <c r="J3" s="837"/>
      <c r="K3" s="837"/>
      <c r="L3" s="837"/>
      <c r="M3" s="606"/>
      <c r="R3" s="576"/>
    </row>
    <row r="4" spans="1:18" s="574" customFormat="1" ht="20.100000000000001" customHeight="1">
      <c r="B4" s="836" t="s">
        <v>47</v>
      </c>
      <c r="C4" s="837"/>
      <c r="D4" s="837"/>
      <c r="E4" s="837"/>
      <c r="F4" s="837"/>
      <c r="G4" s="836"/>
      <c r="H4" s="837"/>
      <c r="I4" s="837"/>
      <c r="J4" s="837"/>
      <c r="K4" s="837"/>
      <c r="L4" s="837"/>
      <c r="M4" s="606"/>
      <c r="R4" s="576"/>
    </row>
    <row r="5" spans="1:18" s="574" customFormat="1" ht="20.100000000000001" customHeight="1">
      <c r="B5" s="841" t="s">
        <v>48</v>
      </c>
      <c r="C5" s="842"/>
      <c r="D5" s="842"/>
      <c r="E5" s="842"/>
      <c r="F5" s="843"/>
      <c r="G5" s="317"/>
      <c r="H5" s="317"/>
      <c r="I5" s="317"/>
      <c r="J5" s="317"/>
      <c r="K5" s="317"/>
      <c r="L5" s="317"/>
      <c r="M5" s="606"/>
      <c r="R5" s="576"/>
    </row>
    <row r="6" spans="1:18" s="574" customFormat="1" ht="20.100000000000001" customHeight="1">
      <c r="B6" s="836"/>
      <c r="C6" s="837"/>
      <c r="D6" s="837"/>
      <c r="E6" s="837"/>
      <c r="F6" s="838"/>
      <c r="G6" s="317"/>
      <c r="H6" s="317"/>
      <c r="I6" s="317"/>
      <c r="J6" s="317"/>
      <c r="K6" s="317"/>
      <c r="L6" s="317"/>
      <c r="M6" s="606"/>
      <c r="R6" s="576"/>
    </row>
    <row r="7" spans="1:18" s="574" customFormat="1" ht="20.100000000000001" customHeight="1">
      <c r="A7" s="575"/>
      <c r="R7" s="576"/>
    </row>
    <row r="8" spans="1:18" s="579" customFormat="1" ht="20.100000000000001" customHeight="1">
      <c r="A8" s="583"/>
      <c r="B8" s="584"/>
      <c r="C8" s="577"/>
      <c r="D8" s="577"/>
      <c r="E8" s="585"/>
      <c r="F8" s="577"/>
      <c r="G8" s="577"/>
      <c r="H8" s="577"/>
      <c r="I8" s="577"/>
      <c r="J8" s="577"/>
      <c r="K8" s="577"/>
      <c r="L8" s="577"/>
      <c r="M8" s="577"/>
      <c r="N8" s="577"/>
      <c r="O8" s="586"/>
      <c r="P8" s="577"/>
      <c r="Q8" s="577"/>
      <c r="R8" s="582"/>
    </row>
    <row r="9" spans="1:18" s="579" customFormat="1" ht="20.100000000000001" customHeight="1">
      <c r="A9" s="583"/>
      <c r="B9" s="578" t="s">
        <v>5</v>
      </c>
      <c r="C9" s="577"/>
      <c r="D9" s="577"/>
      <c r="E9" s="585"/>
      <c r="F9" s="577"/>
      <c r="G9" s="577"/>
      <c r="H9" s="577"/>
      <c r="I9" s="577"/>
      <c r="J9" s="577"/>
      <c r="K9" s="577"/>
      <c r="L9" s="577"/>
      <c r="M9" s="577"/>
      <c r="N9" s="577"/>
      <c r="O9" s="587"/>
      <c r="P9" s="588"/>
      <c r="Q9" s="588"/>
      <c r="R9" s="582"/>
    </row>
    <row r="10" spans="1:18" s="579" customFormat="1" ht="20.100000000000001" customHeight="1">
      <c r="A10" s="589"/>
      <c r="B10" s="1017" t="s">
        <v>2662</v>
      </c>
      <c r="C10" s="1018"/>
      <c r="D10" s="1018"/>
      <c r="E10" s="1018"/>
      <c r="F10" s="1018"/>
      <c r="G10" s="1018"/>
      <c r="H10" s="1018"/>
      <c r="I10" s="1018"/>
      <c r="J10" s="1018"/>
      <c r="K10" s="1018"/>
      <c r="L10" s="1018"/>
      <c r="M10" s="1018"/>
      <c r="R10" s="591"/>
    </row>
    <row r="11" spans="1:18" s="579" customFormat="1" ht="20.100000000000001" customHeight="1">
      <c r="A11" s="589"/>
      <c r="B11" s="1018"/>
      <c r="C11" s="1018"/>
      <c r="D11" s="1018"/>
      <c r="E11" s="1018"/>
      <c r="F11" s="1018"/>
      <c r="G11" s="1018"/>
      <c r="H11" s="1018"/>
      <c r="I11" s="1018"/>
      <c r="J11" s="1018"/>
      <c r="K11" s="1018"/>
      <c r="L11" s="1018"/>
      <c r="M11" s="1018"/>
      <c r="R11" s="591"/>
    </row>
    <row r="12" spans="1:18" s="579" customFormat="1" ht="20.100000000000001" customHeight="1">
      <c r="A12" s="589"/>
      <c r="B12" s="1018"/>
      <c r="C12" s="1018"/>
      <c r="D12" s="1018"/>
      <c r="E12" s="1018"/>
      <c r="F12" s="1018"/>
      <c r="G12" s="1018"/>
      <c r="H12" s="1018"/>
      <c r="I12" s="1018"/>
      <c r="J12" s="1018"/>
      <c r="K12" s="1018"/>
      <c r="L12" s="1018"/>
      <c r="M12" s="1018"/>
      <c r="R12" s="591"/>
    </row>
    <row r="13" spans="1:18" s="579" customFormat="1" ht="20.100000000000001" customHeight="1">
      <c r="A13" s="589"/>
      <c r="B13" s="1018"/>
      <c r="C13" s="1018"/>
      <c r="D13" s="1018"/>
      <c r="E13" s="1018"/>
      <c r="F13" s="1018"/>
      <c r="G13" s="1018"/>
      <c r="H13" s="1018"/>
      <c r="I13" s="1018"/>
      <c r="J13" s="1018"/>
      <c r="K13" s="1018"/>
      <c r="L13" s="1018"/>
      <c r="M13" s="1018"/>
      <c r="R13" s="591"/>
    </row>
    <row r="14" spans="1:18" s="579" customFormat="1" ht="20.100000000000001" customHeight="1">
      <c r="A14" s="589"/>
      <c r="B14" s="1018"/>
      <c r="C14" s="1018"/>
      <c r="D14" s="1018"/>
      <c r="E14" s="1018"/>
      <c r="F14" s="1018"/>
      <c r="G14" s="1018"/>
      <c r="H14" s="1018"/>
      <c r="I14" s="1018"/>
      <c r="J14" s="1018"/>
      <c r="K14" s="1018"/>
      <c r="L14" s="1018"/>
      <c r="M14" s="1018"/>
      <c r="R14" s="591"/>
    </row>
    <row r="15" spans="1:18" s="579" customFormat="1" ht="20.100000000000001" customHeight="1">
      <c r="A15" s="589"/>
      <c r="B15" s="1018"/>
      <c r="C15" s="1018"/>
      <c r="D15" s="1018"/>
      <c r="E15" s="1018"/>
      <c r="F15" s="1018"/>
      <c r="G15" s="1018"/>
      <c r="H15" s="1018"/>
      <c r="I15" s="1018"/>
      <c r="J15" s="1018"/>
      <c r="K15" s="1018"/>
      <c r="L15" s="1018"/>
      <c r="M15" s="1018"/>
      <c r="R15" s="591"/>
    </row>
    <row r="16" spans="1:18" s="579" customFormat="1" ht="20.100000000000001" customHeight="1">
      <c r="A16" s="589"/>
      <c r="B16" s="1018"/>
      <c r="C16" s="1018"/>
      <c r="D16" s="1018"/>
      <c r="E16" s="1018"/>
      <c r="F16" s="1018"/>
      <c r="G16" s="1018"/>
      <c r="H16" s="1018"/>
      <c r="I16" s="1018"/>
      <c r="J16" s="1018"/>
      <c r="K16" s="1018"/>
      <c r="L16" s="1018"/>
      <c r="M16" s="1018"/>
      <c r="R16" s="591"/>
    </row>
    <row r="17" spans="1:18" s="579" customFormat="1" ht="20.100000000000001" customHeight="1">
      <c r="A17" s="592"/>
      <c r="B17" s="1019"/>
      <c r="C17" s="1019"/>
      <c r="D17" s="1019"/>
      <c r="E17" s="1019"/>
      <c r="F17" s="1019"/>
      <c r="G17" s="1019"/>
      <c r="H17" s="1019"/>
      <c r="I17" s="1019"/>
      <c r="J17" s="1019"/>
      <c r="K17" s="1019"/>
      <c r="L17" s="1019"/>
      <c r="M17" s="1019"/>
      <c r="N17" s="593"/>
      <c r="O17" s="593"/>
      <c r="P17" s="593"/>
      <c r="Q17" s="593"/>
      <c r="R17" s="591"/>
    </row>
    <row r="18" spans="1:18" s="579" customFormat="1" ht="20.100000000000001" customHeight="1">
      <c r="A18" s="583"/>
      <c r="B18" s="578" t="s">
        <v>2663</v>
      </c>
      <c r="C18" s="577"/>
      <c r="D18" s="577"/>
      <c r="E18" s="585"/>
      <c r="F18" s="577"/>
      <c r="G18" s="577"/>
      <c r="H18" s="577"/>
      <c r="I18" s="577"/>
      <c r="J18" s="577"/>
      <c r="K18" s="577"/>
      <c r="L18" s="577"/>
      <c r="M18" s="577"/>
      <c r="N18" s="577"/>
      <c r="O18" s="586"/>
      <c r="P18" s="577"/>
      <c r="Q18" s="577"/>
      <c r="R18" s="582"/>
    </row>
    <row r="19" spans="1:18" s="579" customFormat="1" ht="20.100000000000001" customHeight="1">
      <c r="A19" s="589"/>
      <c r="B19" s="1020" t="s">
        <v>2664</v>
      </c>
      <c r="C19" s="1021"/>
      <c r="D19" s="1021"/>
      <c r="E19" s="1021"/>
      <c r="F19" s="1021"/>
      <c r="G19" s="1021"/>
      <c r="H19" s="1021"/>
      <c r="I19" s="1021"/>
      <c r="J19" s="1021"/>
      <c r="K19" s="1021"/>
      <c r="L19" s="1021"/>
      <c r="M19" s="1021"/>
      <c r="R19" s="591"/>
    </row>
    <row r="20" spans="1:18" s="579" customFormat="1" ht="20.100000000000001" customHeight="1">
      <c r="A20" s="589"/>
      <c r="B20" s="1018"/>
      <c r="C20" s="1018"/>
      <c r="D20" s="1018"/>
      <c r="E20" s="1018"/>
      <c r="F20" s="1018"/>
      <c r="G20" s="1018"/>
      <c r="H20" s="1018"/>
      <c r="I20" s="1018"/>
      <c r="J20" s="1018"/>
      <c r="K20" s="1018"/>
      <c r="L20" s="1018"/>
      <c r="M20" s="1018"/>
      <c r="R20" s="591"/>
    </row>
    <row r="21" spans="1:18" s="579" customFormat="1" ht="20.100000000000001" customHeight="1">
      <c r="A21" s="589"/>
      <c r="B21" s="1018"/>
      <c r="C21" s="1018"/>
      <c r="D21" s="1018"/>
      <c r="E21" s="1018"/>
      <c r="F21" s="1018"/>
      <c r="G21" s="1018"/>
      <c r="H21" s="1018"/>
      <c r="I21" s="1018"/>
      <c r="J21" s="1018"/>
      <c r="K21" s="1018"/>
      <c r="L21" s="1018"/>
      <c r="M21" s="1018"/>
      <c r="R21" s="591"/>
    </row>
    <row r="22" spans="1:18" s="579" customFormat="1" ht="20.100000000000001" customHeight="1">
      <c r="A22" s="592"/>
      <c r="B22" s="1019"/>
      <c r="C22" s="1019"/>
      <c r="D22" s="1019"/>
      <c r="E22" s="1019"/>
      <c r="F22" s="1019"/>
      <c r="G22" s="1019"/>
      <c r="H22" s="1019"/>
      <c r="I22" s="1019"/>
      <c r="J22" s="1019"/>
      <c r="K22" s="1019"/>
      <c r="L22" s="1019"/>
      <c r="M22" s="1019"/>
      <c r="N22" s="593"/>
      <c r="O22" s="593"/>
      <c r="P22" s="593"/>
      <c r="Q22" s="593"/>
    </row>
    <row r="23" spans="1:18" s="579" customFormat="1" ht="20.100000000000001" customHeight="1">
      <c r="A23" s="589"/>
      <c r="B23" s="603" t="s">
        <v>2665</v>
      </c>
      <c r="C23" s="590"/>
      <c r="D23" s="590"/>
      <c r="E23" s="590"/>
      <c r="F23" s="590"/>
      <c r="G23" s="590"/>
      <c r="H23" s="590"/>
      <c r="I23" s="590"/>
      <c r="J23" s="590"/>
      <c r="K23" s="590"/>
      <c r="L23" s="590"/>
      <c r="M23" s="590"/>
    </row>
    <row r="24" spans="1:18" s="579" customFormat="1" ht="20.100000000000001" customHeight="1">
      <c r="A24" s="589"/>
      <c r="B24" s="1015" t="s">
        <v>2666</v>
      </c>
      <c r="C24" s="1015"/>
      <c r="D24" s="1015"/>
      <c r="E24" s="1015"/>
      <c r="F24" s="1015"/>
      <c r="G24" s="1015"/>
      <c r="H24" s="1015"/>
      <c r="I24" s="1015"/>
      <c r="J24" s="1015"/>
      <c r="K24" s="1015"/>
      <c r="L24" s="1015"/>
      <c r="M24" s="1015"/>
    </row>
    <row r="25" spans="1:18" s="579" customFormat="1" ht="20.100000000000001" customHeight="1">
      <c r="A25" s="589"/>
      <c r="B25" s="1015"/>
      <c r="C25" s="1015"/>
      <c r="D25" s="1015"/>
      <c r="E25" s="1015"/>
      <c r="F25" s="1015"/>
      <c r="G25" s="1015"/>
      <c r="H25" s="1015"/>
      <c r="I25" s="1015"/>
      <c r="J25" s="1015"/>
      <c r="K25" s="1015"/>
      <c r="L25" s="1015"/>
      <c r="M25" s="1015"/>
    </row>
    <row r="26" spans="1:18" s="579" customFormat="1" ht="20.100000000000001" customHeight="1">
      <c r="A26" s="589"/>
      <c r="B26" s="1015"/>
      <c r="C26" s="1015"/>
      <c r="D26" s="1015"/>
      <c r="E26" s="1015"/>
      <c r="F26" s="1015"/>
      <c r="G26" s="1015"/>
      <c r="H26" s="1015"/>
      <c r="I26" s="1015"/>
      <c r="J26" s="1015"/>
      <c r="K26" s="1015"/>
      <c r="L26" s="1015"/>
      <c r="M26" s="1015"/>
    </row>
    <row r="27" spans="1:18" s="579" customFormat="1" ht="20.100000000000001" customHeight="1">
      <c r="A27" s="592"/>
      <c r="B27" s="1016"/>
      <c r="C27" s="1016"/>
      <c r="D27" s="1016"/>
      <c r="E27" s="1016"/>
      <c r="F27" s="1016"/>
      <c r="G27" s="1016"/>
      <c r="H27" s="1016"/>
      <c r="I27" s="1016"/>
      <c r="J27" s="1016"/>
      <c r="K27" s="1016"/>
      <c r="L27" s="1016"/>
      <c r="M27" s="1016"/>
      <c r="N27" s="593"/>
      <c r="O27" s="593"/>
      <c r="P27" s="593"/>
      <c r="Q27" s="593"/>
    </row>
    <row r="28" spans="1:18" s="579" customFormat="1" ht="20.100000000000001" customHeight="1">
      <c r="A28" s="589"/>
      <c r="B28" s="603"/>
      <c r="C28" s="590"/>
      <c r="D28" s="590"/>
      <c r="E28" s="590"/>
      <c r="F28" s="590"/>
      <c r="G28" s="590"/>
      <c r="H28" s="590"/>
      <c r="I28" s="590"/>
      <c r="J28" s="590"/>
      <c r="K28" s="590"/>
      <c r="L28" s="590"/>
      <c r="M28" s="590"/>
      <c r="R28" s="580"/>
    </row>
    <row r="29" spans="1:18" s="579" customFormat="1" ht="20.100000000000001" customHeight="1" thickBot="1">
      <c r="A29" s="594"/>
      <c r="B29" s="595"/>
      <c r="C29" s="595"/>
      <c r="D29" s="595"/>
      <c r="E29" s="595"/>
      <c r="F29" s="595"/>
      <c r="G29" s="595"/>
      <c r="H29" s="595"/>
      <c r="I29" s="595"/>
      <c r="J29" s="595"/>
      <c r="K29" s="595"/>
      <c r="L29" s="580"/>
      <c r="M29" s="580"/>
      <c r="N29" s="580"/>
      <c r="O29" s="580"/>
      <c r="P29" s="580"/>
      <c r="Q29" s="580"/>
      <c r="R29" s="580"/>
    </row>
    <row r="30" spans="1:18" s="579" customFormat="1" ht="40.35" customHeight="1" thickBot="1">
      <c r="A30" s="598"/>
      <c r="B30" s="599" t="s">
        <v>2667</v>
      </c>
      <c r="C30" s="600"/>
      <c r="D30" s="600"/>
      <c r="E30" s="601"/>
      <c r="F30" s="600"/>
      <c r="G30" s="600"/>
      <c r="H30" s="600"/>
      <c r="I30" s="600"/>
      <c r="J30" s="600"/>
      <c r="K30" s="602"/>
      <c r="L30" s="580"/>
      <c r="M30" s="580"/>
      <c r="N30" s="580"/>
      <c r="O30" s="580"/>
      <c r="P30" s="580"/>
      <c r="Q30" s="580"/>
      <c r="R30" s="580"/>
    </row>
    <row r="31" spans="1:18" s="580" customFormat="1" ht="20.100000000000001" customHeight="1">
      <c r="A31" s="754"/>
      <c r="B31" s="755" t="s">
        <v>2668</v>
      </c>
      <c r="C31" s="756"/>
      <c r="D31" s="756"/>
      <c r="E31" s="757"/>
      <c r="F31" s="758"/>
      <c r="G31" s="758"/>
      <c r="H31" s="756"/>
      <c r="I31" s="756"/>
      <c r="J31" s="756"/>
      <c r="K31" s="759"/>
    </row>
    <row r="32" spans="1:18" s="580" customFormat="1" ht="20.100000000000001" customHeight="1">
      <c r="A32" s="637"/>
      <c r="B32" s="641" t="s">
        <v>2669</v>
      </c>
      <c r="C32" s="642"/>
      <c r="D32" s="642"/>
      <c r="E32" s="643"/>
      <c r="F32" s="644"/>
      <c r="K32" s="582"/>
    </row>
    <row r="33" spans="1:18" s="580" customFormat="1" ht="20.100000000000001" customHeight="1">
      <c r="A33" s="637"/>
      <c r="B33" s="641" t="s">
        <v>2670</v>
      </c>
      <c r="C33" s="642"/>
      <c r="D33" s="642"/>
      <c r="E33" s="643"/>
      <c r="F33" s="627"/>
      <c r="G33" s="647"/>
      <c r="K33" s="582"/>
      <c r="O33" s="581"/>
      <c r="R33" s="582"/>
    </row>
    <row r="34" spans="1:18" s="580" customFormat="1" ht="20.100000000000001" customHeight="1">
      <c r="A34" s="637"/>
      <c r="B34" s="793"/>
      <c r="E34" s="794"/>
      <c r="F34" s="640"/>
      <c r="G34" s="640"/>
      <c r="K34" s="582"/>
      <c r="O34" s="581"/>
      <c r="R34" s="582"/>
    </row>
    <row r="35" spans="1:18" s="2" customFormat="1" ht="20.100000000000001" customHeight="1">
      <c r="A35" s="637"/>
      <c r="B35" s="603" t="s">
        <v>2671</v>
      </c>
      <c r="C35" s="580"/>
      <c r="D35" s="580"/>
      <c r="E35" s="580"/>
      <c r="F35" s="640"/>
      <c r="G35" s="640"/>
      <c r="H35" s="580"/>
      <c r="I35" s="580"/>
      <c r="J35" s="580"/>
      <c r="K35" s="582"/>
      <c r="L35" s="580"/>
      <c r="M35" s="580"/>
      <c r="N35" s="580"/>
      <c r="O35" s="580"/>
      <c r="P35" s="580"/>
      <c r="Q35" s="580"/>
      <c r="R35" s="582"/>
    </row>
    <row r="36" spans="1:18" s="2" customFormat="1" ht="20.100000000000001" customHeight="1">
      <c r="A36" s="637"/>
      <c r="B36" s="645" t="s">
        <v>2672</v>
      </c>
      <c r="C36" s="642"/>
      <c r="D36" s="642"/>
      <c r="E36" s="642"/>
      <c r="F36" s="646">
        <f>IFERROR('General - PRO'!G11,"")</f>
        <v>0</v>
      </c>
      <c r="G36" s="590" t="s">
        <v>2673</v>
      </c>
      <c r="H36" s="590"/>
      <c r="I36" s="580"/>
      <c r="J36" s="580"/>
      <c r="K36" s="582"/>
      <c r="L36" s="580"/>
      <c r="M36" s="580"/>
      <c r="N36" s="580"/>
      <c r="O36" s="580"/>
      <c r="P36" s="580"/>
      <c r="Q36" s="580"/>
      <c r="R36" s="582"/>
    </row>
    <row r="37" spans="1:18" s="2" customFormat="1" ht="20.100000000000001" customHeight="1">
      <c r="A37" s="637"/>
      <c r="B37" s="645" t="s">
        <v>2674</v>
      </c>
      <c r="C37" s="642"/>
      <c r="D37" s="642"/>
      <c r="E37" s="642"/>
      <c r="F37" s="647">
        <f>'General - PRO'!G28</f>
        <v>0</v>
      </c>
      <c r="G37" s="590"/>
      <c r="H37" s="590"/>
      <c r="I37" s="580"/>
      <c r="J37" s="580"/>
      <c r="K37" s="582"/>
      <c r="L37" s="580"/>
      <c r="M37" s="580"/>
      <c r="N37" s="580"/>
      <c r="O37" s="580"/>
      <c r="P37" s="580"/>
      <c r="Q37" s="580"/>
      <c r="R37" s="582"/>
    </row>
    <row r="38" spans="1:18" s="2" customFormat="1" ht="20.100000000000001" customHeight="1">
      <c r="A38" s="637"/>
      <c r="B38" s="645" t="s">
        <v>2675</v>
      </c>
      <c r="C38" s="642"/>
      <c r="D38" s="642"/>
      <c r="E38" s="642"/>
      <c r="F38" s="647">
        <f>'General - PRO'!G29</f>
        <v>0</v>
      </c>
      <c r="G38" s="590"/>
      <c r="H38" s="590"/>
      <c r="I38" s="580"/>
      <c r="J38" s="580"/>
      <c r="K38" s="582"/>
      <c r="L38" s="580"/>
      <c r="M38" s="580"/>
      <c r="N38" s="580"/>
      <c r="O38" s="580"/>
      <c r="P38" s="580"/>
      <c r="Q38" s="580"/>
      <c r="R38" s="582"/>
    </row>
    <row r="39" spans="1:18" s="2" customFormat="1" ht="20.100000000000001" customHeight="1">
      <c r="A39" s="637"/>
      <c r="B39" s="645" t="s">
        <v>2676</v>
      </c>
      <c r="C39" s="642"/>
      <c r="D39" s="642"/>
      <c r="E39" s="642"/>
      <c r="F39" s="647">
        <f>'General - PRO'!G32</f>
        <v>0</v>
      </c>
      <c r="G39" s="590"/>
      <c r="H39" s="590"/>
      <c r="I39" s="580"/>
      <c r="J39" s="580"/>
      <c r="K39" s="582"/>
      <c r="L39" s="580"/>
      <c r="M39" s="580"/>
      <c r="N39" s="580"/>
      <c r="O39" s="580"/>
      <c r="P39" s="580"/>
      <c r="Q39" s="580"/>
      <c r="R39" s="582"/>
    </row>
    <row r="40" spans="1:18" s="2" customFormat="1" ht="20.100000000000001" customHeight="1">
      <c r="A40" s="637"/>
      <c r="B40" s="645" t="s">
        <v>2677</v>
      </c>
      <c r="C40" s="642"/>
      <c r="D40" s="642"/>
      <c r="E40" s="642"/>
      <c r="F40" s="647">
        <f>'General - PRO'!G33</f>
        <v>0</v>
      </c>
      <c r="G40" s="590"/>
      <c r="H40" s="590"/>
      <c r="I40" s="580"/>
      <c r="J40" s="580"/>
      <c r="K40" s="582"/>
      <c r="L40" s="580"/>
      <c r="M40" s="580"/>
      <c r="N40" s="580"/>
      <c r="O40" s="580"/>
      <c r="P40" s="580"/>
      <c r="Q40" s="580"/>
      <c r="R40" s="582"/>
    </row>
    <row r="41" spans="1:18" s="2" customFormat="1" ht="20.100000000000001" customHeight="1">
      <c r="A41" s="637"/>
      <c r="B41" s="645" t="s">
        <v>292</v>
      </c>
      <c r="C41" s="642"/>
      <c r="D41" s="580"/>
      <c r="E41" s="642"/>
      <c r="F41" s="648">
        <f>'General - PRO'!G34</f>
        <v>0</v>
      </c>
      <c r="G41" s="580"/>
      <c r="H41" s="580"/>
      <c r="I41" s="580"/>
      <c r="J41" s="580"/>
      <c r="K41" s="582"/>
      <c r="L41" s="580"/>
      <c r="M41" s="580"/>
      <c r="N41" s="580"/>
      <c r="O41" s="580"/>
      <c r="P41" s="580"/>
      <c r="Q41" s="580"/>
      <c r="R41" s="582"/>
    </row>
    <row r="42" spans="1:18" s="2" customFormat="1" ht="20.100000000000001" customHeight="1">
      <c r="A42" s="637"/>
      <c r="B42" s="645" t="s">
        <v>2678</v>
      </c>
      <c r="C42" s="642"/>
      <c r="D42" s="642"/>
      <c r="E42" s="642"/>
      <c r="F42" s="648">
        <f>'General - PRO'!G35</f>
        <v>0</v>
      </c>
      <c r="G42" s="590"/>
      <c r="H42" s="590"/>
      <c r="I42" s="580"/>
      <c r="J42" s="580"/>
      <c r="K42" s="582"/>
      <c r="L42" s="580"/>
      <c r="M42" s="580"/>
      <c r="N42" s="580"/>
      <c r="O42" s="580"/>
      <c r="P42" s="580"/>
      <c r="Q42" s="580"/>
      <c r="R42" s="582"/>
    </row>
    <row r="43" spans="1:18" s="2" customFormat="1" ht="20.100000000000001" customHeight="1">
      <c r="A43" s="637"/>
      <c r="B43" s="645" t="s">
        <v>2679</v>
      </c>
      <c r="C43" s="642"/>
      <c r="D43" s="642"/>
      <c r="E43" s="642"/>
      <c r="F43" s="647">
        <f>'General - PRO'!G37</f>
        <v>0</v>
      </c>
      <c r="G43" s="590"/>
      <c r="H43" s="590"/>
      <c r="I43" s="580"/>
      <c r="J43" s="580"/>
      <c r="K43" s="582"/>
      <c r="L43" s="580"/>
      <c r="M43" s="580"/>
      <c r="N43" s="580"/>
      <c r="O43" s="580"/>
      <c r="P43" s="580"/>
      <c r="Q43" s="580"/>
      <c r="R43" s="582"/>
    </row>
    <row r="44" spans="1:18" s="2" customFormat="1" ht="20.100000000000001" customHeight="1">
      <c r="A44" s="637"/>
      <c r="B44" s="645" t="s">
        <v>2680</v>
      </c>
      <c r="C44" s="642"/>
      <c r="D44" s="642"/>
      <c r="E44" s="642"/>
      <c r="F44" s="647">
        <f>'General - PRO'!G36</f>
        <v>0</v>
      </c>
      <c r="G44" s="590"/>
      <c r="H44" s="590"/>
      <c r="I44" s="580"/>
      <c r="J44" s="580"/>
      <c r="K44" s="582"/>
      <c r="L44" s="580"/>
      <c r="M44" s="580"/>
      <c r="N44" s="580"/>
      <c r="O44" s="580"/>
      <c r="P44" s="580"/>
      <c r="Q44" s="580"/>
      <c r="R44" s="582"/>
    </row>
    <row r="45" spans="1:18" s="2" customFormat="1" ht="20.100000000000001" customHeight="1">
      <c r="A45" s="637"/>
      <c r="B45" s="645" t="s">
        <v>2681</v>
      </c>
      <c r="C45" s="642"/>
      <c r="D45" s="642"/>
      <c r="E45" s="642"/>
      <c r="F45" s="647">
        <f>'General - PRO'!G38</f>
        <v>0</v>
      </c>
      <c r="G45" s="590"/>
      <c r="H45" s="590"/>
      <c r="I45" s="580"/>
      <c r="J45" s="580"/>
      <c r="K45" s="582"/>
      <c r="L45" s="580"/>
      <c r="M45" s="580"/>
      <c r="N45" s="580"/>
      <c r="O45" s="580"/>
      <c r="P45" s="580"/>
      <c r="Q45" s="580"/>
      <c r="R45" s="582"/>
    </row>
    <row r="46" spans="1:18" s="2" customFormat="1" ht="20.100000000000001" customHeight="1">
      <c r="A46" s="637"/>
      <c r="B46" s="580"/>
      <c r="C46" s="580"/>
      <c r="D46" s="580"/>
      <c r="E46" s="580"/>
      <c r="F46" s="640"/>
      <c r="G46" s="640"/>
      <c r="H46" s="580"/>
      <c r="I46" s="580"/>
      <c r="J46" s="580"/>
      <c r="K46" s="582"/>
      <c r="L46" s="580"/>
      <c r="M46" s="580"/>
      <c r="N46" s="580"/>
      <c r="O46" s="580"/>
      <c r="P46" s="580"/>
      <c r="Q46" s="580"/>
      <c r="R46" s="582"/>
    </row>
    <row r="47" spans="1:18" s="2" customFormat="1" ht="20.100000000000001" customHeight="1">
      <c r="A47" s="637"/>
      <c r="B47" s="603" t="s">
        <v>2682</v>
      </c>
      <c r="C47" s="580"/>
      <c r="D47" s="580"/>
      <c r="E47" s="580"/>
      <c r="F47" s="649" t="s">
        <v>2683</v>
      </c>
      <c r="G47" s="649" t="s">
        <v>2684</v>
      </c>
      <c r="H47" s="649" t="s">
        <v>2625</v>
      </c>
      <c r="I47" s="662" t="s">
        <v>2626</v>
      </c>
      <c r="J47" s="659"/>
      <c r="K47" s="582"/>
      <c r="L47" s="580"/>
      <c r="M47" s="580"/>
      <c r="N47" s="580"/>
      <c r="O47" s="580"/>
      <c r="P47" s="580"/>
      <c r="Q47" s="580"/>
      <c r="R47" s="582"/>
    </row>
    <row r="48" spans="1:18" s="2" customFormat="1" ht="20.100000000000001" customHeight="1">
      <c r="A48" s="637"/>
      <c r="B48" s="650" t="s">
        <v>109</v>
      </c>
      <c r="C48" s="642"/>
      <c r="D48" s="642"/>
      <c r="E48" s="642"/>
      <c r="F48" s="664">
        <f>'Results - OVR'!H15</f>
        <v>0</v>
      </c>
      <c r="G48" s="647">
        <f>'General - PRO'!G41</f>
        <v>3</v>
      </c>
      <c r="H48" s="660"/>
      <c r="I48" s="660"/>
      <c r="J48" s="660"/>
      <c r="K48" s="582"/>
      <c r="L48" s="580"/>
      <c r="M48" s="580"/>
      <c r="N48" s="580"/>
      <c r="O48" s="580"/>
      <c r="P48" s="580"/>
      <c r="Q48" s="580"/>
      <c r="R48" s="582"/>
    </row>
    <row r="49" spans="1:18" s="2" customFormat="1" ht="20.100000000000001" customHeight="1">
      <c r="A49" s="637"/>
      <c r="B49" s="580"/>
      <c r="C49" s="639" t="s">
        <v>2685</v>
      </c>
      <c r="D49" s="577"/>
      <c r="E49" s="577"/>
      <c r="F49" s="651">
        <f>'Results - OVR'!H10</f>
        <v>0</v>
      </c>
      <c r="G49" s="656"/>
      <c r="H49" s="660"/>
      <c r="I49" s="660"/>
      <c r="J49" s="660"/>
      <c r="K49" s="582"/>
      <c r="L49" s="580"/>
      <c r="M49" s="580"/>
      <c r="N49" s="580"/>
      <c r="O49" s="580"/>
      <c r="P49" s="580"/>
      <c r="Q49" s="580"/>
      <c r="R49" s="582"/>
    </row>
    <row r="50" spans="1:18" s="2" customFormat="1" ht="20.100000000000001" customHeight="1">
      <c r="A50" s="637"/>
      <c r="B50" s="580"/>
      <c r="C50" s="652" t="s">
        <v>2686</v>
      </c>
      <c r="D50" s="588"/>
      <c r="E50" s="588"/>
      <c r="F50" s="651">
        <f>'Results - OVR'!H11</f>
        <v>0</v>
      </c>
      <c r="G50" s="657"/>
      <c r="H50" s="660"/>
      <c r="I50" s="660"/>
      <c r="J50" s="660"/>
      <c r="K50" s="582"/>
      <c r="L50" s="580"/>
      <c r="M50" s="580"/>
      <c r="N50" s="580"/>
      <c r="O50" s="580"/>
      <c r="P50" s="580"/>
      <c r="Q50" s="580"/>
      <c r="R50" s="582"/>
    </row>
    <row r="51" spans="1:18" s="2" customFormat="1" ht="20.100000000000001" customHeight="1">
      <c r="A51" s="637"/>
      <c r="B51" s="580"/>
      <c r="C51" s="652" t="s">
        <v>2687</v>
      </c>
      <c r="D51" s="588"/>
      <c r="E51" s="588"/>
      <c r="F51" s="651">
        <f>'Results - OVR'!H12</f>
        <v>0</v>
      </c>
      <c r="G51" s="657"/>
      <c r="H51" s="660"/>
      <c r="I51" s="660"/>
      <c r="J51" s="660"/>
      <c r="K51" s="582"/>
      <c r="L51" s="580"/>
      <c r="M51" s="580"/>
      <c r="N51" s="580"/>
      <c r="O51" s="580"/>
      <c r="P51" s="580"/>
      <c r="Q51" s="580"/>
      <c r="R51" s="582"/>
    </row>
    <row r="52" spans="1:18" s="2" customFormat="1" ht="20.100000000000001" customHeight="1">
      <c r="A52" s="637"/>
      <c r="B52" s="580"/>
      <c r="C52" s="652" t="s">
        <v>2688</v>
      </c>
      <c r="D52" s="588"/>
      <c r="E52" s="588"/>
      <c r="F52" s="651">
        <f>'Results - OVR'!H13</f>
        <v>0</v>
      </c>
      <c r="G52" s="657"/>
      <c r="H52" s="660"/>
      <c r="I52" s="660"/>
      <c r="J52" s="660"/>
      <c r="K52" s="582"/>
      <c r="L52" s="580"/>
      <c r="M52" s="580"/>
      <c r="N52" s="580"/>
      <c r="O52" s="580"/>
      <c r="P52" s="580"/>
      <c r="Q52" s="580"/>
      <c r="R52" s="582"/>
    </row>
    <row r="53" spans="1:18" s="2" customFormat="1" ht="20.100000000000001" customHeight="1">
      <c r="A53" s="637"/>
      <c r="B53" s="580"/>
      <c r="C53" s="653" t="s">
        <v>2689</v>
      </c>
      <c r="D53" s="654"/>
      <c r="E53" s="654"/>
      <c r="F53" s="655">
        <f>'Results - OVR'!H14</f>
        <v>0</v>
      </c>
      <c r="G53" s="658"/>
      <c r="H53" s="660"/>
      <c r="I53" s="660"/>
      <c r="J53" s="660"/>
      <c r="K53" s="582"/>
      <c r="L53" s="580"/>
      <c r="M53" s="580"/>
      <c r="N53" s="580"/>
      <c r="O53" s="580"/>
      <c r="P53" s="580"/>
      <c r="Q53" s="580"/>
      <c r="R53" s="582"/>
    </row>
    <row r="54" spans="1:18" s="2" customFormat="1" ht="20.100000000000001" customHeight="1">
      <c r="A54" s="637"/>
      <c r="B54" s="650" t="s">
        <v>2690</v>
      </c>
      <c r="C54" s="642"/>
      <c r="D54" s="642"/>
      <c r="E54" s="642"/>
      <c r="F54" s="664">
        <f>'Results - OVR'!H21</f>
        <v>0</v>
      </c>
      <c r="G54" s="628">
        <f>'General - PRO'!G42</f>
        <v>3</v>
      </c>
      <c r="H54" s="660"/>
      <c r="I54" s="660"/>
      <c r="J54" s="660"/>
      <c r="K54" s="582"/>
      <c r="L54" s="580"/>
      <c r="M54" s="580"/>
      <c r="N54" s="580"/>
      <c r="O54" s="580"/>
      <c r="P54" s="580"/>
      <c r="Q54" s="580"/>
      <c r="R54" s="582"/>
    </row>
    <row r="55" spans="1:18" s="2" customFormat="1" ht="20.100000000000001" customHeight="1">
      <c r="A55" s="637"/>
      <c r="B55" s="580"/>
      <c r="C55" s="639" t="s">
        <v>608</v>
      </c>
      <c r="D55" s="577"/>
      <c r="E55" s="577"/>
      <c r="F55" s="651">
        <f>'Results - OVR'!H16</f>
        <v>0</v>
      </c>
      <c r="G55" s="656"/>
      <c r="H55" s="660"/>
      <c r="I55" s="660"/>
      <c r="J55" s="660"/>
      <c r="K55" s="582"/>
      <c r="L55" s="580"/>
      <c r="M55" s="580"/>
      <c r="N55" s="580"/>
      <c r="O55" s="580"/>
      <c r="P55" s="580"/>
      <c r="Q55" s="580"/>
      <c r="R55" s="582"/>
    </row>
    <row r="56" spans="1:18" s="2" customFormat="1" ht="20.100000000000001" customHeight="1">
      <c r="A56" s="637"/>
      <c r="B56" s="580"/>
      <c r="C56" s="652" t="s">
        <v>159</v>
      </c>
      <c r="D56" s="588"/>
      <c r="E56" s="588"/>
      <c r="F56" s="651">
        <f>'Results - OVR'!H17</f>
        <v>0</v>
      </c>
      <c r="G56" s="657"/>
      <c r="H56" s="660"/>
      <c r="I56" s="660"/>
      <c r="J56" s="660"/>
      <c r="K56" s="582"/>
      <c r="L56" s="580"/>
      <c r="M56" s="580"/>
      <c r="N56" s="580"/>
      <c r="O56" s="580"/>
      <c r="P56" s="580"/>
      <c r="Q56" s="580"/>
      <c r="R56" s="582"/>
    </row>
    <row r="57" spans="1:18" s="2" customFormat="1" ht="20.100000000000001" customHeight="1">
      <c r="A57" s="637"/>
      <c r="B57" s="580"/>
      <c r="C57" s="652" t="s">
        <v>2691</v>
      </c>
      <c r="D57" s="588"/>
      <c r="E57" s="588"/>
      <c r="F57" s="651">
        <f>'Results - OVR'!H18</f>
        <v>0</v>
      </c>
      <c r="G57" s="657"/>
      <c r="H57" s="660"/>
      <c r="I57" s="660"/>
      <c r="J57" s="660"/>
      <c r="K57" s="582"/>
      <c r="L57" s="580"/>
      <c r="M57" s="580"/>
      <c r="N57" s="580"/>
      <c r="O57" s="580"/>
      <c r="P57" s="580"/>
      <c r="Q57" s="580"/>
      <c r="R57" s="582"/>
    </row>
    <row r="58" spans="1:18" s="2" customFormat="1" ht="20.100000000000001" customHeight="1">
      <c r="A58" s="637"/>
      <c r="B58" s="580"/>
      <c r="C58" s="652" t="s">
        <v>2692</v>
      </c>
      <c r="D58" s="588"/>
      <c r="E58" s="588"/>
      <c r="F58" s="651">
        <f>'Results - OVR'!H19</f>
        <v>0</v>
      </c>
      <c r="G58" s="657"/>
      <c r="H58" s="660"/>
      <c r="I58" s="660"/>
      <c r="J58" s="660"/>
      <c r="K58" s="582"/>
      <c r="L58" s="580"/>
      <c r="M58" s="580"/>
      <c r="N58" s="580"/>
      <c r="O58" s="580"/>
      <c r="P58" s="580"/>
      <c r="Q58" s="580"/>
      <c r="R58" s="582"/>
    </row>
    <row r="59" spans="1:18" s="2" customFormat="1" ht="20.100000000000001" customHeight="1">
      <c r="A59" s="637"/>
      <c r="B59" s="580"/>
      <c r="C59" s="653" t="s">
        <v>2693</v>
      </c>
      <c r="D59" s="654"/>
      <c r="E59" s="654"/>
      <c r="F59" s="655">
        <f>'Results - OVR'!H20</f>
        <v>0</v>
      </c>
      <c r="G59" s="658"/>
      <c r="H59" s="660"/>
      <c r="I59" s="660"/>
      <c r="J59" s="660"/>
      <c r="K59" s="582"/>
      <c r="L59" s="580"/>
      <c r="M59" s="580"/>
      <c r="N59" s="580"/>
      <c r="O59" s="580"/>
      <c r="P59" s="580"/>
      <c r="Q59" s="580"/>
      <c r="R59" s="582"/>
    </row>
    <row r="60" spans="1:18" s="2" customFormat="1" ht="20.100000000000001" customHeight="1">
      <c r="A60" s="637"/>
      <c r="B60" s="650" t="s">
        <v>25</v>
      </c>
      <c r="C60" s="642"/>
      <c r="D60" s="642"/>
      <c r="E60" s="642"/>
      <c r="F60" s="664">
        <f>'Results - OVR'!H29</f>
        <v>0</v>
      </c>
      <c r="G60" s="647">
        <f>'General - PRO'!G43</f>
        <v>3</v>
      </c>
      <c r="H60" s="660"/>
      <c r="I60" s="660"/>
      <c r="J60" s="660"/>
      <c r="K60" s="582"/>
      <c r="L60" s="580"/>
      <c r="M60" s="580"/>
      <c r="N60" s="580"/>
      <c r="O60" s="580"/>
      <c r="P60" s="580"/>
      <c r="Q60" s="580"/>
      <c r="R60" s="582"/>
    </row>
    <row r="61" spans="1:18" s="2" customFormat="1" ht="20.100000000000001" customHeight="1">
      <c r="A61" s="637"/>
      <c r="B61" s="580"/>
      <c r="C61" s="639" t="s">
        <v>2694</v>
      </c>
      <c r="D61" s="577"/>
      <c r="E61" s="816"/>
      <c r="F61" s="665">
        <f>'Results - OVR'!H22</f>
        <v>0</v>
      </c>
      <c r="G61" s="656"/>
      <c r="H61" s="660"/>
      <c r="I61" s="660"/>
      <c r="J61" s="660"/>
      <c r="K61" s="582"/>
      <c r="L61" s="580"/>
      <c r="M61" s="580"/>
      <c r="N61" s="580"/>
      <c r="O61" s="580"/>
      <c r="P61" s="580"/>
      <c r="Q61" s="580"/>
      <c r="R61" s="582"/>
    </row>
    <row r="62" spans="1:18" s="2" customFormat="1" ht="20.100000000000001" customHeight="1">
      <c r="A62" s="637"/>
      <c r="B62" s="580"/>
      <c r="C62" s="652" t="s">
        <v>113</v>
      </c>
      <c r="D62" s="588"/>
      <c r="E62" s="817"/>
      <c r="F62" s="665">
        <f>'Results - OVR'!H23</f>
        <v>0</v>
      </c>
      <c r="G62" s="657"/>
      <c r="H62" s="660"/>
      <c r="I62" s="660"/>
      <c r="J62" s="660"/>
      <c r="K62" s="582"/>
      <c r="L62" s="580"/>
      <c r="M62" s="580"/>
      <c r="N62" s="580"/>
      <c r="O62" s="580"/>
      <c r="P62" s="580"/>
      <c r="Q62" s="580"/>
      <c r="R62" s="582"/>
    </row>
    <row r="63" spans="1:18" s="2" customFormat="1" ht="20.100000000000001" customHeight="1">
      <c r="A63" s="637"/>
      <c r="B63" s="580"/>
      <c r="C63" s="652" t="s">
        <v>115</v>
      </c>
      <c r="D63" s="588"/>
      <c r="E63" s="817"/>
      <c r="F63" s="665">
        <f>'Results - OVR'!H24</f>
        <v>0</v>
      </c>
      <c r="G63" s="657"/>
      <c r="H63" s="660"/>
      <c r="I63" s="660"/>
      <c r="J63" s="660"/>
      <c r="K63" s="582"/>
      <c r="L63" s="580"/>
      <c r="M63" s="580"/>
      <c r="N63" s="580"/>
      <c r="O63" s="580"/>
      <c r="P63" s="580"/>
      <c r="Q63" s="580"/>
      <c r="R63" s="582"/>
    </row>
    <row r="64" spans="1:18" s="2" customFormat="1" ht="20.100000000000001" customHeight="1">
      <c r="A64" s="637"/>
      <c r="B64" s="580"/>
      <c r="C64" s="652" t="s">
        <v>2695</v>
      </c>
      <c r="D64" s="588"/>
      <c r="E64" s="817"/>
      <c r="F64" s="665">
        <f>'Results - OVR'!H25</f>
        <v>0</v>
      </c>
      <c r="G64" s="657"/>
      <c r="H64" s="660"/>
      <c r="I64" s="660"/>
      <c r="J64" s="660"/>
      <c r="K64" s="582"/>
      <c r="L64" s="580"/>
      <c r="M64" s="580"/>
      <c r="N64" s="580"/>
      <c r="O64" s="580"/>
      <c r="P64" s="580"/>
      <c r="Q64" s="580"/>
      <c r="R64" s="582"/>
    </row>
    <row r="65" spans="1:18" s="2" customFormat="1" ht="20.100000000000001" customHeight="1">
      <c r="A65" s="637"/>
      <c r="B65" s="580"/>
      <c r="C65" s="652" t="s">
        <v>2696</v>
      </c>
      <c r="D65" s="588"/>
      <c r="E65" s="817"/>
      <c r="F65" s="665">
        <f>'Results - OVR'!H26</f>
        <v>0</v>
      </c>
      <c r="G65" s="657"/>
      <c r="H65" s="660"/>
      <c r="I65" s="660"/>
      <c r="J65" s="660"/>
      <c r="K65" s="582"/>
      <c r="L65" s="580"/>
      <c r="M65" s="580"/>
      <c r="N65" s="580"/>
      <c r="O65" s="580"/>
      <c r="P65" s="580"/>
      <c r="Q65" s="580"/>
      <c r="R65" s="582"/>
    </row>
    <row r="66" spans="1:18" s="2" customFormat="1" ht="20.100000000000001" customHeight="1">
      <c r="A66" s="637"/>
      <c r="B66" s="580"/>
      <c r="C66" s="652" t="s">
        <v>2697</v>
      </c>
      <c r="D66" s="588"/>
      <c r="E66" s="817"/>
      <c r="F66" s="665">
        <f>'Results - OVR'!H27</f>
        <v>0</v>
      </c>
      <c r="G66" s="657"/>
      <c r="H66" s="660"/>
      <c r="I66" s="660"/>
      <c r="J66" s="660"/>
      <c r="K66" s="582"/>
      <c r="L66" s="580"/>
      <c r="M66" s="580"/>
      <c r="N66" s="580"/>
      <c r="O66" s="580"/>
      <c r="P66" s="580"/>
      <c r="Q66" s="580"/>
      <c r="R66" s="582"/>
    </row>
    <row r="67" spans="1:18" s="2" customFormat="1" ht="20.100000000000001" customHeight="1">
      <c r="A67" s="637"/>
      <c r="B67" s="580"/>
      <c r="C67" s="652" t="s">
        <v>119</v>
      </c>
      <c r="D67" s="588"/>
      <c r="E67" s="818"/>
      <c r="F67" s="665">
        <f>'Results - OVR'!H28</f>
        <v>0</v>
      </c>
      <c r="G67" s="657"/>
      <c r="H67" s="660"/>
      <c r="I67" s="660"/>
      <c r="J67" s="660"/>
      <c r="K67" s="582"/>
      <c r="L67" s="580"/>
      <c r="M67" s="580"/>
      <c r="N67" s="580"/>
      <c r="O67" s="580"/>
      <c r="P67" s="580"/>
      <c r="Q67" s="580"/>
      <c r="R67" s="582"/>
    </row>
    <row r="68" spans="1:18" s="2" customFormat="1" ht="20.100000000000001" customHeight="1">
      <c r="A68" s="637"/>
      <c r="B68" s="650" t="s">
        <v>33</v>
      </c>
      <c r="C68" s="642"/>
      <c r="D68" s="642"/>
      <c r="E68" s="642"/>
      <c r="F68" s="664">
        <f>'Results - OVR'!H34</f>
        <v>0</v>
      </c>
      <c r="G68" s="664">
        <f>'General - PRO'!G44</f>
        <v>3</v>
      </c>
      <c r="H68" s="663">
        <f>'Results - OVR'!L34</f>
        <v>0</v>
      </c>
      <c r="I68" s="647">
        <f>'General - PRO'!G49</f>
        <v>2</v>
      </c>
      <c r="J68" s="659" t="s">
        <v>2627</v>
      </c>
      <c r="K68" s="582"/>
      <c r="L68" s="580"/>
      <c r="M68" s="580"/>
      <c r="N68" s="580"/>
      <c r="O68" s="580"/>
      <c r="P68" s="580"/>
      <c r="Q68" s="580"/>
      <c r="R68" s="582"/>
    </row>
    <row r="69" spans="1:18" s="2" customFormat="1" ht="20.100000000000001" customHeight="1">
      <c r="A69" s="637"/>
      <c r="B69" s="580"/>
      <c r="C69" s="639" t="s">
        <v>122</v>
      </c>
      <c r="D69" s="577"/>
      <c r="E69" s="816"/>
      <c r="F69" s="665">
        <f>'Results - OVR'!H30</f>
        <v>0</v>
      </c>
      <c r="G69" s="657"/>
      <c r="H69" s="665">
        <f>'Results - OVR'!L30</f>
        <v>0</v>
      </c>
      <c r="I69" s="661"/>
      <c r="J69" s="638" t="str">
        <f>'Results - OVR'!P30</f>
        <v>Yes</v>
      </c>
      <c r="K69" s="582"/>
      <c r="L69" s="580"/>
      <c r="M69" s="580"/>
      <c r="N69" s="580"/>
      <c r="O69" s="580"/>
      <c r="P69" s="580"/>
      <c r="Q69" s="580"/>
      <c r="R69" s="582"/>
    </row>
    <row r="70" spans="1:18" s="2" customFormat="1" ht="20.100000000000001" customHeight="1">
      <c r="A70" s="637"/>
      <c r="B70" s="580"/>
      <c r="C70" s="652" t="s">
        <v>127</v>
      </c>
      <c r="D70" s="588"/>
      <c r="E70" s="817"/>
      <c r="F70" s="665">
        <f>'Results - OVR'!H31</f>
        <v>0</v>
      </c>
      <c r="G70" s="657"/>
      <c r="H70" s="665">
        <f>'Results - OVR'!L31</f>
        <v>0</v>
      </c>
      <c r="I70" s="661"/>
      <c r="J70" s="638" t="str">
        <f>'Results - OVR'!P31</f>
        <v>Yes</v>
      </c>
      <c r="K70" s="582"/>
      <c r="L70" s="580"/>
      <c r="M70" s="580"/>
      <c r="N70" s="580"/>
      <c r="O70" s="580"/>
      <c r="P70" s="580"/>
      <c r="Q70" s="580"/>
      <c r="R70" s="582"/>
    </row>
    <row r="71" spans="1:18" s="2" customFormat="1" ht="20.100000000000001" customHeight="1">
      <c r="A71" s="637"/>
      <c r="B71" s="580"/>
      <c r="C71" s="652" t="s">
        <v>124</v>
      </c>
      <c r="D71" s="588"/>
      <c r="E71" s="817"/>
      <c r="F71" s="665">
        <f>'Results - OVR'!H32</f>
        <v>0</v>
      </c>
      <c r="G71" s="657"/>
      <c r="H71" s="665">
        <f>'Results - OVR'!L32</f>
        <v>0</v>
      </c>
      <c r="I71" s="661"/>
      <c r="J71" s="638" t="str">
        <f>'Results - OVR'!P32</f>
        <v>Yes</v>
      </c>
      <c r="K71" s="582"/>
      <c r="L71" s="580"/>
      <c r="M71" s="580"/>
      <c r="N71" s="580"/>
      <c r="O71" s="580"/>
      <c r="P71" s="580"/>
      <c r="Q71" s="580"/>
      <c r="R71" s="582"/>
    </row>
    <row r="72" spans="1:18" s="2" customFormat="1" ht="20.100000000000001" customHeight="1">
      <c r="A72" s="637"/>
      <c r="B72" s="580"/>
      <c r="C72" s="653" t="s">
        <v>130</v>
      </c>
      <c r="D72" s="654"/>
      <c r="E72" s="818"/>
      <c r="F72" s="795">
        <f>'Results - OVR'!H33</f>
        <v>0</v>
      </c>
      <c r="G72" s="657"/>
      <c r="H72" s="665">
        <f>'Results - OVR'!L33</f>
        <v>0</v>
      </c>
      <c r="I72" s="661"/>
      <c r="J72" s="638" t="str">
        <f>'Results - OVR'!P33</f>
        <v>Yes</v>
      </c>
      <c r="K72" s="582"/>
      <c r="L72" s="580"/>
      <c r="M72" s="580"/>
      <c r="N72" s="580"/>
      <c r="O72" s="580"/>
      <c r="P72" s="580"/>
      <c r="Q72" s="580"/>
      <c r="R72" s="582"/>
    </row>
    <row r="73" spans="1:18" s="2" customFormat="1" ht="20.100000000000001" customHeight="1">
      <c r="A73" s="637"/>
      <c r="B73" s="650" t="s">
        <v>38</v>
      </c>
      <c r="C73" s="642"/>
      <c r="D73" s="642"/>
      <c r="E73" s="642"/>
      <c r="F73" s="664">
        <f>'Results - OVR'!H41</f>
        <v>0</v>
      </c>
      <c r="G73" s="664">
        <f>'General - PRO'!G45</f>
        <v>3</v>
      </c>
      <c r="H73" s="627">
        <f>'Results - OVR'!L41</f>
        <v>0</v>
      </c>
      <c r="I73" s="647">
        <f>'General - PRO'!G50</f>
        <v>2</v>
      </c>
      <c r="J73" s="659" t="s">
        <v>2627</v>
      </c>
      <c r="K73" s="582"/>
      <c r="L73" s="580"/>
      <c r="M73" s="580"/>
      <c r="N73" s="580"/>
      <c r="O73" s="580"/>
      <c r="P73" s="580"/>
      <c r="Q73" s="580"/>
      <c r="R73" s="582"/>
    </row>
    <row r="74" spans="1:18" s="2" customFormat="1" ht="20.100000000000001" customHeight="1">
      <c r="A74" s="637"/>
      <c r="B74" s="580"/>
      <c r="C74" s="639" t="s">
        <v>2698</v>
      </c>
      <c r="D74" s="577"/>
      <c r="E74" s="577"/>
      <c r="F74" s="651">
        <f>'Results - OVR'!H35</f>
        <v>0</v>
      </c>
      <c r="G74" s="657"/>
      <c r="H74" s="651">
        <f>'Results - OVR'!L35</f>
        <v>0</v>
      </c>
      <c r="I74" s="661"/>
      <c r="J74" s="638" t="str">
        <f>'Results - OVR'!P35</f>
        <v>Yes</v>
      </c>
      <c r="K74" s="582"/>
      <c r="L74" s="580"/>
      <c r="M74" s="580"/>
      <c r="N74" s="580"/>
      <c r="O74" s="580"/>
      <c r="P74" s="580"/>
      <c r="Q74" s="580"/>
      <c r="R74" s="582"/>
    </row>
    <row r="75" spans="1:18" s="2" customFormat="1" ht="20.100000000000001" customHeight="1">
      <c r="A75" s="637"/>
      <c r="B75" s="580"/>
      <c r="C75" s="652" t="s">
        <v>133</v>
      </c>
      <c r="D75" s="588"/>
      <c r="E75" s="588"/>
      <c r="F75" s="651">
        <f>'Results - OVR'!H36</f>
        <v>0</v>
      </c>
      <c r="G75" s="657"/>
      <c r="H75" s="651">
        <f>'Results - OVR'!L36</f>
        <v>0</v>
      </c>
      <c r="I75" s="661"/>
      <c r="J75" s="638" t="str">
        <f>'Results - OVR'!P36</f>
        <v>Yes</v>
      </c>
      <c r="K75" s="582"/>
      <c r="L75" s="580"/>
      <c r="M75" s="580"/>
      <c r="N75" s="580"/>
      <c r="O75" s="580"/>
      <c r="P75" s="580"/>
      <c r="Q75" s="580"/>
      <c r="R75" s="582"/>
    </row>
    <row r="76" spans="1:18" s="2" customFormat="1" ht="20.100000000000001" customHeight="1">
      <c r="A76" s="637"/>
      <c r="B76" s="580"/>
      <c r="C76" s="652" t="s">
        <v>2699</v>
      </c>
      <c r="D76" s="588"/>
      <c r="E76" s="588"/>
      <c r="F76" s="651">
        <f>'Results - OVR'!H37</f>
        <v>0</v>
      </c>
      <c r="G76" s="657"/>
      <c r="H76" s="651">
        <f>'Results - OVR'!L37</f>
        <v>0</v>
      </c>
      <c r="I76" s="661"/>
      <c r="J76" s="638" t="str">
        <f>'Results - OVR'!P37</f>
        <v>Yes</v>
      </c>
      <c r="K76" s="582"/>
      <c r="L76" s="580"/>
      <c r="M76" s="580"/>
      <c r="N76" s="580"/>
      <c r="O76" s="580"/>
      <c r="P76" s="580"/>
      <c r="Q76" s="580"/>
      <c r="R76" s="582"/>
    </row>
    <row r="77" spans="1:18" s="2" customFormat="1" ht="20.100000000000001" customHeight="1">
      <c r="A77" s="637"/>
      <c r="B77" s="580"/>
      <c r="C77" s="652" t="s">
        <v>2700</v>
      </c>
      <c r="D77" s="588"/>
      <c r="E77" s="588"/>
      <c r="F77" s="651">
        <f>'Results - OVR'!H38</f>
        <v>0</v>
      </c>
      <c r="G77" s="657"/>
      <c r="H77" s="651">
        <f>'Results - OVR'!L38</f>
        <v>0</v>
      </c>
      <c r="I77" s="661"/>
      <c r="J77" s="638" t="str">
        <f>'Results - OVR'!P38</f>
        <v>Yes</v>
      </c>
      <c r="K77" s="582"/>
      <c r="L77" s="580"/>
      <c r="M77" s="580"/>
      <c r="N77" s="580"/>
      <c r="O77" s="580"/>
      <c r="P77" s="580"/>
      <c r="Q77" s="580"/>
      <c r="R77" s="582"/>
    </row>
    <row r="78" spans="1:18" s="2" customFormat="1" ht="20.100000000000001" customHeight="1">
      <c r="A78" s="637"/>
      <c r="B78" s="580"/>
      <c r="C78" s="652" t="s">
        <v>137</v>
      </c>
      <c r="D78" s="588"/>
      <c r="E78" s="588"/>
      <c r="F78" s="651">
        <f>'Results - OVR'!H39</f>
        <v>0</v>
      </c>
      <c r="G78" s="657"/>
      <c r="H78" s="651">
        <f>'Results - OVR'!L39</f>
        <v>0</v>
      </c>
      <c r="I78" s="661"/>
      <c r="J78" s="638" t="str">
        <f>'Results - OVR'!P39</f>
        <v>Yes</v>
      </c>
      <c r="K78" s="582"/>
      <c r="L78" s="580"/>
      <c r="M78" s="580"/>
      <c r="N78" s="580"/>
      <c r="O78" s="580"/>
      <c r="P78" s="580"/>
      <c r="Q78" s="580"/>
      <c r="R78" s="582"/>
    </row>
    <row r="79" spans="1:18" s="2" customFormat="1" ht="20.100000000000001" customHeight="1" thickBot="1">
      <c r="A79" s="796"/>
      <c r="B79" s="797"/>
      <c r="C79" s="798" t="s">
        <v>2701</v>
      </c>
      <c r="D79" s="799"/>
      <c r="E79" s="799"/>
      <c r="F79" s="800">
        <f>'Results - OVR'!H40</f>
        <v>0</v>
      </c>
      <c r="G79" s="801"/>
      <c r="H79" s="800">
        <f>'Results - OVR'!L40</f>
        <v>0</v>
      </c>
      <c r="I79" s="802"/>
      <c r="J79" s="803" t="str">
        <f>'Results - OVR'!P40</f>
        <v>Yes</v>
      </c>
      <c r="K79" s="804"/>
      <c r="L79" s="580"/>
      <c r="M79" s="580"/>
      <c r="N79" s="580"/>
      <c r="O79" s="580"/>
      <c r="P79" s="580"/>
      <c r="Q79" s="580"/>
      <c r="R79" s="582"/>
    </row>
    <row r="80" spans="1:18" ht="20.100000000000001" customHeight="1">
      <c r="A80" s="589"/>
      <c r="B80" s="579"/>
      <c r="C80" s="579"/>
      <c r="D80" s="579"/>
      <c r="E80" s="579"/>
      <c r="F80" s="579"/>
      <c r="G80" s="579"/>
      <c r="H80" s="579"/>
      <c r="I80" s="579"/>
      <c r="J80" s="579"/>
      <c r="K80" s="579"/>
      <c r="L80" s="579"/>
      <c r="M80" s="579"/>
      <c r="N80" s="579"/>
      <c r="O80" s="579"/>
      <c r="P80" s="579"/>
      <c r="Q80" s="579"/>
      <c r="R80" s="591"/>
    </row>
    <row r="81" spans="1:18" ht="20.100000000000001" customHeight="1">
      <c r="A81" s="589"/>
      <c r="B81" s="579"/>
      <c r="C81" s="580"/>
      <c r="D81" s="579"/>
      <c r="E81" s="579"/>
      <c r="F81" s="579"/>
      <c r="G81" s="579"/>
      <c r="H81" s="579"/>
      <c r="I81" s="579"/>
      <c r="J81" s="579"/>
      <c r="K81" s="579"/>
      <c r="L81" s="579"/>
      <c r="M81" s="579"/>
      <c r="N81" s="579"/>
      <c r="O81" s="579"/>
      <c r="P81" s="579"/>
      <c r="Q81" s="579"/>
      <c r="R81" s="591"/>
    </row>
    <row r="82" spans="1:18" ht="20.100000000000001" customHeight="1" thickBot="1">
      <c r="A82" s="594"/>
      <c r="B82" s="596"/>
      <c r="C82" s="596"/>
      <c r="D82" s="596"/>
      <c r="E82" s="596"/>
      <c r="F82" s="596"/>
      <c r="G82" s="596"/>
      <c r="H82" s="596"/>
      <c r="I82" s="596"/>
      <c r="J82" s="596"/>
      <c r="K82" s="596"/>
      <c r="L82" s="596"/>
      <c r="M82" s="596"/>
      <c r="N82" s="596"/>
      <c r="O82" s="596"/>
      <c r="P82" s="596"/>
      <c r="Q82" s="596"/>
      <c r="R82" s="597"/>
    </row>
    <row r="83" spans="1:18" ht="14.65" hidden="1" customHeight="1"/>
  </sheetData>
  <mergeCells count="11">
    <mergeCell ref="B24:M27"/>
    <mergeCell ref="B10:M17"/>
    <mergeCell ref="B19:M22"/>
    <mergeCell ref="B1:L2"/>
    <mergeCell ref="B3:F3"/>
    <mergeCell ref="G3:L3"/>
    <mergeCell ref="B4:F4"/>
    <mergeCell ref="G4:L4"/>
    <mergeCell ref="B5:F5"/>
    <mergeCell ref="B6:F6"/>
    <mergeCell ref="M1:M2"/>
  </mergeCells>
  <dataValidations disablePrompts="1" count="2">
    <dataValidation type="list" allowBlank="1" showErrorMessage="1" sqref="F32" xr:uid="{2E886FDB-E071-45FF-9458-E7418157F7C7}">
      <formula1>"yes,no"</formula1>
    </dataValidation>
    <dataValidation allowBlank="1" showErrorMessage="1" sqref="F37:F38" xr:uid="{AEC32837-818A-4A1D-829E-6FD584436840}"/>
  </dataValidations>
  <hyperlinks>
    <hyperlink ref="B3:F3" location="'Results - OVR'!A1" tooltip="1. Results" display="1. Results" xr:uid="{2BBCBED2-1165-4A12-A107-AD8B29031E4D}"/>
    <hyperlink ref="B4:F4" location="'Results - CSF2'!A1" tooltip="2. NIST CSF Scoring" display="2. NIST CSF Scoring" xr:uid="{7FAA5486-4388-4C27-A431-BF5C2F1D3FE3}"/>
  </hyperlinks>
  <pageMargins left="0.7" right="0.7" top="0.75" bottom="0.75" header="0.3" footer="0.3"/>
  <pageSetup paperSize="9" scale="64"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40">
    <tabColor rgb="FF0070C0"/>
  </sheetPr>
  <dimension ref="A1:T108"/>
  <sheetViews>
    <sheetView showRowColHeaders="0" zoomScaleNormal="100" workbookViewId="0">
      <pane ySplit="7" topLeftCell="A12" activePane="bottomLeft" state="frozen"/>
      <selection pane="bottomLeft" activeCell="N6" sqref="N6"/>
    </sheetView>
  </sheetViews>
  <sheetFormatPr defaultColWidth="0" defaultRowHeight="0" customHeight="1" zeroHeight="1"/>
  <cols>
    <col min="1" max="1" width="5.7109375" customWidth="1"/>
    <col min="2" max="11" width="9.28515625" customWidth="1"/>
    <col min="12" max="12" width="20" customWidth="1"/>
    <col min="13" max="13" width="2.28515625" customWidth="1"/>
    <col min="14" max="14" width="20" customWidth="1"/>
    <col min="15" max="15" width="2.28515625" customWidth="1"/>
    <col min="16" max="16" width="57.28515625" customWidth="1"/>
    <col min="17" max="17" width="2.28515625" customWidth="1"/>
    <col min="18" max="18" width="110.7109375" customWidth="1"/>
    <col min="19" max="19" width="2.28515625" customWidth="1"/>
    <col min="20" max="20" width="0" hidden="1" customWidth="1"/>
    <col min="21" max="16384" width="9.28515625" hidden="1"/>
  </cols>
  <sheetData>
    <row r="1" spans="1:19" ht="20.100000000000001" customHeight="1">
      <c r="A1" s="328"/>
      <c r="B1" s="846" t="s">
        <v>49</v>
      </c>
      <c r="C1" s="847"/>
      <c r="D1" s="847"/>
      <c r="E1" s="847"/>
      <c r="F1" s="847"/>
      <c r="G1" s="847"/>
      <c r="H1" s="847"/>
      <c r="I1" s="847"/>
      <c r="J1" s="847"/>
      <c r="K1" s="847"/>
      <c r="L1" s="877"/>
      <c r="M1" s="324"/>
      <c r="N1" s="877"/>
      <c r="O1" s="329"/>
      <c r="P1" s="329"/>
      <c r="Q1" s="329"/>
      <c r="R1" s="329"/>
      <c r="S1" s="330"/>
    </row>
    <row r="2" spans="1:19" ht="20.100000000000001" customHeight="1">
      <c r="A2" s="331"/>
      <c r="B2" s="848"/>
      <c r="C2" s="849"/>
      <c r="D2" s="849"/>
      <c r="E2" s="849"/>
      <c r="F2" s="849"/>
      <c r="G2" s="849"/>
      <c r="H2" s="849"/>
      <c r="I2" s="849"/>
      <c r="J2" s="849"/>
      <c r="K2" s="849"/>
      <c r="L2" s="840"/>
      <c r="M2" s="325"/>
      <c r="N2" s="840"/>
      <c r="O2" s="337"/>
      <c r="P2" s="337"/>
      <c r="Q2" s="337"/>
      <c r="R2" s="337"/>
      <c r="S2" s="338"/>
    </row>
    <row r="3" spans="1:19" ht="20.100000000000001" customHeight="1">
      <c r="A3" s="331"/>
      <c r="B3" s="841" t="s">
        <v>2702</v>
      </c>
      <c r="C3" s="842"/>
      <c r="D3" s="842"/>
      <c r="E3" s="842"/>
      <c r="F3" s="843"/>
      <c r="G3" s="844"/>
      <c r="H3" s="845"/>
      <c r="I3" s="845"/>
      <c r="J3" s="845"/>
      <c r="K3" s="845"/>
      <c r="L3" s="317"/>
      <c r="M3" s="317"/>
      <c r="N3" s="317"/>
      <c r="O3" s="332"/>
      <c r="P3" s="332"/>
      <c r="Q3" s="332"/>
      <c r="R3" s="332"/>
      <c r="S3" s="333"/>
    </row>
    <row r="4" spans="1:19" ht="20.100000000000001" customHeight="1">
      <c r="A4" s="331"/>
      <c r="B4" s="836"/>
      <c r="C4" s="837"/>
      <c r="D4" s="837"/>
      <c r="E4" s="837"/>
      <c r="F4" s="837"/>
      <c r="G4" s="844"/>
      <c r="H4" s="845"/>
      <c r="I4" s="845"/>
      <c r="J4" s="845"/>
      <c r="K4" s="845"/>
      <c r="L4" s="317"/>
      <c r="M4" s="317"/>
      <c r="N4" s="317"/>
      <c r="O4" s="332"/>
      <c r="P4" s="332"/>
      <c r="Q4" s="332"/>
      <c r="R4" s="332"/>
      <c r="S4" s="333"/>
    </row>
    <row r="5" spans="1:19" ht="20.100000000000001" customHeight="1">
      <c r="A5" s="331"/>
      <c r="B5" s="836"/>
      <c r="C5" s="837"/>
      <c r="D5" s="837"/>
      <c r="E5" s="837"/>
      <c r="F5" s="837"/>
      <c r="G5" s="844"/>
      <c r="H5" s="845"/>
      <c r="I5" s="845"/>
      <c r="J5" s="845"/>
      <c r="K5" s="845"/>
      <c r="L5" s="317"/>
      <c r="M5" s="317"/>
      <c r="N5" s="317"/>
      <c r="O5" s="332"/>
      <c r="P5" s="332"/>
      <c r="Q5" s="332"/>
      <c r="R5" s="332"/>
      <c r="S5" s="333"/>
    </row>
    <row r="6" spans="1:19" ht="20.100000000000001" customHeight="1">
      <c r="A6" s="331"/>
      <c r="B6" s="836"/>
      <c r="C6" s="837"/>
      <c r="D6" s="837"/>
      <c r="E6" s="837"/>
      <c r="F6" s="837"/>
      <c r="G6" s="339"/>
      <c r="H6" s="317"/>
      <c r="I6" s="317"/>
      <c r="J6" s="317"/>
      <c r="K6" s="317"/>
      <c r="L6" s="317"/>
      <c r="M6" s="317"/>
      <c r="N6" s="317"/>
      <c r="O6" s="332"/>
      <c r="P6" s="332"/>
      <c r="Q6" s="332"/>
      <c r="R6" s="332"/>
      <c r="S6" s="333"/>
    </row>
    <row r="7" spans="1:19" ht="20.100000000000001" customHeight="1" thickBot="1">
      <c r="A7" s="334"/>
      <c r="B7" s="335"/>
      <c r="C7" s="335"/>
      <c r="D7" s="335"/>
      <c r="E7" s="335"/>
      <c r="F7" s="335"/>
      <c r="G7" s="335"/>
      <c r="H7" s="335"/>
      <c r="I7" s="335"/>
      <c r="J7" s="335"/>
      <c r="K7" s="335"/>
      <c r="L7" s="335"/>
      <c r="M7" s="335"/>
      <c r="N7" s="335"/>
      <c r="O7" s="335"/>
      <c r="P7" s="335"/>
      <c r="Q7" s="335"/>
      <c r="R7" s="335"/>
      <c r="S7" s="336"/>
    </row>
    <row r="8" spans="1:19" s="2" customFormat="1" ht="19.5" customHeight="1">
      <c r="A8" s="108"/>
      <c r="B8" s="5"/>
      <c r="C8" s="5"/>
      <c r="D8" s="5"/>
      <c r="E8" s="5"/>
      <c r="F8" s="5"/>
      <c r="G8" s="5"/>
      <c r="H8" s="5"/>
      <c r="I8" s="5"/>
      <c r="J8" s="5"/>
      <c r="K8" s="5"/>
      <c r="L8" s="5"/>
      <c r="M8" s="5"/>
      <c r="N8" s="5"/>
      <c r="O8" s="3"/>
      <c r="P8" s="202"/>
      <c r="Q8" s="3"/>
      <c r="R8" s="3"/>
      <c r="S8" s="13"/>
    </row>
    <row r="9" spans="1:19" s="2" customFormat="1" ht="20.100000000000001" customHeight="1">
      <c r="A9" s="108"/>
      <c r="B9" s="376" t="s">
        <v>2703</v>
      </c>
      <c r="C9" s="366"/>
      <c r="D9" s="366"/>
      <c r="E9" s="373"/>
      <c r="F9" s="373"/>
      <c r="G9" s="373"/>
      <c r="H9" s="373"/>
      <c r="I9" s="373"/>
      <c r="J9" s="373"/>
      <c r="K9" s="373"/>
      <c r="L9" s="373"/>
      <c r="M9" s="366"/>
      <c r="N9" s="366"/>
      <c r="O9" s="366"/>
      <c r="P9" s="367"/>
      <c r="Q9" s="366"/>
      <c r="R9" s="366"/>
      <c r="S9" s="3"/>
    </row>
    <row r="10" spans="1:19" s="2" customFormat="1" ht="20.100000000000001" customHeight="1">
      <c r="A10" s="3"/>
      <c r="B10" s="871" t="s">
        <v>2704</v>
      </c>
      <c r="C10" s="872"/>
      <c r="D10" s="872"/>
      <c r="E10" s="872"/>
      <c r="F10" s="872"/>
      <c r="G10" s="872"/>
      <c r="H10" s="872"/>
      <c r="I10" s="872"/>
      <c r="J10" s="872"/>
      <c r="K10" s="872"/>
      <c r="L10" s="872"/>
      <c r="M10" s="872"/>
      <c r="N10" s="872"/>
      <c r="O10" s="3"/>
      <c r="P10" s="202"/>
      <c r="Q10" s="3"/>
      <c r="R10" s="3"/>
      <c r="S10" s="13"/>
    </row>
    <row r="11" spans="1:19" s="2" customFormat="1" ht="20.100000000000001" customHeight="1">
      <c r="A11" s="3"/>
      <c r="B11" s="873"/>
      <c r="C11" s="873"/>
      <c r="D11" s="873"/>
      <c r="E11" s="873"/>
      <c r="F11" s="873"/>
      <c r="G11" s="873"/>
      <c r="H11" s="873"/>
      <c r="I11" s="873"/>
      <c r="J11" s="873"/>
      <c r="K11" s="873"/>
      <c r="L11" s="873"/>
      <c r="M11" s="873"/>
      <c r="N11" s="873"/>
      <c r="O11" s="3"/>
      <c r="P11" s="202"/>
      <c r="Q11" s="3"/>
      <c r="R11" s="3"/>
      <c r="S11" s="13"/>
    </row>
    <row r="12" spans="1:19" s="2" customFormat="1" ht="20.100000000000001" customHeight="1">
      <c r="A12" s="3"/>
      <c r="B12" s="873"/>
      <c r="C12" s="873"/>
      <c r="D12" s="873"/>
      <c r="E12" s="873"/>
      <c r="F12" s="873"/>
      <c r="G12" s="873"/>
      <c r="H12" s="873"/>
      <c r="I12" s="873"/>
      <c r="J12" s="873"/>
      <c r="K12" s="873"/>
      <c r="L12" s="873"/>
      <c r="M12" s="873"/>
      <c r="N12" s="873"/>
      <c r="O12" s="3"/>
      <c r="P12" s="202"/>
      <c r="Q12" s="3"/>
      <c r="R12" s="3"/>
      <c r="S12" s="13"/>
    </row>
    <row r="13" spans="1:19" s="2" customFormat="1" ht="20.100000000000001" customHeight="1">
      <c r="A13" s="3"/>
      <c r="B13" s="873"/>
      <c r="C13" s="873"/>
      <c r="D13" s="873"/>
      <c r="E13" s="873"/>
      <c r="F13" s="873"/>
      <c r="G13" s="873"/>
      <c r="H13" s="873"/>
      <c r="I13" s="873"/>
      <c r="J13" s="873"/>
      <c r="K13" s="873"/>
      <c r="L13" s="873"/>
      <c r="M13" s="873"/>
      <c r="N13" s="873"/>
      <c r="O13" s="3"/>
      <c r="P13" s="202"/>
      <c r="Q13" s="3"/>
      <c r="R13" s="3"/>
      <c r="S13" s="13"/>
    </row>
    <row r="14" spans="1:19" s="2" customFormat="1" ht="20.100000000000001" customHeight="1">
      <c r="A14" s="3"/>
      <c r="B14" s="873"/>
      <c r="C14" s="873"/>
      <c r="D14" s="873"/>
      <c r="E14" s="873"/>
      <c r="F14" s="873"/>
      <c r="G14" s="873"/>
      <c r="H14" s="873"/>
      <c r="I14" s="873"/>
      <c r="J14" s="873"/>
      <c r="K14" s="873"/>
      <c r="L14" s="873"/>
      <c r="M14" s="873"/>
      <c r="N14" s="873"/>
      <c r="O14" s="3"/>
      <c r="P14" s="202"/>
      <c r="Q14" s="3"/>
      <c r="R14" s="3"/>
      <c r="S14" s="13"/>
    </row>
    <row r="15" spans="1:19" s="2" customFormat="1" ht="20.100000000000001" customHeight="1">
      <c r="A15" s="3"/>
      <c r="B15" s="873"/>
      <c r="C15" s="873"/>
      <c r="D15" s="873"/>
      <c r="E15" s="873"/>
      <c r="F15" s="873"/>
      <c r="G15" s="873"/>
      <c r="H15" s="873"/>
      <c r="I15" s="873"/>
      <c r="J15" s="873"/>
      <c r="K15" s="873"/>
      <c r="L15" s="873"/>
      <c r="M15" s="873"/>
      <c r="N15" s="873"/>
      <c r="O15" s="3"/>
      <c r="P15" s="202"/>
      <c r="Q15" s="3"/>
      <c r="R15" s="3"/>
      <c r="S15" s="13"/>
    </row>
    <row r="16" spans="1:19" s="2" customFormat="1" ht="20.100000000000001" customHeight="1">
      <c r="A16" s="3"/>
      <c r="B16" s="873"/>
      <c r="C16" s="873"/>
      <c r="D16" s="873"/>
      <c r="E16" s="873"/>
      <c r="F16" s="873"/>
      <c r="G16" s="873"/>
      <c r="H16" s="873"/>
      <c r="I16" s="873"/>
      <c r="J16" s="873"/>
      <c r="K16" s="873"/>
      <c r="L16" s="873"/>
      <c r="M16" s="873"/>
      <c r="N16" s="873"/>
      <c r="O16" s="3"/>
      <c r="P16" s="202"/>
      <c r="Q16" s="3"/>
      <c r="R16" s="3"/>
      <c r="S16" s="13"/>
    </row>
    <row r="17" spans="1:19" s="2" customFormat="1" ht="20.100000000000001" customHeight="1">
      <c r="A17" s="3"/>
      <c r="B17" s="873"/>
      <c r="C17" s="873"/>
      <c r="D17" s="873"/>
      <c r="E17" s="873"/>
      <c r="F17" s="873"/>
      <c r="G17" s="873"/>
      <c r="H17" s="873"/>
      <c r="I17" s="873"/>
      <c r="J17" s="873"/>
      <c r="K17" s="873"/>
      <c r="L17" s="873"/>
      <c r="M17" s="873"/>
      <c r="N17" s="873"/>
      <c r="O17" s="3"/>
      <c r="P17" s="202"/>
      <c r="Q17" s="3"/>
      <c r="R17" s="3"/>
      <c r="S17" s="13"/>
    </row>
    <row r="18" spans="1:19" s="2" customFormat="1" ht="20.100000000000001" customHeight="1">
      <c r="A18" s="108"/>
      <c r="B18" s="874"/>
      <c r="C18" s="874"/>
      <c r="D18" s="874"/>
      <c r="E18" s="874"/>
      <c r="F18" s="874"/>
      <c r="G18" s="874"/>
      <c r="H18" s="874"/>
      <c r="I18" s="874"/>
      <c r="J18" s="874"/>
      <c r="K18" s="874"/>
      <c r="L18" s="874"/>
      <c r="M18" s="874"/>
      <c r="N18" s="874"/>
      <c r="O18" s="108"/>
      <c r="P18" s="203"/>
      <c r="Q18" s="108"/>
      <c r="R18" s="108"/>
      <c r="S18" s="13"/>
    </row>
    <row r="19" spans="1:19" s="2" customFormat="1" ht="20.100000000000001" customHeight="1">
      <c r="A19" s="108"/>
      <c r="B19" s="107" t="s">
        <v>2705</v>
      </c>
      <c r="C19" s="108"/>
      <c r="D19" s="108"/>
      <c r="E19" s="355"/>
      <c r="F19" s="355"/>
      <c r="G19" s="355"/>
      <c r="H19" s="355"/>
      <c r="I19" s="355"/>
      <c r="J19" s="355"/>
      <c r="K19" s="355"/>
      <c r="L19" s="355"/>
      <c r="M19" s="108"/>
      <c r="N19" s="108"/>
      <c r="O19" s="108"/>
      <c r="P19" s="203"/>
      <c r="Q19" s="108"/>
      <c r="R19" s="108"/>
      <c r="S19" s="3"/>
    </row>
    <row r="20" spans="1:19" s="2" customFormat="1" ht="20.100000000000001" customHeight="1">
      <c r="A20" s="3"/>
      <c r="B20" s="871" t="s">
        <v>2706</v>
      </c>
      <c r="C20" s="871"/>
      <c r="D20" s="871"/>
      <c r="E20" s="871"/>
      <c r="F20" s="871"/>
      <c r="G20" s="871"/>
      <c r="H20" s="871"/>
      <c r="I20" s="871"/>
      <c r="J20" s="871"/>
      <c r="K20" s="871"/>
      <c r="L20" s="871"/>
      <c r="M20" s="871"/>
      <c r="N20" s="871"/>
      <c r="O20" s="342"/>
      <c r="P20" s="374"/>
      <c r="Q20" s="342"/>
      <c r="R20" s="342"/>
      <c r="S20" s="13"/>
    </row>
    <row r="21" spans="1:19" s="2" customFormat="1" ht="20.100000000000001" customHeight="1">
      <c r="A21" s="3"/>
      <c r="B21" s="881"/>
      <c r="C21" s="881"/>
      <c r="D21" s="881"/>
      <c r="E21" s="881"/>
      <c r="F21" s="881"/>
      <c r="G21" s="881"/>
      <c r="H21" s="881"/>
      <c r="I21" s="881"/>
      <c r="J21" s="881"/>
      <c r="K21" s="881"/>
      <c r="L21" s="881"/>
      <c r="M21" s="881"/>
      <c r="N21" s="881"/>
      <c r="O21" s="3"/>
      <c r="P21" s="202"/>
      <c r="Q21" s="3"/>
      <c r="R21" s="3"/>
      <c r="S21" s="13"/>
    </row>
    <row r="22" spans="1:19" s="2" customFormat="1" ht="20.100000000000001" customHeight="1">
      <c r="A22" s="3"/>
      <c r="B22" s="881"/>
      <c r="C22" s="881"/>
      <c r="D22" s="881"/>
      <c r="E22" s="881"/>
      <c r="F22" s="881"/>
      <c r="G22" s="881"/>
      <c r="H22" s="881"/>
      <c r="I22" s="881"/>
      <c r="J22" s="881"/>
      <c r="K22" s="881"/>
      <c r="L22" s="881"/>
      <c r="M22" s="881"/>
      <c r="N22" s="881"/>
      <c r="O22" s="3"/>
      <c r="P22" s="202"/>
      <c r="Q22" s="3"/>
      <c r="R22" s="3"/>
      <c r="S22" s="13"/>
    </row>
    <row r="23" spans="1:19" s="2" customFormat="1" ht="20.100000000000001" customHeight="1">
      <c r="A23" s="3"/>
      <c r="B23" s="881"/>
      <c r="C23" s="881"/>
      <c r="D23" s="881"/>
      <c r="E23" s="881"/>
      <c r="F23" s="881"/>
      <c r="G23" s="881"/>
      <c r="H23" s="881"/>
      <c r="I23" s="881"/>
      <c r="J23" s="881"/>
      <c r="K23" s="881"/>
      <c r="L23" s="881"/>
      <c r="M23" s="881"/>
      <c r="N23" s="881"/>
      <c r="O23" s="3"/>
      <c r="P23" s="202"/>
      <c r="Q23" s="3"/>
      <c r="R23" s="3"/>
      <c r="S23" s="13"/>
    </row>
    <row r="24" spans="1:19" s="2" customFormat="1" ht="20.100000000000001" customHeight="1">
      <c r="A24" s="3"/>
      <c r="B24" s="881"/>
      <c r="C24" s="881"/>
      <c r="D24" s="881"/>
      <c r="E24" s="881"/>
      <c r="F24" s="881"/>
      <c r="G24" s="881"/>
      <c r="H24" s="881"/>
      <c r="I24" s="881"/>
      <c r="J24" s="881"/>
      <c r="K24" s="881"/>
      <c r="L24" s="881"/>
      <c r="M24" s="881"/>
      <c r="N24" s="881"/>
      <c r="O24" s="3"/>
      <c r="P24" s="3"/>
      <c r="Q24" s="3"/>
      <c r="R24" s="3"/>
      <c r="S24" s="13"/>
    </row>
    <row r="25" spans="1:19" s="2" customFormat="1" ht="20.100000000000001" customHeight="1">
      <c r="A25" s="3"/>
      <c r="B25" s="881"/>
      <c r="C25" s="881"/>
      <c r="D25" s="881"/>
      <c r="E25" s="881"/>
      <c r="F25" s="881"/>
      <c r="G25" s="881"/>
      <c r="H25" s="881"/>
      <c r="I25" s="881"/>
      <c r="J25" s="881"/>
      <c r="K25" s="881"/>
      <c r="L25" s="881"/>
      <c r="M25" s="881"/>
      <c r="N25" s="881"/>
      <c r="O25" s="3"/>
      <c r="P25" s="3"/>
      <c r="Q25" s="3"/>
      <c r="R25" s="3"/>
      <c r="S25" s="13"/>
    </row>
    <row r="26" spans="1:19" s="2" customFormat="1" ht="20.100000000000001" customHeight="1">
      <c r="A26" s="108"/>
      <c r="B26" s="814"/>
      <c r="C26" s="814"/>
      <c r="D26" s="814"/>
      <c r="E26" s="814"/>
      <c r="F26" s="814"/>
      <c r="G26" s="814"/>
      <c r="H26" s="814"/>
      <c r="I26" s="814"/>
      <c r="J26" s="814"/>
      <c r="K26" s="814"/>
      <c r="L26" s="814"/>
      <c r="M26" s="814"/>
      <c r="N26" s="814"/>
      <c r="O26" s="3"/>
      <c r="P26" s="3"/>
      <c r="Q26" s="3"/>
      <c r="R26" s="3"/>
      <c r="S26" s="13"/>
    </row>
    <row r="27" spans="1:19" s="2" customFormat="1" ht="20.100000000000001" customHeight="1">
      <c r="A27" s="108"/>
      <c r="B27" s="376" t="s">
        <v>2707</v>
      </c>
      <c r="C27" s="366"/>
      <c r="D27" s="366"/>
      <c r="E27" s="375"/>
      <c r="F27" s="375"/>
      <c r="G27" s="373"/>
      <c r="H27" s="373"/>
      <c r="I27" s="373"/>
      <c r="J27" s="373"/>
      <c r="K27" s="373"/>
      <c r="L27" s="373"/>
      <c r="M27" s="366"/>
      <c r="N27" s="366"/>
      <c r="O27" s="366"/>
      <c r="P27" s="367"/>
      <c r="Q27" s="366"/>
      <c r="R27" s="366"/>
      <c r="S27" s="13"/>
    </row>
    <row r="28" spans="1:19" s="2" customFormat="1" ht="20.100000000000001" customHeight="1">
      <c r="A28" s="3"/>
      <c r="B28" s="871" t="s">
        <v>2708</v>
      </c>
      <c r="C28" s="871"/>
      <c r="D28" s="871"/>
      <c r="E28" s="871"/>
      <c r="F28" s="871"/>
      <c r="G28" s="871"/>
      <c r="H28" s="871"/>
      <c r="I28" s="871"/>
      <c r="J28" s="871"/>
      <c r="K28" s="871"/>
      <c r="L28" s="871"/>
      <c r="M28" s="871"/>
      <c r="N28" s="871"/>
      <c r="O28" s="3"/>
      <c r="P28" s="3"/>
      <c r="Q28" s="3"/>
      <c r="R28" s="3"/>
      <c r="S28" s="13"/>
    </row>
    <row r="29" spans="1:19" s="2" customFormat="1" ht="20.100000000000001" customHeight="1">
      <c r="A29" s="3"/>
      <c r="B29" s="881"/>
      <c r="C29" s="881"/>
      <c r="D29" s="881"/>
      <c r="E29" s="881"/>
      <c r="F29" s="881"/>
      <c r="G29" s="881"/>
      <c r="H29" s="881"/>
      <c r="I29" s="881"/>
      <c r="J29" s="881"/>
      <c r="K29" s="881"/>
      <c r="L29" s="881"/>
      <c r="M29" s="881"/>
      <c r="N29" s="881"/>
      <c r="O29" s="3"/>
      <c r="P29" s="3"/>
      <c r="Q29" s="3"/>
      <c r="R29" s="3"/>
      <c r="S29" s="13"/>
    </row>
    <row r="30" spans="1:19" s="2" customFormat="1" ht="20.100000000000001" customHeight="1">
      <c r="A30" s="3"/>
      <c r="B30" s="881"/>
      <c r="C30" s="881"/>
      <c r="D30" s="881"/>
      <c r="E30" s="881"/>
      <c r="F30" s="881"/>
      <c r="G30" s="881"/>
      <c r="H30" s="881"/>
      <c r="I30" s="881"/>
      <c r="J30" s="881"/>
      <c r="K30" s="881"/>
      <c r="L30" s="881"/>
      <c r="M30" s="881"/>
      <c r="N30" s="881"/>
      <c r="O30" s="3"/>
      <c r="P30" s="3"/>
      <c r="Q30" s="3"/>
      <c r="R30" s="3"/>
      <c r="S30" s="13"/>
    </row>
    <row r="31" spans="1:19" s="2" customFormat="1" ht="20.100000000000001" customHeight="1">
      <c r="A31" s="3"/>
      <c r="B31" s="1022" t="s">
        <v>2709</v>
      </c>
      <c r="C31" s="1022"/>
      <c r="D31" s="1022"/>
      <c r="E31" s="1022"/>
      <c r="F31" s="1022"/>
      <c r="G31" s="1022"/>
      <c r="H31" s="1022"/>
      <c r="I31" s="1022"/>
      <c r="J31" s="1022"/>
      <c r="K31" s="1022"/>
      <c r="L31" s="1022"/>
      <c r="M31" s="1022"/>
      <c r="N31" s="1022"/>
      <c r="O31" s="3"/>
      <c r="P31" s="3"/>
      <c r="Q31" s="3"/>
      <c r="R31" s="3"/>
      <c r="S31" s="13"/>
    </row>
    <row r="32" spans="1:19" s="2" customFormat="1" ht="20.100000000000001" customHeight="1">
      <c r="A32" s="108"/>
      <c r="B32" s="810"/>
      <c r="C32" s="810"/>
      <c r="D32" s="810"/>
      <c r="E32" s="810"/>
      <c r="F32" s="810"/>
      <c r="G32" s="810"/>
      <c r="H32" s="810"/>
      <c r="I32" s="810"/>
      <c r="J32" s="810"/>
      <c r="K32" s="810"/>
      <c r="L32" s="810"/>
      <c r="M32" s="810"/>
      <c r="N32" s="810"/>
      <c r="O32" s="108"/>
      <c r="P32" s="203"/>
      <c r="Q32" s="108"/>
      <c r="R32" s="108"/>
      <c r="S32" s="13"/>
    </row>
    <row r="33" spans="1:19" s="2" customFormat="1" ht="20.100000000000001" customHeight="1">
      <c r="A33" s="108"/>
      <c r="B33" s="376" t="s">
        <v>2710</v>
      </c>
      <c r="C33" s="366"/>
      <c r="D33" s="366"/>
      <c r="E33" s="375"/>
      <c r="F33" s="375"/>
      <c r="G33" s="373"/>
      <c r="H33" s="373"/>
      <c r="I33" s="373"/>
      <c r="J33" s="373"/>
      <c r="K33" s="373"/>
      <c r="L33" s="373"/>
      <c r="M33" s="366"/>
      <c r="N33" s="366"/>
      <c r="O33" s="366"/>
      <c r="P33" s="367"/>
      <c r="Q33" s="366"/>
      <c r="R33" s="366"/>
      <c r="S33" s="13"/>
    </row>
    <row r="34" spans="1:19" s="2" customFormat="1" ht="20.100000000000001" customHeight="1">
      <c r="A34" s="3"/>
      <c r="B34" s="878" t="s">
        <v>2711</v>
      </c>
      <c r="C34" s="878"/>
      <c r="D34" s="878"/>
      <c r="E34" s="878"/>
      <c r="F34" s="878"/>
      <c r="G34" s="878"/>
      <c r="H34" s="878"/>
      <c r="I34" s="878"/>
      <c r="J34" s="878"/>
      <c r="K34" s="878"/>
      <c r="L34" s="878"/>
      <c r="M34" s="878"/>
      <c r="N34" s="878"/>
      <c r="O34" s="3"/>
      <c r="P34" s="3"/>
      <c r="Q34" s="3"/>
      <c r="R34" s="3"/>
      <c r="S34" s="13"/>
    </row>
    <row r="35" spans="1:19" s="2" customFormat="1" ht="20.100000000000001" customHeight="1">
      <c r="A35" s="3"/>
      <c r="B35" s="863"/>
      <c r="C35" s="863"/>
      <c r="D35" s="863"/>
      <c r="E35" s="863"/>
      <c r="F35" s="863"/>
      <c r="G35" s="863"/>
      <c r="H35" s="863"/>
      <c r="I35" s="863"/>
      <c r="J35" s="863"/>
      <c r="K35" s="863"/>
      <c r="L35" s="863"/>
      <c r="M35" s="863"/>
      <c r="N35" s="863"/>
      <c r="O35" s="3"/>
      <c r="P35" s="3"/>
      <c r="Q35" s="3"/>
      <c r="R35" s="3"/>
      <c r="S35" s="13"/>
    </row>
    <row r="36" spans="1:19" s="2" customFormat="1" ht="20.100000000000001" customHeight="1">
      <c r="A36" s="3"/>
      <c r="B36" s="863"/>
      <c r="C36" s="863"/>
      <c r="D36" s="863"/>
      <c r="E36" s="863"/>
      <c r="F36" s="863"/>
      <c r="G36" s="863"/>
      <c r="H36" s="863"/>
      <c r="I36" s="863"/>
      <c r="J36" s="863"/>
      <c r="K36" s="863"/>
      <c r="L36" s="863"/>
      <c r="M36" s="863"/>
      <c r="N36" s="863"/>
      <c r="O36" s="3"/>
      <c r="P36" s="202"/>
      <c r="Q36" s="3"/>
      <c r="R36" s="3"/>
      <c r="S36" s="13"/>
    </row>
    <row r="37" spans="1:19" ht="20.100000000000001" customHeight="1">
      <c r="A37" s="350"/>
      <c r="B37" s="859"/>
      <c r="C37" s="859"/>
      <c r="D37" s="859"/>
      <c r="E37" s="859"/>
      <c r="F37" s="859"/>
      <c r="G37" s="859"/>
      <c r="H37" s="859"/>
      <c r="I37" s="859"/>
      <c r="J37" s="859"/>
      <c r="K37" s="859"/>
      <c r="L37" s="859"/>
      <c r="M37" s="859"/>
      <c r="N37" s="859"/>
      <c r="O37" s="108"/>
      <c r="P37" s="108"/>
      <c r="Q37" s="108"/>
      <c r="R37" s="108"/>
      <c r="S37" s="14"/>
    </row>
    <row r="38" spans="1:19" ht="20.100000000000001" customHeight="1" thickBot="1">
      <c r="A38" s="10"/>
      <c r="B38" s="31"/>
      <c r="C38" s="31"/>
      <c r="D38" s="31"/>
      <c r="E38" s="31"/>
      <c r="F38" s="31"/>
      <c r="G38" s="31"/>
      <c r="H38" s="31"/>
      <c r="I38" s="31"/>
      <c r="J38" s="31"/>
      <c r="K38" s="11"/>
      <c r="L38" s="11"/>
      <c r="M38" s="11"/>
      <c r="N38" s="11"/>
      <c r="O38" s="11"/>
      <c r="P38" s="11"/>
      <c r="Q38" s="11"/>
      <c r="R38" s="11"/>
      <c r="S38" s="15"/>
    </row>
    <row r="39" spans="1:19" ht="14.45" hidden="1"/>
    <row r="40" spans="1:19" ht="14.45" hidden="1"/>
    <row r="41" spans="1:19" ht="14.45" hidden="1"/>
    <row r="42" spans="1:19" ht="14.45" hidden="1"/>
    <row r="43" spans="1:19" ht="14.45" hidden="1"/>
    <row r="44" spans="1:19" ht="14.45" hidden="1"/>
    <row r="45" spans="1:19" ht="14.45" hidden="1"/>
    <row r="46" spans="1:19" ht="15" hidden="1" customHeight="1"/>
    <row r="47" spans="1:19" ht="15" hidden="1" customHeight="1"/>
    <row r="48" spans="1:19"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sheetData>
  <mergeCells count="16">
    <mergeCell ref="B37:N37"/>
    <mergeCell ref="B34:N36"/>
    <mergeCell ref="B10:N18"/>
    <mergeCell ref="B5:F5"/>
    <mergeCell ref="G5:K5"/>
    <mergeCell ref="B6:F6"/>
    <mergeCell ref="B20:N25"/>
    <mergeCell ref="B28:N30"/>
    <mergeCell ref="B31:N31"/>
    <mergeCell ref="B4:F4"/>
    <mergeCell ref="G4:K4"/>
    <mergeCell ref="B1:K2"/>
    <mergeCell ref="L1:L2"/>
    <mergeCell ref="N1:N2"/>
    <mergeCell ref="B3:F3"/>
    <mergeCell ref="G3:K3"/>
  </mergeCells>
  <hyperlinks>
    <hyperlink ref="B31" r:id="rId1" xr:uid="{1192EAB1-CE23-4D10-886B-37792CFD576D}"/>
  </hyperlinks>
  <pageMargins left="0.7" right="0.7" top="0.75" bottom="0.75" header="0.3" footer="0.3"/>
  <pageSetup paperSize="9" orientation="portrait"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8"/>
  <dimension ref="A1:N2159"/>
  <sheetViews>
    <sheetView zoomScaleNormal="100" workbookViewId="0">
      <pane ySplit="1" topLeftCell="A1392" activePane="bottomLeft" state="frozen"/>
      <selection pane="bottomLeft" activeCell="D1426" sqref="D1426"/>
      <selection activeCell="R11" sqref="R11:R14"/>
    </sheetView>
  </sheetViews>
  <sheetFormatPr defaultRowHeight="14.45"/>
  <cols>
    <col min="1" max="1" width="33.7109375" bestFit="1" customWidth="1"/>
    <col min="2" max="2" width="8.28515625" style="270" bestFit="1" customWidth="1"/>
    <col min="3" max="3" width="5" style="1" bestFit="1" customWidth="1"/>
    <col min="4" max="5" width="15.7109375" customWidth="1"/>
    <col min="6" max="7" width="13.7109375" customWidth="1"/>
    <col min="8" max="8" width="25.7109375" bestFit="1" customWidth="1"/>
    <col min="9" max="9" width="13.7109375" bestFit="1" customWidth="1"/>
    <col min="10" max="11" width="13.7109375" customWidth="1"/>
    <col min="12" max="12" width="49.5703125" customWidth="1"/>
  </cols>
  <sheetData>
    <row r="1" spans="1:14" ht="28.9">
      <c r="A1" s="49"/>
      <c r="B1" s="258" t="s">
        <v>2712</v>
      </c>
      <c r="C1" s="276" t="s">
        <v>2713</v>
      </c>
      <c r="D1" s="49" t="s">
        <v>2714</v>
      </c>
      <c r="E1" s="49" t="s">
        <v>2715</v>
      </c>
      <c r="F1" s="428" t="s">
        <v>2716</v>
      </c>
      <c r="G1" s="428" t="s">
        <v>2717</v>
      </c>
      <c r="H1" s="45" t="s">
        <v>2718</v>
      </c>
      <c r="I1" s="35" t="s">
        <v>2719</v>
      </c>
      <c r="J1" s="35" t="s">
        <v>2720</v>
      </c>
      <c r="K1" s="35" t="s">
        <v>2721</v>
      </c>
      <c r="L1" s="49" t="s">
        <v>2722</v>
      </c>
    </row>
    <row r="2" spans="1:14" ht="15" thickBot="1">
      <c r="A2" s="212" t="s">
        <v>2723</v>
      </c>
      <c r="B2" s="259"/>
      <c r="C2" s="277"/>
      <c r="D2" s="213"/>
      <c r="E2" s="213"/>
      <c r="F2" s="213"/>
      <c r="G2" s="213"/>
      <c r="H2" s="213"/>
      <c r="I2" s="213"/>
      <c r="J2" s="213"/>
      <c r="K2" s="213"/>
      <c r="L2" s="214"/>
      <c r="N2" s="2"/>
    </row>
    <row r="3" spans="1:14">
      <c r="A3" s="53" t="s">
        <v>2724</v>
      </c>
      <c r="B3" s="260"/>
      <c r="C3" s="278"/>
      <c r="D3" s="65"/>
      <c r="E3" s="65"/>
      <c r="F3" s="204"/>
      <c r="G3" s="204"/>
      <c r="H3" s="46"/>
      <c r="I3" s="36"/>
      <c r="J3" s="36"/>
      <c r="K3" s="36"/>
      <c r="L3" s="54"/>
      <c r="N3" s="2"/>
    </row>
    <row r="4" spans="1:14">
      <c r="A4" s="24" t="s">
        <v>2725</v>
      </c>
      <c r="B4" s="257">
        <v>1</v>
      </c>
      <c r="C4" s="279" t="s">
        <v>2726</v>
      </c>
      <c r="D4" s="22">
        <v>0</v>
      </c>
      <c r="E4" s="22">
        <v>3</v>
      </c>
      <c r="F4" s="205" t="s">
        <v>2727</v>
      </c>
      <c r="G4" s="205" t="str">
        <f>IF(B4=1,F4,"")</f>
        <v>GV.OC-04</v>
      </c>
      <c r="H4" s="37">
        <f>VLOOKUP(E4,'_Score matrix'!$B$31:$C$35,2,FALSE)</f>
        <v>1</v>
      </c>
      <c r="I4" s="37">
        <f>D4*H4</f>
        <v>0</v>
      </c>
      <c r="J4" s="37">
        <f>5*H4</f>
        <v>5</v>
      </c>
      <c r="K4" s="37">
        <f>IF(ROUND(100*(I4-H4)/(J4-H4),2) &lt; 0, 0, ROUND(100*(I4-H4)/(J4-H4),2))</f>
        <v>0</v>
      </c>
      <c r="L4" s="55"/>
      <c r="N4" s="2"/>
    </row>
    <row r="5" spans="1:14">
      <c r="A5" s="24" t="s">
        <v>2728</v>
      </c>
      <c r="B5" s="257">
        <v>1</v>
      </c>
      <c r="C5" s="279" t="s">
        <v>2726</v>
      </c>
      <c r="D5" s="22">
        <v>0</v>
      </c>
      <c r="E5" s="22">
        <v>3</v>
      </c>
      <c r="F5" s="205" t="s">
        <v>2727</v>
      </c>
      <c r="G5" s="205" t="str">
        <f>IF(B5=1,F5,"")</f>
        <v>GV.OC-04</v>
      </c>
      <c r="H5" s="37">
        <f>VLOOKUP(E5,'_Score matrix'!$B$31:$C$35,2,FALSE)</f>
        <v>1</v>
      </c>
      <c r="I5" s="37">
        <f>D5*H5</f>
        <v>0</v>
      </c>
      <c r="J5" s="37">
        <f t="shared" ref="J5:J8" si="0">5*H5</f>
        <v>5</v>
      </c>
      <c r="K5" s="37">
        <f t="shared" ref="K5:K8" si="1">IF(ROUND(100*(I5-H5)/(J5-H5),2) &lt; 0, 0, ROUND(100*(I5-H5)/(J5-H5),2))</f>
        <v>0</v>
      </c>
      <c r="L5" s="55"/>
      <c r="N5" s="2"/>
    </row>
    <row r="6" spans="1:14">
      <c r="A6" s="24" t="s">
        <v>2729</v>
      </c>
      <c r="B6" s="257">
        <v>1</v>
      </c>
      <c r="C6" s="279" t="s">
        <v>2726</v>
      </c>
      <c r="D6" s="22">
        <v>0</v>
      </c>
      <c r="E6" s="22">
        <v>3</v>
      </c>
      <c r="F6" s="205" t="s">
        <v>2727</v>
      </c>
      <c r="G6" s="205" t="str">
        <f>IF(B6=1,F6,"")</f>
        <v>GV.OC-04</v>
      </c>
      <c r="H6" s="37">
        <f>VLOOKUP(E6,'_Score matrix'!$B$31:$C$35,2,FALSE)</f>
        <v>1</v>
      </c>
      <c r="I6" s="37">
        <f>D6*H6</f>
        <v>0</v>
      </c>
      <c r="J6" s="37">
        <f t="shared" si="0"/>
        <v>5</v>
      </c>
      <c r="K6" s="37">
        <f t="shared" si="1"/>
        <v>0</v>
      </c>
      <c r="L6" s="55"/>
      <c r="N6" s="2"/>
    </row>
    <row r="7" spans="1:14">
      <c r="A7" s="24" t="s">
        <v>2730</v>
      </c>
      <c r="B7" s="257">
        <v>1</v>
      </c>
      <c r="C7" s="279" t="s">
        <v>2726</v>
      </c>
      <c r="D7" s="22">
        <v>0</v>
      </c>
      <c r="E7" s="22">
        <v>3</v>
      </c>
      <c r="F7" s="205" t="s">
        <v>2727</v>
      </c>
      <c r="G7" s="205" t="str">
        <f>IF(B7=1,F7,"")</f>
        <v>GV.OC-04</v>
      </c>
      <c r="H7" s="37">
        <f>VLOOKUP(E7,'_Score matrix'!$B$31:$C$35,2,FALSE)</f>
        <v>1</v>
      </c>
      <c r="I7" s="37">
        <f>D7*H7</f>
        <v>0</v>
      </c>
      <c r="J7" s="37">
        <f t="shared" si="0"/>
        <v>5</v>
      </c>
      <c r="K7" s="37">
        <f t="shared" si="1"/>
        <v>0</v>
      </c>
      <c r="L7" s="55"/>
      <c r="N7" s="2"/>
    </row>
    <row r="8" spans="1:14" ht="15" thickBot="1">
      <c r="A8" s="25" t="s">
        <v>2731</v>
      </c>
      <c r="B8" s="261">
        <v>1</v>
      </c>
      <c r="C8" s="280" t="s">
        <v>2726</v>
      </c>
      <c r="D8" s="26">
        <v>0</v>
      </c>
      <c r="E8" s="26">
        <v>3</v>
      </c>
      <c r="F8" s="206" t="s">
        <v>2727</v>
      </c>
      <c r="G8" s="205" t="str">
        <f>IF(B8=1,F8,"")</f>
        <v>GV.OC-04</v>
      </c>
      <c r="H8" s="38">
        <f>VLOOKUP(E8,'_Score matrix'!$B$31:$C$35,2,FALSE)</f>
        <v>1</v>
      </c>
      <c r="I8" s="38">
        <f>D8*H8</f>
        <v>0</v>
      </c>
      <c r="J8" s="38">
        <f t="shared" si="0"/>
        <v>5</v>
      </c>
      <c r="K8" s="37">
        <f t="shared" si="1"/>
        <v>0</v>
      </c>
      <c r="L8" s="56"/>
      <c r="N8" s="2"/>
    </row>
    <row r="9" spans="1:14" ht="15" thickBot="1">
      <c r="A9" s="69" t="s">
        <v>2732</v>
      </c>
      <c r="B9" s="262"/>
      <c r="C9" s="281"/>
      <c r="D9" s="20">
        <f>SUMIFS(D:D,$A:$A,"B 1*",$B:$B,1,$C:$C,"M",$L:$L,"&lt;&gt;NIST MAPPING")</f>
        <v>0</v>
      </c>
      <c r="E9" s="20">
        <f>SUMIFS(E:E,$A:$A,"B 1*",$B:$B,1,$C:$C,"M",$L:$L,"&lt;&gt;NIST MAPPING")</f>
        <v>15</v>
      </c>
      <c r="F9" s="33"/>
      <c r="G9" s="33"/>
      <c r="H9" s="33">
        <f>SUMIFS(H:H,$A:$A,"B 1*",$B:$B,1,$C:$C,"M",$L:$L,"&lt;&gt;NIST MAPPING")</f>
        <v>5</v>
      </c>
      <c r="I9" s="33">
        <f>SUMIFS(I:I,$A:$A,"B 1*",$B:$B,1,$C:$C,"M",$L:$L,"&lt;&gt;NIST MAPPING")</f>
        <v>0</v>
      </c>
      <c r="J9" s="33">
        <f>SUMIFS(J:J,$A:$A,"B 1*",$B:$B,1,$C:$C,"M",$L:$L,"&lt;&gt;NIST MAPPING")</f>
        <v>25</v>
      </c>
      <c r="K9" s="33">
        <f>IF(ROUND(100*(I9-H9)/(J9-H9),2) &lt; 0, 0, ROUND(100*(I9-H9)/(J9-H9),2))</f>
        <v>0</v>
      </c>
      <c r="L9" s="57"/>
      <c r="N9" s="2"/>
    </row>
    <row r="10" spans="1:14" ht="15" thickBot="1">
      <c r="A10" s="58"/>
      <c r="B10" s="263"/>
      <c r="C10" s="282"/>
      <c r="D10" s="58"/>
      <c r="E10" s="58"/>
      <c r="F10" s="39"/>
      <c r="G10" s="39"/>
      <c r="H10" s="39"/>
      <c r="I10" s="39"/>
      <c r="J10" s="39"/>
      <c r="K10" s="39"/>
      <c r="L10" s="58"/>
      <c r="N10" s="2"/>
    </row>
    <row r="11" spans="1:14">
      <c r="A11" s="53" t="s">
        <v>2733</v>
      </c>
      <c r="B11" s="260"/>
      <c r="C11" s="278"/>
      <c r="D11" s="65"/>
      <c r="E11" s="65"/>
      <c r="F11" s="204"/>
      <c r="G11" s="204"/>
      <c r="H11" s="36"/>
      <c r="I11" s="36"/>
      <c r="J11" s="36"/>
      <c r="K11" s="36"/>
      <c r="L11" s="59"/>
      <c r="N11" s="2"/>
    </row>
    <row r="12" spans="1:14">
      <c r="A12" s="24" t="s">
        <v>2734</v>
      </c>
      <c r="B12" s="257">
        <v>1</v>
      </c>
      <c r="C12" s="279" t="s">
        <v>2726</v>
      </c>
      <c r="D12" s="22">
        <v>0</v>
      </c>
      <c r="E12" s="22">
        <v>3</v>
      </c>
      <c r="F12" s="205" t="s">
        <v>2735</v>
      </c>
      <c r="G12" s="205" t="str">
        <f>IF(B12=1,F12,"")</f>
        <v>GV.OC-02</v>
      </c>
      <c r="H12" s="37">
        <f>VLOOKUP(E12,'_Score matrix'!$B$31:$C$35,2,FALSE)</f>
        <v>1</v>
      </c>
      <c r="I12" s="37">
        <f>D12*H12</f>
        <v>0</v>
      </c>
      <c r="J12" s="37">
        <f>5*H12</f>
        <v>5</v>
      </c>
      <c r="K12" s="37"/>
      <c r="L12" s="55"/>
      <c r="N12" s="2"/>
    </row>
    <row r="13" spans="1:14">
      <c r="A13" s="24" t="s">
        <v>2736</v>
      </c>
      <c r="B13" s="257"/>
      <c r="C13" s="279"/>
      <c r="D13" s="22"/>
      <c r="E13" s="22"/>
      <c r="F13" s="205"/>
      <c r="G13" s="205"/>
      <c r="H13" s="37"/>
      <c r="I13" s="37"/>
      <c r="J13" s="37"/>
      <c r="K13" s="37"/>
      <c r="L13" s="55" t="s">
        <v>2737</v>
      </c>
      <c r="N13" s="2"/>
    </row>
    <row r="14" spans="1:14">
      <c r="A14" s="24" t="s">
        <v>2738</v>
      </c>
      <c r="B14" s="257"/>
      <c r="C14" s="279"/>
      <c r="D14" s="22">
        <v>1</v>
      </c>
      <c r="E14" s="22"/>
      <c r="F14" s="205"/>
      <c r="G14" s="205"/>
      <c r="H14" s="37"/>
      <c r="I14" s="37"/>
      <c r="J14" s="37"/>
      <c r="K14" s="37"/>
      <c r="L14" s="55"/>
      <c r="N14" s="2"/>
    </row>
    <row r="15" spans="1:14">
      <c r="A15" s="24" t="s">
        <v>2739</v>
      </c>
      <c r="B15" s="257"/>
      <c r="C15" s="279"/>
      <c r="D15" s="22">
        <v>1</v>
      </c>
      <c r="E15" s="22"/>
      <c r="F15" s="205"/>
      <c r="G15" s="205"/>
      <c r="H15" s="37"/>
      <c r="I15" s="37"/>
      <c r="J15" s="37"/>
      <c r="K15" s="37"/>
      <c r="L15" s="55"/>
      <c r="N15" s="2"/>
    </row>
    <row r="16" spans="1:14">
      <c r="A16" s="24" t="s">
        <v>2740</v>
      </c>
      <c r="B16" s="257"/>
      <c r="C16" s="279"/>
      <c r="D16" s="22">
        <v>1</v>
      </c>
      <c r="E16" s="22"/>
      <c r="F16" s="205"/>
      <c r="G16" s="205"/>
      <c r="H16" s="37"/>
      <c r="I16" s="37"/>
      <c r="J16" s="37"/>
      <c r="K16" s="37"/>
      <c r="L16" s="55"/>
      <c r="N16" s="2"/>
    </row>
    <row r="17" spans="1:14">
      <c r="A17" s="24" t="s">
        <v>2741</v>
      </c>
      <c r="B17" s="257"/>
      <c r="C17" s="279"/>
      <c r="D17" s="22">
        <v>1</v>
      </c>
      <c r="E17" s="22"/>
      <c r="F17" s="205"/>
      <c r="G17" s="205"/>
      <c r="H17" s="37"/>
      <c r="I17" s="37"/>
      <c r="J17" s="37"/>
      <c r="K17" s="37"/>
      <c r="L17" s="55"/>
      <c r="N17" s="2"/>
    </row>
    <row r="18" spans="1:14">
      <c r="A18" s="24" t="s">
        <v>2742</v>
      </c>
      <c r="B18" s="257"/>
      <c r="C18" s="279"/>
      <c r="D18" s="22">
        <v>1</v>
      </c>
      <c r="E18" s="22"/>
      <c r="F18" s="205"/>
      <c r="G18" s="205"/>
      <c r="H18" s="37"/>
      <c r="I18" s="37"/>
      <c r="J18" s="37"/>
      <c r="K18" s="37"/>
      <c r="L18" s="55"/>
      <c r="N18" s="2"/>
    </row>
    <row r="19" spans="1:14">
      <c r="A19" s="24" t="s">
        <v>2743</v>
      </c>
      <c r="B19" s="257"/>
      <c r="C19" s="279"/>
      <c r="D19" s="22">
        <v>1</v>
      </c>
      <c r="E19" s="22"/>
      <c r="F19" s="205"/>
      <c r="G19" s="205"/>
      <c r="H19" s="37"/>
      <c r="I19" s="37"/>
      <c r="J19" s="37"/>
      <c r="K19" s="37"/>
      <c r="L19" s="55"/>
      <c r="N19" s="2"/>
    </row>
    <row r="20" spans="1:14">
      <c r="A20" s="24" t="s">
        <v>2744</v>
      </c>
      <c r="B20" s="257"/>
      <c r="C20" s="279"/>
      <c r="D20" s="22">
        <v>1</v>
      </c>
      <c r="E20" s="22"/>
      <c r="F20" s="205"/>
      <c r="G20" s="205"/>
      <c r="H20" s="37"/>
      <c r="I20" s="37"/>
      <c r="J20" s="37"/>
      <c r="K20" s="37"/>
      <c r="L20" s="55"/>
      <c r="N20" s="2"/>
    </row>
    <row r="21" spans="1:14">
      <c r="A21" s="24" t="s">
        <v>2745</v>
      </c>
      <c r="B21" s="257"/>
      <c r="C21" s="279"/>
      <c r="D21" s="22"/>
      <c r="E21" s="22"/>
      <c r="F21" s="205"/>
      <c r="G21" s="205"/>
      <c r="H21" s="37"/>
      <c r="I21" s="37"/>
      <c r="J21" s="37"/>
      <c r="K21" s="37"/>
      <c r="L21" s="55"/>
      <c r="N21" s="2"/>
    </row>
    <row r="22" spans="1:14">
      <c r="A22" s="24" t="s">
        <v>2746</v>
      </c>
      <c r="B22" s="257">
        <v>1</v>
      </c>
      <c r="C22" s="279" t="s">
        <v>2726</v>
      </c>
      <c r="D22" s="22">
        <v>0</v>
      </c>
      <c r="E22" s="22">
        <v>3</v>
      </c>
      <c r="F22" s="205" t="s">
        <v>2735</v>
      </c>
      <c r="G22" s="205" t="str">
        <f>IF(B22=1,F22,"")</f>
        <v>GV.OC-02</v>
      </c>
      <c r="H22" s="37">
        <f>VLOOKUP(E22,'_Score matrix'!$B$31:$C$35,2,FALSE)</f>
        <v>1</v>
      </c>
      <c r="I22" s="37">
        <f>D22*H22</f>
        <v>0</v>
      </c>
      <c r="J22" s="37">
        <f>5*H22</f>
        <v>5</v>
      </c>
      <c r="K22" s="37"/>
      <c r="L22" s="55"/>
      <c r="N22" s="2"/>
    </row>
    <row r="23" spans="1:14">
      <c r="A23" s="24" t="s">
        <v>2747</v>
      </c>
      <c r="B23" s="257">
        <v>1</v>
      </c>
      <c r="C23" s="279" t="s">
        <v>2726</v>
      </c>
      <c r="D23" s="22">
        <v>0</v>
      </c>
      <c r="E23" s="22">
        <v>3</v>
      </c>
      <c r="F23" s="205" t="s">
        <v>2735</v>
      </c>
      <c r="G23" s="205" t="str">
        <f>IF(B23=1,F23,"")</f>
        <v>GV.OC-02</v>
      </c>
      <c r="H23" s="37">
        <f>VLOOKUP(E23,'_Score matrix'!$B$31:$C$35,2,FALSE)</f>
        <v>1</v>
      </c>
      <c r="I23" s="37">
        <f>D23*H23</f>
        <v>0</v>
      </c>
      <c r="J23" s="37">
        <f>5*H23</f>
        <v>5</v>
      </c>
      <c r="K23" s="37"/>
      <c r="L23" s="55"/>
      <c r="N23" s="2"/>
    </row>
    <row r="24" spans="1:14">
      <c r="A24" s="24" t="s">
        <v>2748</v>
      </c>
      <c r="B24" s="257">
        <v>1</v>
      </c>
      <c r="C24" s="279" t="s">
        <v>2726</v>
      </c>
      <c r="D24" s="22">
        <v>0</v>
      </c>
      <c r="E24" s="22">
        <v>3</v>
      </c>
      <c r="F24" s="205" t="s">
        <v>2735</v>
      </c>
      <c r="G24" s="205" t="str">
        <f>IF(B24=1,F24,"")</f>
        <v>GV.OC-02</v>
      </c>
      <c r="H24" s="37">
        <f>VLOOKUP(E24,'_Score matrix'!$B$31:$C$35,2,FALSE)</f>
        <v>1</v>
      </c>
      <c r="I24" s="37">
        <f>D24*H24</f>
        <v>0</v>
      </c>
      <c r="J24" s="37">
        <f>5*H24</f>
        <v>5</v>
      </c>
      <c r="K24" s="37"/>
      <c r="L24" s="55"/>
      <c r="N24" s="2"/>
    </row>
    <row r="25" spans="1:14">
      <c r="A25" s="25" t="s">
        <v>2749</v>
      </c>
      <c r="B25" s="261">
        <v>1</v>
      </c>
      <c r="C25" s="280" t="s">
        <v>2726</v>
      </c>
      <c r="D25" s="26">
        <v>0</v>
      </c>
      <c r="E25" s="26">
        <v>3</v>
      </c>
      <c r="F25" s="205" t="s">
        <v>2735</v>
      </c>
      <c r="G25" s="205" t="str">
        <f>IF(B25=1,F25,"")</f>
        <v>GV.OC-02</v>
      </c>
      <c r="H25" s="37">
        <f>VLOOKUP(E25,'_Score matrix'!$B$31:$C$35,2,FALSE)</f>
        <v>1</v>
      </c>
      <c r="I25" s="37">
        <f>D25*H25</f>
        <v>0</v>
      </c>
      <c r="J25" s="37">
        <f t="shared" ref="J25:J26" si="2">5*H25</f>
        <v>5</v>
      </c>
      <c r="K25" s="38"/>
      <c r="L25" s="56"/>
      <c r="N25" s="2"/>
    </row>
    <row r="26" spans="1:14" ht="15" thickBot="1">
      <c r="A26" s="25" t="s">
        <v>2750</v>
      </c>
      <c r="B26" s="261">
        <v>1</v>
      </c>
      <c r="C26" s="280" t="s">
        <v>2726</v>
      </c>
      <c r="D26" s="26">
        <v>0</v>
      </c>
      <c r="E26" s="26">
        <v>3</v>
      </c>
      <c r="F26" s="205" t="s">
        <v>2735</v>
      </c>
      <c r="G26" s="205" t="str">
        <f>IF(B26=1,F26,"")</f>
        <v>GV.OC-02</v>
      </c>
      <c r="H26" s="37">
        <f>VLOOKUP(E26,'_Score matrix'!$B$31:$C$35,2,FALSE)</f>
        <v>1</v>
      </c>
      <c r="I26" s="37">
        <f>D26*H26</f>
        <v>0</v>
      </c>
      <c r="J26" s="37">
        <f t="shared" si="2"/>
        <v>5</v>
      </c>
      <c r="K26" s="38"/>
      <c r="L26" s="56"/>
      <c r="N26" s="2"/>
    </row>
    <row r="27" spans="1:14" ht="15" thickBot="1">
      <c r="A27" s="69" t="s">
        <v>2732</v>
      </c>
      <c r="B27" s="262"/>
      <c r="C27" s="281"/>
      <c r="D27" s="20">
        <f>SUMIFS(D:D,$A:$A,"B 2*",$B:$B,1,$C:$C,"M",$L:$L,"&lt;&gt;NIST MAPPING")</f>
        <v>0</v>
      </c>
      <c r="E27" s="20">
        <f>SUMIFS(E:E,$A:$A,"B 2*",$B:$B,1,$C:$C,"M",$L:$L,"&lt;&gt;NIST MAPPING")</f>
        <v>18</v>
      </c>
      <c r="F27" s="33"/>
      <c r="G27" s="33"/>
      <c r="H27" s="33">
        <f>SUMIFS(H:H,$A:$A,"B 2*",$B:$B,1,$C:$C,"M",$L:$L,"&lt;&gt;NIST MAPPING")</f>
        <v>6</v>
      </c>
      <c r="I27" s="33">
        <f>SUMIFS(I:I,$A:$A,"B 2*",$B:$B,1,$C:$C,"M",$L:$L,"&lt;&gt;NIST MAPPING")</f>
        <v>0</v>
      </c>
      <c r="J27" s="33">
        <f>SUMIFS(J:J,$A:$A,"B 2*",$B:$B,1,$C:$C,"M",$L:$L,"&lt;&gt;NIST MAPPING")</f>
        <v>30</v>
      </c>
      <c r="K27" s="33">
        <f>IF(ROUND(100*(I27-H27)/(J27-H27),2) &lt; 0, 0, ROUND(100*(I27-H27)/(J27-H27),2))</f>
        <v>0</v>
      </c>
      <c r="L27" s="60"/>
      <c r="N27" s="2"/>
    </row>
    <row r="28" spans="1:14" ht="15" thickBot="1">
      <c r="A28" s="58"/>
      <c r="B28" s="263"/>
      <c r="C28" s="282"/>
      <c r="D28" s="58"/>
      <c r="E28" s="58"/>
      <c r="F28" s="39"/>
      <c r="G28" s="39"/>
      <c r="H28" s="39"/>
      <c r="I28" s="39"/>
      <c r="J28" s="39"/>
      <c r="K28" s="39"/>
      <c r="L28" s="58"/>
      <c r="N28" s="2"/>
    </row>
    <row r="29" spans="1:14">
      <c r="A29" s="53" t="s">
        <v>2751</v>
      </c>
      <c r="B29" s="260"/>
      <c r="C29" s="278"/>
      <c r="D29" s="65"/>
      <c r="E29" s="65"/>
      <c r="F29" s="204"/>
      <c r="G29" s="204"/>
      <c r="H29" s="36"/>
      <c r="I29" s="36"/>
      <c r="J29" s="36"/>
      <c r="K29" s="36"/>
      <c r="L29" s="59"/>
      <c r="N29" s="2"/>
    </row>
    <row r="30" spans="1:14">
      <c r="A30" s="24" t="s">
        <v>2752</v>
      </c>
      <c r="B30" s="257">
        <v>1</v>
      </c>
      <c r="C30" s="279" t="s">
        <v>2726</v>
      </c>
      <c r="D30" s="22">
        <v>0</v>
      </c>
      <c r="E30" s="22">
        <v>3</v>
      </c>
      <c r="F30" s="205" t="s">
        <v>2727</v>
      </c>
      <c r="G30" s="205" t="str">
        <f>IF(B30=1,F30,"")</f>
        <v>GV.OC-04</v>
      </c>
      <c r="H30" s="37">
        <f>VLOOKUP(E30,'_Score matrix'!$B$31:$C$35,2,FALSE)</f>
        <v>1</v>
      </c>
      <c r="I30" s="37">
        <f>D30*H30</f>
        <v>0</v>
      </c>
      <c r="J30" s="37">
        <f>5*H30</f>
        <v>5</v>
      </c>
      <c r="K30" s="37"/>
      <c r="L30" s="55"/>
      <c r="N30" s="2"/>
    </row>
    <row r="31" spans="1:14">
      <c r="A31" s="24" t="s">
        <v>2753</v>
      </c>
      <c r="B31" s="257"/>
      <c r="C31" s="279"/>
      <c r="D31" s="22" t="str">
        <f>'Business - CHT'!L23</f>
        <v>Incomplete</v>
      </c>
      <c r="E31" s="22"/>
      <c r="F31" s="205"/>
      <c r="G31" s="205"/>
      <c r="H31" s="37"/>
      <c r="I31" s="37"/>
      <c r="J31" s="37"/>
      <c r="K31" s="37"/>
      <c r="L31" s="55" t="s">
        <v>2754</v>
      </c>
      <c r="N31" s="2"/>
    </row>
    <row r="32" spans="1:14">
      <c r="A32" s="24" t="s">
        <v>2755</v>
      </c>
      <c r="B32" s="257"/>
      <c r="C32" s="279"/>
      <c r="D32" s="22">
        <v>1</v>
      </c>
      <c r="E32" s="22"/>
      <c r="F32" s="205"/>
      <c r="G32" s="205"/>
      <c r="H32" s="37"/>
      <c r="I32" s="37"/>
      <c r="J32" s="37"/>
      <c r="K32" s="37"/>
      <c r="L32" s="55"/>
      <c r="N32" s="2"/>
    </row>
    <row r="33" spans="1:14">
      <c r="A33" s="24" t="s">
        <v>2756</v>
      </c>
      <c r="B33" s="257"/>
      <c r="C33" s="279"/>
      <c r="D33" s="22">
        <v>1</v>
      </c>
      <c r="E33" s="22"/>
      <c r="F33" s="205"/>
      <c r="G33" s="205"/>
      <c r="H33" s="37"/>
      <c r="I33" s="37"/>
      <c r="J33" s="37"/>
      <c r="K33" s="37"/>
      <c r="L33" s="55"/>
      <c r="N33" s="2"/>
    </row>
    <row r="34" spans="1:14">
      <c r="A34" s="24" t="s">
        <v>2757</v>
      </c>
      <c r="B34" s="257"/>
      <c r="C34" s="279"/>
      <c r="D34" s="22">
        <v>1</v>
      </c>
      <c r="E34" s="22"/>
      <c r="F34" s="205"/>
      <c r="G34" s="205"/>
      <c r="H34" s="37"/>
      <c r="I34" s="37"/>
      <c r="J34" s="37"/>
      <c r="K34" s="37"/>
      <c r="L34" s="55"/>
      <c r="N34" s="2"/>
    </row>
    <row r="35" spans="1:14">
      <c r="A35" s="24" t="s">
        <v>2758</v>
      </c>
      <c r="B35" s="257"/>
      <c r="C35" s="279"/>
      <c r="D35" s="22">
        <v>1</v>
      </c>
      <c r="E35" s="22"/>
      <c r="F35" s="205"/>
      <c r="G35" s="205"/>
      <c r="H35" s="37"/>
      <c r="I35" s="37"/>
      <c r="J35" s="37"/>
      <c r="K35" s="37"/>
      <c r="L35" s="55"/>
      <c r="N35" s="2"/>
    </row>
    <row r="36" spans="1:14">
      <c r="A36" s="24" t="s">
        <v>2759</v>
      </c>
      <c r="B36" s="257"/>
      <c r="C36" s="279"/>
      <c r="D36" s="22">
        <v>1</v>
      </c>
      <c r="E36" s="22"/>
      <c r="F36" s="205"/>
      <c r="G36" s="205"/>
      <c r="H36" s="37"/>
      <c r="I36" s="37"/>
      <c r="J36" s="37"/>
      <c r="K36" s="37"/>
      <c r="L36" s="55"/>
      <c r="N36" s="2"/>
    </row>
    <row r="37" spans="1:14">
      <c r="A37" s="24" t="s">
        <v>2760</v>
      </c>
      <c r="B37" s="257"/>
      <c r="C37" s="279"/>
      <c r="D37" s="22">
        <v>1</v>
      </c>
      <c r="E37" s="22"/>
      <c r="F37" s="205"/>
      <c r="G37" s="205"/>
      <c r="H37" s="37"/>
      <c r="I37" s="37"/>
      <c r="J37" s="37"/>
      <c r="K37" s="37"/>
      <c r="L37" s="55"/>
      <c r="N37" s="2"/>
    </row>
    <row r="38" spans="1:14">
      <c r="A38" s="24" t="s">
        <v>2761</v>
      </c>
      <c r="B38" s="257"/>
      <c r="C38" s="279"/>
      <c r="D38" s="22">
        <v>1</v>
      </c>
      <c r="E38" s="22"/>
      <c r="F38" s="205"/>
      <c r="G38" s="205"/>
      <c r="H38" s="37"/>
      <c r="I38" s="37"/>
      <c r="J38" s="37"/>
      <c r="K38" s="37"/>
      <c r="L38" s="55"/>
      <c r="N38" s="2"/>
    </row>
    <row r="39" spans="1:14">
      <c r="A39" s="24" t="s">
        <v>2762</v>
      </c>
      <c r="B39" s="257"/>
      <c r="C39" s="279"/>
      <c r="D39" s="22">
        <v>1</v>
      </c>
      <c r="E39" s="22"/>
      <c r="F39" s="205"/>
      <c r="G39" s="205"/>
      <c r="H39" s="37"/>
      <c r="I39" s="37"/>
      <c r="J39" s="37"/>
      <c r="K39" s="37"/>
      <c r="L39" s="55"/>
      <c r="N39" s="2"/>
    </row>
    <row r="40" spans="1:14">
      <c r="A40" s="24" t="s">
        <v>2763</v>
      </c>
      <c r="B40" s="257"/>
      <c r="C40" s="279"/>
      <c r="D40" s="22">
        <v>1</v>
      </c>
      <c r="E40" s="22"/>
      <c r="F40" s="205"/>
      <c r="G40" s="205"/>
      <c r="H40" s="37"/>
      <c r="I40" s="37"/>
      <c r="J40" s="37"/>
      <c r="K40" s="37"/>
      <c r="L40" s="55"/>
      <c r="N40" s="2"/>
    </row>
    <row r="41" spans="1:14">
      <c r="A41" s="24" t="s">
        <v>2764</v>
      </c>
      <c r="B41" s="257"/>
      <c r="C41" s="279"/>
      <c r="D41" s="22">
        <v>1</v>
      </c>
      <c r="E41" s="22"/>
      <c r="F41" s="205"/>
      <c r="G41" s="205"/>
      <c r="H41" s="37"/>
      <c r="I41" s="37"/>
      <c r="J41" s="37"/>
      <c r="K41" s="37"/>
      <c r="L41" s="55"/>
      <c r="N41" s="2"/>
    </row>
    <row r="42" spans="1:14">
      <c r="A42" s="24" t="s">
        <v>2765</v>
      </c>
      <c r="B42" s="257"/>
      <c r="C42" s="279"/>
      <c r="D42" s="22">
        <v>1</v>
      </c>
      <c r="E42" s="22"/>
      <c r="F42" s="205"/>
      <c r="G42" s="205"/>
      <c r="H42" s="37"/>
      <c r="I42" s="37"/>
      <c r="J42" s="37"/>
      <c r="K42" s="37"/>
      <c r="L42" s="55"/>
      <c r="N42" s="2"/>
    </row>
    <row r="43" spans="1:14">
      <c r="A43" s="24" t="s">
        <v>2766</v>
      </c>
      <c r="B43" s="257">
        <v>1</v>
      </c>
      <c r="C43" s="279" t="s">
        <v>2726</v>
      </c>
      <c r="D43" s="22">
        <v>0</v>
      </c>
      <c r="E43" s="22">
        <v>3</v>
      </c>
      <c r="F43" s="205" t="s">
        <v>2727</v>
      </c>
      <c r="G43" s="205" t="str">
        <f>IF(B43=1,F43,"")</f>
        <v>GV.OC-04</v>
      </c>
      <c r="H43" s="37">
        <f>VLOOKUP(E43,'_Score matrix'!$B$31:$C$35,2,FALSE)</f>
        <v>1</v>
      </c>
      <c r="I43" s="37">
        <f>D43*H43</f>
        <v>0</v>
      </c>
      <c r="J43" s="37">
        <f>5*H43</f>
        <v>5</v>
      </c>
      <c r="K43" s="37"/>
      <c r="L43" s="55"/>
      <c r="N43" s="2"/>
    </row>
    <row r="44" spans="1:14">
      <c r="A44" s="24" t="s">
        <v>2767</v>
      </c>
      <c r="B44" s="257">
        <v>1</v>
      </c>
      <c r="C44" s="279" t="s">
        <v>2726</v>
      </c>
      <c r="D44" s="22">
        <v>0</v>
      </c>
      <c r="E44" s="22">
        <v>3</v>
      </c>
      <c r="F44" s="205" t="s">
        <v>2727</v>
      </c>
      <c r="G44" s="205" t="str">
        <f>IF(B44=1,F44,"")</f>
        <v>GV.OC-04</v>
      </c>
      <c r="H44" s="37">
        <f>VLOOKUP(E44,'_Score matrix'!$B$31:$C$35,2,FALSE)</f>
        <v>1</v>
      </c>
      <c r="I44" s="37">
        <f>D44*H44</f>
        <v>0</v>
      </c>
      <c r="J44" s="37">
        <f t="shared" ref="J44:J45" si="3">5*H44</f>
        <v>5</v>
      </c>
      <c r="K44" s="37"/>
      <c r="L44" s="55"/>
      <c r="N44" s="2"/>
    </row>
    <row r="45" spans="1:14" ht="15" thickBot="1">
      <c r="A45" s="186" t="s">
        <v>2768</v>
      </c>
      <c r="B45" s="264">
        <v>1</v>
      </c>
      <c r="C45" s="283" t="s">
        <v>2726</v>
      </c>
      <c r="D45" s="67">
        <v>0</v>
      </c>
      <c r="E45" s="67">
        <v>3</v>
      </c>
      <c r="F45" s="206" t="s">
        <v>2727</v>
      </c>
      <c r="G45" s="205" t="str">
        <f>IF(B45=1,F45,"")</f>
        <v>GV.OC-04</v>
      </c>
      <c r="H45" s="44">
        <f>VLOOKUP(E45,'_Score matrix'!$B$31:$C$35,2,FALSE)</f>
        <v>1</v>
      </c>
      <c r="I45" s="44">
        <f>D45*H45</f>
        <v>0</v>
      </c>
      <c r="J45" s="44">
        <f t="shared" si="3"/>
        <v>5</v>
      </c>
      <c r="K45" s="44"/>
      <c r="L45" s="62"/>
      <c r="N45" s="2"/>
    </row>
    <row r="46" spans="1:14" ht="15" thickBot="1">
      <c r="A46" s="69" t="s">
        <v>2732</v>
      </c>
      <c r="B46" s="262"/>
      <c r="C46" s="281"/>
      <c r="D46" s="20">
        <f>SUMIFS(D:D,$A:$A,"B 3*",$B:$B,1,$C:$C,"M",$L:$L,"&lt;&gt;NIST MAPPING")</f>
        <v>0</v>
      </c>
      <c r="E46" s="20">
        <f>SUMIFS(E:E,$A:$A,"B 3*",$B:$B,1,$C:$C,"M",$L:$L,"&lt;&gt;NIST MAPPING")</f>
        <v>12</v>
      </c>
      <c r="F46" s="33"/>
      <c r="G46" s="33"/>
      <c r="H46" s="33">
        <f>SUMIFS(H:H,$A:$A,"B 3*",$B:$B,1,$C:$C,"M",$L:$L,"&lt;&gt;NIST MAPPING")</f>
        <v>4</v>
      </c>
      <c r="I46" s="33">
        <f>SUMIFS(I:I,$A:$A,"B 3*",$B:$B,1,$C:$C,"M",$L:$L,"&lt;&gt;NIST MAPPING")</f>
        <v>0</v>
      </c>
      <c r="J46" s="33">
        <f>SUMIFS(J:J,$A:$A,"B 3*",$B:$B,1,$C:$C,"M",$L:$L,"&lt;&gt;NIST MAPPING")</f>
        <v>20</v>
      </c>
      <c r="K46" s="33">
        <f>IF(ROUND(100*(I46-H46)/(J46-H46),2) &lt; 0, 0, ROUND(100*(I46-H46)/(J46-H46),2))</f>
        <v>0</v>
      </c>
      <c r="L46" s="60"/>
      <c r="N46" s="2"/>
    </row>
    <row r="47" spans="1:14" ht="15" thickBot="1">
      <c r="A47" s="58"/>
      <c r="B47" s="263"/>
      <c r="C47" s="282"/>
      <c r="D47" s="58"/>
      <c r="E47" s="58"/>
      <c r="F47" s="39"/>
      <c r="G47" s="39"/>
      <c r="H47" s="39"/>
      <c r="I47" s="39"/>
      <c r="J47" s="39"/>
      <c r="K47" s="39"/>
      <c r="L47" s="58"/>
      <c r="N47" s="2"/>
    </row>
    <row r="48" spans="1:14">
      <c r="A48" s="53" t="s">
        <v>2769</v>
      </c>
      <c r="B48" s="260"/>
      <c r="C48" s="278"/>
      <c r="D48" s="65"/>
      <c r="E48" s="65"/>
      <c r="F48" s="204"/>
      <c r="G48" s="204"/>
      <c r="H48" s="36"/>
      <c r="I48" s="36"/>
      <c r="J48" s="36"/>
      <c r="K48" s="36"/>
      <c r="L48" s="59"/>
      <c r="N48" s="2"/>
    </row>
    <row r="49" spans="1:14">
      <c r="A49" s="24" t="s">
        <v>2770</v>
      </c>
      <c r="B49" s="257">
        <v>1</v>
      </c>
      <c r="C49" s="279" t="s">
        <v>2726</v>
      </c>
      <c r="D49" s="22">
        <v>0</v>
      </c>
      <c r="E49" s="22">
        <v>3</v>
      </c>
      <c r="F49" s="205" t="s">
        <v>2771</v>
      </c>
      <c r="G49" s="205" t="str">
        <f>IF(B49=1,F49,"")</f>
        <v>GV.RM-01</v>
      </c>
      <c r="H49" s="37">
        <f>VLOOKUP(E49,'_Score matrix'!$B$31:$C$35,2,FALSE)</f>
        <v>1</v>
      </c>
      <c r="I49" s="37">
        <f>D49*H49</f>
        <v>0</v>
      </c>
      <c r="J49" s="37">
        <f>5*H49</f>
        <v>5</v>
      </c>
      <c r="K49" s="37"/>
      <c r="L49" s="55"/>
      <c r="N49" s="2"/>
    </row>
    <row r="50" spans="1:14">
      <c r="A50" s="24" t="s">
        <v>2772</v>
      </c>
      <c r="B50" s="257">
        <v>1</v>
      </c>
      <c r="C50" s="279" t="s">
        <v>2726</v>
      </c>
      <c r="D50" s="22">
        <v>0</v>
      </c>
      <c r="E50" s="22">
        <v>3</v>
      </c>
      <c r="F50" s="205" t="s">
        <v>2773</v>
      </c>
      <c r="G50" s="205" t="str">
        <f>IF(B50=1,F50,"")</f>
        <v>GV.PO-01</v>
      </c>
      <c r="H50" s="37">
        <f>VLOOKUP(E50,'_Score matrix'!$B$31:$C$35,2,FALSE)</f>
        <v>1</v>
      </c>
      <c r="I50" s="37">
        <f>D50*H50</f>
        <v>0</v>
      </c>
      <c r="J50" s="37">
        <f>5*H50</f>
        <v>5</v>
      </c>
      <c r="K50" s="37"/>
      <c r="L50" s="55"/>
      <c r="N50" s="2"/>
    </row>
    <row r="51" spans="1:14">
      <c r="A51" s="24" t="s">
        <v>2774</v>
      </c>
      <c r="B51" s="257"/>
      <c r="C51" s="279"/>
      <c r="D51" s="22" t="str">
        <f>'Business - GOV'!L27</f>
        <v>Fully complete</v>
      </c>
      <c r="E51" s="22"/>
      <c r="F51" s="205"/>
      <c r="G51" s="205"/>
      <c r="H51" s="37"/>
      <c r="I51" s="37"/>
      <c r="J51" s="37"/>
      <c r="K51" s="37"/>
      <c r="L51" s="55" t="s">
        <v>2775</v>
      </c>
      <c r="N51" s="2"/>
    </row>
    <row r="52" spans="1:14">
      <c r="A52" s="24" t="s">
        <v>2776</v>
      </c>
      <c r="B52" s="257"/>
      <c r="C52" s="279"/>
      <c r="D52" s="22">
        <v>2</v>
      </c>
      <c r="E52" s="22"/>
      <c r="F52" s="205"/>
      <c r="G52" s="205"/>
      <c r="H52" s="37"/>
      <c r="I52" s="37"/>
      <c r="J52" s="37"/>
      <c r="K52" s="37"/>
      <c r="L52" s="55"/>
      <c r="N52" s="2"/>
    </row>
    <row r="53" spans="1:14">
      <c r="A53" s="24" t="s">
        <v>2777</v>
      </c>
      <c r="B53" s="257"/>
      <c r="C53" s="279"/>
      <c r="D53" s="22">
        <v>2</v>
      </c>
      <c r="E53" s="22"/>
      <c r="F53" s="205"/>
      <c r="G53" s="205"/>
      <c r="H53" s="37"/>
      <c r="I53" s="37"/>
      <c r="J53" s="37"/>
      <c r="K53" s="37"/>
      <c r="L53" s="55"/>
      <c r="N53" s="2"/>
    </row>
    <row r="54" spans="1:14">
      <c r="A54" s="24" t="s">
        <v>2778</v>
      </c>
      <c r="B54" s="257"/>
      <c r="C54" s="279"/>
      <c r="D54" s="22">
        <v>2</v>
      </c>
      <c r="E54" s="22"/>
      <c r="F54" s="205"/>
      <c r="G54" s="205"/>
      <c r="H54" s="37"/>
      <c r="I54" s="37"/>
      <c r="J54" s="37"/>
      <c r="K54" s="37"/>
      <c r="L54" s="55"/>
      <c r="N54" s="2"/>
    </row>
    <row r="55" spans="1:14">
      <c r="A55" s="24" t="s">
        <v>2779</v>
      </c>
      <c r="B55" s="257"/>
      <c r="C55" s="279"/>
      <c r="D55" s="22">
        <v>2</v>
      </c>
      <c r="E55" s="22"/>
      <c r="F55" s="205"/>
      <c r="G55" s="205"/>
      <c r="H55" s="37"/>
      <c r="I55" s="37"/>
      <c r="J55" s="37"/>
      <c r="K55" s="37"/>
      <c r="L55" s="55"/>
      <c r="N55" s="2"/>
    </row>
    <row r="56" spans="1:14">
      <c r="A56" s="24" t="s">
        <v>2780</v>
      </c>
      <c r="B56" s="257"/>
      <c r="C56" s="279"/>
      <c r="D56" s="22">
        <v>2</v>
      </c>
      <c r="E56" s="22"/>
      <c r="F56" s="205"/>
      <c r="G56" s="205"/>
      <c r="H56" s="37"/>
      <c r="I56" s="37"/>
      <c r="J56" s="37"/>
      <c r="K56" s="37"/>
      <c r="L56" s="55"/>
      <c r="N56" s="2"/>
    </row>
    <row r="57" spans="1:14">
      <c r="A57" s="24" t="s">
        <v>2781</v>
      </c>
      <c r="B57" s="257"/>
      <c r="C57" s="279"/>
      <c r="D57" s="22">
        <v>2</v>
      </c>
      <c r="E57" s="22"/>
      <c r="F57" s="205"/>
      <c r="G57" s="205"/>
      <c r="H57" s="37"/>
      <c r="I57" s="37"/>
      <c r="J57" s="37"/>
      <c r="K57" s="37"/>
      <c r="L57" s="55"/>
      <c r="N57" s="2"/>
    </row>
    <row r="58" spans="1:14">
      <c r="A58" s="24" t="s">
        <v>2782</v>
      </c>
      <c r="B58" s="257"/>
      <c r="C58" s="279"/>
      <c r="D58" s="22">
        <v>2</v>
      </c>
      <c r="E58" s="22"/>
      <c r="F58" s="205"/>
      <c r="G58" s="205"/>
      <c r="H58" s="37"/>
      <c r="I58" s="37"/>
      <c r="J58" s="37"/>
      <c r="K58" s="37"/>
      <c r="L58" s="55"/>
      <c r="N58" s="2"/>
    </row>
    <row r="59" spans="1:14">
      <c r="A59" s="24" t="s">
        <v>2783</v>
      </c>
      <c r="B59" s="257"/>
      <c r="C59" s="279"/>
      <c r="D59" s="22">
        <v>2</v>
      </c>
      <c r="E59" s="22"/>
      <c r="F59" s="205"/>
      <c r="G59" s="205"/>
      <c r="H59" s="37"/>
      <c r="I59" s="37"/>
      <c r="J59" s="37"/>
      <c r="K59" s="37"/>
      <c r="L59" s="55"/>
      <c r="N59" s="2"/>
    </row>
    <row r="60" spans="1:14">
      <c r="A60" s="24" t="s">
        <v>2784</v>
      </c>
      <c r="B60" s="257"/>
      <c r="C60" s="279"/>
      <c r="D60" s="22">
        <v>2</v>
      </c>
      <c r="E60" s="22"/>
      <c r="F60" s="205"/>
      <c r="G60" s="205"/>
      <c r="H60" s="37"/>
      <c r="I60" s="37"/>
      <c r="J60" s="37"/>
      <c r="K60" s="37"/>
      <c r="L60" s="55"/>
      <c r="N60" s="2"/>
    </row>
    <row r="61" spans="1:14">
      <c r="A61" s="24" t="s">
        <v>2785</v>
      </c>
      <c r="B61" s="257"/>
      <c r="C61" s="279"/>
      <c r="D61" s="22">
        <v>2</v>
      </c>
      <c r="E61" s="22"/>
      <c r="F61" s="205"/>
      <c r="G61" s="205"/>
      <c r="H61" s="37"/>
      <c r="I61" s="37"/>
      <c r="J61" s="37"/>
      <c r="K61" s="37"/>
      <c r="L61" s="55"/>
      <c r="N61" s="2"/>
    </row>
    <row r="62" spans="1:14">
      <c r="A62" s="24" t="s">
        <v>2786</v>
      </c>
      <c r="B62" s="257"/>
      <c r="C62" s="279"/>
      <c r="D62" s="22">
        <v>2</v>
      </c>
      <c r="E62" s="22"/>
      <c r="F62" s="205"/>
      <c r="G62" s="205"/>
      <c r="H62" s="37"/>
      <c r="I62" s="37"/>
      <c r="J62" s="37"/>
      <c r="K62" s="37"/>
      <c r="L62" s="55"/>
      <c r="N62" s="2"/>
    </row>
    <row r="63" spans="1:14">
      <c r="A63" s="24" t="s">
        <v>2787</v>
      </c>
      <c r="B63" s="257"/>
      <c r="C63" s="279"/>
      <c r="D63" s="22">
        <v>2</v>
      </c>
      <c r="E63" s="22"/>
      <c r="F63" s="205"/>
      <c r="G63" s="205"/>
      <c r="H63" s="37"/>
      <c r="I63" s="37"/>
      <c r="J63" s="37"/>
      <c r="K63" s="37"/>
      <c r="L63" s="55"/>
      <c r="N63" s="2"/>
    </row>
    <row r="64" spans="1:14">
      <c r="A64" s="24" t="s">
        <v>2788</v>
      </c>
      <c r="B64" s="257"/>
      <c r="C64" s="279"/>
      <c r="D64" s="22">
        <v>2</v>
      </c>
      <c r="E64" s="22"/>
      <c r="F64" s="205"/>
      <c r="G64" s="205"/>
      <c r="H64" s="37"/>
      <c r="I64" s="37"/>
      <c r="J64" s="37"/>
      <c r="K64" s="37"/>
      <c r="L64" s="55"/>
      <c r="N64" s="2"/>
    </row>
    <row r="65" spans="1:14">
      <c r="A65" s="24" t="s">
        <v>2789</v>
      </c>
      <c r="B65" s="257"/>
      <c r="C65" s="279"/>
      <c r="D65" s="22">
        <v>2</v>
      </c>
      <c r="E65" s="22"/>
      <c r="F65" s="205"/>
      <c r="G65" s="205"/>
      <c r="H65" s="37"/>
      <c r="I65" s="37"/>
      <c r="J65" s="37"/>
      <c r="K65" s="37"/>
      <c r="L65" s="55"/>
      <c r="N65" s="2"/>
    </row>
    <row r="66" spans="1:14">
      <c r="A66" s="24" t="s">
        <v>2790</v>
      </c>
      <c r="B66" s="257">
        <v>1</v>
      </c>
      <c r="C66" s="279" t="s">
        <v>2726</v>
      </c>
      <c r="D66" s="22">
        <v>0</v>
      </c>
      <c r="E66" s="22">
        <v>3</v>
      </c>
      <c r="F66" s="205"/>
      <c r="G66" s="205"/>
      <c r="H66" s="37">
        <f>VLOOKUP(E66,'_Score matrix'!$B$31:$C$35,2,FALSE)</f>
        <v>1</v>
      </c>
      <c r="I66" s="37">
        <f>D66*H66</f>
        <v>0</v>
      </c>
      <c r="J66" s="37">
        <f>5*H66</f>
        <v>5</v>
      </c>
      <c r="K66" s="37"/>
      <c r="L66" s="55"/>
      <c r="N66" s="2"/>
    </row>
    <row r="67" spans="1:14">
      <c r="A67" s="24" t="s">
        <v>2791</v>
      </c>
      <c r="B67" s="257"/>
      <c r="C67" s="279"/>
      <c r="D67" s="22" t="str">
        <f>'Business - GOV'!L38</f>
        <v>Partially complete</v>
      </c>
      <c r="E67" s="22"/>
      <c r="F67" s="205"/>
      <c r="G67" s="205"/>
      <c r="H67" s="37"/>
      <c r="I67" s="37"/>
      <c r="J67" s="37"/>
      <c r="K67" s="37"/>
      <c r="L67" s="55"/>
      <c r="N67" s="2"/>
    </row>
    <row r="68" spans="1:14">
      <c r="A68" s="24" t="s">
        <v>2792</v>
      </c>
      <c r="B68" s="257"/>
      <c r="C68" s="279"/>
      <c r="D68" s="22">
        <v>1</v>
      </c>
      <c r="E68" s="22"/>
      <c r="F68" s="205"/>
      <c r="G68" s="205"/>
      <c r="H68" s="37"/>
      <c r="I68" s="37"/>
      <c r="J68" s="37"/>
      <c r="K68" s="37"/>
      <c r="L68" s="55"/>
      <c r="N68" s="2"/>
    </row>
    <row r="69" spans="1:14">
      <c r="A69" s="24" t="s">
        <v>2793</v>
      </c>
      <c r="B69" s="257"/>
      <c r="C69" s="279"/>
      <c r="D69" s="22">
        <v>1</v>
      </c>
      <c r="E69" s="22"/>
      <c r="F69" s="205"/>
      <c r="G69" s="205"/>
      <c r="H69" s="37"/>
      <c r="I69" s="37"/>
      <c r="J69" s="37"/>
      <c r="K69" s="37"/>
      <c r="L69" s="55"/>
      <c r="N69" s="2"/>
    </row>
    <row r="70" spans="1:14">
      <c r="A70" s="24" t="s">
        <v>2794</v>
      </c>
      <c r="B70" s="257"/>
      <c r="C70" s="279"/>
      <c r="D70" s="22">
        <v>1</v>
      </c>
      <c r="E70" s="22"/>
      <c r="F70" s="205"/>
      <c r="G70" s="205"/>
      <c r="H70" s="37"/>
      <c r="I70" s="37"/>
      <c r="J70" s="37"/>
      <c r="K70" s="37"/>
      <c r="L70" s="55"/>
      <c r="N70" s="2"/>
    </row>
    <row r="71" spans="1:14">
      <c r="A71" s="24" t="s">
        <v>2795</v>
      </c>
      <c r="B71" s="257"/>
      <c r="C71" s="279"/>
      <c r="D71" s="22">
        <v>1</v>
      </c>
      <c r="E71" s="22"/>
      <c r="F71" s="205"/>
      <c r="G71" s="205"/>
      <c r="H71" s="37"/>
      <c r="I71" s="37"/>
      <c r="J71" s="37"/>
      <c r="K71" s="37"/>
      <c r="L71" s="55"/>
      <c r="N71" s="2"/>
    </row>
    <row r="72" spans="1:14">
      <c r="A72" s="24" t="s">
        <v>2796</v>
      </c>
      <c r="B72" s="257"/>
      <c r="C72" s="279"/>
      <c r="D72" s="22">
        <v>1</v>
      </c>
      <c r="E72" s="22"/>
      <c r="F72" s="205"/>
      <c r="G72" s="205"/>
      <c r="H72" s="37"/>
      <c r="I72" s="37"/>
      <c r="J72" s="37"/>
      <c r="K72" s="37"/>
      <c r="L72" s="55"/>
      <c r="N72" s="2"/>
    </row>
    <row r="73" spans="1:14">
      <c r="A73" s="24" t="s">
        <v>2797</v>
      </c>
      <c r="B73" s="257"/>
      <c r="C73" s="279"/>
      <c r="D73" s="22">
        <v>1</v>
      </c>
      <c r="E73" s="22"/>
      <c r="F73" s="205"/>
      <c r="G73" s="205"/>
      <c r="H73" s="37"/>
      <c r="I73" s="37"/>
      <c r="J73" s="37"/>
      <c r="K73" s="37"/>
      <c r="L73" s="55"/>
      <c r="N73" s="2"/>
    </row>
    <row r="74" spans="1:14">
      <c r="A74" s="24" t="s">
        <v>2798</v>
      </c>
      <c r="B74" s="257"/>
      <c r="C74" s="279"/>
      <c r="D74" s="22">
        <v>1</v>
      </c>
      <c r="E74" s="22"/>
      <c r="F74" s="205"/>
      <c r="G74" s="205"/>
      <c r="H74" s="37"/>
      <c r="I74" s="37"/>
      <c r="J74" s="37"/>
      <c r="K74" s="37"/>
      <c r="L74" s="55"/>
      <c r="N74" s="2"/>
    </row>
    <row r="75" spans="1:14">
      <c r="A75" s="24" t="s">
        <v>2799</v>
      </c>
      <c r="B75" s="257"/>
      <c r="C75" s="279"/>
      <c r="D75" s="22">
        <v>2</v>
      </c>
      <c r="E75" s="22"/>
      <c r="F75" s="205"/>
      <c r="G75" s="205"/>
      <c r="H75" s="37"/>
      <c r="I75" s="37"/>
      <c r="J75" s="37"/>
      <c r="K75" s="37"/>
      <c r="L75" s="55"/>
      <c r="N75" s="2"/>
    </row>
    <row r="76" spans="1:14">
      <c r="A76" s="24" t="s">
        <v>2800</v>
      </c>
      <c r="B76" s="257">
        <v>1</v>
      </c>
      <c r="C76" s="279" t="s">
        <v>2726</v>
      </c>
      <c r="D76" s="22">
        <v>0</v>
      </c>
      <c r="E76" s="22">
        <v>3</v>
      </c>
      <c r="F76" s="205" t="s">
        <v>2801</v>
      </c>
      <c r="G76" s="205" t="str">
        <f>IF(B76=1,F76,"")</f>
        <v>GV.PO-02</v>
      </c>
      <c r="H76" s="37">
        <f>VLOOKUP(E76,'_Score matrix'!$B$31:$C$35,2,FALSE)</f>
        <v>1</v>
      </c>
      <c r="I76" s="37">
        <f>D76*H76</f>
        <v>0</v>
      </c>
      <c r="J76" s="37">
        <f>5*H76</f>
        <v>5</v>
      </c>
      <c r="K76" s="37"/>
      <c r="L76" s="55"/>
      <c r="N76" s="2"/>
    </row>
    <row r="77" spans="1:14">
      <c r="A77" s="24" t="s">
        <v>2802</v>
      </c>
      <c r="B77" s="257">
        <v>1</v>
      </c>
      <c r="C77" s="279" t="s">
        <v>2726</v>
      </c>
      <c r="D77" s="22">
        <v>0</v>
      </c>
      <c r="E77" s="22">
        <v>3</v>
      </c>
      <c r="F77" s="205" t="s">
        <v>2801</v>
      </c>
      <c r="G77" s="205" t="str">
        <f>IF(B77=1,F77,"")</f>
        <v>GV.PO-02</v>
      </c>
      <c r="H77" s="37">
        <f>VLOOKUP(E77,'_Score matrix'!$B$31:$C$35,2,FALSE)</f>
        <v>1</v>
      </c>
      <c r="I77" s="37">
        <f>D77*H77</f>
        <v>0</v>
      </c>
      <c r="J77" s="37">
        <f>5*H77</f>
        <v>5</v>
      </c>
      <c r="K77" s="37"/>
      <c r="L77" s="55"/>
      <c r="N77" s="2"/>
    </row>
    <row r="78" spans="1:14">
      <c r="A78" s="24" t="s">
        <v>2803</v>
      </c>
      <c r="B78" s="257">
        <v>1</v>
      </c>
      <c r="C78" s="279" t="s">
        <v>2726</v>
      </c>
      <c r="D78" s="22">
        <v>0</v>
      </c>
      <c r="E78" s="22">
        <v>3</v>
      </c>
      <c r="F78" s="205" t="s">
        <v>2804</v>
      </c>
      <c r="G78" s="205" t="str">
        <f>IF(B78=1,F78,"")</f>
        <v>ID.IM-01</v>
      </c>
      <c r="H78" s="37">
        <f>VLOOKUP(E78,'_Score matrix'!$B$31:$C$35,2,FALSE)</f>
        <v>1</v>
      </c>
      <c r="I78" s="37">
        <f>D78*H78</f>
        <v>0</v>
      </c>
      <c r="J78" s="37">
        <f>5*H78</f>
        <v>5</v>
      </c>
      <c r="K78" s="37"/>
      <c r="L78" s="55"/>
      <c r="N78" s="2"/>
    </row>
    <row r="79" spans="1:14" ht="15" thickBot="1">
      <c r="A79" s="24" t="s">
        <v>2805</v>
      </c>
      <c r="B79" s="265">
        <v>1</v>
      </c>
      <c r="C79" s="284" t="s">
        <v>2726</v>
      </c>
      <c r="D79" s="184">
        <v>0</v>
      </c>
      <c r="E79" s="184">
        <v>3</v>
      </c>
      <c r="F79" s="206" t="s">
        <v>2735</v>
      </c>
      <c r="G79" s="205" t="str">
        <f>IF(B79=1,F79,"")</f>
        <v>GV.OC-02</v>
      </c>
      <c r="H79" s="44">
        <f>VLOOKUP(E79,'_Score matrix'!$B$31:$C$35,2,FALSE)</f>
        <v>1</v>
      </c>
      <c r="I79" s="44">
        <f>D79*H79</f>
        <v>0</v>
      </c>
      <c r="J79" s="44">
        <f>5*H79</f>
        <v>5</v>
      </c>
      <c r="K79" s="185"/>
      <c r="L79" s="64"/>
      <c r="N79" s="2"/>
    </row>
    <row r="80" spans="1:14" ht="15" thickBot="1">
      <c r="A80" s="69" t="s">
        <v>2806</v>
      </c>
      <c r="B80" s="262"/>
      <c r="C80" s="281"/>
      <c r="D80" s="20">
        <f>SUMIFS(D:D,$A:$A,"B 4*",$B:$B,1,$C:$C,"M",$L:$L,"&lt;&gt;NIST MAPPING")</f>
        <v>0</v>
      </c>
      <c r="E80" s="20">
        <f>SUMIFS(E:E,$A:$A,"B 4*",$B:$B,1,$C:$C,"M",$L:$L,"&lt;&gt;NIST MAPPING")</f>
        <v>27</v>
      </c>
      <c r="F80" s="33"/>
      <c r="G80" s="33"/>
      <c r="H80" s="33">
        <f>SUMIFS(H:H,$A:$A,"B 4*",$B:$B,1,$C:$C,"M",$L:$L,"&lt;&gt;NIST MAPPING")</f>
        <v>9</v>
      </c>
      <c r="I80" s="33">
        <f>SUMIFS(I:I,$A:$A,"B 4*",$B:$B,1,$C:$C,"M",$L:$L,"&lt;&gt;NIST MAPPING")</f>
        <v>0</v>
      </c>
      <c r="J80" s="33">
        <f>SUMIFS(J:J,$A:$A,"B 4*",$B:$B,1,$C:$C,"M",$L:$L,"&lt;&gt;NIST MAPPING")</f>
        <v>45</v>
      </c>
      <c r="K80" s="33">
        <f>IF(ROUND(100*(I80-H80)/(J80-H80),2) &lt; 0, 0, ROUND(100*(I80-H80)/(J80-H80),2))</f>
        <v>0</v>
      </c>
      <c r="L80" s="60"/>
      <c r="N80" s="2"/>
    </row>
    <row r="81" spans="1:14" ht="15" thickBot="1">
      <c r="A81" s="70"/>
      <c r="B81" s="266"/>
      <c r="C81" s="285"/>
      <c r="D81" s="27"/>
      <c r="E81" s="27"/>
      <c r="F81" s="41"/>
      <c r="G81" s="41"/>
      <c r="H81" s="40"/>
      <c r="I81" s="40"/>
      <c r="J81" s="40"/>
      <c r="K81" s="47"/>
      <c r="N81" s="2"/>
    </row>
    <row r="82" spans="1:14">
      <c r="A82" s="53" t="s">
        <v>2807</v>
      </c>
      <c r="B82" s="260"/>
      <c r="C82" s="278"/>
      <c r="D82" s="65"/>
      <c r="E82" s="65"/>
      <c r="F82" s="204"/>
      <c r="G82" s="204"/>
      <c r="H82" s="36"/>
      <c r="I82" s="36"/>
      <c r="J82" s="36"/>
      <c r="K82" s="36"/>
      <c r="L82" s="59"/>
      <c r="N82" s="2"/>
    </row>
    <row r="83" spans="1:14">
      <c r="A83" s="22" t="s">
        <v>2808</v>
      </c>
      <c r="B83" s="267">
        <v>1</v>
      </c>
      <c r="C83" s="286" t="s">
        <v>2726</v>
      </c>
      <c r="D83" s="22">
        <v>0</v>
      </c>
      <c r="E83" s="22">
        <v>3</v>
      </c>
      <c r="F83" s="205" t="s">
        <v>2809</v>
      </c>
      <c r="G83" s="205" t="str">
        <f>IF(B83=1,F83,"")</f>
        <v>GV.OC-03</v>
      </c>
      <c r="H83" s="37">
        <f>VLOOKUP(E83,'_Score matrix'!$B$31:$C$35,2,FALSE)</f>
        <v>1</v>
      </c>
      <c r="I83" s="37">
        <f>D83*H83</f>
        <v>0</v>
      </c>
      <c r="J83" s="37">
        <f>5*H83</f>
        <v>5</v>
      </c>
      <c r="K83" s="37"/>
      <c r="L83" s="55"/>
      <c r="N83" s="2"/>
    </row>
    <row r="84" spans="1:14">
      <c r="A84" s="24" t="s">
        <v>2810</v>
      </c>
      <c r="B84" s="257">
        <v>1</v>
      </c>
      <c r="C84" s="279" t="s">
        <v>2726</v>
      </c>
      <c r="D84" s="22">
        <v>0</v>
      </c>
      <c r="E84" s="22">
        <v>3</v>
      </c>
      <c r="F84" s="205" t="s">
        <v>2809</v>
      </c>
      <c r="G84" s="205" t="str">
        <f>IF(B84=1,F84,"")</f>
        <v>GV.OC-03</v>
      </c>
      <c r="H84" s="37">
        <f>VLOOKUP(E84,'_Score matrix'!$B$31:$C$35,2,FALSE)</f>
        <v>1</v>
      </c>
      <c r="I84" s="37">
        <f>D84*H84</f>
        <v>0</v>
      </c>
      <c r="J84" s="37">
        <f t="shared" ref="J84:J90" si="4">5*H84</f>
        <v>5</v>
      </c>
      <c r="K84" s="37"/>
      <c r="L84" s="55"/>
      <c r="N84" s="2"/>
    </row>
    <row r="85" spans="1:14">
      <c r="A85" s="429" t="str">
        <f t="shared" ref="A85:E86" si="5">A84</f>
        <v>B 5.7</v>
      </c>
      <c r="B85" s="426">
        <f t="shared" si="5"/>
        <v>1</v>
      </c>
      <c r="C85" s="430" t="str">
        <f t="shared" si="5"/>
        <v>M</v>
      </c>
      <c r="D85" s="253">
        <f t="shared" si="5"/>
        <v>0</v>
      </c>
      <c r="E85" s="253">
        <f t="shared" si="5"/>
        <v>3</v>
      </c>
      <c r="F85" s="254"/>
      <c r="G85" s="254"/>
      <c r="H85" s="253">
        <f t="shared" ref="H85:J86" si="6">H84</f>
        <v>1</v>
      </c>
      <c r="I85" s="253">
        <f t="shared" si="6"/>
        <v>0</v>
      </c>
      <c r="J85" s="253">
        <f t="shared" si="6"/>
        <v>5</v>
      </c>
      <c r="K85" s="253"/>
      <c r="L85" s="431" t="s">
        <v>2811</v>
      </c>
      <c r="N85" s="2"/>
    </row>
    <row r="86" spans="1:14">
      <c r="A86" s="429" t="str">
        <f t="shared" si="5"/>
        <v>B 5.7</v>
      </c>
      <c r="B86" s="426">
        <f t="shared" si="5"/>
        <v>1</v>
      </c>
      <c r="C86" s="430" t="str">
        <f t="shared" si="5"/>
        <v>M</v>
      </c>
      <c r="D86" s="253">
        <f t="shared" si="5"/>
        <v>0</v>
      </c>
      <c r="E86" s="253">
        <f t="shared" si="5"/>
        <v>3</v>
      </c>
      <c r="F86" s="254"/>
      <c r="G86" s="254"/>
      <c r="H86" s="253">
        <f t="shared" si="6"/>
        <v>1</v>
      </c>
      <c r="I86" s="253">
        <f t="shared" si="6"/>
        <v>0</v>
      </c>
      <c r="J86" s="253">
        <f t="shared" si="6"/>
        <v>5</v>
      </c>
      <c r="K86" s="253"/>
      <c r="L86" s="431" t="s">
        <v>2811</v>
      </c>
      <c r="N86" s="2"/>
    </row>
    <row r="87" spans="1:14">
      <c r="A87" s="24" t="s">
        <v>2812</v>
      </c>
      <c r="B87" s="257">
        <v>1</v>
      </c>
      <c r="C87" s="279" t="s">
        <v>2726</v>
      </c>
      <c r="D87" s="22">
        <v>0</v>
      </c>
      <c r="E87" s="22">
        <v>3</v>
      </c>
      <c r="F87" s="205" t="s">
        <v>2809</v>
      </c>
      <c r="G87" s="205" t="str">
        <f>IF(B87=1,F87,"")</f>
        <v>GV.OC-03</v>
      </c>
      <c r="H87" s="37">
        <f>VLOOKUP(E87,'_Score matrix'!$B$31:$C$35,2,FALSE)</f>
        <v>1</v>
      </c>
      <c r="I87" s="37">
        <f>D87*H87</f>
        <v>0</v>
      </c>
      <c r="J87" s="37">
        <f t="shared" si="4"/>
        <v>5</v>
      </c>
      <c r="K87" s="37"/>
      <c r="L87" s="55"/>
      <c r="N87" s="2"/>
    </row>
    <row r="88" spans="1:14">
      <c r="A88" s="24" t="s">
        <v>2813</v>
      </c>
      <c r="B88" s="257">
        <v>1</v>
      </c>
      <c r="C88" s="279" t="s">
        <v>2726</v>
      </c>
      <c r="D88" s="22">
        <v>0</v>
      </c>
      <c r="E88" s="22">
        <v>3</v>
      </c>
      <c r="F88" s="205" t="s">
        <v>2809</v>
      </c>
      <c r="G88" s="205" t="str">
        <f>IF(B88=1,F88,"")</f>
        <v>GV.OC-03</v>
      </c>
      <c r="H88" s="37">
        <f>VLOOKUP(E88,'_Score matrix'!$B$31:$C$35,2,FALSE)</f>
        <v>1</v>
      </c>
      <c r="I88" s="37">
        <f>D88*H88</f>
        <v>0</v>
      </c>
      <c r="J88" s="37">
        <f t="shared" si="4"/>
        <v>5</v>
      </c>
      <c r="K88" s="37"/>
      <c r="L88" s="55"/>
      <c r="N88" s="2"/>
    </row>
    <row r="89" spans="1:14">
      <c r="A89" s="24" t="s">
        <v>2814</v>
      </c>
      <c r="B89" s="257">
        <v>1</v>
      </c>
      <c r="C89" s="279" t="s">
        <v>2726</v>
      </c>
      <c r="D89" s="22">
        <v>0</v>
      </c>
      <c r="E89" s="22">
        <v>3</v>
      </c>
      <c r="F89" s="205" t="s">
        <v>2809</v>
      </c>
      <c r="G89" s="205" t="str">
        <f>IF(B89=1,F89,"")</f>
        <v>GV.OC-03</v>
      </c>
      <c r="H89" s="37">
        <f>VLOOKUP(E89,'_Score matrix'!$B$31:$C$35,2,FALSE)</f>
        <v>1</v>
      </c>
      <c r="I89" s="37">
        <f>D89*H89</f>
        <v>0</v>
      </c>
      <c r="J89" s="37">
        <f t="shared" si="4"/>
        <v>5</v>
      </c>
      <c r="K89" s="37"/>
      <c r="L89" s="55"/>
      <c r="N89" s="2"/>
    </row>
    <row r="90" spans="1:14" ht="15" thickBot="1">
      <c r="A90" s="183" t="s">
        <v>2815</v>
      </c>
      <c r="B90" s="265">
        <v>1</v>
      </c>
      <c r="C90" s="284" t="s">
        <v>2726</v>
      </c>
      <c r="D90" s="184">
        <v>0</v>
      </c>
      <c r="E90" s="184">
        <v>3</v>
      </c>
      <c r="F90" s="206" t="s">
        <v>2809</v>
      </c>
      <c r="G90" s="205" t="str">
        <f>IF(B90=1,F90,"")</f>
        <v>GV.OC-03</v>
      </c>
      <c r="H90" s="44">
        <f>VLOOKUP(E90,'_Score matrix'!$B$31:$C$35,2,FALSE)</f>
        <v>1</v>
      </c>
      <c r="I90" s="44">
        <f>D90*H90</f>
        <v>0</v>
      </c>
      <c r="J90" s="44">
        <f t="shared" si="4"/>
        <v>5</v>
      </c>
      <c r="K90" s="44"/>
      <c r="L90" s="62"/>
      <c r="N90" s="2"/>
    </row>
    <row r="91" spans="1:14" ht="15" thickBot="1">
      <c r="A91" s="69" t="s">
        <v>2806</v>
      </c>
      <c r="B91" s="262"/>
      <c r="C91" s="281"/>
      <c r="D91" s="20">
        <f>SUMIFS(D:D,$A:$A,"B 5*",$B:$B,1,$C:$C,"M",$L:$L,"&lt;&gt;NIST MAPPING")</f>
        <v>0</v>
      </c>
      <c r="E91" s="20">
        <f>SUMIFS(E:E,$A:$A,"B 5*",$B:$B,1,$C:$C,"M",$L:$L,"&lt;&gt;NIST MAPPING")</f>
        <v>30</v>
      </c>
      <c r="F91" s="33"/>
      <c r="G91" s="33"/>
      <c r="H91" s="33">
        <f>SUMIFS(H:H,$A:$A,"B 5*",$B:$B,1,$C:$C,"M",$L:$L,"&lt;&gt;NIST MAPPING")</f>
        <v>10</v>
      </c>
      <c r="I91" s="33">
        <f>SUMIFS(I:I,$A:$A,"B 5*",$B:$B,1,$C:$C,"M",$L:$L,"&lt;&gt;NIST MAPPING")</f>
        <v>0</v>
      </c>
      <c r="J91" s="33">
        <f>SUMIFS(J:J,$A:$A,"B 5*",$B:$B,1,$C:$C,"M",$L:$L,"&lt;&gt;NIST MAPPING")</f>
        <v>50</v>
      </c>
      <c r="K91" s="33">
        <f>IF(ROUND(100*(I91-H91)/(J91-H91),2) &lt; 0, 0, ROUND(100*(I91-H91)/(J91-H91),2))</f>
        <v>0</v>
      </c>
      <c r="L91" s="60"/>
      <c r="N91" s="2"/>
    </row>
    <row r="92" spans="1:14" ht="15" thickBot="1">
      <c r="A92" s="70"/>
      <c r="B92" s="266"/>
      <c r="C92" s="285"/>
      <c r="D92" s="27"/>
      <c r="E92" s="27"/>
      <c r="F92" s="41"/>
      <c r="G92" s="41"/>
      <c r="H92" s="40"/>
      <c r="I92" s="40"/>
      <c r="J92" s="40"/>
      <c r="K92" s="47"/>
      <c r="N92" s="2"/>
    </row>
    <row r="93" spans="1:14" ht="15" thickBot="1">
      <c r="A93" s="215" t="s">
        <v>2816</v>
      </c>
      <c r="B93" s="268"/>
      <c r="C93" s="255"/>
      <c r="D93" s="216"/>
      <c r="E93" s="216"/>
      <c r="F93" s="216"/>
      <c r="G93" s="216"/>
      <c r="H93" s="216"/>
      <c r="I93" s="216"/>
      <c r="J93" s="216"/>
      <c r="K93" s="216"/>
      <c r="L93" s="217"/>
      <c r="N93" s="2"/>
    </row>
    <row r="94" spans="1:14">
      <c r="A94" s="53" t="s">
        <v>2817</v>
      </c>
      <c r="B94" s="260"/>
      <c r="C94" s="278"/>
      <c r="D94" s="65"/>
      <c r="E94" s="65"/>
      <c r="F94" s="204"/>
      <c r="G94" s="204"/>
      <c r="H94" s="36"/>
      <c r="I94" s="36"/>
      <c r="J94" s="36"/>
      <c r="K94" s="36"/>
      <c r="L94" s="59"/>
      <c r="N94" s="2"/>
    </row>
    <row r="95" spans="1:14">
      <c r="A95" s="24" t="s">
        <v>2818</v>
      </c>
      <c r="B95" s="257"/>
      <c r="C95" s="279"/>
      <c r="D95" s="22">
        <f>'People - EMP'!L10</f>
        <v>0</v>
      </c>
      <c r="E95" s="22"/>
      <c r="F95" s="205"/>
      <c r="G95" s="205"/>
      <c r="H95" s="37"/>
      <c r="I95" s="37"/>
      <c r="J95" s="37"/>
      <c r="K95" s="37"/>
      <c r="L95" s="55"/>
      <c r="N95" s="2"/>
    </row>
    <row r="96" spans="1:14">
      <c r="A96" s="24" t="s">
        <v>2819</v>
      </c>
      <c r="B96" s="257"/>
      <c r="C96" s="279"/>
      <c r="D96" s="22">
        <v>1</v>
      </c>
      <c r="E96" s="22"/>
      <c r="F96" s="205"/>
      <c r="G96" s="205"/>
      <c r="H96" s="37"/>
      <c r="I96" s="37"/>
      <c r="J96" s="37"/>
      <c r="K96" s="37"/>
      <c r="L96" s="55"/>
      <c r="N96" s="2"/>
    </row>
    <row r="97" spans="1:14">
      <c r="A97" s="24" t="s">
        <v>2820</v>
      </c>
      <c r="B97" s="257"/>
      <c r="C97" s="279"/>
      <c r="D97" s="22">
        <v>0</v>
      </c>
      <c r="E97" s="22"/>
      <c r="F97" s="205"/>
      <c r="G97" s="205"/>
      <c r="H97" s="37"/>
      <c r="I97" s="37"/>
      <c r="J97" s="37"/>
      <c r="K97" s="37"/>
      <c r="L97" s="55"/>
      <c r="N97" s="2"/>
    </row>
    <row r="98" spans="1:14">
      <c r="A98" s="24" t="s">
        <v>2821</v>
      </c>
      <c r="B98" s="257">
        <v>1</v>
      </c>
      <c r="C98" s="279" t="s">
        <v>2726</v>
      </c>
      <c r="D98" s="22">
        <v>0</v>
      </c>
      <c r="E98" s="22">
        <v>3</v>
      </c>
      <c r="F98" s="205" t="s">
        <v>2822</v>
      </c>
      <c r="G98" s="205" t="str">
        <f>IF(B98=1,F98,"")</f>
        <v>GV.RR-03</v>
      </c>
      <c r="H98" s="37">
        <f>VLOOKUP(E98,'_Score matrix'!$B$31:$C$35,2,FALSE)</f>
        <v>1</v>
      </c>
      <c r="I98" s="37">
        <f t="shared" ref="I98:I103" si="7">D98*H98</f>
        <v>0</v>
      </c>
      <c r="J98" s="37">
        <f>5*H98</f>
        <v>5</v>
      </c>
      <c r="K98" s="37"/>
      <c r="L98" s="55"/>
      <c r="N98" s="2"/>
    </row>
    <row r="99" spans="1:14">
      <c r="A99" s="24" t="s">
        <v>2823</v>
      </c>
      <c r="B99" s="257">
        <v>1</v>
      </c>
      <c r="C99" s="279" t="s">
        <v>2726</v>
      </c>
      <c r="D99" s="22">
        <v>0</v>
      </c>
      <c r="E99" s="22">
        <v>3</v>
      </c>
      <c r="F99" s="205"/>
      <c r="G99" s="205"/>
      <c r="H99" s="37">
        <f>VLOOKUP(E99,'_Score matrix'!$B$31:$C$35,2,FALSE)</f>
        <v>1</v>
      </c>
      <c r="I99" s="37">
        <f t="shared" si="7"/>
        <v>0</v>
      </c>
      <c r="J99" s="37">
        <f t="shared" ref="J99:J100" si="8">5*H99</f>
        <v>5</v>
      </c>
      <c r="K99" s="37"/>
      <c r="L99" s="55"/>
      <c r="N99" s="2"/>
    </row>
    <row r="100" spans="1:14">
      <c r="A100" s="22" t="s">
        <v>2824</v>
      </c>
      <c r="B100" s="267">
        <v>1</v>
      </c>
      <c r="C100" s="286" t="s">
        <v>2726</v>
      </c>
      <c r="D100" s="22">
        <v>0</v>
      </c>
      <c r="E100" s="22">
        <v>3</v>
      </c>
      <c r="F100" s="205"/>
      <c r="G100" s="205"/>
      <c r="H100" s="37">
        <f>VLOOKUP(E100,'_Score matrix'!$B$31:$C$35,2,FALSE)</f>
        <v>1</v>
      </c>
      <c r="I100" s="37">
        <f t="shared" si="7"/>
        <v>0</v>
      </c>
      <c r="J100" s="37">
        <f t="shared" si="8"/>
        <v>5</v>
      </c>
      <c r="K100" s="37"/>
      <c r="L100" s="55"/>
      <c r="N100" s="2"/>
    </row>
    <row r="101" spans="1:14">
      <c r="A101" s="22" t="s">
        <v>2825</v>
      </c>
      <c r="B101" s="267">
        <v>1</v>
      </c>
      <c r="C101" s="286" t="s">
        <v>2726</v>
      </c>
      <c r="D101" s="22">
        <v>0</v>
      </c>
      <c r="E101" s="22">
        <v>3</v>
      </c>
      <c r="F101" s="181"/>
      <c r="G101" s="181"/>
      <c r="H101" s="37">
        <f>VLOOKUP(E101,'_Score matrix'!$B$31:$C$35,2,FALSE)</f>
        <v>1</v>
      </c>
      <c r="I101" s="37">
        <f t="shared" si="7"/>
        <v>0</v>
      </c>
      <c r="J101" s="37">
        <f t="shared" ref="J101" si="9">5*H101</f>
        <v>5</v>
      </c>
      <c r="K101" s="37"/>
      <c r="L101" s="90"/>
      <c r="N101" s="2"/>
    </row>
    <row r="102" spans="1:14">
      <c r="A102" s="22" t="s">
        <v>2826</v>
      </c>
      <c r="B102" s="267">
        <v>1</v>
      </c>
      <c r="C102" s="286" t="s">
        <v>2726</v>
      </c>
      <c r="D102" s="22">
        <v>0</v>
      </c>
      <c r="E102" s="22">
        <v>3</v>
      </c>
      <c r="F102" s="181"/>
      <c r="G102" s="181"/>
      <c r="H102" s="37">
        <f>VLOOKUP(E102,'_Score matrix'!$B$31:$C$35,2,FALSE)</f>
        <v>1</v>
      </c>
      <c r="I102" s="37">
        <f t="shared" si="7"/>
        <v>0</v>
      </c>
      <c r="J102" s="37">
        <f t="shared" ref="J102:J103" si="10">5*H102</f>
        <v>5</v>
      </c>
      <c r="K102" s="37"/>
      <c r="L102" s="90"/>
      <c r="N102" s="2"/>
    </row>
    <row r="103" spans="1:14" ht="15" thickBot="1">
      <c r="A103" s="22" t="s">
        <v>2827</v>
      </c>
      <c r="B103" s="269">
        <v>1</v>
      </c>
      <c r="C103" s="287" t="s">
        <v>2726</v>
      </c>
      <c r="D103" s="58">
        <v>0</v>
      </c>
      <c r="E103" s="58">
        <v>3</v>
      </c>
      <c r="F103" s="110"/>
      <c r="G103" s="110"/>
      <c r="H103" s="37">
        <f>VLOOKUP(E103,'_Score matrix'!$B$31:$C$35,2,FALSE)</f>
        <v>1</v>
      </c>
      <c r="I103" s="37">
        <f t="shared" si="7"/>
        <v>0</v>
      </c>
      <c r="J103" s="37">
        <f t="shared" si="10"/>
        <v>5</v>
      </c>
      <c r="K103" s="39"/>
      <c r="L103" s="61"/>
      <c r="N103" s="2"/>
    </row>
    <row r="104" spans="1:14" ht="15" thickBot="1">
      <c r="A104" s="69" t="s">
        <v>2806</v>
      </c>
      <c r="B104" s="262"/>
      <c r="C104" s="281"/>
      <c r="D104" s="20">
        <f>SUMIFS(D:D,$A:$A,"P 1*",$B:$B,1,$C:$C,"M",$L:$L,"&lt;&gt;NIST MAPPING")</f>
        <v>0</v>
      </c>
      <c r="E104" s="20">
        <f>SUMIFS(E:E,$A:$A,"P 1*",$B:$B,1,$C:$C,"M",$L:$L,"&lt;&gt;NIST MAPPING")</f>
        <v>24</v>
      </c>
      <c r="F104" s="33"/>
      <c r="G104" s="33"/>
      <c r="H104" s="33">
        <f>SUMIFS(H:H,$A:$A,"P 1*",$B:$B,1,$C:$C,"M",$L:$L,"&lt;&gt;NIST MAPPING")</f>
        <v>8</v>
      </c>
      <c r="I104" s="33">
        <f>SUMIFS(I:I,$A:$A,"P 1*",$B:$B,1,$C:$C,"M",$L:$L,"&lt;&gt;NIST MAPPING")</f>
        <v>0</v>
      </c>
      <c r="J104" s="33">
        <f>SUMIFS(J:J,$A:$A,"P 1*",$B:$B,1,$C:$C,"M",$L:$L,"&lt;&gt;NIST MAPPING")</f>
        <v>40</v>
      </c>
      <c r="K104" s="33">
        <f>IF(ROUND(100*(I104-H104)/(J104-H104),2) &lt; 0, 0, ROUND(100*(I104-H104)/(J104-H104),2))</f>
        <v>0</v>
      </c>
      <c r="L104" s="60"/>
      <c r="N104" s="2"/>
    </row>
    <row r="105" spans="1:14" ht="15" thickBot="1">
      <c r="F105" s="5"/>
      <c r="G105" s="5"/>
      <c r="H105" s="5"/>
      <c r="I105" s="5"/>
      <c r="J105" s="5"/>
      <c r="K105" s="5"/>
      <c r="N105" s="2"/>
    </row>
    <row r="106" spans="1:14">
      <c r="A106" s="53" t="s">
        <v>2828</v>
      </c>
      <c r="B106" s="260"/>
      <c r="C106" s="278"/>
      <c r="D106" s="65"/>
      <c r="E106" s="65"/>
      <c r="F106" s="204"/>
      <c r="G106" s="204"/>
      <c r="H106" s="36"/>
      <c r="I106" s="36"/>
      <c r="J106" s="36"/>
      <c r="K106" s="36"/>
      <c r="L106" s="59"/>
      <c r="N106" s="2"/>
    </row>
    <row r="107" spans="1:14">
      <c r="A107" s="24" t="s">
        <v>2829</v>
      </c>
      <c r="B107" s="257">
        <v>1</v>
      </c>
      <c r="C107" s="279" t="s">
        <v>2726</v>
      </c>
      <c r="D107" s="22">
        <v>0</v>
      </c>
      <c r="E107" s="22">
        <v>3</v>
      </c>
      <c r="F107" s="205" t="s">
        <v>2830</v>
      </c>
      <c r="G107" s="205" t="str">
        <f>IF(B107=1,F107,"")</f>
        <v>GV.SC-02</v>
      </c>
      <c r="H107" s="37">
        <f>VLOOKUP(E107,'_Score matrix'!$B$31:$C$35,2,FALSE)</f>
        <v>1</v>
      </c>
      <c r="I107" s="37">
        <f>D107*H107</f>
        <v>0</v>
      </c>
      <c r="J107" s="37">
        <f>5*H107</f>
        <v>5</v>
      </c>
      <c r="K107" s="37"/>
      <c r="L107" s="55"/>
      <c r="N107" s="2"/>
    </row>
    <row r="108" spans="1:14">
      <c r="A108" s="429" t="str">
        <f t="shared" ref="A108:E109" si="11">A107</f>
        <v>P 2.1</v>
      </c>
      <c r="B108" s="426">
        <f t="shared" si="11"/>
        <v>1</v>
      </c>
      <c r="C108" s="430" t="str">
        <f t="shared" si="11"/>
        <v>M</v>
      </c>
      <c r="D108" s="253">
        <f t="shared" si="11"/>
        <v>0</v>
      </c>
      <c r="E108" s="253">
        <f t="shared" si="11"/>
        <v>3</v>
      </c>
      <c r="F108" s="254"/>
      <c r="G108" s="254"/>
      <c r="H108" s="253">
        <f t="shared" ref="H108:J109" si="12">H107</f>
        <v>1</v>
      </c>
      <c r="I108" s="253">
        <f t="shared" si="12"/>
        <v>0</v>
      </c>
      <c r="J108" s="253">
        <f t="shared" si="12"/>
        <v>5</v>
      </c>
      <c r="K108" s="253"/>
      <c r="L108" s="431" t="s">
        <v>2811</v>
      </c>
      <c r="N108" s="2"/>
    </row>
    <row r="109" spans="1:14">
      <c r="A109" s="429" t="str">
        <f t="shared" si="11"/>
        <v>P 2.1</v>
      </c>
      <c r="B109" s="426">
        <f t="shared" si="11"/>
        <v>1</v>
      </c>
      <c r="C109" s="430" t="str">
        <f t="shared" si="11"/>
        <v>M</v>
      </c>
      <c r="D109" s="253">
        <f t="shared" si="11"/>
        <v>0</v>
      </c>
      <c r="E109" s="253">
        <f t="shared" si="11"/>
        <v>3</v>
      </c>
      <c r="F109" s="254" t="s">
        <v>2831</v>
      </c>
      <c r="G109" s="254" t="str">
        <f>IF(B109=1,F109,"")</f>
        <v>GV.RR-02</v>
      </c>
      <c r="H109" s="253">
        <f t="shared" si="12"/>
        <v>1</v>
      </c>
      <c r="I109" s="253">
        <f t="shared" si="12"/>
        <v>0</v>
      </c>
      <c r="J109" s="253">
        <f t="shared" si="12"/>
        <v>5</v>
      </c>
      <c r="K109" s="253"/>
      <c r="L109" s="431" t="s">
        <v>2811</v>
      </c>
      <c r="N109" s="2"/>
    </row>
    <row r="110" spans="1:14">
      <c r="A110" s="24" t="s">
        <v>2832</v>
      </c>
      <c r="B110" s="257"/>
      <c r="C110" s="279"/>
      <c r="D110" s="22"/>
      <c r="E110" s="22"/>
      <c r="F110" s="205"/>
      <c r="G110" s="205"/>
      <c r="H110" s="37"/>
      <c r="I110" s="37"/>
      <c r="J110" s="37"/>
      <c r="K110" s="37"/>
      <c r="L110" s="55" t="s">
        <v>2833</v>
      </c>
      <c r="N110" s="2"/>
    </row>
    <row r="111" spans="1:14">
      <c r="A111" s="24" t="s">
        <v>2834</v>
      </c>
      <c r="B111" s="257"/>
      <c r="C111" s="279"/>
      <c r="D111" s="22">
        <v>1</v>
      </c>
      <c r="E111" s="22"/>
      <c r="F111" s="205"/>
      <c r="G111" s="205"/>
      <c r="H111" s="37"/>
      <c r="I111" s="37"/>
      <c r="J111" s="37"/>
      <c r="K111" s="37"/>
      <c r="L111" s="55"/>
      <c r="N111" s="2"/>
    </row>
    <row r="112" spans="1:14">
      <c r="A112" s="24" t="s">
        <v>2835</v>
      </c>
      <c r="B112" s="257"/>
      <c r="C112" s="279"/>
      <c r="D112" s="22">
        <v>1</v>
      </c>
      <c r="E112" s="22"/>
      <c r="F112" s="205"/>
      <c r="G112" s="205"/>
      <c r="H112" s="37"/>
      <c r="I112" s="37"/>
      <c r="J112" s="37"/>
      <c r="K112" s="37"/>
      <c r="L112" s="55"/>
      <c r="N112" s="2"/>
    </row>
    <row r="113" spans="1:14">
      <c r="A113" s="24" t="s">
        <v>2836</v>
      </c>
      <c r="B113" s="257"/>
      <c r="C113" s="279"/>
      <c r="D113" s="22">
        <v>1</v>
      </c>
      <c r="E113" s="22"/>
      <c r="F113" s="205"/>
      <c r="G113" s="205"/>
      <c r="H113" s="37"/>
      <c r="I113" s="37"/>
      <c r="J113" s="37"/>
      <c r="K113" s="37"/>
      <c r="L113" s="55"/>
      <c r="N113" s="2"/>
    </row>
    <row r="114" spans="1:14">
      <c r="A114" s="24" t="s">
        <v>2837</v>
      </c>
      <c r="B114" s="257"/>
      <c r="C114" s="279"/>
      <c r="D114" s="22">
        <v>1</v>
      </c>
      <c r="E114" s="22"/>
      <c r="F114" s="205"/>
      <c r="G114" s="205"/>
      <c r="H114" s="37"/>
      <c r="I114" s="37"/>
      <c r="J114" s="37"/>
      <c r="K114" s="37"/>
      <c r="L114" s="55"/>
      <c r="N114" s="2"/>
    </row>
    <row r="115" spans="1:14">
      <c r="A115" s="24" t="s">
        <v>2838</v>
      </c>
      <c r="B115" s="257"/>
      <c r="C115" s="279"/>
      <c r="D115" s="22">
        <v>1</v>
      </c>
      <c r="E115" s="22"/>
      <c r="F115" s="205"/>
      <c r="G115" s="205"/>
      <c r="H115" s="37"/>
      <c r="I115" s="37"/>
      <c r="J115" s="37"/>
      <c r="K115" s="37"/>
      <c r="L115" s="55"/>
      <c r="N115" s="2"/>
    </row>
    <row r="116" spans="1:14">
      <c r="A116" s="24" t="s">
        <v>2839</v>
      </c>
      <c r="B116" s="257"/>
      <c r="C116" s="279"/>
      <c r="D116" s="22">
        <v>1</v>
      </c>
      <c r="E116" s="22"/>
      <c r="F116" s="205"/>
      <c r="G116" s="205"/>
      <c r="H116" s="37"/>
      <c r="I116" s="37"/>
      <c r="J116" s="37"/>
      <c r="K116" s="37"/>
      <c r="L116" s="55"/>
      <c r="N116" s="2"/>
    </row>
    <row r="117" spans="1:14">
      <c r="A117" s="24" t="s">
        <v>2840</v>
      </c>
      <c r="B117" s="257"/>
      <c r="C117" s="279"/>
      <c r="D117" s="22">
        <v>1</v>
      </c>
      <c r="E117" s="22"/>
      <c r="F117" s="205"/>
      <c r="G117" s="205"/>
      <c r="H117" s="37"/>
      <c r="I117" s="37"/>
      <c r="J117" s="37"/>
      <c r="K117" s="37"/>
      <c r="L117" s="55"/>
      <c r="N117" s="2"/>
    </row>
    <row r="118" spans="1:14">
      <c r="A118" s="24" t="s">
        <v>2841</v>
      </c>
      <c r="B118" s="257"/>
      <c r="C118" s="279"/>
      <c r="D118" s="22">
        <v>1</v>
      </c>
      <c r="E118" s="22"/>
      <c r="F118" s="205"/>
      <c r="G118" s="205"/>
      <c r="H118" s="37"/>
      <c r="I118" s="37"/>
      <c r="J118" s="37"/>
      <c r="K118" s="37"/>
      <c r="L118" s="55"/>
      <c r="N118" s="2"/>
    </row>
    <row r="119" spans="1:14">
      <c r="A119" s="24" t="s">
        <v>2842</v>
      </c>
      <c r="B119" s="257"/>
      <c r="C119" s="279"/>
      <c r="D119" s="22">
        <v>1</v>
      </c>
      <c r="E119" s="22"/>
      <c r="F119" s="205"/>
      <c r="G119" s="205"/>
      <c r="H119" s="37"/>
      <c r="I119" s="37"/>
      <c r="J119" s="37"/>
      <c r="K119" s="37"/>
      <c r="L119" s="55"/>
      <c r="N119" s="2"/>
    </row>
    <row r="120" spans="1:14">
      <c r="A120" s="24" t="s">
        <v>2843</v>
      </c>
      <c r="B120" s="257"/>
      <c r="C120" s="279"/>
      <c r="D120" s="22">
        <v>1</v>
      </c>
      <c r="E120" s="22"/>
      <c r="F120" s="205"/>
      <c r="G120" s="205"/>
      <c r="H120" s="37"/>
      <c r="I120" s="37"/>
      <c r="J120" s="37"/>
      <c r="K120" s="37"/>
      <c r="L120" s="55"/>
      <c r="N120" s="2"/>
    </row>
    <row r="121" spans="1:14">
      <c r="A121" s="24" t="s">
        <v>2844</v>
      </c>
      <c r="B121" s="257"/>
      <c r="C121" s="279"/>
      <c r="D121" s="22">
        <v>1</v>
      </c>
      <c r="E121" s="22"/>
      <c r="F121" s="205"/>
      <c r="G121" s="205"/>
      <c r="H121" s="37"/>
      <c r="I121" s="37"/>
      <c r="J121" s="37"/>
      <c r="K121" s="37"/>
      <c r="L121" s="55"/>
      <c r="N121" s="2"/>
    </row>
    <row r="122" spans="1:14">
      <c r="A122" s="24" t="s">
        <v>2845</v>
      </c>
      <c r="B122" s="257"/>
      <c r="C122" s="279"/>
      <c r="D122" s="22">
        <v>1</v>
      </c>
      <c r="E122" s="22"/>
      <c r="F122" s="205"/>
      <c r="G122" s="205"/>
      <c r="H122" s="37"/>
      <c r="I122" s="37"/>
      <c r="J122" s="37"/>
      <c r="K122" s="37"/>
      <c r="L122" s="55"/>
      <c r="N122" s="2"/>
    </row>
    <row r="123" spans="1:14">
      <c r="A123" s="24" t="s">
        <v>2846</v>
      </c>
      <c r="B123" s="257">
        <v>1</v>
      </c>
      <c r="C123" s="279" t="s">
        <v>2726</v>
      </c>
      <c r="D123" s="22">
        <v>0</v>
      </c>
      <c r="E123" s="22">
        <v>3</v>
      </c>
      <c r="F123" s="205" t="s">
        <v>2830</v>
      </c>
      <c r="G123" s="205" t="str">
        <f>IF(B123=1,F123,"")</f>
        <v>GV.SC-02</v>
      </c>
      <c r="H123" s="37">
        <f>VLOOKUP(E123,'_Score matrix'!$B$31:$C$35,2,FALSE)</f>
        <v>1</v>
      </c>
      <c r="I123" s="37">
        <f>D123*H123</f>
        <v>0</v>
      </c>
      <c r="J123" s="37">
        <f>5*H123</f>
        <v>5</v>
      </c>
      <c r="K123" s="37"/>
      <c r="L123" s="55"/>
      <c r="N123" s="2"/>
    </row>
    <row r="124" spans="1:14">
      <c r="A124" s="429" t="str">
        <f>A123</f>
        <v>P 2.3</v>
      </c>
      <c r="B124" s="426">
        <f>B123</f>
        <v>1</v>
      </c>
      <c r="C124" s="430" t="str">
        <f>C123</f>
        <v>M</v>
      </c>
      <c r="D124" s="253">
        <f>D123</f>
        <v>0</v>
      </c>
      <c r="E124" s="253">
        <f>E123</f>
        <v>3</v>
      </c>
      <c r="F124" s="254" t="s">
        <v>2831</v>
      </c>
      <c r="G124" s="254" t="str">
        <f>IF(B124=1,F124,"")</f>
        <v>GV.RR-02</v>
      </c>
      <c r="H124" s="253">
        <f>H123</f>
        <v>1</v>
      </c>
      <c r="I124" s="253">
        <f>I123</f>
        <v>0</v>
      </c>
      <c r="J124" s="253">
        <f>J123</f>
        <v>5</v>
      </c>
      <c r="K124" s="253"/>
      <c r="L124" s="431" t="s">
        <v>2811</v>
      </c>
      <c r="N124" s="2"/>
    </row>
    <row r="125" spans="1:14">
      <c r="A125" s="24" t="s">
        <v>2847</v>
      </c>
      <c r="B125" s="257">
        <v>1</v>
      </c>
      <c r="C125" s="279" t="s">
        <v>2726</v>
      </c>
      <c r="D125" s="22">
        <v>0</v>
      </c>
      <c r="E125" s="22">
        <v>3</v>
      </c>
      <c r="F125" s="205" t="s">
        <v>2830</v>
      </c>
      <c r="G125" s="205" t="str">
        <f>IF(B125=1,F125,"")</f>
        <v>GV.SC-02</v>
      </c>
      <c r="H125" s="37">
        <f>VLOOKUP(E125,'_Score matrix'!$B$31:$C$35,2,FALSE)</f>
        <v>1</v>
      </c>
      <c r="I125" s="37">
        <f>D125*H125</f>
        <v>0</v>
      </c>
      <c r="J125" s="37">
        <f>5*H125</f>
        <v>5</v>
      </c>
      <c r="K125" s="37"/>
      <c r="L125" s="55"/>
      <c r="N125" s="2"/>
    </row>
    <row r="126" spans="1:14">
      <c r="A126" s="24" t="s">
        <v>2848</v>
      </c>
      <c r="B126" s="257"/>
      <c r="C126" s="279"/>
      <c r="D126" s="22"/>
      <c r="E126" s="22"/>
      <c r="F126" s="205"/>
      <c r="G126" s="205"/>
      <c r="H126" s="37"/>
      <c r="I126" s="37"/>
      <c r="J126" s="37"/>
      <c r="K126" s="37"/>
      <c r="L126" s="55"/>
      <c r="N126" s="2"/>
    </row>
    <row r="127" spans="1:14">
      <c r="A127" s="24" t="s">
        <v>2849</v>
      </c>
      <c r="B127" s="257">
        <v>1</v>
      </c>
      <c r="C127" s="279" t="s">
        <v>2726</v>
      </c>
      <c r="D127" s="22">
        <v>0</v>
      </c>
      <c r="E127" s="22">
        <v>3</v>
      </c>
      <c r="F127" s="205" t="s">
        <v>2830</v>
      </c>
      <c r="G127" s="205" t="str">
        <f>IF(B127=1,F127,"")</f>
        <v>GV.SC-02</v>
      </c>
      <c r="H127" s="37">
        <f>VLOOKUP(E127,'_Score matrix'!$B$31:$C$35,2,FALSE)</f>
        <v>1</v>
      </c>
      <c r="I127" s="37">
        <f>D127*H127</f>
        <v>0</v>
      </c>
      <c r="J127" s="37">
        <f>5*H127</f>
        <v>5</v>
      </c>
      <c r="K127" s="37"/>
      <c r="L127" s="55"/>
      <c r="N127" s="2"/>
    </row>
    <row r="128" spans="1:14">
      <c r="A128" s="24" t="s">
        <v>2850</v>
      </c>
      <c r="B128" s="257">
        <v>1</v>
      </c>
      <c r="C128" s="279" t="s">
        <v>2726</v>
      </c>
      <c r="D128" s="22">
        <v>0</v>
      </c>
      <c r="E128" s="22">
        <v>3</v>
      </c>
      <c r="F128" s="205" t="s">
        <v>2830</v>
      </c>
      <c r="G128" s="205" t="str">
        <f>IF(B128=1,F128,"")</f>
        <v>GV.SC-02</v>
      </c>
      <c r="H128" s="37">
        <f>VLOOKUP(E128,'_Score matrix'!$B$31:$C$35,2,FALSE)</f>
        <v>1</v>
      </c>
      <c r="I128" s="37">
        <f>D128*H128</f>
        <v>0</v>
      </c>
      <c r="J128" s="37">
        <f>5*H128</f>
        <v>5</v>
      </c>
      <c r="K128" s="37"/>
      <c r="L128" s="55"/>
      <c r="N128" s="2"/>
    </row>
    <row r="129" spans="1:14">
      <c r="A129" s="429" t="str">
        <f t="shared" ref="A129:E130" si="13">A128</f>
        <v>P 2.6</v>
      </c>
      <c r="B129" s="426">
        <f t="shared" si="13"/>
        <v>1</v>
      </c>
      <c r="C129" s="430" t="str">
        <f t="shared" si="13"/>
        <v>M</v>
      </c>
      <c r="D129" s="253">
        <f t="shared" si="13"/>
        <v>0</v>
      </c>
      <c r="E129" s="253">
        <f t="shared" si="13"/>
        <v>3</v>
      </c>
      <c r="F129" s="254"/>
      <c r="G129" s="254"/>
      <c r="H129" s="253">
        <f t="shared" ref="H129:J130" si="14">H128</f>
        <v>1</v>
      </c>
      <c r="I129" s="253">
        <f t="shared" si="14"/>
        <v>0</v>
      </c>
      <c r="J129" s="253">
        <f t="shared" si="14"/>
        <v>5</v>
      </c>
      <c r="K129" s="253"/>
      <c r="L129" s="431" t="s">
        <v>2811</v>
      </c>
      <c r="N129" s="2"/>
    </row>
    <row r="130" spans="1:14">
      <c r="A130" s="429" t="str">
        <f t="shared" si="13"/>
        <v>P 2.6</v>
      </c>
      <c r="B130" s="426">
        <f t="shared" si="13"/>
        <v>1</v>
      </c>
      <c r="C130" s="430" t="str">
        <f t="shared" si="13"/>
        <v>M</v>
      </c>
      <c r="D130" s="253">
        <f t="shared" si="13"/>
        <v>0</v>
      </c>
      <c r="E130" s="253">
        <f t="shared" si="13"/>
        <v>3</v>
      </c>
      <c r="F130" s="254" t="s">
        <v>2831</v>
      </c>
      <c r="G130" s="254" t="str">
        <f>IF(B130=1,F130,"")</f>
        <v>GV.RR-02</v>
      </c>
      <c r="H130" s="253">
        <f t="shared" si="14"/>
        <v>1</v>
      </c>
      <c r="I130" s="253">
        <f t="shared" si="14"/>
        <v>0</v>
      </c>
      <c r="J130" s="253">
        <f t="shared" si="14"/>
        <v>5</v>
      </c>
      <c r="K130" s="253"/>
      <c r="L130" s="431" t="s">
        <v>2811</v>
      </c>
      <c r="N130" s="2"/>
    </row>
    <row r="131" spans="1:14">
      <c r="A131" s="24" t="s">
        <v>2851</v>
      </c>
      <c r="B131" s="257"/>
      <c r="C131" s="279"/>
      <c r="D131" s="22"/>
      <c r="E131" s="22"/>
      <c r="F131" s="205"/>
      <c r="G131" s="205"/>
      <c r="H131" s="37"/>
      <c r="I131" s="37"/>
      <c r="J131" s="37"/>
      <c r="K131" s="37"/>
      <c r="L131" s="55"/>
      <c r="N131" s="2"/>
    </row>
    <row r="132" spans="1:14">
      <c r="A132" s="24" t="s">
        <v>2852</v>
      </c>
      <c r="B132" s="257"/>
      <c r="C132" s="279"/>
      <c r="D132" s="22">
        <v>1</v>
      </c>
      <c r="E132" s="22"/>
      <c r="F132" s="205"/>
      <c r="G132" s="205"/>
      <c r="H132" s="37"/>
      <c r="I132" s="37"/>
      <c r="J132" s="37"/>
      <c r="K132" s="37"/>
      <c r="L132" s="55"/>
      <c r="N132" s="2"/>
    </row>
    <row r="133" spans="1:14">
      <c r="A133" s="24" t="s">
        <v>2853</v>
      </c>
      <c r="B133" s="257"/>
      <c r="C133" s="279"/>
      <c r="D133" s="22">
        <v>1</v>
      </c>
      <c r="E133" s="22"/>
      <c r="F133" s="205"/>
      <c r="G133" s="205"/>
      <c r="H133" s="37"/>
      <c r="I133" s="37"/>
      <c r="J133" s="37"/>
      <c r="K133" s="37"/>
      <c r="L133" s="55"/>
      <c r="N133" s="2"/>
    </row>
    <row r="134" spans="1:14">
      <c r="A134" s="24" t="s">
        <v>2854</v>
      </c>
      <c r="B134" s="257"/>
      <c r="C134" s="279"/>
      <c r="D134" s="22">
        <v>1</v>
      </c>
      <c r="E134" s="22"/>
      <c r="F134" s="205"/>
      <c r="G134" s="205"/>
      <c r="H134" s="37"/>
      <c r="I134" s="37"/>
      <c r="J134" s="37"/>
      <c r="K134" s="37"/>
      <c r="L134" s="55"/>
      <c r="N134" s="2"/>
    </row>
    <row r="135" spans="1:14">
      <c r="A135" s="24" t="s">
        <v>2855</v>
      </c>
      <c r="B135" s="257"/>
      <c r="C135" s="279"/>
      <c r="D135" s="22">
        <v>1</v>
      </c>
      <c r="E135" s="22"/>
      <c r="F135" s="205"/>
      <c r="G135" s="205"/>
      <c r="H135" s="37"/>
      <c r="I135" s="37"/>
      <c r="J135" s="37"/>
      <c r="K135" s="37"/>
      <c r="L135" s="55"/>
      <c r="N135" s="2"/>
    </row>
    <row r="136" spans="1:14">
      <c r="A136" s="24" t="s">
        <v>2856</v>
      </c>
      <c r="B136" s="257"/>
      <c r="C136" s="279"/>
      <c r="D136" s="22">
        <v>1</v>
      </c>
      <c r="E136" s="22"/>
      <c r="F136" s="205"/>
      <c r="G136" s="205"/>
      <c r="H136" s="37"/>
      <c r="I136" s="37"/>
      <c r="J136" s="37"/>
      <c r="K136" s="37"/>
      <c r="L136" s="55"/>
      <c r="N136" s="2"/>
    </row>
    <row r="137" spans="1:14">
      <c r="A137" s="24" t="s">
        <v>2857</v>
      </c>
      <c r="B137" s="257"/>
      <c r="C137" s="279"/>
      <c r="D137" s="22">
        <v>1</v>
      </c>
      <c r="E137" s="22"/>
      <c r="F137" s="205"/>
      <c r="G137" s="205"/>
      <c r="H137" s="37"/>
      <c r="I137" s="37"/>
      <c r="J137" s="37"/>
      <c r="K137" s="37"/>
      <c r="L137" s="55"/>
      <c r="N137" s="2"/>
    </row>
    <row r="138" spans="1:14">
      <c r="A138" s="24" t="s">
        <v>2858</v>
      </c>
      <c r="B138" s="257"/>
      <c r="C138" s="279"/>
      <c r="D138" s="22">
        <v>1</v>
      </c>
      <c r="E138" s="22"/>
      <c r="F138" s="205"/>
      <c r="G138" s="205"/>
      <c r="H138" s="37"/>
      <c r="I138" s="37"/>
      <c r="J138" s="37"/>
      <c r="K138" s="37"/>
      <c r="L138" s="55"/>
      <c r="N138" s="2"/>
    </row>
    <row r="139" spans="1:14">
      <c r="A139" s="24" t="s">
        <v>2859</v>
      </c>
      <c r="B139" s="257"/>
      <c r="C139" s="279"/>
      <c r="D139" s="22">
        <v>1</v>
      </c>
      <c r="E139" s="22"/>
      <c r="F139" s="205"/>
      <c r="G139" s="205"/>
      <c r="H139" s="37"/>
      <c r="I139" s="37"/>
      <c r="J139" s="37"/>
      <c r="K139" s="37"/>
      <c r="L139" s="55"/>
      <c r="N139" s="2"/>
    </row>
    <row r="140" spans="1:14">
      <c r="A140" s="24" t="s">
        <v>2860</v>
      </c>
      <c r="B140" s="257">
        <v>1</v>
      </c>
      <c r="C140" s="279" t="s">
        <v>2726</v>
      </c>
      <c r="D140" s="22">
        <v>0</v>
      </c>
      <c r="E140" s="22">
        <v>3</v>
      </c>
      <c r="F140" s="205" t="s">
        <v>2830</v>
      </c>
      <c r="G140" s="205" t="str">
        <f>IF(B140=1,F140,"")</f>
        <v>GV.SC-02</v>
      </c>
      <c r="H140" s="37">
        <f>VLOOKUP(E140,'_Score matrix'!$B$31:$C$35,2,FALSE)</f>
        <v>1</v>
      </c>
      <c r="I140" s="37">
        <f>D140*H140</f>
        <v>0</v>
      </c>
      <c r="J140" s="37">
        <f>5*H140</f>
        <v>5</v>
      </c>
      <c r="K140" s="37"/>
      <c r="L140" s="55"/>
      <c r="N140" s="2"/>
    </row>
    <row r="141" spans="1:14">
      <c r="A141" s="429" t="str">
        <f t="shared" ref="A141:E142" si="15">A140</f>
        <v>P 2.8</v>
      </c>
      <c r="B141" s="426">
        <f t="shared" si="15"/>
        <v>1</v>
      </c>
      <c r="C141" s="430" t="str">
        <f t="shared" si="15"/>
        <v>M</v>
      </c>
      <c r="D141" s="253">
        <f t="shared" si="15"/>
        <v>0</v>
      </c>
      <c r="E141" s="253">
        <f t="shared" si="15"/>
        <v>3</v>
      </c>
      <c r="F141" s="254"/>
      <c r="G141" s="254"/>
      <c r="H141" s="253">
        <f t="shared" ref="H141:J142" si="16">H140</f>
        <v>1</v>
      </c>
      <c r="I141" s="253">
        <f t="shared" si="16"/>
        <v>0</v>
      </c>
      <c r="J141" s="253">
        <f t="shared" si="16"/>
        <v>5</v>
      </c>
      <c r="K141" s="253"/>
      <c r="L141" s="431" t="s">
        <v>2811</v>
      </c>
      <c r="N141" s="2"/>
    </row>
    <row r="142" spans="1:14">
      <c r="A142" s="429" t="str">
        <f t="shared" si="15"/>
        <v>P 2.8</v>
      </c>
      <c r="B142" s="426">
        <f t="shared" si="15"/>
        <v>1</v>
      </c>
      <c r="C142" s="430" t="str">
        <f t="shared" si="15"/>
        <v>M</v>
      </c>
      <c r="D142" s="253">
        <f t="shared" si="15"/>
        <v>0</v>
      </c>
      <c r="E142" s="253">
        <f t="shared" si="15"/>
        <v>3</v>
      </c>
      <c r="F142" s="254" t="s">
        <v>2831</v>
      </c>
      <c r="G142" s="254" t="str">
        <f>IF(B142=1,F142,"")</f>
        <v>GV.RR-02</v>
      </c>
      <c r="H142" s="253">
        <f t="shared" si="16"/>
        <v>1</v>
      </c>
      <c r="I142" s="253">
        <f t="shared" si="16"/>
        <v>0</v>
      </c>
      <c r="J142" s="253">
        <f t="shared" si="16"/>
        <v>5</v>
      </c>
      <c r="K142" s="253"/>
      <c r="L142" s="431" t="s">
        <v>2811</v>
      </c>
      <c r="N142" s="2"/>
    </row>
    <row r="143" spans="1:14">
      <c r="A143" s="25" t="s">
        <v>2861</v>
      </c>
      <c r="B143" s="261">
        <v>1</v>
      </c>
      <c r="C143" s="280" t="s">
        <v>2726</v>
      </c>
      <c r="D143" s="26">
        <v>0</v>
      </c>
      <c r="E143" s="26">
        <v>3</v>
      </c>
      <c r="F143" s="205" t="s">
        <v>2830</v>
      </c>
      <c r="G143" s="205" t="str">
        <f>IF(B143=1,F143,"")</f>
        <v>GV.SC-02</v>
      </c>
      <c r="H143" s="38">
        <f>VLOOKUP(E143,'_Score matrix'!$B$31:$C$35,2,FALSE)</f>
        <v>1</v>
      </c>
      <c r="I143" s="38">
        <f>D143*H143</f>
        <v>0</v>
      </c>
      <c r="J143" s="38">
        <f>5*H143</f>
        <v>5</v>
      </c>
      <c r="K143" s="38"/>
      <c r="L143" s="56"/>
      <c r="N143" s="2"/>
    </row>
    <row r="144" spans="1:14" ht="15" thickBot="1">
      <c r="A144" s="25" t="s">
        <v>2862</v>
      </c>
      <c r="B144" s="261">
        <v>1</v>
      </c>
      <c r="C144" s="280" t="s">
        <v>2726</v>
      </c>
      <c r="D144" s="26">
        <v>0</v>
      </c>
      <c r="E144" s="26">
        <v>3</v>
      </c>
      <c r="F144" s="205" t="s">
        <v>2830</v>
      </c>
      <c r="G144" s="205" t="str">
        <f>IF(B144=1,F144,"")</f>
        <v>GV.SC-02</v>
      </c>
      <c r="H144" s="38">
        <f>VLOOKUP(E144,'_Score matrix'!$B$31:$C$35,2,FALSE)</f>
        <v>1</v>
      </c>
      <c r="I144" s="38">
        <f>D144*H144</f>
        <v>0</v>
      </c>
      <c r="J144" s="38">
        <f>5*H144</f>
        <v>5</v>
      </c>
      <c r="K144" s="38"/>
      <c r="L144" s="56"/>
      <c r="N144" s="2"/>
    </row>
    <row r="145" spans="1:14" ht="15" thickBot="1">
      <c r="A145" s="69" t="s">
        <v>2806</v>
      </c>
      <c r="B145" s="262"/>
      <c r="C145" s="281"/>
      <c r="D145" s="20">
        <f>SUMIFS(D:D,$A:$A,"P 2*",$B:$B,1,$C:$C,"M",$L:$L,"&lt;&gt;NIST MAPPING")</f>
        <v>0</v>
      </c>
      <c r="E145" s="20">
        <f>SUMIFS(E:E,$A:$A,"P 2*",$B:$B,1,$C:$C,"M",$L:$L,"&lt;&gt;NIST MAPPING")</f>
        <v>24</v>
      </c>
      <c r="F145" s="33"/>
      <c r="G145" s="33"/>
      <c r="H145" s="33">
        <f>SUMIFS(H:H,$A:$A,"P 2*",$B:$B,1,$C:$C,"M",$L:$L,"&lt;&gt;NIST MAPPING")</f>
        <v>8</v>
      </c>
      <c r="I145" s="33">
        <f>SUMIFS(I:I,$A:$A,"P 2*",$B:$B,1,$C:$C,"M",$L:$L,"&lt;&gt;NIST MAPPING")</f>
        <v>0</v>
      </c>
      <c r="J145" s="33">
        <f>SUMIFS(J:J,$A:$A,"P 2*",$B:$B,1,$C:$C,"M",$L:$L,"&lt;&gt;NIST MAPPING")</f>
        <v>40</v>
      </c>
      <c r="K145" s="33">
        <f>IF(ROUND(100*(I145-H145)/(J145-H145),2) &lt; 0, 0, ROUND(100*(I145-H145)/(J145-H145),2))</f>
        <v>0</v>
      </c>
      <c r="L145" s="60"/>
      <c r="N145" s="2"/>
    </row>
    <row r="146" spans="1:14" ht="15" thickBot="1">
      <c r="A146" s="19"/>
      <c r="B146" s="271"/>
      <c r="C146" s="288"/>
      <c r="D146" s="19"/>
      <c r="E146" s="19"/>
      <c r="F146" s="41"/>
      <c r="G146" s="41"/>
      <c r="H146" s="41"/>
      <c r="I146" s="41"/>
      <c r="J146" s="41"/>
      <c r="K146" s="41"/>
      <c r="N146" s="2"/>
    </row>
    <row r="147" spans="1:14">
      <c r="A147" s="53" t="s">
        <v>2863</v>
      </c>
      <c r="B147" s="260"/>
      <c r="C147" s="278"/>
      <c r="D147" s="66"/>
      <c r="E147" s="66"/>
      <c r="F147" s="208"/>
      <c r="G147" s="208"/>
      <c r="H147" s="42"/>
      <c r="I147" s="42"/>
      <c r="J147" s="42"/>
      <c r="K147" s="42"/>
      <c r="L147" s="59"/>
      <c r="N147" s="2"/>
    </row>
    <row r="148" spans="1:14">
      <c r="A148" s="24" t="s">
        <v>2864</v>
      </c>
      <c r="B148" s="257">
        <v>1</v>
      </c>
      <c r="C148" s="279" t="s">
        <v>2726</v>
      </c>
      <c r="D148" s="22">
        <v>0</v>
      </c>
      <c r="E148" s="22">
        <v>3</v>
      </c>
      <c r="F148" s="205"/>
      <c r="G148" s="205"/>
      <c r="H148" s="37">
        <f>VLOOKUP(E148,'_Score matrix'!$B$31:$C$35,2,FALSE)</f>
        <v>1</v>
      </c>
      <c r="I148" s="37">
        <f t="shared" ref="I148:I157" si="17">D148*H148</f>
        <v>0</v>
      </c>
      <c r="J148" s="37">
        <f>5*H148</f>
        <v>5</v>
      </c>
      <c r="K148" s="37"/>
      <c r="L148" s="55"/>
      <c r="N148" s="2"/>
    </row>
    <row r="149" spans="1:14">
      <c r="A149" s="24" t="s">
        <v>2865</v>
      </c>
      <c r="B149" s="257">
        <v>1</v>
      </c>
      <c r="C149" s="279" t="s">
        <v>2726</v>
      </c>
      <c r="D149" s="22">
        <v>0</v>
      </c>
      <c r="E149" s="22">
        <v>3</v>
      </c>
      <c r="F149" s="205"/>
      <c r="G149" s="205"/>
      <c r="H149" s="37">
        <f>VLOOKUP(E149,'_Score matrix'!$B$31:$C$35,2,FALSE)</f>
        <v>1</v>
      </c>
      <c r="I149" s="37">
        <f t="shared" si="17"/>
        <v>0</v>
      </c>
      <c r="J149" s="37">
        <f t="shared" ref="J149:J153" si="18">5*H149</f>
        <v>5</v>
      </c>
      <c r="K149" s="37"/>
      <c r="L149" s="55"/>
      <c r="N149" s="2"/>
    </row>
    <row r="150" spans="1:14">
      <c r="A150" s="24" t="s">
        <v>2866</v>
      </c>
      <c r="B150" s="257">
        <v>1</v>
      </c>
      <c r="C150" s="279" t="s">
        <v>2726</v>
      </c>
      <c r="D150" s="22">
        <v>0</v>
      </c>
      <c r="E150" s="22">
        <v>3</v>
      </c>
      <c r="F150" s="205"/>
      <c r="G150" s="205"/>
      <c r="H150" s="37">
        <f>VLOOKUP(E150,'_Score matrix'!$B$31:$C$35,2,FALSE)</f>
        <v>1</v>
      </c>
      <c r="I150" s="37">
        <f t="shared" si="17"/>
        <v>0</v>
      </c>
      <c r="J150" s="37">
        <f t="shared" ref="J150" si="19">5*H150</f>
        <v>5</v>
      </c>
      <c r="K150" s="37"/>
      <c r="L150" s="55"/>
      <c r="N150" s="2"/>
    </row>
    <row r="151" spans="1:14">
      <c r="A151" s="24" t="s">
        <v>2867</v>
      </c>
      <c r="B151" s="257">
        <v>1</v>
      </c>
      <c r="C151" s="279" t="s">
        <v>2726</v>
      </c>
      <c r="D151" s="22">
        <v>0</v>
      </c>
      <c r="E151" s="22">
        <v>3</v>
      </c>
      <c r="F151" s="205"/>
      <c r="G151" s="205"/>
      <c r="H151" s="37">
        <f>VLOOKUP(E151,'_Score matrix'!$B$31:$C$35,2,FALSE)</f>
        <v>1</v>
      </c>
      <c r="I151" s="37">
        <f t="shared" si="17"/>
        <v>0</v>
      </c>
      <c r="J151" s="37">
        <f t="shared" si="18"/>
        <v>5</v>
      </c>
      <c r="K151" s="37"/>
      <c r="L151" s="55"/>
      <c r="N151" s="2"/>
    </row>
    <row r="152" spans="1:14">
      <c r="A152" s="24" t="s">
        <v>2868</v>
      </c>
      <c r="B152" s="257">
        <v>1</v>
      </c>
      <c r="C152" s="279" t="s">
        <v>2726</v>
      </c>
      <c r="D152" s="22">
        <v>0</v>
      </c>
      <c r="E152" s="22">
        <v>3</v>
      </c>
      <c r="F152" s="205"/>
      <c r="G152" s="205"/>
      <c r="H152" s="37">
        <f>VLOOKUP(E152,'_Score matrix'!$B$31:$C$35,2,FALSE)</f>
        <v>1</v>
      </c>
      <c r="I152" s="37">
        <f t="shared" si="17"/>
        <v>0</v>
      </c>
      <c r="J152" s="37">
        <f t="shared" si="18"/>
        <v>5</v>
      </c>
      <c r="K152" s="37"/>
      <c r="L152" s="55"/>
      <c r="N152" s="2"/>
    </row>
    <row r="153" spans="1:14">
      <c r="A153" s="24" t="s">
        <v>2869</v>
      </c>
      <c r="B153" s="257">
        <v>1</v>
      </c>
      <c r="C153" s="279" t="s">
        <v>2726</v>
      </c>
      <c r="D153" s="22">
        <v>0</v>
      </c>
      <c r="E153" s="22">
        <v>3</v>
      </c>
      <c r="F153" s="205" t="s">
        <v>2870</v>
      </c>
      <c r="G153" s="205" t="str">
        <f>IF(B153=1,F153,"")</f>
        <v>PR.AT-01</v>
      </c>
      <c r="H153" s="37">
        <f>VLOOKUP(E153,'_Score matrix'!$B$31:$C$35,2,FALSE)</f>
        <v>1</v>
      </c>
      <c r="I153" s="37">
        <f t="shared" si="17"/>
        <v>0</v>
      </c>
      <c r="J153" s="37">
        <f t="shared" si="18"/>
        <v>5</v>
      </c>
      <c r="K153" s="37"/>
      <c r="L153" s="55"/>
      <c r="N153" s="2"/>
    </row>
    <row r="154" spans="1:14">
      <c r="A154" s="24" t="s">
        <v>2871</v>
      </c>
      <c r="B154" s="257">
        <v>1</v>
      </c>
      <c r="C154" s="279" t="s">
        <v>2726</v>
      </c>
      <c r="D154" s="22">
        <v>0</v>
      </c>
      <c r="E154" s="22">
        <v>3</v>
      </c>
      <c r="F154" s="205" t="s">
        <v>2872</v>
      </c>
      <c r="G154" s="205" t="str">
        <f>IF(B154=1,F154,"")</f>
        <v>GV.RR-04</v>
      </c>
      <c r="H154" s="37">
        <f>VLOOKUP(E154,'_Score matrix'!$B$31:$C$35,2,FALSE)</f>
        <v>1</v>
      </c>
      <c r="I154" s="37">
        <f t="shared" si="17"/>
        <v>0</v>
      </c>
      <c r="J154" s="37">
        <f t="shared" ref="J154" si="20">5*H154</f>
        <v>5</v>
      </c>
      <c r="K154" s="37"/>
      <c r="L154" s="55"/>
      <c r="N154" s="2"/>
    </row>
    <row r="155" spans="1:14">
      <c r="A155" s="24" t="s">
        <v>2873</v>
      </c>
      <c r="B155" s="257">
        <v>1</v>
      </c>
      <c r="C155" s="279" t="s">
        <v>2726</v>
      </c>
      <c r="D155" s="22">
        <v>0</v>
      </c>
      <c r="E155" s="22">
        <v>3</v>
      </c>
      <c r="F155" s="205"/>
      <c r="G155" s="205"/>
      <c r="H155" s="37">
        <f>VLOOKUP(E155,'_Score matrix'!$B$31:$C$35,2,FALSE)</f>
        <v>1</v>
      </c>
      <c r="I155" s="37">
        <f t="shared" si="17"/>
        <v>0</v>
      </c>
      <c r="J155" s="37">
        <f t="shared" ref="J155" si="21">5*H155</f>
        <v>5</v>
      </c>
      <c r="K155" s="37"/>
      <c r="L155" s="55"/>
      <c r="N155" s="2"/>
    </row>
    <row r="156" spans="1:14">
      <c r="A156" s="24" t="s">
        <v>2874</v>
      </c>
      <c r="B156" s="257">
        <v>1</v>
      </c>
      <c r="C156" s="279" t="s">
        <v>2726</v>
      </c>
      <c r="D156" s="22">
        <v>0</v>
      </c>
      <c r="E156" s="22">
        <v>3</v>
      </c>
      <c r="F156" s="205"/>
      <c r="G156" s="205"/>
      <c r="H156" s="37">
        <f>VLOOKUP(E156,'_Score matrix'!$B$31:$C$35,2,FALSE)</f>
        <v>1</v>
      </c>
      <c r="I156" s="37">
        <f t="shared" si="17"/>
        <v>0</v>
      </c>
      <c r="J156" s="37">
        <f t="shared" ref="J156" si="22">5*H156</f>
        <v>5</v>
      </c>
      <c r="K156" s="39"/>
      <c r="L156" s="61"/>
      <c r="N156" s="2"/>
    </row>
    <row r="157" spans="1:14" ht="15" thickBot="1">
      <c r="A157" s="24" t="s">
        <v>2875</v>
      </c>
      <c r="B157" s="269">
        <v>1</v>
      </c>
      <c r="C157" s="287" t="s">
        <v>2726</v>
      </c>
      <c r="D157" s="58">
        <v>0</v>
      </c>
      <c r="E157" s="58">
        <v>3</v>
      </c>
      <c r="F157" s="110"/>
      <c r="G157" s="110"/>
      <c r="H157" s="48">
        <f>VLOOKUP(E157,'_Score matrix'!$B$31:$C$35,2,FALSE)</f>
        <v>1</v>
      </c>
      <c r="I157" s="48">
        <f t="shared" si="17"/>
        <v>0</v>
      </c>
      <c r="J157" s="48">
        <f t="shared" ref="J157" si="23">5*H157</f>
        <v>5</v>
      </c>
      <c r="K157" s="39"/>
      <c r="L157" s="61"/>
      <c r="N157" s="2"/>
    </row>
    <row r="158" spans="1:14" ht="15" thickBot="1">
      <c r="A158" s="69" t="s">
        <v>2806</v>
      </c>
      <c r="B158" s="262"/>
      <c r="C158" s="281"/>
      <c r="D158" s="20">
        <f>SUMIFS(D:D,$A:$A,"P 3*",$B:$B,1,$C:$C,"M",$L:$L,"&lt;&gt;NIST MAPPING")</f>
        <v>0</v>
      </c>
      <c r="E158" s="20">
        <f>SUMIFS(E:E,$A:$A,"P 3*",$B:$B,1,$C:$C,"M",$L:$L,"&lt;&gt;NIST MAPPING")</f>
        <v>42</v>
      </c>
      <c r="F158" s="33"/>
      <c r="G158" s="33"/>
      <c r="H158" s="33">
        <f>SUMIFS(H:H,$A:$A,"P 3*",$B:$B,1,$C:$C,"M",$L:$L,"&lt;&gt;NIST MAPPING")</f>
        <v>14</v>
      </c>
      <c r="I158" s="33">
        <f>SUMIFS(I:I,$A:$A,"P 3*",$B:$B,1,$C:$C,"M",$L:$L,"&lt;&gt;NIST MAPPING")</f>
        <v>0</v>
      </c>
      <c r="J158" s="33">
        <f>SUMIFS(J:J,$A:$A,"P 3*",$B:$B,1,$C:$C,"M",$L:$L,"&lt;&gt;NIST MAPPING")</f>
        <v>70</v>
      </c>
      <c r="K158" s="33">
        <f>IF(ROUND(100*(I158-H158)/(J158-H158),2) &lt; 0, 0, ROUND(100*(I158-H158)/(J158-H158),2))</f>
        <v>0</v>
      </c>
      <c r="L158" s="60"/>
      <c r="N158" s="2"/>
    </row>
    <row r="159" spans="1:14" ht="15" thickBot="1">
      <c r="A159" s="19"/>
      <c r="B159" s="271"/>
      <c r="C159" s="288"/>
      <c r="D159" s="19"/>
      <c r="E159" s="19"/>
      <c r="F159" s="41"/>
      <c r="G159" s="41"/>
      <c r="H159" s="41"/>
      <c r="I159" s="41"/>
      <c r="J159" s="41"/>
      <c r="K159" s="41"/>
      <c r="N159" s="2"/>
    </row>
    <row r="160" spans="1:14">
      <c r="A160" s="53" t="s">
        <v>2876</v>
      </c>
      <c r="B160" s="260"/>
      <c r="C160" s="278"/>
      <c r="D160" s="23"/>
      <c r="E160" s="23"/>
      <c r="F160" s="209"/>
      <c r="G160" s="209"/>
      <c r="H160" s="43"/>
      <c r="I160" s="43"/>
      <c r="J160" s="43"/>
      <c r="K160" s="43"/>
      <c r="L160" s="59"/>
      <c r="N160" s="2"/>
    </row>
    <row r="161" spans="1:14">
      <c r="A161" s="24" t="s">
        <v>2877</v>
      </c>
      <c r="B161" s="257">
        <v>1</v>
      </c>
      <c r="C161" s="279" t="s">
        <v>2726</v>
      </c>
      <c r="D161" s="22">
        <v>0</v>
      </c>
      <c r="E161" s="22">
        <v>3</v>
      </c>
      <c r="F161" s="205"/>
      <c r="G161" s="205"/>
      <c r="H161" s="37">
        <f>VLOOKUP(E161,'_Score matrix'!$B$31:$C$35,2,FALSE)</f>
        <v>1</v>
      </c>
      <c r="I161" s="37">
        <f>D161*H161</f>
        <v>0</v>
      </c>
      <c r="J161" s="37">
        <f>5*H161</f>
        <v>5</v>
      </c>
      <c r="K161" s="37"/>
      <c r="L161" s="55"/>
      <c r="N161" s="2"/>
    </row>
    <row r="162" spans="1:14">
      <c r="A162" s="502" t="s">
        <v>2878</v>
      </c>
      <c r="B162" s="491"/>
      <c r="C162" s="503"/>
      <c r="D162" s="493"/>
      <c r="E162" s="493"/>
      <c r="F162" s="494"/>
      <c r="G162" s="494"/>
      <c r="H162" s="493"/>
      <c r="I162" s="493"/>
      <c r="J162" s="493"/>
      <c r="K162" s="497"/>
      <c r="L162" s="495"/>
      <c r="N162" s="2"/>
    </row>
    <row r="163" spans="1:14">
      <c r="A163" s="502" t="s">
        <v>2878</v>
      </c>
      <c r="B163" s="491"/>
      <c r="C163" s="503"/>
      <c r="D163" s="493"/>
      <c r="E163" s="493"/>
      <c r="F163" s="494"/>
      <c r="G163" s="494"/>
      <c r="H163" s="493"/>
      <c r="I163" s="493"/>
      <c r="J163" s="493"/>
      <c r="K163" s="497"/>
      <c r="L163" s="495"/>
      <c r="N163" s="2"/>
    </row>
    <row r="164" spans="1:14">
      <c r="A164" s="502" t="s">
        <v>2878</v>
      </c>
      <c r="B164" s="491"/>
      <c r="C164" s="503"/>
      <c r="D164" s="493"/>
      <c r="E164" s="493"/>
      <c r="F164" s="494"/>
      <c r="G164" s="494"/>
      <c r="H164" s="493"/>
      <c r="I164" s="493"/>
      <c r="J164" s="493"/>
      <c r="K164" s="497"/>
      <c r="L164" s="495"/>
      <c r="N164" s="2"/>
    </row>
    <row r="165" spans="1:14">
      <c r="A165" s="502" t="s">
        <v>2878</v>
      </c>
      <c r="B165" s="491"/>
      <c r="C165" s="503"/>
      <c r="D165" s="493"/>
      <c r="E165" s="493"/>
      <c r="F165" s="494"/>
      <c r="G165" s="494"/>
      <c r="H165" s="493"/>
      <c r="I165" s="493"/>
      <c r="J165" s="493"/>
      <c r="K165" s="497"/>
      <c r="L165" s="495"/>
      <c r="N165" s="2"/>
    </row>
    <row r="166" spans="1:14">
      <c r="A166" s="502" t="s">
        <v>2878</v>
      </c>
      <c r="B166" s="491"/>
      <c r="C166" s="503"/>
      <c r="D166" s="493"/>
      <c r="E166" s="493"/>
      <c r="F166" s="494"/>
      <c r="G166" s="494"/>
      <c r="H166" s="493"/>
      <c r="I166" s="493"/>
      <c r="J166" s="493"/>
      <c r="K166" s="497"/>
      <c r="L166" s="495"/>
      <c r="N166" s="2"/>
    </row>
    <row r="167" spans="1:14">
      <c r="A167" s="502" t="s">
        <v>2878</v>
      </c>
      <c r="B167" s="491"/>
      <c r="C167" s="503"/>
      <c r="D167" s="493"/>
      <c r="E167" s="493"/>
      <c r="F167" s="494"/>
      <c r="G167" s="494"/>
      <c r="H167" s="493"/>
      <c r="I167" s="493"/>
      <c r="J167" s="493"/>
      <c r="K167" s="497"/>
      <c r="L167" s="495"/>
      <c r="N167" s="2"/>
    </row>
    <row r="168" spans="1:14">
      <c r="A168" s="502" t="s">
        <v>2878</v>
      </c>
      <c r="B168" s="491"/>
      <c r="C168" s="503"/>
      <c r="D168" s="493"/>
      <c r="E168" s="493"/>
      <c r="F168" s="494"/>
      <c r="G168" s="494"/>
      <c r="H168" s="493"/>
      <c r="I168" s="493"/>
      <c r="J168" s="493"/>
      <c r="K168" s="497"/>
      <c r="L168" s="495"/>
      <c r="N168" s="2"/>
    </row>
    <row r="169" spans="1:14">
      <c r="A169" s="502" t="s">
        <v>2878</v>
      </c>
      <c r="B169" s="491"/>
      <c r="C169" s="503"/>
      <c r="D169" s="493"/>
      <c r="E169" s="493"/>
      <c r="F169" s="494"/>
      <c r="G169" s="494"/>
      <c r="H169" s="493"/>
      <c r="I169" s="493"/>
      <c r="J169" s="493"/>
      <c r="K169" s="497"/>
      <c r="L169" s="495"/>
      <c r="N169" s="2"/>
    </row>
    <row r="170" spans="1:14">
      <c r="A170" s="502" t="s">
        <v>2878</v>
      </c>
      <c r="B170" s="491"/>
      <c r="C170" s="503"/>
      <c r="D170" s="493"/>
      <c r="E170" s="493"/>
      <c r="F170" s="494"/>
      <c r="G170" s="494"/>
      <c r="H170" s="493"/>
      <c r="I170" s="493"/>
      <c r="J170" s="493"/>
      <c r="K170" s="497"/>
      <c r="L170" s="495"/>
      <c r="N170" s="2"/>
    </row>
    <row r="171" spans="1:14">
      <c r="A171" s="502" t="s">
        <v>2878</v>
      </c>
      <c r="B171" s="491"/>
      <c r="C171" s="503"/>
      <c r="D171" s="493"/>
      <c r="E171" s="493"/>
      <c r="F171" s="494"/>
      <c r="G171" s="494"/>
      <c r="H171" s="493"/>
      <c r="I171" s="493"/>
      <c r="J171" s="493"/>
      <c r="K171" s="497"/>
      <c r="L171" s="495"/>
      <c r="N171" s="2"/>
    </row>
    <row r="172" spans="1:14">
      <c r="A172" s="502" t="s">
        <v>2878</v>
      </c>
      <c r="B172" s="491"/>
      <c r="C172" s="503"/>
      <c r="D172" s="493"/>
      <c r="E172" s="493"/>
      <c r="F172" s="494"/>
      <c r="G172" s="494"/>
      <c r="H172" s="493"/>
      <c r="I172" s="493"/>
      <c r="J172" s="493"/>
      <c r="K172" s="497"/>
      <c r="L172" s="495"/>
      <c r="N172" s="2"/>
    </row>
    <row r="173" spans="1:14">
      <c r="A173" s="502" t="s">
        <v>2878</v>
      </c>
      <c r="B173" s="491"/>
      <c r="C173" s="503"/>
      <c r="D173" s="493"/>
      <c r="E173" s="493"/>
      <c r="F173" s="494"/>
      <c r="G173" s="494"/>
      <c r="H173" s="493"/>
      <c r="I173" s="493"/>
      <c r="J173" s="493"/>
      <c r="K173" s="497"/>
      <c r="L173" s="495"/>
      <c r="N173" s="2"/>
    </row>
    <row r="174" spans="1:14">
      <c r="A174" s="502" t="s">
        <v>2878</v>
      </c>
      <c r="B174" s="491"/>
      <c r="C174" s="503"/>
      <c r="D174" s="493"/>
      <c r="E174" s="493"/>
      <c r="F174" s="494"/>
      <c r="G174" s="494"/>
      <c r="H174" s="493"/>
      <c r="I174" s="493"/>
      <c r="J174" s="493"/>
      <c r="K174" s="497"/>
      <c r="L174" s="495"/>
      <c r="N174" s="2"/>
    </row>
    <row r="175" spans="1:14">
      <c r="A175" s="25" t="s">
        <v>2879</v>
      </c>
      <c r="B175" s="261">
        <v>1</v>
      </c>
      <c r="C175" s="280" t="s">
        <v>2726</v>
      </c>
      <c r="D175" s="26">
        <v>0</v>
      </c>
      <c r="E175" s="26">
        <v>3</v>
      </c>
      <c r="F175" s="206"/>
      <c r="G175" s="206"/>
      <c r="H175" s="37">
        <f>VLOOKUP(E175,'_Score matrix'!$B$31:$C$35,2,FALSE)</f>
        <v>1</v>
      </c>
      <c r="I175" s="37">
        <f>D175*H175</f>
        <v>0</v>
      </c>
      <c r="J175" s="37">
        <f t="shared" ref="J175:J176" si="24">5*H175</f>
        <v>5</v>
      </c>
      <c r="K175" s="38"/>
      <c r="L175" s="56"/>
      <c r="N175" s="2"/>
    </row>
    <row r="176" spans="1:14" ht="15" thickBot="1">
      <c r="A176" s="22" t="s">
        <v>2880</v>
      </c>
      <c r="B176" s="267">
        <v>1</v>
      </c>
      <c r="C176" s="286" t="s">
        <v>2726</v>
      </c>
      <c r="D176" s="22">
        <v>0</v>
      </c>
      <c r="E176" s="22">
        <v>3</v>
      </c>
      <c r="F176" s="37"/>
      <c r="G176" s="37"/>
      <c r="H176" s="37">
        <f>VLOOKUP(E176,'_Score matrix'!$B$31:$C$35,2,FALSE)</f>
        <v>1</v>
      </c>
      <c r="I176" s="37">
        <f>D176*H176</f>
        <v>0</v>
      </c>
      <c r="J176" s="37">
        <f t="shared" si="24"/>
        <v>5</v>
      </c>
      <c r="K176" s="37"/>
      <c r="L176" s="61"/>
      <c r="N176" s="2"/>
    </row>
    <row r="177" spans="1:14" ht="15" thickBot="1">
      <c r="A177" s="69" t="s">
        <v>2806</v>
      </c>
      <c r="B177" s="262"/>
      <c r="C177" s="281"/>
      <c r="D177" s="20">
        <f>SUMIFS(D:D,$A:$A,"P 4*",$B:$B,1,$C:$C,"M",$L:$L,"&lt;&gt;NIST MAPPING")</f>
        <v>0</v>
      </c>
      <c r="E177" s="20">
        <f>SUMIFS(E:E,$A:$A,"P 4*",$B:$B,1,$C:$C,"M",$L:$L,"&lt;&gt;NIST MAPPING")</f>
        <v>24</v>
      </c>
      <c r="F177" s="33"/>
      <c r="G177" s="33"/>
      <c r="H177" s="33">
        <f>SUMIFS(H:H,$A:$A,"P 4*",$B:$B,1,$C:$C,"M",$L:$L,"&lt;&gt;NIST MAPPING")</f>
        <v>8</v>
      </c>
      <c r="I177" s="33">
        <f>SUMIFS(I:I,$A:$A,"P 4*",$B:$B,1,$C:$C,"M",$L:$L,"&lt;&gt;NIST MAPPING")</f>
        <v>0</v>
      </c>
      <c r="J177" s="33">
        <f>SUMIFS(J:J,$A:$A,"P 4*",$B:$B,1,$C:$C,"M",$L:$L,"&lt;&gt;NIST MAPPING")</f>
        <v>40</v>
      </c>
      <c r="K177" s="33">
        <f>IF(ROUND(100*(I177-H177)/(J177-H177),2) &lt; 0, 0, ROUND(100*(I177-H177)/(J177-H177),2))</f>
        <v>0</v>
      </c>
      <c r="L177" s="60"/>
      <c r="N177" s="2"/>
    </row>
    <row r="178" spans="1:14" ht="15" thickBot="1">
      <c r="F178" s="5"/>
      <c r="G178" s="5"/>
      <c r="H178" s="5"/>
      <c r="I178" s="5"/>
      <c r="J178" s="5"/>
      <c r="K178" s="5"/>
      <c r="N178" s="2"/>
    </row>
    <row r="179" spans="1:14">
      <c r="A179" s="53" t="s">
        <v>2881</v>
      </c>
      <c r="B179" s="260"/>
      <c r="C179" s="278"/>
      <c r="D179" s="66"/>
      <c r="E179" s="66"/>
      <c r="F179" s="208"/>
      <c r="G179" s="208"/>
      <c r="H179" s="42"/>
      <c r="I179" s="42"/>
      <c r="J179" s="42"/>
      <c r="K179" s="42"/>
      <c r="L179" s="59"/>
      <c r="N179" s="2"/>
    </row>
    <row r="180" spans="1:14">
      <c r="A180" s="24" t="s">
        <v>2882</v>
      </c>
      <c r="B180" s="257">
        <v>1</v>
      </c>
      <c r="C180" s="279" t="s">
        <v>2726</v>
      </c>
      <c r="D180" s="22">
        <v>0</v>
      </c>
      <c r="E180" s="22">
        <v>3</v>
      </c>
      <c r="F180" s="205" t="s">
        <v>2883</v>
      </c>
      <c r="G180" s="205" t="str">
        <f>IF(B180=1,F180,"")</f>
        <v>PR.AT-02</v>
      </c>
      <c r="H180" s="37">
        <f>VLOOKUP(E180,'_Score matrix'!$B$31:$C$35,2,FALSE)</f>
        <v>1</v>
      </c>
      <c r="I180" s="37">
        <f>D180*H180</f>
        <v>0</v>
      </c>
      <c r="J180" s="37">
        <f t="shared" ref="J180" si="25">5*H180</f>
        <v>5</v>
      </c>
      <c r="K180" s="37"/>
      <c r="L180" s="55"/>
      <c r="N180" s="2"/>
    </row>
    <row r="181" spans="1:14">
      <c r="A181" s="24" t="s">
        <v>2884</v>
      </c>
      <c r="B181" s="257"/>
      <c r="C181" s="279"/>
      <c r="D181" s="22"/>
      <c r="E181" s="22"/>
      <c r="F181" s="205"/>
      <c r="G181" s="205"/>
      <c r="H181" s="37"/>
      <c r="I181" s="37"/>
      <c r="J181" s="37"/>
      <c r="K181" s="37"/>
      <c r="L181" s="55"/>
      <c r="N181" s="2"/>
    </row>
    <row r="182" spans="1:14">
      <c r="A182" s="24" t="s">
        <v>2885</v>
      </c>
      <c r="B182" s="257"/>
      <c r="C182" s="279"/>
      <c r="D182" s="22">
        <v>1</v>
      </c>
      <c r="E182" s="22"/>
      <c r="F182" s="205"/>
      <c r="G182" s="205"/>
      <c r="H182" s="37"/>
      <c r="I182" s="37"/>
      <c r="J182" s="37"/>
      <c r="K182" s="37"/>
      <c r="L182" s="55"/>
      <c r="N182" s="2"/>
    </row>
    <row r="183" spans="1:14">
      <c r="A183" s="24" t="s">
        <v>2886</v>
      </c>
      <c r="B183" s="257"/>
      <c r="C183" s="279"/>
      <c r="D183" s="22">
        <v>1</v>
      </c>
      <c r="E183" s="22"/>
      <c r="F183" s="205"/>
      <c r="G183" s="205"/>
      <c r="H183" s="37"/>
      <c r="I183" s="37"/>
      <c r="J183" s="37"/>
      <c r="K183" s="37"/>
      <c r="L183" s="55"/>
      <c r="N183" s="2"/>
    </row>
    <row r="184" spans="1:14">
      <c r="A184" s="24" t="s">
        <v>2887</v>
      </c>
      <c r="B184" s="257"/>
      <c r="C184" s="279"/>
      <c r="D184" s="22">
        <v>1</v>
      </c>
      <c r="E184" s="22"/>
      <c r="F184" s="205"/>
      <c r="G184" s="205"/>
      <c r="H184" s="37"/>
      <c r="I184" s="37"/>
      <c r="J184" s="37"/>
      <c r="K184" s="37"/>
      <c r="L184" s="55"/>
      <c r="N184" s="2"/>
    </row>
    <row r="185" spans="1:14">
      <c r="A185" s="24" t="s">
        <v>2888</v>
      </c>
      <c r="B185" s="257"/>
      <c r="C185" s="279"/>
      <c r="D185" s="22">
        <v>1</v>
      </c>
      <c r="E185" s="22"/>
      <c r="F185" s="205"/>
      <c r="G185" s="205"/>
      <c r="H185" s="37"/>
      <c r="I185" s="37"/>
      <c r="J185" s="37"/>
      <c r="K185" s="37"/>
      <c r="L185" s="55"/>
      <c r="N185" s="2"/>
    </row>
    <row r="186" spans="1:14">
      <c r="A186" s="24" t="s">
        <v>2889</v>
      </c>
      <c r="B186" s="257"/>
      <c r="C186" s="279"/>
      <c r="D186" s="22">
        <v>1</v>
      </c>
      <c r="E186" s="22"/>
      <c r="F186" s="205"/>
      <c r="G186" s="205"/>
      <c r="H186" s="37"/>
      <c r="I186" s="37"/>
      <c r="J186" s="37"/>
      <c r="K186" s="37"/>
      <c r="L186" s="55"/>
      <c r="N186" s="2"/>
    </row>
    <row r="187" spans="1:14">
      <c r="A187" s="24" t="s">
        <v>2890</v>
      </c>
      <c r="B187" s="257"/>
      <c r="C187" s="279"/>
      <c r="D187" s="22">
        <v>1</v>
      </c>
      <c r="E187" s="22"/>
      <c r="F187" s="205"/>
      <c r="G187" s="205"/>
      <c r="H187" s="37"/>
      <c r="I187" s="37"/>
      <c r="J187" s="37"/>
      <c r="K187" s="37"/>
      <c r="L187" s="55"/>
      <c r="N187" s="2"/>
    </row>
    <row r="188" spans="1:14">
      <c r="A188" s="24" t="s">
        <v>2891</v>
      </c>
      <c r="B188" s="257">
        <v>1</v>
      </c>
      <c r="C188" s="279" t="s">
        <v>2726</v>
      </c>
      <c r="D188" s="22">
        <v>0</v>
      </c>
      <c r="E188" s="22">
        <v>3</v>
      </c>
      <c r="F188" s="205"/>
      <c r="G188" s="205"/>
      <c r="H188" s="37">
        <f>VLOOKUP(E188,'_Score matrix'!$B$31:$C$35,2,FALSE)</f>
        <v>1</v>
      </c>
      <c r="I188" s="37">
        <f>D188*H188</f>
        <v>0</v>
      </c>
      <c r="J188" s="37">
        <f t="shared" ref="J188" si="26">5*H188</f>
        <v>5</v>
      </c>
      <c r="K188" s="37"/>
      <c r="L188" s="55"/>
      <c r="N188" s="2"/>
    </row>
    <row r="189" spans="1:14">
      <c r="A189" s="24" t="s">
        <v>2892</v>
      </c>
      <c r="B189" s="257"/>
      <c r="C189" s="279"/>
      <c r="D189" s="22"/>
      <c r="E189" s="22"/>
      <c r="F189" s="205"/>
      <c r="G189" s="205"/>
      <c r="H189" s="37"/>
      <c r="I189" s="37"/>
      <c r="J189" s="37"/>
      <c r="K189" s="37"/>
      <c r="L189" s="55"/>
      <c r="N189" s="2"/>
    </row>
    <row r="190" spans="1:14">
      <c r="A190" s="24" t="s">
        <v>2893</v>
      </c>
      <c r="B190" s="257"/>
      <c r="C190" s="279"/>
      <c r="D190" s="22">
        <v>1</v>
      </c>
      <c r="E190" s="22"/>
      <c r="F190" s="205"/>
      <c r="G190" s="205"/>
      <c r="H190" s="37"/>
      <c r="I190" s="37"/>
      <c r="J190" s="37"/>
      <c r="K190" s="37"/>
      <c r="L190" s="55"/>
      <c r="N190" s="2"/>
    </row>
    <row r="191" spans="1:14">
      <c r="A191" s="24" t="s">
        <v>2894</v>
      </c>
      <c r="B191" s="257"/>
      <c r="C191" s="279"/>
      <c r="D191" s="22">
        <v>1</v>
      </c>
      <c r="E191" s="22"/>
      <c r="F191" s="205"/>
      <c r="G191" s="205"/>
      <c r="H191" s="37"/>
      <c r="I191" s="37"/>
      <c r="J191" s="37"/>
      <c r="K191" s="37"/>
      <c r="L191" s="55"/>
      <c r="N191" s="2"/>
    </row>
    <row r="192" spans="1:14">
      <c r="A192" s="24" t="s">
        <v>2895</v>
      </c>
      <c r="B192" s="257"/>
      <c r="C192" s="279"/>
      <c r="D192" s="22">
        <v>1</v>
      </c>
      <c r="E192" s="22"/>
      <c r="F192" s="205"/>
      <c r="G192" s="205"/>
      <c r="H192" s="37"/>
      <c r="I192" s="37"/>
      <c r="J192" s="37"/>
      <c r="K192" s="37"/>
      <c r="L192" s="55"/>
      <c r="N192" s="2"/>
    </row>
    <row r="193" spans="1:14">
      <c r="A193" s="24" t="s">
        <v>2896</v>
      </c>
      <c r="B193" s="257">
        <v>1</v>
      </c>
      <c r="C193" s="279" t="s">
        <v>2726</v>
      </c>
      <c r="D193" s="22">
        <v>0</v>
      </c>
      <c r="E193" s="22">
        <v>3</v>
      </c>
      <c r="F193" s="205" t="s">
        <v>2883</v>
      </c>
      <c r="G193" s="205" t="str">
        <f>IF(B193=1,F193,"")</f>
        <v>PR.AT-02</v>
      </c>
      <c r="H193" s="37">
        <f>VLOOKUP(E193,'_Score matrix'!$B$31:$C$35,2,FALSE)</f>
        <v>1</v>
      </c>
      <c r="I193" s="37">
        <f>D193*H193</f>
        <v>0</v>
      </c>
      <c r="J193" s="37">
        <f t="shared" ref="J193" si="27">5*H193</f>
        <v>5</v>
      </c>
      <c r="K193" s="37"/>
      <c r="L193" s="55"/>
      <c r="N193" s="2"/>
    </row>
    <row r="194" spans="1:14">
      <c r="A194" s="24" t="s">
        <v>2897</v>
      </c>
      <c r="B194" s="257">
        <v>1</v>
      </c>
      <c r="C194" s="279" t="s">
        <v>2726</v>
      </c>
      <c r="D194" s="22">
        <v>0</v>
      </c>
      <c r="E194" s="22">
        <v>3</v>
      </c>
      <c r="F194" s="205" t="s">
        <v>2883</v>
      </c>
      <c r="G194" s="205" t="str">
        <f>IF(B194=1,F194,"")</f>
        <v>PR.AT-02</v>
      </c>
      <c r="H194" s="37">
        <f>VLOOKUP(E194,'_Score matrix'!$B$31:$C$35,2,FALSE)</f>
        <v>1</v>
      </c>
      <c r="I194" s="37">
        <f>D194*H194</f>
        <v>0</v>
      </c>
      <c r="J194" s="37">
        <f t="shared" ref="J194" si="28">5*H194</f>
        <v>5</v>
      </c>
      <c r="K194" s="37"/>
      <c r="L194" s="55"/>
      <c r="N194" s="2"/>
    </row>
    <row r="195" spans="1:14">
      <c r="A195" s="24" t="s">
        <v>2898</v>
      </c>
      <c r="B195" s="257">
        <v>1</v>
      </c>
      <c r="C195" s="279" t="s">
        <v>2726</v>
      </c>
      <c r="D195" s="22">
        <v>0</v>
      </c>
      <c r="E195" s="22">
        <v>3</v>
      </c>
      <c r="F195" s="205" t="s">
        <v>2883</v>
      </c>
      <c r="G195" s="205" t="str">
        <f>IF(B195=1,F195,"")</f>
        <v>PR.AT-02</v>
      </c>
      <c r="H195" s="37">
        <f>VLOOKUP(E195,'_Score matrix'!$B$31:$C$35,2,FALSE)</f>
        <v>1</v>
      </c>
      <c r="I195" s="37">
        <f>D195*H195</f>
        <v>0</v>
      </c>
      <c r="J195" s="37">
        <f t="shared" ref="J195:J197" si="29">5*H195</f>
        <v>5</v>
      </c>
      <c r="K195" s="37"/>
      <c r="L195" s="55"/>
      <c r="N195" s="2"/>
    </row>
    <row r="196" spans="1:14">
      <c r="A196" s="24" t="s">
        <v>2899</v>
      </c>
      <c r="B196" s="257">
        <v>1</v>
      </c>
      <c r="C196" s="279" t="s">
        <v>2726</v>
      </c>
      <c r="D196" s="22">
        <v>0</v>
      </c>
      <c r="E196" s="22">
        <v>3</v>
      </c>
      <c r="F196" s="205"/>
      <c r="G196" s="205"/>
      <c r="H196" s="37">
        <f>VLOOKUP(E196,'_Score matrix'!$B$31:$C$35,2,FALSE)</f>
        <v>1</v>
      </c>
      <c r="I196" s="37">
        <f>D196*H196</f>
        <v>0</v>
      </c>
      <c r="J196" s="37">
        <f t="shared" si="29"/>
        <v>5</v>
      </c>
      <c r="K196" s="37"/>
      <c r="L196" s="55"/>
      <c r="N196" s="2"/>
    </row>
    <row r="197" spans="1:14" ht="15" thickBot="1">
      <c r="A197" s="24" t="s">
        <v>2900</v>
      </c>
      <c r="B197" s="261">
        <v>1</v>
      </c>
      <c r="C197" s="280" t="s">
        <v>2726</v>
      </c>
      <c r="D197" s="26">
        <v>0</v>
      </c>
      <c r="E197" s="26">
        <v>3</v>
      </c>
      <c r="F197" s="205" t="s">
        <v>2883</v>
      </c>
      <c r="G197" s="205" t="str">
        <f>IF(B197=1,F197,"")</f>
        <v>PR.AT-02</v>
      </c>
      <c r="H197" s="38">
        <f>VLOOKUP(E197,'_Score matrix'!$B$31:$C$35,2,FALSE)</f>
        <v>1</v>
      </c>
      <c r="I197" s="38">
        <f>D197*H197</f>
        <v>0</v>
      </c>
      <c r="J197" s="38">
        <f t="shared" si="29"/>
        <v>5</v>
      </c>
      <c r="K197" s="38"/>
      <c r="L197" s="56"/>
      <c r="N197" s="2"/>
    </row>
    <row r="198" spans="1:14" ht="15" thickBot="1">
      <c r="A198" s="69" t="s">
        <v>2806</v>
      </c>
      <c r="B198" s="262"/>
      <c r="C198" s="281"/>
      <c r="D198" s="20">
        <f>SUMIFS(D:D,$A:$A,"P 5*",$B:$B,1,$C:$C,"M",$L:$L,"&lt;&gt;NIST MAPPING")</f>
        <v>0</v>
      </c>
      <c r="E198" s="20">
        <f>SUMIFS(E:E,$A:$A,"P 5*",$B:$B,1,$C:$C,"M",$L:$L,"&lt;&gt;NIST MAPPING")</f>
        <v>21</v>
      </c>
      <c r="F198" s="33"/>
      <c r="G198" s="33"/>
      <c r="H198" s="33">
        <f>SUMIFS(H:H,$A:$A,"P 5*",$B:$B,1,$C:$C,"M",$L:$L,"&lt;&gt;NIST MAPPING")</f>
        <v>7</v>
      </c>
      <c r="I198" s="33">
        <f>SUMIFS(I:I,$A:$A,"P 5*",$B:$B,1,$C:$C,"M",$L:$L,"&lt;&gt;NIST MAPPING")</f>
        <v>0</v>
      </c>
      <c r="J198" s="33">
        <f>SUMIFS(J:J,$A:$A,"P 5*",$B:$B,1,$C:$C,"M",$L:$L,"&lt;&gt;NIST MAPPING")</f>
        <v>35</v>
      </c>
      <c r="K198" s="33">
        <f>IF(ROUND(100*(I198-H198)/(J198-H198),2) &lt; 0, 0, ROUND(100*(I198-H198)/(J198-H198),2))</f>
        <v>0</v>
      </c>
      <c r="L198" s="60"/>
      <c r="N198" s="2"/>
    </row>
    <row r="199" spans="1:14" ht="15" thickBot="1">
      <c r="A199" s="19"/>
      <c r="B199" s="271"/>
      <c r="C199" s="288"/>
      <c r="D199" s="19"/>
      <c r="E199" s="19"/>
      <c r="F199" s="41"/>
      <c r="G199" s="41"/>
      <c r="H199" s="41"/>
      <c r="I199" s="41"/>
      <c r="J199" s="41"/>
      <c r="K199" s="41"/>
      <c r="N199" s="2"/>
    </row>
    <row r="200" spans="1:14" ht="15" thickBot="1">
      <c r="A200" s="215" t="s">
        <v>2901</v>
      </c>
      <c r="B200" s="268"/>
      <c r="C200" s="255"/>
      <c r="D200" s="216"/>
      <c r="E200" s="216"/>
      <c r="F200" s="216"/>
      <c r="G200" s="216"/>
      <c r="H200" s="216"/>
      <c r="I200" s="216"/>
      <c r="J200" s="216"/>
      <c r="K200" s="216"/>
      <c r="L200" s="217"/>
      <c r="N200" s="2"/>
    </row>
    <row r="201" spans="1:14">
      <c r="A201" s="53" t="s">
        <v>2902</v>
      </c>
      <c r="B201" s="260"/>
      <c r="C201" s="278"/>
      <c r="D201" s="23"/>
      <c r="E201" s="23"/>
      <c r="F201" s="209"/>
      <c r="G201" s="209"/>
      <c r="H201" s="43"/>
      <c r="I201" s="43"/>
      <c r="J201" s="43"/>
      <c r="K201" s="43"/>
      <c r="L201" s="59"/>
      <c r="N201" s="2"/>
    </row>
    <row r="202" spans="1:14">
      <c r="A202" s="24" t="s">
        <v>2903</v>
      </c>
      <c r="B202" s="257">
        <v>1</v>
      </c>
      <c r="C202" s="279" t="s">
        <v>2726</v>
      </c>
      <c r="D202" s="22">
        <v>0</v>
      </c>
      <c r="E202" s="22">
        <v>3</v>
      </c>
      <c r="F202" s="205"/>
      <c r="G202" s="205"/>
      <c r="H202" s="37">
        <f>VLOOKUP(E202,'_Score matrix'!$B$31:$C$35,2,FALSE)</f>
        <v>1</v>
      </c>
      <c r="I202" s="37">
        <f>D202*H202</f>
        <v>0</v>
      </c>
      <c r="J202" s="37">
        <f>5*H202</f>
        <v>5</v>
      </c>
      <c r="K202" s="37"/>
      <c r="L202" s="55"/>
      <c r="N202" s="2"/>
    </row>
    <row r="203" spans="1:14">
      <c r="A203" s="24" t="s">
        <v>2904</v>
      </c>
      <c r="B203" s="257">
        <v>1</v>
      </c>
      <c r="C203" s="279" t="s">
        <v>2726</v>
      </c>
      <c r="D203" s="22">
        <v>0</v>
      </c>
      <c r="E203" s="22">
        <v>3</v>
      </c>
      <c r="F203" s="205"/>
      <c r="G203" s="205"/>
      <c r="H203" s="37">
        <f>VLOOKUP(E203,'_Score matrix'!$B$31:$C$35,2,FALSE)</f>
        <v>1</v>
      </c>
      <c r="I203" s="37">
        <f>D203*H203</f>
        <v>0</v>
      </c>
      <c r="J203" s="37">
        <f>5*H203</f>
        <v>5</v>
      </c>
      <c r="K203" s="37"/>
      <c r="L203" s="55"/>
      <c r="N203" s="2"/>
    </row>
    <row r="204" spans="1:14">
      <c r="A204" s="24" t="s">
        <v>2905</v>
      </c>
      <c r="B204" s="257"/>
      <c r="C204" s="279"/>
      <c r="D204" s="22"/>
      <c r="E204" s="22"/>
      <c r="F204" s="205"/>
      <c r="G204" s="205"/>
      <c r="H204" s="37"/>
      <c r="I204" s="37"/>
      <c r="J204" s="37"/>
      <c r="K204" s="37"/>
      <c r="L204" s="55"/>
      <c r="N204" s="2"/>
    </row>
    <row r="205" spans="1:14">
      <c r="A205" s="24" t="s">
        <v>2906</v>
      </c>
      <c r="B205" s="257"/>
      <c r="C205" s="279"/>
      <c r="D205" s="22">
        <v>1</v>
      </c>
      <c r="E205" s="22"/>
      <c r="F205" s="205"/>
      <c r="G205" s="205"/>
      <c r="H205" s="37"/>
      <c r="I205" s="37"/>
      <c r="J205" s="37"/>
      <c r="K205" s="37"/>
      <c r="L205" s="55"/>
      <c r="N205" s="2"/>
    </row>
    <row r="206" spans="1:14">
      <c r="A206" s="24" t="s">
        <v>2907</v>
      </c>
      <c r="B206" s="257"/>
      <c r="C206" s="279"/>
      <c r="D206" s="22">
        <v>1</v>
      </c>
      <c r="E206" s="22"/>
      <c r="F206" s="205"/>
      <c r="G206" s="205"/>
      <c r="H206" s="37"/>
      <c r="I206" s="37"/>
      <c r="J206" s="37"/>
      <c r="K206" s="37"/>
      <c r="L206" s="55"/>
      <c r="N206" s="2"/>
    </row>
    <row r="207" spans="1:14">
      <c r="A207" s="24" t="s">
        <v>2908</v>
      </c>
      <c r="B207" s="257"/>
      <c r="C207" s="279"/>
      <c r="D207" s="22">
        <v>1</v>
      </c>
      <c r="E207" s="22"/>
      <c r="F207" s="205"/>
      <c r="G207" s="205"/>
      <c r="H207" s="37"/>
      <c r="I207" s="37"/>
      <c r="J207" s="37"/>
      <c r="K207" s="37"/>
      <c r="L207" s="55"/>
      <c r="N207" s="2"/>
    </row>
    <row r="208" spans="1:14">
      <c r="A208" s="24" t="s">
        <v>2909</v>
      </c>
      <c r="B208" s="257"/>
      <c r="C208" s="279"/>
      <c r="D208" s="22">
        <v>1</v>
      </c>
      <c r="E208" s="22"/>
      <c r="F208" s="205"/>
      <c r="G208" s="205"/>
      <c r="H208" s="37"/>
      <c r="I208" s="37"/>
      <c r="J208" s="37"/>
      <c r="K208" s="37"/>
      <c r="L208" s="55"/>
      <c r="N208" s="2"/>
    </row>
    <row r="209" spans="1:14">
      <c r="A209" s="24" t="s">
        <v>2910</v>
      </c>
      <c r="B209" s="257"/>
      <c r="C209" s="279"/>
      <c r="D209" s="22">
        <v>1</v>
      </c>
      <c r="E209" s="22"/>
      <c r="F209" s="205"/>
      <c r="G209" s="205"/>
      <c r="H209" s="37"/>
      <c r="I209" s="37"/>
      <c r="J209" s="37"/>
      <c r="K209" s="37"/>
      <c r="L209" s="55"/>
      <c r="N209" s="2"/>
    </row>
    <row r="210" spans="1:14">
      <c r="A210" s="24" t="s">
        <v>2911</v>
      </c>
      <c r="B210" s="257"/>
      <c r="C210" s="279"/>
      <c r="D210" s="22">
        <v>1</v>
      </c>
      <c r="E210" s="22"/>
      <c r="F210" s="205"/>
      <c r="G210" s="205"/>
      <c r="H210" s="37"/>
      <c r="I210" s="37"/>
      <c r="J210" s="37"/>
      <c r="K210" s="37"/>
      <c r="L210" s="55"/>
      <c r="N210" s="2"/>
    </row>
    <row r="211" spans="1:14">
      <c r="A211" s="24" t="s">
        <v>2912</v>
      </c>
      <c r="B211" s="257"/>
      <c r="C211" s="279"/>
      <c r="D211" s="22">
        <v>1</v>
      </c>
      <c r="E211" s="22"/>
      <c r="F211" s="205"/>
      <c r="G211" s="205"/>
      <c r="H211" s="37"/>
      <c r="I211" s="37"/>
      <c r="J211" s="37"/>
      <c r="K211" s="37"/>
      <c r="L211" s="55"/>
      <c r="N211" s="2"/>
    </row>
    <row r="212" spans="1:14">
      <c r="A212" s="24" t="s">
        <v>2913</v>
      </c>
      <c r="B212" s="257"/>
      <c r="C212" s="279"/>
      <c r="D212" s="22">
        <v>1</v>
      </c>
      <c r="E212" s="22"/>
      <c r="F212" s="205"/>
      <c r="G212" s="205"/>
      <c r="H212" s="37"/>
      <c r="I212" s="37"/>
      <c r="J212" s="37"/>
      <c r="K212" s="37"/>
      <c r="L212" s="55"/>
      <c r="N212" s="2"/>
    </row>
    <row r="213" spans="1:14">
      <c r="A213" s="24" t="s">
        <v>2914</v>
      </c>
      <c r="B213" s="257"/>
      <c r="C213" s="279"/>
      <c r="D213" s="22">
        <v>1</v>
      </c>
      <c r="E213" s="22"/>
      <c r="F213" s="205"/>
      <c r="G213" s="205"/>
      <c r="H213" s="37"/>
      <c r="I213" s="37"/>
      <c r="J213" s="37"/>
      <c r="K213" s="37"/>
      <c r="L213" s="55"/>
      <c r="N213" s="2"/>
    </row>
    <row r="214" spans="1:14">
      <c r="A214" s="24" t="s">
        <v>2915</v>
      </c>
      <c r="B214" s="257"/>
      <c r="C214" s="279"/>
      <c r="D214" s="22">
        <v>1</v>
      </c>
      <c r="E214" s="22"/>
      <c r="F214" s="205"/>
      <c r="G214" s="205"/>
      <c r="H214" s="37"/>
      <c r="I214" s="37"/>
      <c r="J214" s="37"/>
      <c r="K214" s="37"/>
      <c r="L214" s="55"/>
      <c r="N214" s="2"/>
    </row>
    <row r="215" spans="1:14">
      <c r="A215" s="24" t="s">
        <v>2916</v>
      </c>
      <c r="B215" s="257">
        <v>1</v>
      </c>
      <c r="C215" s="279" t="s">
        <v>2726</v>
      </c>
      <c r="D215" s="22">
        <v>0</v>
      </c>
      <c r="E215" s="22">
        <v>3</v>
      </c>
      <c r="F215" s="205"/>
      <c r="G215" s="205"/>
      <c r="H215" s="37">
        <f>VLOOKUP(E215,'_Score matrix'!$B$31:$C$35,2,FALSE)</f>
        <v>1</v>
      </c>
      <c r="I215" s="37">
        <f>D215*H215</f>
        <v>0</v>
      </c>
      <c r="J215" s="37">
        <f>5*H215</f>
        <v>5</v>
      </c>
      <c r="K215" s="37"/>
      <c r="L215" s="55"/>
      <c r="N215" s="2"/>
    </row>
    <row r="216" spans="1:14" ht="15" thickBot="1">
      <c r="A216" s="25" t="s">
        <v>2917</v>
      </c>
      <c r="B216" s="261">
        <v>1</v>
      </c>
      <c r="C216" s="280" t="s">
        <v>2726</v>
      </c>
      <c r="D216" s="26">
        <v>0</v>
      </c>
      <c r="E216" s="26">
        <v>3</v>
      </c>
      <c r="F216" s="206"/>
      <c r="G216" s="206"/>
      <c r="H216" s="38">
        <f>VLOOKUP(E216,'_Score matrix'!$B$31:$C$35,2,FALSE)</f>
        <v>1</v>
      </c>
      <c r="I216" s="38">
        <f>D216*H216</f>
        <v>0</v>
      </c>
      <c r="J216" s="38">
        <f>5*H216</f>
        <v>5</v>
      </c>
      <c r="K216" s="38"/>
      <c r="L216" s="56"/>
      <c r="N216" s="2"/>
    </row>
    <row r="217" spans="1:14" ht="15" thickBot="1">
      <c r="A217" s="69" t="s">
        <v>2806</v>
      </c>
      <c r="B217" s="262"/>
      <c r="C217" s="281"/>
      <c r="D217" s="20">
        <f>SUMIFS(D:D,$A:$A,"M 1*",$B:$B,1,$C:$C,"M",$L:$L,"&lt;&gt;NIST MAPPING")</f>
        <v>0</v>
      </c>
      <c r="E217" s="20">
        <f>SUMIFS(E:E,$A:$A,"M 1*",$B:$B,1,$C:$C,"M",$L:$L,"&lt;&gt;NIST MAPPING")</f>
        <v>21</v>
      </c>
      <c r="F217" s="33"/>
      <c r="G217" s="33"/>
      <c r="H217" s="33">
        <f>SUMIFS(H:H,$A:$A,"M 1*",$B:$B,1,$C:$C,"M",$L:$L,"&lt;&gt;NIST MAPPING")</f>
        <v>7</v>
      </c>
      <c r="I217" s="33">
        <f>SUMIFS(I:I,$A:$A,"M 1*",$B:$B,1,$C:$C,"M",$L:$L,"&lt;&gt;NIST MAPPING")</f>
        <v>0</v>
      </c>
      <c r="J217" s="33">
        <f>SUMIFS(J:J,$A:$A,"M 1*",$B:$B,1,$C:$C,"M",$L:$L,"&lt;&gt;NIST MAPPING")</f>
        <v>35</v>
      </c>
      <c r="K217" s="33">
        <f>IF(ROUND(100*(I217-H217)/(J217-H217),2) &lt; 0, 0, ROUND(100*(I217-H217)/(J217-H217),2))</f>
        <v>0</v>
      </c>
      <c r="L217" s="60"/>
      <c r="N217" s="2"/>
    </row>
    <row r="218" spans="1:14" ht="15" thickBot="1">
      <c r="F218" s="5"/>
      <c r="G218" s="5"/>
      <c r="H218" s="5"/>
      <c r="I218" s="5"/>
      <c r="J218" s="5"/>
      <c r="K218" s="5"/>
      <c r="N218" s="2"/>
    </row>
    <row r="219" spans="1:14">
      <c r="A219" s="71" t="s">
        <v>2918</v>
      </c>
      <c r="B219" s="272"/>
      <c r="C219" s="289"/>
      <c r="D219" s="23"/>
      <c r="E219" s="23"/>
      <c r="F219" s="209"/>
      <c r="G219" s="209"/>
      <c r="H219" s="43"/>
      <c r="I219" s="43"/>
      <c r="J219" s="43"/>
      <c r="K219" s="43"/>
      <c r="L219" s="59"/>
      <c r="N219" s="2"/>
    </row>
    <row r="220" spans="1:14">
      <c r="A220" s="72" t="s">
        <v>2919</v>
      </c>
      <c r="B220" s="257"/>
      <c r="C220" s="279"/>
      <c r="D220" s="22"/>
      <c r="E220" s="22"/>
      <c r="F220" s="205"/>
      <c r="G220" s="205"/>
      <c r="H220" s="37"/>
      <c r="I220" s="37"/>
      <c r="J220" s="37"/>
      <c r="K220" s="37"/>
      <c r="L220" s="55"/>
      <c r="N220" s="2"/>
    </row>
    <row r="221" spans="1:14">
      <c r="A221" s="72" t="s">
        <v>2920</v>
      </c>
      <c r="B221" s="257">
        <v>1</v>
      </c>
      <c r="C221" s="279" t="s">
        <v>2726</v>
      </c>
      <c r="D221" s="22">
        <v>0</v>
      </c>
      <c r="E221" s="22">
        <v>3</v>
      </c>
      <c r="F221" s="205" t="s">
        <v>2921</v>
      </c>
      <c r="G221" s="205" t="str">
        <f>IF(B221=1,F221,"")</f>
        <v>ID.IM-02</v>
      </c>
      <c r="H221" s="37">
        <f>VLOOKUP(E221,'_Score matrix'!$B$31:$C$35,2,FALSE)</f>
        <v>1</v>
      </c>
      <c r="I221" s="37">
        <f>D221*H221</f>
        <v>0</v>
      </c>
      <c r="J221" s="37">
        <f>5*H221</f>
        <v>5</v>
      </c>
      <c r="K221" s="37"/>
      <c r="L221" s="55"/>
      <c r="N221" s="2"/>
    </row>
    <row r="222" spans="1:14">
      <c r="A222" s="72" t="s">
        <v>2922</v>
      </c>
      <c r="B222" s="257">
        <v>1</v>
      </c>
      <c r="C222" s="279" t="s">
        <v>2726</v>
      </c>
      <c r="D222" s="22">
        <v>0</v>
      </c>
      <c r="E222" s="22">
        <v>3</v>
      </c>
      <c r="F222" s="205"/>
      <c r="G222" s="205"/>
      <c r="H222" s="37">
        <f>VLOOKUP(E222,'_Score matrix'!$B$31:$C$35,2,FALSE)</f>
        <v>1</v>
      </c>
      <c r="I222" s="37">
        <f>D222*H222</f>
        <v>0</v>
      </c>
      <c r="J222" s="37">
        <f>5*H222</f>
        <v>5</v>
      </c>
      <c r="K222" s="37"/>
      <c r="L222" s="55"/>
      <c r="N222" s="2"/>
    </row>
    <row r="223" spans="1:14">
      <c r="A223" s="72" t="s">
        <v>2923</v>
      </c>
      <c r="B223" s="257">
        <v>1</v>
      </c>
      <c r="C223" s="279" t="s">
        <v>2726</v>
      </c>
      <c r="D223" s="22">
        <v>0</v>
      </c>
      <c r="E223" s="22">
        <v>3</v>
      </c>
      <c r="F223" s="205"/>
      <c r="G223" s="205"/>
      <c r="H223" s="37">
        <f>VLOOKUP(E223,'_Score matrix'!$B$31:$C$35,2,FALSE)</f>
        <v>1</v>
      </c>
      <c r="I223" s="37">
        <f>D223*H223</f>
        <v>0</v>
      </c>
      <c r="J223" s="37">
        <f>5*H223</f>
        <v>5</v>
      </c>
      <c r="K223" s="37"/>
      <c r="L223" s="55"/>
      <c r="N223" s="2"/>
    </row>
    <row r="224" spans="1:14">
      <c r="A224" s="72" t="s">
        <v>2924</v>
      </c>
      <c r="B224" s="257">
        <v>1</v>
      </c>
      <c r="C224" s="279" t="s">
        <v>2726</v>
      </c>
      <c r="D224" s="22">
        <v>0</v>
      </c>
      <c r="E224" s="22">
        <v>3</v>
      </c>
      <c r="F224" s="205"/>
      <c r="G224" s="205"/>
      <c r="H224" s="37">
        <f>VLOOKUP(E224,'_Score matrix'!$B$31:$C$35,2,FALSE)</f>
        <v>1</v>
      </c>
      <c r="I224" s="37">
        <f>D224*H224</f>
        <v>0</v>
      </c>
      <c r="J224" s="37">
        <f>5*H224</f>
        <v>5</v>
      </c>
      <c r="K224" s="37"/>
      <c r="L224" s="55"/>
      <c r="N224" s="2"/>
    </row>
    <row r="225" spans="1:14">
      <c r="A225" s="72" t="s">
        <v>2925</v>
      </c>
      <c r="B225" s="257">
        <v>1</v>
      </c>
      <c r="C225" s="279" t="s">
        <v>2726</v>
      </c>
      <c r="D225" s="22">
        <v>0</v>
      </c>
      <c r="E225" s="22">
        <v>3</v>
      </c>
      <c r="F225" s="205"/>
      <c r="G225" s="205"/>
      <c r="H225" s="37">
        <f>VLOOKUP(E225,'_Score matrix'!$B$31:$C$35,2,FALSE)</f>
        <v>1</v>
      </c>
      <c r="I225" s="37">
        <f>D225*H225</f>
        <v>0</v>
      </c>
      <c r="J225" s="37">
        <f>5*H225</f>
        <v>5</v>
      </c>
      <c r="K225" s="37"/>
      <c r="L225" s="55"/>
      <c r="N225" s="2"/>
    </row>
    <row r="226" spans="1:14">
      <c r="A226" s="502" t="s">
        <v>2878</v>
      </c>
      <c r="B226" s="491"/>
      <c r="C226" s="503"/>
      <c r="D226" s="493"/>
      <c r="E226" s="493"/>
      <c r="F226" s="494"/>
      <c r="G226" s="494"/>
      <c r="H226" s="493"/>
      <c r="I226" s="493"/>
      <c r="J226" s="493"/>
      <c r="K226" s="497"/>
      <c r="L226" s="495"/>
      <c r="N226" s="2"/>
    </row>
    <row r="227" spans="1:14">
      <c r="A227" s="502" t="s">
        <v>2878</v>
      </c>
      <c r="B227" s="491"/>
      <c r="C227" s="503"/>
      <c r="D227" s="493"/>
      <c r="E227" s="493"/>
      <c r="F227" s="494"/>
      <c r="G227" s="494"/>
      <c r="H227" s="493"/>
      <c r="I227" s="493"/>
      <c r="J227" s="493"/>
      <c r="K227" s="497"/>
      <c r="L227" s="495"/>
      <c r="N227" s="2"/>
    </row>
    <row r="228" spans="1:14">
      <c r="A228" s="502" t="s">
        <v>2878</v>
      </c>
      <c r="B228" s="491"/>
      <c r="C228" s="503"/>
      <c r="D228" s="493"/>
      <c r="E228" s="493"/>
      <c r="F228" s="494"/>
      <c r="G228" s="494"/>
      <c r="H228" s="493"/>
      <c r="I228" s="493"/>
      <c r="J228" s="493"/>
      <c r="K228" s="497"/>
      <c r="L228" s="495"/>
      <c r="N228" s="2"/>
    </row>
    <row r="229" spans="1:14">
      <c r="A229" s="502" t="s">
        <v>2878</v>
      </c>
      <c r="B229" s="491"/>
      <c r="C229" s="503"/>
      <c r="D229" s="493"/>
      <c r="E229" s="493"/>
      <c r="F229" s="494"/>
      <c r="G229" s="494"/>
      <c r="H229" s="493"/>
      <c r="I229" s="493"/>
      <c r="J229" s="493"/>
      <c r="K229" s="497"/>
      <c r="L229" s="495"/>
      <c r="N229" s="2"/>
    </row>
    <row r="230" spans="1:14">
      <c r="A230" s="502" t="s">
        <v>2878</v>
      </c>
      <c r="B230" s="491"/>
      <c r="C230" s="503"/>
      <c r="D230" s="493"/>
      <c r="E230" s="493"/>
      <c r="F230" s="494"/>
      <c r="G230" s="494"/>
      <c r="H230" s="493"/>
      <c r="I230" s="493"/>
      <c r="J230" s="493"/>
      <c r="K230" s="497"/>
      <c r="L230" s="495"/>
      <c r="N230" s="2"/>
    </row>
    <row r="231" spans="1:14">
      <c r="A231" s="502" t="s">
        <v>2878</v>
      </c>
      <c r="B231" s="491"/>
      <c r="C231" s="503"/>
      <c r="D231" s="493"/>
      <c r="E231" s="493"/>
      <c r="F231" s="494"/>
      <c r="G231" s="494"/>
      <c r="H231" s="493"/>
      <c r="I231" s="493"/>
      <c r="J231" s="493"/>
      <c r="K231" s="497"/>
      <c r="L231" s="495"/>
      <c r="N231" s="2"/>
    </row>
    <row r="232" spans="1:14">
      <c r="A232" s="502" t="s">
        <v>2878</v>
      </c>
      <c r="B232" s="491"/>
      <c r="C232" s="503"/>
      <c r="D232" s="493"/>
      <c r="E232" s="493"/>
      <c r="F232" s="494"/>
      <c r="G232" s="494"/>
      <c r="H232" s="493"/>
      <c r="I232" s="493"/>
      <c r="J232" s="493"/>
      <c r="K232" s="497"/>
      <c r="L232" s="495"/>
      <c r="N232" s="2"/>
    </row>
    <row r="233" spans="1:14">
      <c r="A233" s="502" t="s">
        <v>2878</v>
      </c>
      <c r="B233" s="491"/>
      <c r="C233" s="503"/>
      <c r="D233" s="493"/>
      <c r="E233" s="493"/>
      <c r="F233" s="494"/>
      <c r="G233" s="494"/>
      <c r="H233" s="493"/>
      <c r="I233" s="493"/>
      <c r="J233" s="493"/>
      <c r="K233" s="497"/>
      <c r="L233" s="495"/>
      <c r="N233" s="2"/>
    </row>
    <row r="234" spans="1:14">
      <c r="A234" s="502" t="s">
        <v>2878</v>
      </c>
      <c r="B234" s="491"/>
      <c r="C234" s="503"/>
      <c r="D234" s="493"/>
      <c r="E234" s="493"/>
      <c r="F234" s="494"/>
      <c r="G234" s="494"/>
      <c r="H234" s="493"/>
      <c r="I234" s="493"/>
      <c r="J234" s="493"/>
      <c r="K234" s="497"/>
      <c r="L234" s="495"/>
      <c r="N234" s="2"/>
    </row>
    <row r="235" spans="1:14">
      <c r="A235" s="502" t="s">
        <v>2878</v>
      </c>
      <c r="B235" s="491"/>
      <c r="C235" s="503"/>
      <c r="D235" s="493"/>
      <c r="E235" s="493"/>
      <c r="F235" s="494"/>
      <c r="G235" s="494"/>
      <c r="H235" s="493"/>
      <c r="I235" s="493"/>
      <c r="J235" s="493"/>
      <c r="K235" s="497"/>
      <c r="L235" s="495"/>
      <c r="N235" s="2"/>
    </row>
    <row r="236" spans="1:14">
      <c r="A236" s="502" t="s">
        <v>2878</v>
      </c>
      <c r="B236" s="491"/>
      <c r="C236" s="503"/>
      <c r="D236" s="493"/>
      <c r="E236" s="493"/>
      <c r="F236" s="494"/>
      <c r="G236" s="494"/>
      <c r="H236" s="493"/>
      <c r="I236" s="493"/>
      <c r="J236" s="493"/>
      <c r="K236" s="497"/>
      <c r="L236" s="495"/>
      <c r="N236" s="2"/>
    </row>
    <row r="237" spans="1:14">
      <c r="A237" s="502" t="s">
        <v>2878</v>
      </c>
      <c r="B237" s="491"/>
      <c r="C237" s="503"/>
      <c r="D237" s="493"/>
      <c r="E237" s="493"/>
      <c r="F237" s="494"/>
      <c r="G237" s="494"/>
      <c r="H237" s="493"/>
      <c r="I237" s="493"/>
      <c r="J237" s="493"/>
      <c r="K237" s="497"/>
      <c r="L237" s="495"/>
      <c r="N237" s="2"/>
    </row>
    <row r="238" spans="1:14">
      <c r="A238" s="502" t="s">
        <v>2878</v>
      </c>
      <c r="B238" s="491"/>
      <c r="C238" s="503"/>
      <c r="D238" s="493"/>
      <c r="E238" s="493"/>
      <c r="F238" s="494"/>
      <c r="G238" s="494"/>
      <c r="H238" s="493"/>
      <c r="I238" s="493"/>
      <c r="J238" s="493"/>
      <c r="K238" s="497"/>
      <c r="L238" s="495"/>
      <c r="N238" s="2"/>
    </row>
    <row r="239" spans="1:14">
      <c r="A239" s="72" t="s">
        <v>2926</v>
      </c>
      <c r="B239" s="257"/>
      <c r="C239" s="279"/>
      <c r="D239" s="22"/>
      <c r="E239" s="22"/>
      <c r="F239" s="205"/>
      <c r="G239" s="205"/>
      <c r="H239" s="37"/>
      <c r="I239" s="37"/>
      <c r="J239" s="37"/>
      <c r="K239" s="37"/>
      <c r="L239" s="55"/>
      <c r="N239" s="2"/>
    </row>
    <row r="240" spans="1:14">
      <c r="A240" s="502" t="s">
        <v>2878</v>
      </c>
      <c r="B240" s="491"/>
      <c r="C240" s="503"/>
      <c r="D240" s="493"/>
      <c r="E240" s="493"/>
      <c r="F240" s="494"/>
      <c r="G240" s="494"/>
      <c r="H240" s="493"/>
      <c r="I240" s="493"/>
      <c r="J240" s="493"/>
      <c r="K240" s="497"/>
      <c r="L240" s="495"/>
      <c r="N240" s="2"/>
    </row>
    <row r="241" spans="1:14">
      <c r="A241" s="502" t="s">
        <v>2878</v>
      </c>
      <c r="B241" s="491"/>
      <c r="C241" s="503"/>
      <c r="D241" s="493"/>
      <c r="E241" s="493"/>
      <c r="F241" s="494"/>
      <c r="G241" s="494"/>
      <c r="H241" s="493"/>
      <c r="I241" s="493"/>
      <c r="J241" s="493"/>
      <c r="K241" s="497"/>
      <c r="L241" s="495"/>
      <c r="N241" s="2"/>
    </row>
    <row r="242" spans="1:14">
      <c r="A242" s="502" t="s">
        <v>2878</v>
      </c>
      <c r="B242" s="491"/>
      <c r="C242" s="503"/>
      <c r="D242" s="493"/>
      <c r="E242" s="493"/>
      <c r="F242" s="494"/>
      <c r="G242" s="494"/>
      <c r="H242" s="493"/>
      <c r="I242" s="493"/>
      <c r="J242" s="493"/>
      <c r="K242" s="497"/>
      <c r="L242" s="495"/>
      <c r="N242" s="2"/>
    </row>
    <row r="243" spans="1:14">
      <c r="A243" s="72" t="s">
        <v>2927</v>
      </c>
      <c r="B243" s="257">
        <v>1</v>
      </c>
      <c r="C243" s="279" t="s">
        <v>2726</v>
      </c>
      <c r="D243" s="22">
        <v>0</v>
      </c>
      <c r="E243" s="22">
        <v>3</v>
      </c>
      <c r="F243" s="205"/>
      <c r="G243" s="205"/>
      <c r="H243" s="37">
        <f>VLOOKUP(E243,'_Score matrix'!$B$31:$C$35,2,FALSE)</f>
        <v>1</v>
      </c>
      <c r="I243" s="37">
        <f>D243*H243</f>
        <v>0</v>
      </c>
      <c r="J243" s="37">
        <f>5*H243</f>
        <v>5</v>
      </c>
      <c r="K243" s="37"/>
      <c r="L243" s="55"/>
      <c r="N243" s="2"/>
    </row>
    <row r="244" spans="1:14">
      <c r="A244" s="72" t="s">
        <v>2928</v>
      </c>
      <c r="B244" s="257">
        <v>1</v>
      </c>
      <c r="C244" s="279" t="s">
        <v>2726</v>
      </c>
      <c r="D244" s="22">
        <v>0</v>
      </c>
      <c r="E244" s="22">
        <v>3</v>
      </c>
      <c r="F244" s="205"/>
      <c r="G244" s="205"/>
      <c r="H244" s="37">
        <f>VLOOKUP(E244,'_Score matrix'!$B$31:$C$35,2,FALSE)</f>
        <v>1</v>
      </c>
      <c r="I244" s="37">
        <f>D244*H244</f>
        <v>0</v>
      </c>
      <c r="J244" s="37">
        <f>5*H244</f>
        <v>5</v>
      </c>
      <c r="K244" s="37"/>
      <c r="L244" s="55"/>
      <c r="N244" s="2"/>
    </row>
    <row r="245" spans="1:14">
      <c r="A245" s="72" t="s">
        <v>2929</v>
      </c>
      <c r="B245" s="257"/>
      <c r="C245" s="279"/>
      <c r="D245" s="22"/>
      <c r="E245" s="22"/>
      <c r="F245" s="205"/>
      <c r="G245" s="205"/>
      <c r="H245" s="37"/>
      <c r="I245" s="37"/>
      <c r="J245" s="37"/>
      <c r="K245" s="37"/>
      <c r="L245" s="55"/>
      <c r="N245" s="2"/>
    </row>
    <row r="246" spans="1:14">
      <c r="A246" s="72" t="s">
        <v>2930</v>
      </c>
      <c r="B246" s="257">
        <v>1</v>
      </c>
      <c r="C246" s="279" t="s">
        <v>2726</v>
      </c>
      <c r="D246" s="22">
        <v>0</v>
      </c>
      <c r="E246" s="22">
        <v>3</v>
      </c>
      <c r="F246" s="205"/>
      <c r="G246" s="205"/>
      <c r="H246" s="37">
        <f>VLOOKUP(E246,'_Score matrix'!$B$31:$C$35,2,FALSE)</f>
        <v>1</v>
      </c>
      <c r="I246" s="37">
        <f>D246*H246</f>
        <v>0</v>
      </c>
      <c r="J246" s="37">
        <f>5*H246</f>
        <v>5</v>
      </c>
      <c r="K246" s="37"/>
      <c r="L246" s="55"/>
      <c r="N246" s="2"/>
    </row>
    <row r="247" spans="1:14" ht="15" thickBot="1">
      <c r="A247" s="72" t="s">
        <v>2931</v>
      </c>
      <c r="B247" s="257">
        <v>1</v>
      </c>
      <c r="C247" s="279" t="s">
        <v>2726</v>
      </c>
      <c r="D247" s="22">
        <v>0</v>
      </c>
      <c r="E247" s="22">
        <v>3</v>
      </c>
      <c r="F247" s="205"/>
      <c r="G247" s="205"/>
      <c r="H247" s="37">
        <f>VLOOKUP(E247,'_Score matrix'!$B$31:$C$35,2,FALSE)</f>
        <v>1</v>
      </c>
      <c r="I247" s="37">
        <f>D247*H247</f>
        <v>0</v>
      </c>
      <c r="J247" s="37">
        <f>5*H247</f>
        <v>5</v>
      </c>
      <c r="K247" s="37"/>
      <c r="L247" s="55"/>
      <c r="N247" s="2"/>
    </row>
    <row r="248" spans="1:14" ht="15" thickBot="1">
      <c r="A248" s="69" t="s">
        <v>2806</v>
      </c>
      <c r="B248" s="262"/>
      <c r="C248" s="281"/>
      <c r="D248" s="20">
        <f>SUMIFS(D:D,$A:$A,"M 2*",$B:$B,1,$C:$C,"M",$L:$L,"&lt;&gt;NIST MAPPING")</f>
        <v>0</v>
      </c>
      <c r="E248" s="20">
        <f>SUMIFS(E:E,$A:$A,"M 2*",$B:$B,1,$C:$C,"M",$L:$L,"&lt;&gt;NIST MAPPING")</f>
        <v>57</v>
      </c>
      <c r="F248" s="33"/>
      <c r="G248" s="33"/>
      <c r="H248" s="33">
        <f>SUMIFS(H:H,$A:$A,"M 2*",$B:$B,1,$C:$C,"M",$L:$L,"&lt;&gt;NIST MAPPING")</f>
        <v>19</v>
      </c>
      <c r="I248" s="33">
        <f>SUMIFS(I:I,$A:$A,"M 2*",$B:$B,1,$C:$C,"M",$L:$L,"&lt;&gt;NIST MAPPING")</f>
        <v>0</v>
      </c>
      <c r="J248" s="33">
        <f>SUMIFS(J:J,$A:$A,"M 2*",$B:$B,1,$C:$C,"M",$L:$L,"&lt;&gt;NIST MAPPING")</f>
        <v>95</v>
      </c>
      <c r="K248" s="33">
        <f>IF(ROUND(100*(I248-H248)/(J248-H248),2) &lt; 0, 0, ROUND(100*(I248-H248)/(J248-H248),2))</f>
        <v>0</v>
      </c>
      <c r="L248" s="60"/>
      <c r="N248" s="2"/>
    </row>
    <row r="249" spans="1:14" ht="15" thickBot="1">
      <c r="A249" s="19"/>
      <c r="B249" s="271"/>
      <c r="C249" s="288"/>
      <c r="D249" s="19"/>
      <c r="E249" s="19"/>
      <c r="F249" s="41"/>
      <c r="G249" s="41"/>
      <c r="H249" s="41"/>
      <c r="I249" s="41"/>
      <c r="J249" s="41"/>
      <c r="K249" s="41"/>
      <c r="N249" s="2"/>
    </row>
    <row r="250" spans="1:14">
      <c r="A250" s="71" t="s">
        <v>2932</v>
      </c>
      <c r="B250" s="272"/>
      <c r="C250" s="289"/>
      <c r="D250" s="23"/>
      <c r="E250" s="23"/>
      <c r="F250" s="209"/>
      <c r="G250" s="209"/>
      <c r="H250" s="43"/>
      <c r="I250" s="43"/>
      <c r="J250" s="43"/>
      <c r="K250" s="43"/>
      <c r="L250" s="59"/>
      <c r="N250" s="2"/>
    </row>
    <row r="251" spans="1:14">
      <c r="A251" s="24" t="s">
        <v>2933</v>
      </c>
      <c r="B251" s="257">
        <v>1</v>
      </c>
      <c r="C251" s="279" t="s">
        <v>2726</v>
      </c>
      <c r="D251" s="22">
        <v>0</v>
      </c>
      <c r="E251" s="22">
        <v>3</v>
      </c>
      <c r="F251" s="205"/>
      <c r="G251" s="205"/>
      <c r="H251" s="37">
        <f>VLOOKUP(E251,'_Score matrix'!$B$31:$C$35,2,FALSE)</f>
        <v>1</v>
      </c>
      <c r="I251" s="37">
        <f t="shared" ref="I251:I256" si="30">D251*H251</f>
        <v>0</v>
      </c>
      <c r="J251" s="37">
        <f t="shared" ref="J251:J256" si="31">5*H251</f>
        <v>5</v>
      </c>
      <c r="K251" s="37"/>
      <c r="L251" s="55"/>
      <c r="N251" s="2"/>
    </row>
    <row r="252" spans="1:14">
      <c r="A252" s="24" t="s">
        <v>2934</v>
      </c>
      <c r="B252" s="257">
        <v>1</v>
      </c>
      <c r="C252" s="279" t="s">
        <v>2726</v>
      </c>
      <c r="D252" s="22">
        <v>0</v>
      </c>
      <c r="E252" s="22">
        <v>3</v>
      </c>
      <c r="F252" s="205"/>
      <c r="G252" s="205"/>
      <c r="H252" s="37">
        <f>VLOOKUP(E252,'_Score matrix'!$B$31:$C$35,2,FALSE)</f>
        <v>1</v>
      </c>
      <c r="I252" s="37">
        <f t="shared" si="30"/>
        <v>0</v>
      </c>
      <c r="J252" s="37">
        <f t="shared" si="31"/>
        <v>5</v>
      </c>
      <c r="K252" s="37"/>
      <c r="L252" s="55"/>
      <c r="N252" s="2"/>
    </row>
    <row r="253" spans="1:14">
      <c r="A253" s="24" t="s">
        <v>2935</v>
      </c>
      <c r="B253" s="257">
        <v>1</v>
      </c>
      <c r="C253" s="279" t="s">
        <v>2726</v>
      </c>
      <c r="D253" s="22">
        <v>0</v>
      </c>
      <c r="E253" s="22">
        <v>3</v>
      </c>
      <c r="F253" s="205"/>
      <c r="G253" s="205"/>
      <c r="H253" s="37">
        <f>VLOOKUP(E253,'_Score matrix'!$B$31:$C$35,2,FALSE)</f>
        <v>1</v>
      </c>
      <c r="I253" s="37">
        <f t="shared" si="30"/>
        <v>0</v>
      </c>
      <c r="J253" s="37">
        <f t="shared" si="31"/>
        <v>5</v>
      </c>
      <c r="K253" s="37"/>
      <c r="L253" s="55"/>
      <c r="N253" s="2"/>
    </row>
    <row r="254" spans="1:14">
      <c r="A254" s="24" t="s">
        <v>2936</v>
      </c>
      <c r="B254" s="257">
        <v>1</v>
      </c>
      <c r="C254" s="279" t="s">
        <v>2726</v>
      </c>
      <c r="D254" s="22">
        <v>0</v>
      </c>
      <c r="E254" s="22">
        <v>3</v>
      </c>
      <c r="F254" s="205"/>
      <c r="G254" s="205"/>
      <c r="H254" s="37">
        <f>VLOOKUP(E254,'_Score matrix'!$B$31:$C$35,2,FALSE)</f>
        <v>1</v>
      </c>
      <c r="I254" s="37">
        <f t="shared" si="30"/>
        <v>0</v>
      </c>
      <c r="J254" s="37">
        <f t="shared" si="31"/>
        <v>5</v>
      </c>
      <c r="K254" s="37"/>
      <c r="L254" s="55"/>
      <c r="N254" s="2"/>
    </row>
    <row r="255" spans="1:14">
      <c r="A255" s="24" t="s">
        <v>2937</v>
      </c>
      <c r="B255" s="257">
        <v>1</v>
      </c>
      <c r="C255" s="279" t="s">
        <v>2726</v>
      </c>
      <c r="D255" s="22">
        <v>0</v>
      </c>
      <c r="E255" s="22">
        <v>3</v>
      </c>
      <c r="F255" s="205"/>
      <c r="G255" s="205"/>
      <c r="H255" s="37">
        <f>VLOOKUP(E255,'_Score matrix'!$B$31:$C$35,2,FALSE)</f>
        <v>1</v>
      </c>
      <c r="I255" s="37">
        <f t="shared" si="30"/>
        <v>0</v>
      </c>
      <c r="J255" s="37">
        <f t="shared" si="31"/>
        <v>5</v>
      </c>
      <c r="K255" s="37"/>
      <c r="L255" s="55"/>
      <c r="N255" s="2"/>
    </row>
    <row r="256" spans="1:14">
      <c r="A256" s="24" t="s">
        <v>2938</v>
      </c>
      <c r="B256" s="257">
        <v>1</v>
      </c>
      <c r="C256" s="279" t="s">
        <v>2726</v>
      </c>
      <c r="D256" s="22">
        <v>0</v>
      </c>
      <c r="E256" s="22">
        <v>3</v>
      </c>
      <c r="F256" s="205"/>
      <c r="G256" s="205"/>
      <c r="H256" s="37">
        <f>VLOOKUP(E256,'_Score matrix'!$B$31:$C$35,2,FALSE)</f>
        <v>1</v>
      </c>
      <c r="I256" s="37">
        <f t="shared" si="30"/>
        <v>0</v>
      </c>
      <c r="J256" s="37">
        <f t="shared" si="31"/>
        <v>5</v>
      </c>
      <c r="K256" s="37"/>
      <c r="L256" s="55"/>
      <c r="N256" s="2"/>
    </row>
    <row r="257" spans="1:14">
      <c r="A257" s="24" t="s">
        <v>2939</v>
      </c>
      <c r="B257" s="257"/>
      <c r="C257" s="279"/>
      <c r="D257" s="22"/>
      <c r="E257" s="22"/>
      <c r="F257" s="205"/>
      <c r="G257" s="205"/>
      <c r="H257" s="37"/>
      <c r="I257" s="37"/>
      <c r="J257" s="37"/>
      <c r="K257" s="37"/>
      <c r="L257" s="55"/>
      <c r="N257" s="2"/>
    </row>
    <row r="258" spans="1:14">
      <c r="A258" s="502" t="s">
        <v>2878</v>
      </c>
      <c r="B258" s="491"/>
      <c r="C258" s="503"/>
      <c r="D258" s="493"/>
      <c r="E258" s="493"/>
      <c r="F258" s="494"/>
      <c r="G258" s="494"/>
      <c r="H258" s="493"/>
      <c r="I258" s="493"/>
      <c r="J258" s="493"/>
      <c r="K258" s="497"/>
      <c r="L258" s="495"/>
      <c r="N258" s="2"/>
    </row>
    <row r="259" spans="1:14">
      <c r="A259" s="502" t="s">
        <v>2878</v>
      </c>
      <c r="B259" s="491"/>
      <c r="C259" s="503"/>
      <c r="D259" s="493"/>
      <c r="E259" s="493"/>
      <c r="F259" s="494"/>
      <c r="G259" s="494"/>
      <c r="H259" s="493"/>
      <c r="I259" s="493"/>
      <c r="J259" s="493"/>
      <c r="K259" s="497"/>
      <c r="L259" s="495"/>
      <c r="N259" s="2"/>
    </row>
    <row r="260" spans="1:14">
      <c r="A260" s="502" t="s">
        <v>2878</v>
      </c>
      <c r="B260" s="491"/>
      <c r="C260" s="503"/>
      <c r="D260" s="493"/>
      <c r="E260" s="493"/>
      <c r="F260" s="494"/>
      <c r="G260" s="494"/>
      <c r="H260" s="493"/>
      <c r="I260" s="493"/>
      <c r="J260" s="493"/>
      <c r="K260" s="497"/>
      <c r="L260" s="495"/>
      <c r="N260" s="2"/>
    </row>
    <row r="261" spans="1:14">
      <c r="A261" s="502" t="s">
        <v>2878</v>
      </c>
      <c r="B261" s="491"/>
      <c r="C261" s="503"/>
      <c r="D261" s="493"/>
      <c r="E261" s="493"/>
      <c r="F261" s="494"/>
      <c r="G261" s="494"/>
      <c r="H261" s="493"/>
      <c r="I261" s="493"/>
      <c r="J261" s="493"/>
      <c r="K261" s="497"/>
      <c r="L261" s="495"/>
      <c r="N261" s="2"/>
    </row>
    <row r="262" spans="1:14">
      <c r="A262" s="502" t="s">
        <v>2878</v>
      </c>
      <c r="B262" s="491"/>
      <c r="C262" s="503"/>
      <c r="D262" s="493"/>
      <c r="E262" s="493"/>
      <c r="F262" s="494"/>
      <c r="G262" s="494"/>
      <c r="H262" s="493"/>
      <c r="I262" s="493"/>
      <c r="J262" s="493"/>
      <c r="K262" s="497"/>
      <c r="L262" s="495"/>
      <c r="N262" s="2"/>
    </row>
    <row r="263" spans="1:14">
      <c r="A263" s="502" t="s">
        <v>2878</v>
      </c>
      <c r="B263" s="491"/>
      <c r="C263" s="503"/>
      <c r="D263" s="493"/>
      <c r="E263" s="493"/>
      <c r="F263" s="494"/>
      <c r="G263" s="494"/>
      <c r="H263" s="493"/>
      <c r="I263" s="493"/>
      <c r="J263" s="493"/>
      <c r="K263" s="497"/>
      <c r="L263" s="495"/>
      <c r="N263" s="2"/>
    </row>
    <row r="264" spans="1:14">
      <c r="A264" s="502" t="s">
        <v>2878</v>
      </c>
      <c r="B264" s="491"/>
      <c r="C264" s="503"/>
      <c r="D264" s="493"/>
      <c r="E264" s="493"/>
      <c r="F264" s="494"/>
      <c r="G264" s="494"/>
      <c r="H264" s="493"/>
      <c r="I264" s="493"/>
      <c r="J264" s="493"/>
      <c r="K264" s="497"/>
      <c r="L264" s="495"/>
      <c r="N264" s="2"/>
    </row>
    <row r="265" spans="1:14">
      <c r="A265" s="502" t="s">
        <v>2878</v>
      </c>
      <c r="B265" s="491"/>
      <c r="C265" s="503"/>
      <c r="D265" s="493"/>
      <c r="E265" s="493"/>
      <c r="F265" s="494"/>
      <c r="G265" s="494"/>
      <c r="H265" s="493"/>
      <c r="I265" s="493"/>
      <c r="J265" s="493"/>
      <c r="K265" s="497"/>
      <c r="L265" s="495"/>
      <c r="N265" s="2"/>
    </row>
    <row r="266" spans="1:14">
      <c r="A266" s="24" t="s">
        <v>2940</v>
      </c>
      <c r="B266" s="257"/>
      <c r="C266" s="279"/>
      <c r="D266" s="22"/>
      <c r="E266" s="22"/>
      <c r="F266" s="205"/>
      <c r="G266" s="205"/>
      <c r="H266" s="37"/>
      <c r="I266" s="37"/>
      <c r="J266" s="37"/>
      <c r="K266" s="37"/>
      <c r="L266" s="55"/>
      <c r="N266" s="2"/>
    </row>
    <row r="267" spans="1:14">
      <c r="A267" s="502" t="s">
        <v>2878</v>
      </c>
      <c r="B267" s="491"/>
      <c r="C267" s="503"/>
      <c r="D267" s="493"/>
      <c r="E267" s="493"/>
      <c r="F267" s="494"/>
      <c r="G267" s="494"/>
      <c r="H267" s="493"/>
      <c r="I267" s="493"/>
      <c r="J267" s="493"/>
      <c r="K267" s="497"/>
      <c r="L267" s="495"/>
      <c r="N267" s="2"/>
    </row>
    <row r="268" spans="1:14">
      <c r="A268" s="502" t="s">
        <v>2878</v>
      </c>
      <c r="B268" s="491"/>
      <c r="C268" s="503"/>
      <c r="D268" s="493"/>
      <c r="E268" s="493"/>
      <c r="F268" s="494"/>
      <c r="G268" s="494"/>
      <c r="H268" s="493"/>
      <c r="I268" s="493"/>
      <c r="J268" s="493"/>
      <c r="K268" s="497"/>
      <c r="L268" s="495"/>
      <c r="N268" s="2"/>
    </row>
    <row r="269" spans="1:14">
      <c r="A269" s="502" t="s">
        <v>2878</v>
      </c>
      <c r="B269" s="491"/>
      <c r="C269" s="503"/>
      <c r="D269" s="493"/>
      <c r="E269" s="493"/>
      <c r="F269" s="494"/>
      <c r="G269" s="494"/>
      <c r="H269" s="493"/>
      <c r="I269" s="493"/>
      <c r="J269" s="493"/>
      <c r="K269" s="497"/>
      <c r="L269" s="495"/>
      <c r="N269" s="2"/>
    </row>
    <row r="270" spans="1:14">
      <c r="A270" s="502" t="s">
        <v>2878</v>
      </c>
      <c r="B270" s="491"/>
      <c r="C270" s="503"/>
      <c r="D270" s="493"/>
      <c r="E270" s="493"/>
      <c r="F270" s="494"/>
      <c r="G270" s="494"/>
      <c r="H270" s="493"/>
      <c r="I270" s="493"/>
      <c r="J270" s="493"/>
      <c r="K270" s="497"/>
      <c r="L270" s="495"/>
      <c r="N270" s="2"/>
    </row>
    <row r="271" spans="1:14">
      <c r="A271" s="502" t="s">
        <v>2878</v>
      </c>
      <c r="B271" s="491"/>
      <c r="C271" s="503"/>
      <c r="D271" s="493"/>
      <c r="E271" s="493"/>
      <c r="F271" s="494"/>
      <c r="G271" s="494"/>
      <c r="H271" s="493"/>
      <c r="I271" s="493"/>
      <c r="J271" s="493"/>
      <c r="K271" s="497"/>
      <c r="L271" s="495"/>
      <c r="N271" s="2"/>
    </row>
    <row r="272" spans="1:14">
      <c r="A272" s="24" t="s">
        <v>2941</v>
      </c>
      <c r="B272" s="257"/>
      <c r="C272" s="279"/>
      <c r="D272" s="22"/>
      <c r="E272" s="22"/>
      <c r="F272" s="205"/>
      <c r="G272" s="205"/>
      <c r="H272" s="37"/>
      <c r="I272" s="37"/>
      <c r="J272" s="37"/>
      <c r="K272" s="37"/>
      <c r="L272" s="55"/>
      <c r="N272" s="2"/>
    </row>
    <row r="273" spans="1:14">
      <c r="A273" s="24" t="s">
        <v>2942</v>
      </c>
      <c r="B273" s="257">
        <v>1</v>
      </c>
      <c r="C273" s="279" t="s">
        <v>2726</v>
      </c>
      <c r="D273" s="22">
        <v>0</v>
      </c>
      <c r="E273" s="22">
        <v>3</v>
      </c>
      <c r="F273" s="205"/>
      <c r="G273" s="205"/>
      <c r="H273" s="37">
        <f>VLOOKUP(E273,'_Score matrix'!$B$31:$C$35,2,FALSE)</f>
        <v>1</v>
      </c>
      <c r="I273" s="37">
        <f>D273*H273</f>
        <v>0</v>
      </c>
      <c r="J273" s="37">
        <f>5*H273</f>
        <v>5</v>
      </c>
      <c r="K273" s="37"/>
      <c r="L273" s="55"/>
      <c r="N273" s="2"/>
    </row>
    <row r="274" spans="1:14">
      <c r="A274" s="24" t="s">
        <v>2943</v>
      </c>
      <c r="B274" s="257">
        <v>1</v>
      </c>
      <c r="C274" s="279" t="s">
        <v>2726</v>
      </c>
      <c r="D274" s="22">
        <v>0</v>
      </c>
      <c r="E274" s="22">
        <v>3</v>
      </c>
      <c r="F274" s="205"/>
      <c r="G274" s="205"/>
      <c r="H274" s="37">
        <f>VLOOKUP(E274,'_Score matrix'!$B$31:$C$35,2,FALSE)</f>
        <v>1</v>
      </c>
      <c r="I274" s="37">
        <f>D274*H274</f>
        <v>0</v>
      </c>
      <c r="J274" s="37">
        <f>5*H274</f>
        <v>5</v>
      </c>
      <c r="K274" s="37"/>
      <c r="L274" s="55"/>
      <c r="N274" s="2"/>
    </row>
    <row r="275" spans="1:14" ht="15" thickBot="1">
      <c r="A275" s="24" t="s">
        <v>2944</v>
      </c>
      <c r="B275" s="257">
        <v>1</v>
      </c>
      <c r="C275" s="279" t="s">
        <v>2726</v>
      </c>
      <c r="D275" s="22">
        <v>0</v>
      </c>
      <c r="E275" s="22">
        <v>3</v>
      </c>
      <c r="F275" s="205"/>
      <c r="G275" s="205"/>
      <c r="H275" s="37">
        <f>VLOOKUP(E275,'_Score matrix'!$B$31:$C$35,2,FALSE)</f>
        <v>1</v>
      </c>
      <c r="I275" s="37">
        <f>D275*H275</f>
        <v>0</v>
      </c>
      <c r="J275" s="37">
        <f>5*H275</f>
        <v>5</v>
      </c>
      <c r="K275" s="37"/>
      <c r="L275" s="55"/>
      <c r="N275" s="2"/>
    </row>
    <row r="276" spans="1:14" ht="15" thickBot="1">
      <c r="A276" s="69" t="s">
        <v>2806</v>
      </c>
      <c r="B276" s="262"/>
      <c r="C276" s="281"/>
      <c r="D276" s="20">
        <f>SUMIFS(D:D,$A:$A,"M 3*",$B:$B,1,$C:$C,"M",$L:$L,"&lt;&gt;NIST MAPPING")</f>
        <v>0</v>
      </c>
      <c r="E276" s="20">
        <f>SUMIFS(E:E,$A:$A,"M 3*",$B:$B,1,$C:$C,"M",$L:$L,"&lt;&gt;NIST MAPPING")</f>
        <v>51</v>
      </c>
      <c r="F276" s="33"/>
      <c r="G276" s="33"/>
      <c r="H276" s="33">
        <f>SUMIFS(H:H,$A:$A,"M 3*",$B:$B,1,$C:$C,"M",$L:$L,"&lt;&gt;NIST MAPPING")</f>
        <v>17</v>
      </c>
      <c r="I276" s="33">
        <f>SUMIFS(I:I,$A:$A,"M 3*",$B:$B,1,$C:$C,"M",$L:$L,"&lt;&gt;NIST MAPPING")</f>
        <v>0</v>
      </c>
      <c r="J276" s="33">
        <f>SUMIFS(J:J,$A:$A,"M 3*",$B:$B,1,$C:$C,"M",$L:$L,"&lt;&gt;NIST MAPPING")</f>
        <v>85</v>
      </c>
      <c r="K276" s="33">
        <f>IF(ROUND(100*(I276-H276)/(J276-H276),2) &lt; 0, 0, ROUND(100*(I276-H276)/(J276-H276),2))</f>
        <v>0</v>
      </c>
      <c r="L276" s="60"/>
      <c r="N276" s="2"/>
    </row>
    <row r="277" spans="1:14" ht="15" thickBot="1">
      <c r="A277" s="19"/>
      <c r="B277" s="271"/>
      <c r="C277" s="288"/>
      <c r="D277" s="19"/>
      <c r="E277" s="19"/>
      <c r="F277" s="41"/>
      <c r="G277" s="41"/>
      <c r="H277" s="41"/>
      <c r="I277" s="41"/>
      <c r="J277" s="41"/>
      <c r="K277" s="41"/>
      <c r="N277" s="2"/>
    </row>
    <row r="278" spans="1:14">
      <c r="A278" s="71" t="s">
        <v>2945</v>
      </c>
      <c r="B278" s="273"/>
      <c r="C278" s="290"/>
      <c r="D278" s="23"/>
      <c r="E278" s="23"/>
      <c r="F278" s="43"/>
      <c r="G278" s="43"/>
      <c r="H278" s="43"/>
      <c r="I278" s="43"/>
      <c r="J278" s="43"/>
      <c r="K278" s="43"/>
      <c r="L278" s="131"/>
      <c r="N278" s="2"/>
    </row>
    <row r="279" spans="1:14">
      <c r="A279" s="24" t="s">
        <v>2946</v>
      </c>
      <c r="B279" s="257">
        <v>1</v>
      </c>
      <c r="C279" s="279" t="s">
        <v>2726</v>
      </c>
      <c r="D279" s="22">
        <v>0</v>
      </c>
      <c r="E279" s="22">
        <v>3</v>
      </c>
      <c r="F279" s="205" t="s">
        <v>2947</v>
      </c>
      <c r="G279" s="205" t="str">
        <f>IF(B279=1,F279,"")</f>
        <v>ID.RA-03</v>
      </c>
      <c r="H279" s="37">
        <v>1</v>
      </c>
      <c r="I279" s="37">
        <f>D279*H279</f>
        <v>0</v>
      </c>
      <c r="J279" s="37">
        <f t="shared" ref="J279:J313" si="32">5*H279</f>
        <v>5</v>
      </c>
      <c r="K279" s="132"/>
      <c r="L279" s="55"/>
      <c r="N279" s="2"/>
    </row>
    <row r="280" spans="1:14">
      <c r="A280" s="429" t="str">
        <f t="shared" ref="A280:E281" si="33">A279</f>
        <v>M 4.1.1</v>
      </c>
      <c r="B280" s="426">
        <f t="shared" si="33"/>
        <v>1</v>
      </c>
      <c r="C280" s="430" t="str">
        <f t="shared" si="33"/>
        <v>M</v>
      </c>
      <c r="D280" s="253">
        <f t="shared" si="33"/>
        <v>0</v>
      </c>
      <c r="E280" s="253">
        <f t="shared" si="33"/>
        <v>3</v>
      </c>
      <c r="F280" s="254" t="s">
        <v>2948</v>
      </c>
      <c r="G280" s="254" t="str">
        <f>IF(B280=1,F280,"")</f>
        <v>ID.RA-04</v>
      </c>
      <c r="H280" s="253">
        <f t="shared" ref="H280:J281" si="34">H279</f>
        <v>1</v>
      </c>
      <c r="I280" s="253">
        <f t="shared" si="34"/>
        <v>0</v>
      </c>
      <c r="J280" s="253">
        <f t="shared" si="34"/>
        <v>5</v>
      </c>
      <c r="K280" s="253"/>
      <c r="L280" s="431" t="s">
        <v>2811</v>
      </c>
      <c r="N280" s="2"/>
    </row>
    <row r="281" spans="1:14">
      <c r="A281" s="429" t="str">
        <f t="shared" si="33"/>
        <v>M 4.1.1</v>
      </c>
      <c r="B281" s="426">
        <f t="shared" si="33"/>
        <v>1</v>
      </c>
      <c r="C281" s="430" t="str">
        <f t="shared" si="33"/>
        <v>M</v>
      </c>
      <c r="D281" s="253">
        <f t="shared" si="33"/>
        <v>0</v>
      </c>
      <c r="E281" s="253">
        <f t="shared" si="33"/>
        <v>3</v>
      </c>
      <c r="F281" s="254" t="s">
        <v>2949</v>
      </c>
      <c r="G281" s="254" t="str">
        <f>IF(B281=1,F281,"")</f>
        <v>ID.RA-05</v>
      </c>
      <c r="H281" s="253">
        <f t="shared" si="34"/>
        <v>1</v>
      </c>
      <c r="I281" s="253">
        <f t="shared" si="34"/>
        <v>0</v>
      </c>
      <c r="J281" s="253">
        <f t="shared" si="34"/>
        <v>5</v>
      </c>
      <c r="K281" s="253"/>
      <c r="L281" s="431" t="s">
        <v>2811</v>
      </c>
      <c r="N281" s="2"/>
    </row>
    <row r="282" spans="1:14">
      <c r="A282" s="24" t="s">
        <v>2950</v>
      </c>
      <c r="B282" s="257">
        <v>1</v>
      </c>
      <c r="C282" s="279" t="s">
        <v>2726</v>
      </c>
      <c r="D282" s="22">
        <v>0</v>
      </c>
      <c r="E282" s="22">
        <v>3</v>
      </c>
      <c r="F282" s="205" t="s">
        <v>2947</v>
      </c>
      <c r="G282" s="205"/>
      <c r="H282" s="37">
        <v>1</v>
      </c>
      <c r="I282" s="37">
        <f>D282*H282</f>
        <v>0</v>
      </c>
      <c r="J282" s="37">
        <f t="shared" si="32"/>
        <v>5</v>
      </c>
      <c r="K282" s="132"/>
      <c r="L282" s="55"/>
      <c r="N282" s="2"/>
    </row>
    <row r="283" spans="1:14">
      <c r="A283" s="429" t="str">
        <f t="shared" ref="A283:E284" si="35">A282</f>
        <v>M 4.1.2</v>
      </c>
      <c r="B283" s="426">
        <f t="shared" si="35"/>
        <v>1</v>
      </c>
      <c r="C283" s="430" t="str">
        <f t="shared" si="35"/>
        <v>M</v>
      </c>
      <c r="D283" s="253">
        <f t="shared" si="35"/>
        <v>0</v>
      </c>
      <c r="E283" s="253">
        <f t="shared" si="35"/>
        <v>3</v>
      </c>
      <c r="F283" s="254" t="s">
        <v>2948</v>
      </c>
      <c r="G283" s="254" t="str">
        <f>IF(B283=1,F283,"")</f>
        <v>ID.RA-04</v>
      </c>
      <c r="H283" s="253">
        <f t="shared" ref="H283:J284" si="36">H282</f>
        <v>1</v>
      </c>
      <c r="I283" s="253">
        <f t="shared" si="36"/>
        <v>0</v>
      </c>
      <c r="J283" s="253">
        <f t="shared" si="36"/>
        <v>5</v>
      </c>
      <c r="K283" s="253"/>
      <c r="L283" s="431" t="s">
        <v>2811</v>
      </c>
      <c r="N283" s="2"/>
    </row>
    <row r="284" spans="1:14">
      <c r="A284" s="429" t="str">
        <f t="shared" si="35"/>
        <v>M 4.1.2</v>
      </c>
      <c r="B284" s="426">
        <f t="shared" si="35"/>
        <v>1</v>
      </c>
      <c r="C284" s="430" t="str">
        <f t="shared" si="35"/>
        <v>M</v>
      </c>
      <c r="D284" s="253">
        <f t="shared" si="35"/>
        <v>0</v>
      </c>
      <c r="E284" s="253">
        <f t="shared" si="35"/>
        <v>3</v>
      </c>
      <c r="F284" s="254" t="s">
        <v>2949</v>
      </c>
      <c r="G284" s="254" t="str">
        <f>IF(B284=1,F284,"")</f>
        <v>ID.RA-05</v>
      </c>
      <c r="H284" s="253">
        <f t="shared" si="36"/>
        <v>1</v>
      </c>
      <c r="I284" s="253">
        <f t="shared" si="36"/>
        <v>0</v>
      </c>
      <c r="J284" s="253">
        <f t="shared" si="36"/>
        <v>5</v>
      </c>
      <c r="K284" s="253"/>
      <c r="L284" s="431" t="s">
        <v>2811</v>
      </c>
      <c r="N284" s="2"/>
    </row>
    <row r="285" spans="1:14">
      <c r="A285" s="24" t="s">
        <v>2951</v>
      </c>
      <c r="B285" s="257">
        <v>1</v>
      </c>
      <c r="C285" s="279" t="s">
        <v>2726</v>
      </c>
      <c r="D285" s="22">
        <v>0</v>
      </c>
      <c r="E285" s="22">
        <v>3</v>
      </c>
      <c r="F285" s="205" t="s">
        <v>2947</v>
      </c>
      <c r="G285" s="205"/>
      <c r="H285" s="37">
        <v>1</v>
      </c>
      <c r="I285" s="37">
        <f>D285*H285</f>
        <v>0</v>
      </c>
      <c r="J285" s="37">
        <f t="shared" si="32"/>
        <v>5</v>
      </c>
      <c r="K285" s="132"/>
      <c r="L285" s="55"/>
      <c r="N285" s="2"/>
    </row>
    <row r="286" spans="1:14">
      <c r="A286" s="429" t="str">
        <f t="shared" ref="A286:E287" si="37">A285</f>
        <v>M 4.1.3</v>
      </c>
      <c r="B286" s="426">
        <f t="shared" si="37"/>
        <v>1</v>
      </c>
      <c r="C286" s="430" t="str">
        <f t="shared" si="37"/>
        <v>M</v>
      </c>
      <c r="D286" s="253">
        <f t="shared" si="37"/>
        <v>0</v>
      </c>
      <c r="E286" s="253">
        <f t="shared" si="37"/>
        <v>3</v>
      </c>
      <c r="F286" s="254" t="s">
        <v>2948</v>
      </c>
      <c r="G286" s="254" t="str">
        <f>IF(B286=1,F286,"")</f>
        <v>ID.RA-04</v>
      </c>
      <c r="H286" s="253">
        <f t="shared" ref="H286:J287" si="38">H285</f>
        <v>1</v>
      </c>
      <c r="I286" s="253">
        <f t="shared" si="38"/>
        <v>0</v>
      </c>
      <c r="J286" s="253">
        <f t="shared" si="38"/>
        <v>5</v>
      </c>
      <c r="K286" s="253"/>
      <c r="L286" s="431" t="s">
        <v>2811</v>
      </c>
      <c r="N286" s="2"/>
    </row>
    <row r="287" spans="1:14">
      <c r="A287" s="429" t="str">
        <f t="shared" si="37"/>
        <v>M 4.1.3</v>
      </c>
      <c r="B287" s="426">
        <f t="shared" si="37"/>
        <v>1</v>
      </c>
      <c r="C287" s="430" t="str">
        <f t="shared" si="37"/>
        <v>M</v>
      </c>
      <c r="D287" s="253">
        <f t="shared" si="37"/>
        <v>0</v>
      </c>
      <c r="E287" s="253">
        <f t="shared" si="37"/>
        <v>3</v>
      </c>
      <c r="F287" s="254" t="s">
        <v>2949</v>
      </c>
      <c r="G287" s="254" t="str">
        <f>IF(B287=1,F287,"")</f>
        <v>ID.RA-05</v>
      </c>
      <c r="H287" s="253">
        <f t="shared" si="38"/>
        <v>1</v>
      </c>
      <c r="I287" s="253">
        <f t="shared" si="38"/>
        <v>0</v>
      </c>
      <c r="J287" s="253">
        <f t="shared" si="38"/>
        <v>5</v>
      </c>
      <c r="K287" s="253"/>
      <c r="L287" s="431" t="s">
        <v>2811</v>
      </c>
      <c r="N287" s="2"/>
    </row>
    <row r="288" spans="1:14">
      <c r="A288" s="24" t="s">
        <v>2952</v>
      </c>
      <c r="B288" s="257">
        <v>1</v>
      </c>
      <c r="C288" s="279" t="s">
        <v>2726</v>
      </c>
      <c r="D288" s="22">
        <v>0</v>
      </c>
      <c r="E288" s="22">
        <v>3</v>
      </c>
      <c r="F288" s="205" t="s">
        <v>2947</v>
      </c>
      <c r="G288" s="205"/>
      <c r="H288" s="37">
        <v>1</v>
      </c>
      <c r="I288" s="37">
        <f>D288*H288</f>
        <v>0</v>
      </c>
      <c r="J288" s="37">
        <f t="shared" si="32"/>
        <v>5</v>
      </c>
      <c r="K288" s="132"/>
      <c r="L288" s="55"/>
      <c r="N288" s="2"/>
    </row>
    <row r="289" spans="1:14">
      <c r="A289" s="429" t="str">
        <f t="shared" ref="A289:E291" si="39">A288</f>
        <v>M 4.1.4</v>
      </c>
      <c r="B289" s="426">
        <f t="shared" si="39"/>
        <v>1</v>
      </c>
      <c r="C289" s="430" t="str">
        <f t="shared" si="39"/>
        <v>M</v>
      </c>
      <c r="D289" s="253">
        <f t="shared" si="39"/>
        <v>0</v>
      </c>
      <c r="E289" s="253">
        <f t="shared" si="39"/>
        <v>3</v>
      </c>
      <c r="F289" s="254" t="s">
        <v>2948</v>
      </c>
      <c r="G289" s="254" t="str">
        <f>IF(B289=1,F289,"")</f>
        <v>ID.RA-04</v>
      </c>
      <c r="H289" s="253">
        <f t="shared" ref="H289:J291" si="40">H288</f>
        <v>1</v>
      </c>
      <c r="I289" s="253">
        <f t="shared" si="40"/>
        <v>0</v>
      </c>
      <c r="J289" s="253">
        <f t="shared" si="40"/>
        <v>5</v>
      </c>
      <c r="K289" s="253"/>
      <c r="L289" s="431" t="s">
        <v>2811</v>
      </c>
      <c r="N289" s="2"/>
    </row>
    <row r="290" spans="1:14">
      <c r="A290" s="429" t="str">
        <f t="shared" si="39"/>
        <v>M 4.1.4</v>
      </c>
      <c r="B290" s="426">
        <f t="shared" si="39"/>
        <v>1</v>
      </c>
      <c r="C290" s="430" t="str">
        <f t="shared" si="39"/>
        <v>M</v>
      </c>
      <c r="D290" s="253">
        <f t="shared" si="39"/>
        <v>0</v>
      </c>
      <c r="E290" s="253">
        <f t="shared" si="39"/>
        <v>3</v>
      </c>
      <c r="F290" s="254" t="s">
        <v>2949</v>
      </c>
      <c r="G290" s="254" t="str">
        <f>IF(B290=1,F290,"")</f>
        <v>ID.RA-05</v>
      </c>
      <c r="H290" s="253">
        <f t="shared" si="40"/>
        <v>1</v>
      </c>
      <c r="I290" s="253">
        <f t="shared" si="40"/>
        <v>0</v>
      </c>
      <c r="J290" s="253">
        <f t="shared" si="40"/>
        <v>5</v>
      </c>
      <c r="K290" s="253"/>
      <c r="L290" s="431" t="s">
        <v>2811</v>
      </c>
      <c r="N290" s="2"/>
    </row>
    <row r="291" spans="1:14">
      <c r="A291" s="429" t="str">
        <f t="shared" si="39"/>
        <v>M 4.1.4</v>
      </c>
      <c r="B291" s="426">
        <f t="shared" si="39"/>
        <v>1</v>
      </c>
      <c r="C291" s="430" t="str">
        <f t="shared" si="39"/>
        <v>M</v>
      </c>
      <c r="D291" s="253">
        <f t="shared" si="39"/>
        <v>0</v>
      </c>
      <c r="E291" s="253">
        <f t="shared" si="39"/>
        <v>3</v>
      </c>
      <c r="F291" s="254" t="s">
        <v>2953</v>
      </c>
      <c r="G291" s="254" t="str">
        <f>IF(B291=1,F291,"")</f>
        <v>GV.RM-03</v>
      </c>
      <c r="H291" s="253">
        <f t="shared" si="40"/>
        <v>1</v>
      </c>
      <c r="I291" s="253">
        <f t="shared" si="40"/>
        <v>0</v>
      </c>
      <c r="J291" s="253">
        <f t="shared" si="40"/>
        <v>5</v>
      </c>
      <c r="K291" s="253"/>
      <c r="L291" s="431" t="s">
        <v>2811</v>
      </c>
      <c r="N291" s="2"/>
    </row>
    <row r="292" spans="1:14">
      <c r="A292" s="24" t="s">
        <v>2954</v>
      </c>
      <c r="B292" s="257">
        <v>1</v>
      </c>
      <c r="C292" s="279" t="s">
        <v>2726</v>
      </c>
      <c r="D292" s="22">
        <v>0</v>
      </c>
      <c r="E292" s="22">
        <v>3</v>
      </c>
      <c r="F292" s="205" t="s">
        <v>2947</v>
      </c>
      <c r="G292" s="205"/>
      <c r="H292" s="37">
        <v>1</v>
      </c>
      <c r="I292" s="37">
        <f>D292*H292</f>
        <v>0</v>
      </c>
      <c r="J292" s="37">
        <f t="shared" si="32"/>
        <v>5</v>
      </c>
      <c r="K292" s="132"/>
      <c r="L292" s="55"/>
      <c r="N292" s="2"/>
    </row>
    <row r="293" spans="1:14">
      <c r="A293" s="429" t="str">
        <f t="shared" ref="A293:E294" si="41">A292</f>
        <v>M 4.1.5</v>
      </c>
      <c r="B293" s="426">
        <f t="shared" si="41"/>
        <v>1</v>
      </c>
      <c r="C293" s="430" t="str">
        <f t="shared" si="41"/>
        <v>M</v>
      </c>
      <c r="D293" s="253">
        <f t="shared" si="41"/>
        <v>0</v>
      </c>
      <c r="E293" s="253">
        <f t="shared" si="41"/>
        <v>3</v>
      </c>
      <c r="F293" s="254" t="s">
        <v>2948</v>
      </c>
      <c r="G293" s="254" t="str">
        <f>IF(B293=1,F293,"")</f>
        <v>ID.RA-04</v>
      </c>
      <c r="H293" s="253">
        <f t="shared" ref="H293:J294" si="42">H292</f>
        <v>1</v>
      </c>
      <c r="I293" s="253">
        <f t="shared" si="42"/>
        <v>0</v>
      </c>
      <c r="J293" s="253">
        <f t="shared" si="42"/>
        <v>5</v>
      </c>
      <c r="K293" s="253"/>
      <c r="L293" s="431" t="s">
        <v>2811</v>
      </c>
      <c r="N293" s="2"/>
    </row>
    <row r="294" spans="1:14">
      <c r="A294" s="429" t="str">
        <f t="shared" si="41"/>
        <v>M 4.1.5</v>
      </c>
      <c r="B294" s="426">
        <f t="shared" si="41"/>
        <v>1</v>
      </c>
      <c r="C294" s="430" t="str">
        <f t="shared" si="41"/>
        <v>M</v>
      </c>
      <c r="D294" s="253">
        <f t="shared" si="41"/>
        <v>0</v>
      </c>
      <c r="E294" s="253">
        <f t="shared" si="41"/>
        <v>3</v>
      </c>
      <c r="F294" s="254" t="s">
        <v>2949</v>
      </c>
      <c r="G294" s="254" t="str">
        <f>IF(B294=1,F294,"")</f>
        <v>ID.RA-05</v>
      </c>
      <c r="H294" s="253">
        <f t="shared" si="42"/>
        <v>1</v>
      </c>
      <c r="I294" s="253">
        <f t="shared" si="42"/>
        <v>0</v>
      </c>
      <c r="J294" s="253">
        <f t="shared" si="42"/>
        <v>5</v>
      </c>
      <c r="K294" s="253"/>
      <c r="L294" s="431" t="s">
        <v>2811</v>
      </c>
      <c r="N294" s="2"/>
    </row>
    <row r="295" spans="1:14">
      <c r="A295" s="24" t="s">
        <v>2955</v>
      </c>
      <c r="B295" s="257">
        <v>1</v>
      </c>
      <c r="C295" s="279" t="s">
        <v>2726</v>
      </c>
      <c r="D295" s="22">
        <v>0</v>
      </c>
      <c r="E295" s="22">
        <v>3</v>
      </c>
      <c r="F295" s="205" t="s">
        <v>2947</v>
      </c>
      <c r="G295" s="205"/>
      <c r="H295" s="37">
        <v>1</v>
      </c>
      <c r="I295" s="37">
        <f>D295*H295</f>
        <v>0</v>
      </c>
      <c r="J295" s="37">
        <f t="shared" si="32"/>
        <v>5</v>
      </c>
      <c r="K295" s="132"/>
      <c r="L295" s="55"/>
      <c r="N295" s="2"/>
    </row>
    <row r="296" spans="1:14">
      <c r="A296" s="429" t="str">
        <f t="shared" ref="A296:E297" si="43">A295</f>
        <v>M 4.1.6</v>
      </c>
      <c r="B296" s="426">
        <f t="shared" si="43"/>
        <v>1</v>
      </c>
      <c r="C296" s="430" t="str">
        <f t="shared" si="43"/>
        <v>M</v>
      </c>
      <c r="D296" s="253">
        <f t="shared" si="43"/>
        <v>0</v>
      </c>
      <c r="E296" s="253">
        <f t="shared" si="43"/>
        <v>3</v>
      </c>
      <c r="F296" s="254" t="s">
        <v>2948</v>
      </c>
      <c r="G296" s="254" t="str">
        <f>IF(B296=1,F296,"")</f>
        <v>ID.RA-04</v>
      </c>
      <c r="H296" s="253">
        <f t="shared" ref="H296:J297" si="44">H295</f>
        <v>1</v>
      </c>
      <c r="I296" s="253">
        <f t="shared" si="44"/>
        <v>0</v>
      </c>
      <c r="J296" s="253">
        <f t="shared" si="44"/>
        <v>5</v>
      </c>
      <c r="K296" s="253"/>
      <c r="L296" s="431" t="s">
        <v>2811</v>
      </c>
      <c r="N296" s="2"/>
    </row>
    <row r="297" spans="1:14">
      <c r="A297" s="429" t="str">
        <f t="shared" si="43"/>
        <v>M 4.1.6</v>
      </c>
      <c r="B297" s="426">
        <f t="shared" si="43"/>
        <v>1</v>
      </c>
      <c r="C297" s="430" t="str">
        <f t="shared" si="43"/>
        <v>M</v>
      </c>
      <c r="D297" s="253">
        <f t="shared" si="43"/>
        <v>0</v>
      </c>
      <c r="E297" s="253">
        <f t="shared" si="43"/>
        <v>3</v>
      </c>
      <c r="F297" s="254" t="s">
        <v>2949</v>
      </c>
      <c r="G297" s="254" t="str">
        <f>IF(B297=1,F297,"")</f>
        <v>ID.RA-05</v>
      </c>
      <c r="H297" s="253">
        <f t="shared" si="44"/>
        <v>1</v>
      </c>
      <c r="I297" s="253">
        <f t="shared" si="44"/>
        <v>0</v>
      </c>
      <c r="J297" s="253">
        <f t="shared" si="44"/>
        <v>5</v>
      </c>
      <c r="K297" s="253"/>
      <c r="L297" s="431" t="s">
        <v>2811</v>
      </c>
      <c r="N297" s="2"/>
    </row>
    <row r="298" spans="1:14">
      <c r="A298" s="24" t="s">
        <v>2956</v>
      </c>
      <c r="B298" s="257">
        <v>1</v>
      </c>
      <c r="C298" s="279" t="s">
        <v>2726</v>
      </c>
      <c r="D298" s="22">
        <v>0</v>
      </c>
      <c r="E298" s="22">
        <v>3</v>
      </c>
      <c r="F298" s="205" t="s">
        <v>2947</v>
      </c>
      <c r="G298" s="205"/>
      <c r="H298" s="37">
        <v>1</v>
      </c>
      <c r="I298" s="37">
        <f>D298*H298</f>
        <v>0</v>
      </c>
      <c r="J298" s="37">
        <f t="shared" si="32"/>
        <v>5</v>
      </c>
      <c r="K298" s="132"/>
      <c r="L298" s="55"/>
      <c r="N298" s="2"/>
    </row>
    <row r="299" spans="1:14">
      <c r="A299" s="429" t="str">
        <f t="shared" ref="A299:E300" si="45">A298</f>
        <v>M 4.1.7</v>
      </c>
      <c r="B299" s="426">
        <f t="shared" si="45"/>
        <v>1</v>
      </c>
      <c r="C299" s="430" t="str">
        <f t="shared" si="45"/>
        <v>M</v>
      </c>
      <c r="D299" s="253">
        <f t="shared" si="45"/>
        <v>0</v>
      </c>
      <c r="E299" s="253">
        <f t="shared" si="45"/>
        <v>3</v>
      </c>
      <c r="F299" s="254" t="s">
        <v>2948</v>
      </c>
      <c r="G299" s="254" t="str">
        <f>IF(B299=1,F299,"")</f>
        <v>ID.RA-04</v>
      </c>
      <c r="H299" s="253">
        <f t="shared" ref="H299:J300" si="46">H298</f>
        <v>1</v>
      </c>
      <c r="I299" s="253">
        <f t="shared" si="46"/>
        <v>0</v>
      </c>
      <c r="J299" s="253">
        <f t="shared" si="46"/>
        <v>5</v>
      </c>
      <c r="K299" s="253"/>
      <c r="L299" s="431" t="s">
        <v>2811</v>
      </c>
      <c r="N299" s="2"/>
    </row>
    <row r="300" spans="1:14">
      <c r="A300" s="429" t="str">
        <f t="shared" si="45"/>
        <v>M 4.1.7</v>
      </c>
      <c r="B300" s="426">
        <f t="shared" si="45"/>
        <v>1</v>
      </c>
      <c r="C300" s="430" t="str">
        <f t="shared" si="45"/>
        <v>M</v>
      </c>
      <c r="D300" s="253">
        <f t="shared" si="45"/>
        <v>0</v>
      </c>
      <c r="E300" s="253">
        <f t="shared" si="45"/>
        <v>3</v>
      </c>
      <c r="F300" s="254" t="s">
        <v>2949</v>
      </c>
      <c r="G300" s="254" t="str">
        <f>IF(B300=1,F300,"")</f>
        <v>ID.RA-05</v>
      </c>
      <c r="H300" s="253">
        <f t="shared" si="46"/>
        <v>1</v>
      </c>
      <c r="I300" s="253">
        <f t="shared" si="46"/>
        <v>0</v>
      </c>
      <c r="J300" s="253">
        <f t="shared" si="46"/>
        <v>5</v>
      </c>
      <c r="K300" s="253"/>
      <c r="L300" s="431" t="s">
        <v>2811</v>
      </c>
      <c r="N300" s="2"/>
    </row>
    <row r="301" spans="1:14">
      <c r="A301" s="24" t="s">
        <v>2957</v>
      </c>
      <c r="B301" s="257">
        <v>1</v>
      </c>
      <c r="C301" s="279" t="s">
        <v>2726</v>
      </c>
      <c r="D301" s="22">
        <v>0</v>
      </c>
      <c r="E301" s="22">
        <v>3</v>
      </c>
      <c r="F301" s="205" t="s">
        <v>2947</v>
      </c>
      <c r="G301" s="205"/>
      <c r="H301" s="37">
        <v>1</v>
      </c>
      <c r="I301" s="37">
        <f>D301*H301</f>
        <v>0</v>
      </c>
      <c r="J301" s="37">
        <f t="shared" si="32"/>
        <v>5</v>
      </c>
      <c r="K301" s="132"/>
      <c r="L301" s="55"/>
      <c r="N301" s="2"/>
    </row>
    <row r="302" spans="1:14">
      <c r="A302" s="429" t="str">
        <f t="shared" ref="A302:E303" si="47">A301</f>
        <v>M 4.1.8</v>
      </c>
      <c r="B302" s="426">
        <f t="shared" si="47"/>
        <v>1</v>
      </c>
      <c r="C302" s="430" t="str">
        <f t="shared" si="47"/>
        <v>M</v>
      </c>
      <c r="D302" s="253">
        <f t="shared" si="47"/>
        <v>0</v>
      </c>
      <c r="E302" s="253">
        <f t="shared" si="47"/>
        <v>3</v>
      </c>
      <c r="F302" s="254" t="s">
        <v>2948</v>
      </c>
      <c r="G302" s="254" t="str">
        <f>IF(B302=1,F302,"")</f>
        <v>ID.RA-04</v>
      </c>
      <c r="H302" s="253">
        <f t="shared" ref="H302:J303" si="48">H301</f>
        <v>1</v>
      </c>
      <c r="I302" s="253">
        <f t="shared" si="48"/>
        <v>0</v>
      </c>
      <c r="J302" s="253">
        <f t="shared" si="48"/>
        <v>5</v>
      </c>
      <c r="K302" s="253"/>
      <c r="L302" s="431" t="s">
        <v>2811</v>
      </c>
      <c r="N302" s="2"/>
    </row>
    <row r="303" spans="1:14">
      <c r="A303" s="429" t="str">
        <f t="shared" si="47"/>
        <v>M 4.1.8</v>
      </c>
      <c r="B303" s="426">
        <f t="shared" si="47"/>
        <v>1</v>
      </c>
      <c r="C303" s="430" t="str">
        <f t="shared" si="47"/>
        <v>M</v>
      </c>
      <c r="D303" s="253">
        <f t="shared" si="47"/>
        <v>0</v>
      </c>
      <c r="E303" s="253">
        <f t="shared" si="47"/>
        <v>3</v>
      </c>
      <c r="F303" s="254" t="s">
        <v>2949</v>
      </c>
      <c r="G303" s="254" t="str">
        <f>IF(B303=1,F303,"")</f>
        <v>ID.RA-05</v>
      </c>
      <c r="H303" s="253">
        <f t="shared" si="48"/>
        <v>1</v>
      </c>
      <c r="I303" s="253">
        <f t="shared" si="48"/>
        <v>0</v>
      </c>
      <c r="J303" s="253">
        <f t="shared" si="48"/>
        <v>5</v>
      </c>
      <c r="K303" s="253"/>
      <c r="L303" s="431" t="s">
        <v>2811</v>
      </c>
      <c r="N303" s="2"/>
    </row>
    <row r="304" spans="1:14">
      <c r="A304" s="502" t="s">
        <v>2878</v>
      </c>
      <c r="B304" s="491"/>
      <c r="C304" s="503"/>
      <c r="D304" s="493"/>
      <c r="E304" s="493"/>
      <c r="F304" s="494"/>
      <c r="G304" s="494"/>
      <c r="H304" s="493"/>
      <c r="I304" s="493"/>
      <c r="J304" s="493"/>
      <c r="K304" s="497"/>
      <c r="L304" s="495"/>
      <c r="N304" s="2"/>
    </row>
    <row r="305" spans="1:14">
      <c r="A305" s="490" t="str">
        <f t="shared" ref="A305:A306" si="49">A304</f>
        <v>Removed, keep lines for backwards compatibility</v>
      </c>
      <c r="B305" s="491"/>
      <c r="C305" s="492"/>
      <c r="D305" s="493"/>
      <c r="E305" s="493"/>
      <c r="F305" s="494"/>
      <c r="G305" s="494"/>
      <c r="H305" s="493"/>
      <c r="I305" s="493"/>
      <c r="J305" s="493"/>
      <c r="K305" s="493"/>
      <c r="L305" s="495"/>
      <c r="N305" s="2"/>
    </row>
    <row r="306" spans="1:14">
      <c r="A306" s="490" t="str">
        <f t="shared" si="49"/>
        <v>Removed, keep lines for backwards compatibility</v>
      </c>
      <c r="B306" s="491"/>
      <c r="C306" s="492"/>
      <c r="D306" s="493"/>
      <c r="E306" s="493"/>
      <c r="F306" s="494"/>
      <c r="G306" s="494"/>
      <c r="H306" s="493"/>
      <c r="I306" s="493"/>
      <c r="J306" s="493"/>
      <c r="K306" s="493"/>
      <c r="L306" s="495"/>
      <c r="N306" s="2"/>
    </row>
    <row r="307" spans="1:14">
      <c r="A307" s="24" t="s">
        <v>2958</v>
      </c>
      <c r="B307" s="257">
        <v>1</v>
      </c>
      <c r="C307" s="279" t="s">
        <v>2726</v>
      </c>
      <c r="D307" s="22">
        <v>0</v>
      </c>
      <c r="E307" s="22">
        <v>3</v>
      </c>
      <c r="F307" s="205" t="s">
        <v>2947</v>
      </c>
      <c r="G307" s="205"/>
      <c r="H307" s="37">
        <v>1</v>
      </c>
      <c r="I307" s="37">
        <f>D307*H307</f>
        <v>0</v>
      </c>
      <c r="J307" s="37">
        <f t="shared" si="32"/>
        <v>5</v>
      </c>
      <c r="K307" s="132"/>
      <c r="L307" s="55"/>
      <c r="N307" s="2"/>
    </row>
    <row r="308" spans="1:14">
      <c r="A308" s="429" t="str">
        <f t="shared" ref="A308:E309" si="50">A307</f>
        <v>M 4.1.9</v>
      </c>
      <c r="B308" s="426">
        <f t="shared" si="50"/>
        <v>1</v>
      </c>
      <c r="C308" s="430" t="str">
        <f t="shared" si="50"/>
        <v>M</v>
      </c>
      <c r="D308" s="253">
        <f t="shared" si="50"/>
        <v>0</v>
      </c>
      <c r="E308" s="253">
        <f t="shared" si="50"/>
        <v>3</v>
      </c>
      <c r="F308" s="254" t="s">
        <v>2948</v>
      </c>
      <c r="G308" s="254" t="str">
        <f>IF(B308=1,F308,"")</f>
        <v>ID.RA-04</v>
      </c>
      <c r="H308" s="253">
        <f t="shared" ref="H308:J309" si="51">H307</f>
        <v>1</v>
      </c>
      <c r="I308" s="253">
        <f t="shared" si="51"/>
        <v>0</v>
      </c>
      <c r="J308" s="253">
        <f t="shared" si="51"/>
        <v>5</v>
      </c>
      <c r="K308" s="253"/>
      <c r="L308" s="431" t="s">
        <v>2811</v>
      </c>
      <c r="N308" s="2"/>
    </row>
    <row r="309" spans="1:14">
      <c r="A309" s="429" t="str">
        <f t="shared" si="50"/>
        <v>M 4.1.9</v>
      </c>
      <c r="B309" s="426">
        <f t="shared" si="50"/>
        <v>1</v>
      </c>
      <c r="C309" s="430" t="str">
        <f t="shared" si="50"/>
        <v>M</v>
      </c>
      <c r="D309" s="253">
        <f t="shared" si="50"/>
        <v>0</v>
      </c>
      <c r="E309" s="253">
        <f t="shared" si="50"/>
        <v>3</v>
      </c>
      <c r="F309" s="254" t="s">
        <v>2949</v>
      </c>
      <c r="G309" s="254" t="str">
        <f>IF(B309=1,F309,"")</f>
        <v>ID.RA-05</v>
      </c>
      <c r="H309" s="253">
        <f t="shared" si="51"/>
        <v>1</v>
      </c>
      <c r="I309" s="253">
        <f t="shared" si="51"/>
        <v>0</v>
      </c>
      <c r="J309" s="253">
        <f t="shared" si="51"/>
        <v>5</v>
      </c>
      <c r="K309" s="253"/>
      <c r="L309" s="431" t="s">
        <v>2811</v>
      </c>
      <c r="N309" s="2"/>
    </row>
    <row r="310" spans="1:14">
      <c r="A310" s="24" t="s">
        <v>2959</v>
      </c>
      <c r="B310" s="257">
        <v>1</v>
      </c>
      <c r="C310" s="279" t="s">
        <v>2726</v>
      </c>
      <c r="D310" s="22">
        <v>0</v>
      </c>
      <c r="E310" s="22">
        <v>3</v>
      </c>
      <c r="F310" s="205" t="s">
        <v>2947</v>
      </c>
      <c r="G310" s="205"/>
      <c r="H310" s="37">
        <v>1</v>
      </c>
      <c r="I310" s="37">
        <f>D310*H310</f>
        <v>0</v>
      </c>
      <c r="J310" s="37">
        <f t="shared" si="32"/>
        <v>5</v>
      </c>
      <c r="K310" s="132"/>
      <c r="L310" s="55"/>
      <c r="N310" s="2"/>
    </row>
    <row r="311" spans="1:14">
      <c r="A311" s="429" t="str">
        <f t="shared" ref="A311:E312" si="52">A310</f>
        <v>M 4.1.10</v>
      </c>
      <c r="B311" s="426">
        <f t="shared" si="52"/>
        <v>1</v>
      </c>
      <c r="C311" s="430" t="str">
        <f t="shared" si="52"/>
        <v>M</v>
      </c>
      <c r="D311" s="253">
        <f t="shared" si="52"/>
        <v>0</v>
      </c>
      <c r="E311" s="253">
        <f t="shared" si="52"/>
        <v>3</v>
      </c>
      <c r="F311" s="254" t="s">
        <v>2948</v>
      </c>
      <c r="G311" s="254" t="str">
        <f>IF(B311=1,F311,"")</f>
        <v>ID.RA-04</v>
      </c>
      <c r="H311" s="253">
        <f t="shared" ref="H311:J312" si="53">H310</f>
        <v>1</v>
      </c>
      <c r="I311" s="253">
        <f t="shared" si="53"/>
        <v>0</v>
      </c>
      <c r="J311" s="253">
        <f t="shared" si="53"/>
        <v>5</v>
      </c>
      <c r="K311" s="253"/>
      <c r="L311" s="431" t="s">
        <v>2811</v>
      </c>
      <c r="N311" s="2"/>
    </row>
    <row r="312" spans="1:14">
      <c r="A312" s="429" t="str">
        <f t="shared" si="52"/>
        <v>M 4.1.10</v>
      </c>
      <c r="B312" s="426">
        <f t="shared" si="52"/>
        <v>1</v>
      </c>
      <c r="C312" s="430" t="str">
        <f t="shared" si="52"/>
        <v>M</v>
      </c>
      <c r="D312" s="253">
        <f t="shared" si="52"/>
        <v>0</v>
      </c>
      <c r="E312" s="253">
        <f t="shared" si="52"/>
        <v>3</v>
      </c>
      <c r="F312" s="254" t="s">
        <v>2949</v>
      </c>
      <c r="G312" s="254" t="str">
        <f>IF(B312=1,F312,"")</f>
        <v>ID.RA-05</v>
      </c>
      <c r="H312" s="253">
        <f t="shared" si="53"/>
        <v>1</v>
      </c>
      <c r="I312" s="253">
        <f t="shared" si="53"/>
        <v>0</v>
      </c>
      <c r="J312" s="253">
        <f t="shared" si="53"/>
        <v>5</v>
      </c>
      <c r="K312" s="253"/>
      <c r="L312" s="431" t="s">
        <v>2811</v>
      </c>
      <c r="N312" s="2"/>
    </row>
    <row r="313" spans="1:14">
      <c r="A313" s="427" t="s">
        <v>2960</v>
      </c>
      <c r="B313" s="22">
        <v>1</v>
      </c>
      <c r="C313" s="286" t="s">
        <v>2726</v>
      </c>
      <c r="D313" s="22">
        <v>0</v>
      </c>
      <c r="E313" s="22">
        <v>3</v>
      </c>
      <c r="F313" s="205" t="s">
        <v>2947</v>
      </c>
      <c r="G313" s="205"/>
      <c r="H313" s="38">
        <v>1</v>
      </c>
      <c r="I313" s="38">
        <f>D313*H313</f>
        <v>0</v>
      </c>
      <c r="J313" s="38">
        <f t="shared" si="32"/>
        <v>5</v>
      </c>
      <c r="K313" s="38"/>
      <c r="L313" s="56"/>
      <c r="N313" s="2"/>
    </row>
    <row r="314" spans="1:14">
      <c r="A314" s="429" t="str">
        <f t="shared" ref="A314:E315" si="54">A313</f>
        <v>M 4.1.11</v>
      </c>
      <c r="B314" s="426">
        <f t="shared" si="54"/>
        <v>1</v>
      </c>
      <c r="C314" s="430" t="str">
        <f t="shared" si="54"/>
        <v>M</v>
      </c>
      <c r="D314" s="253">
        <f t="shared" si="54"/>
        <v>0</v>
      </c>
      <c r="E314" s="253">
        <f t="shared" si="54"/>
        <v>3</v>
      </c>
      <c r="F314" s="254" t="s">
        <v>2948</v>
      </c>
      <c r="G314" s="254" t="str">
        <f>IF(B314=1,F314,"")</f>
        <v>ID.RA-04</v>
      </c>
      <c r="H314" s="253">
        <f t="shared" ref="H314:J315" si="55">H313</f>
        <v>1</v>
      </c>
      <c r="I314" s="253">
        <f t="shared" si="55"/>
        <v>0</v>
      </c>
      <c r="J314" s="253">
        <f t="shared" si="55"/>
        <v>5</v>
      </c>
      <c r="K314" s="253"/>
      <c r="L314" s="431" t="s">
        <v>2811</v>
      </c>
      <c r="N314" s="2"/>
    </row>
    <row r="315" spans="1:14" ht="15" thickBot="1">
      <c r="A315" s="429" t="str">
        <f t="shared" si="54"/>
        <v>M 4.1.11</v>
      </c>
      <c r="B315" s="426">
        <f t="shared" si="54"/>
        <v>1</v>
      </c>
      <c r="C315" s="430" t="str">
        <f t="shared" si="54"/>
        <v>M</v>
      </c>
      <c r="D315" s="253">
        <f t="shared" si="54"/>
        <v>0</v>
      </c>
      <c r="E315" s="253">
        <f t="shared" si="54"/>
        <v>3</v>
      </c>
      <c r="F315" s="254" t="s">
        <v>2949</v>
      </c>
      <c r="G315" s="254" t="str">
        <f>IF(B315=1,F315,"")</f>
        <v>ID.RA-05</v>
      </c>
      <c r="H315" s="253">
        <f t="shared" si="55"/>
        <v>1</v>
      </c>
      <c r="I315" s="253">
        <f t="shared" si="55"/>
        <v>0</v>
      </c>
      <c r="J315" s="253">
        <f t="shared" si="55"/>
        <v>5</v>
      </c>
      <c r="K315" s="253"/>
      <c r="L315" s="431" t="s">
        <v>2811</v>
      </c>
      <c r="N315" s="2"/>
    </row>
    <row r="316" spans="1:14" ht="15" thickBot="1">
      <c r="A316" s="69" t="s">
        <v>2806</v>
      </c>
      <c r="B316" s="262"/>
      <c r="C316" s="281"/>
      <c r="D316" s="20">
        <f>SUMIFS(D:D,$A:$A,"M 4*",$B:$B,1,$C:$C,"M",$L:$L,"&lt;&gt;NIST MAPPING")</f>
        <v>0</v>
      </c>
      <c r="E316" s="20">
        <f>SUMIFS(E:E,$A:$A,"M 4*",$B:$B,1,$C:$C,"M",$L:$L,"&lt;&gt;NIST MAPPING")</f>
        <v>60</v>
      </c>
      <c r="F316" s="33"/>
      <c r="G316" s="33"/>
      <c r="H316" s="33">
        <f>SUMIFS(H:H,$A:$A,"M 4*",$B:$B,1,$C:$C,"M",$L:$L,"&lt;&gt;NIST MAPPING")</f>
        <v>20</v>
      </c>
      <c r="I316" s="33">
        <f>SUMIFS(I:I,$A:$A,"M 4*",$B:$B,1,$C:$C,"M",$L:$L,"&lt;&gt;NIST MAPPING")</f>
        <v>0</v>
      </c>
      <c r="J316" s="33">
        <f>SUMIFS(J:J,$A:$A,"M 4*",$B:$B,1,$C:$C,"M",$L:$L,"&lt;&gt;NIST MAPPING")</f>
        <v>100</v>
      </c>
      <c r="K316" s="33">
        <f>IF(ROUND(100*(I316-H316)/(J316-H316),2) &lt; 0, 0, ROUND(100*(I316-H316)/(J316-H316),2))</f>
        <v>0</v>
      </c>
      <c r="L316" s="60"/>
      <c r="N316" s="2"/>
    </row>
    <row r="317" spans="1:14" ht="15" thickBot="1">
      <c r="F317" s="5"/>
      <c r="G317" s="5"/>
      <c r="H317" s="5"/>
      <c r="I317" s="5"/>
      <c r="J317" s="5"/>
      <c r="K317" s="5"/>
      <c r="N317" s="2"/>
    </row>
    <row r="318" spans="1:14" ht="15" thickBot="1">
      <c r="A318" s="215" t="s">
        <v>2961</v>
      </c>
      <c r="B318" s="268"/>
      <c r="C318" s="255"/>
      <c r="D318" s="216"/>
      <c r="E318" s="216"/>
      <c r="F318" s="216"/>
      <c r="G318" s="216"/>
      <c r="H318" s="216"/>
      <c r="I318" s="216"/>
      <c r="J318" s="216"/>
      <c r="K318" s="216"/>
      <c r="L318" s="217"/>
      <c r="N318" s="2"/>
    </row>
    <row r="319" spans="1:14">
      <c r="A319" s="53" t="s">
        <v>2962</v>
      </c>
      <c r="B319" s="260"/>
      <c r="C319" s="278"/>
      <c r="D319" s="66"/>
      <c r="E319" s="66"/>
      <c r="F319" s="208"/>
      <c r="G319" s="208"/>
      <c r="H319" s="42"/>
      <c r="I319" s="42"/>
      <c r="J319" s="42"/>
      <c r="K319" s="42"/>
      <c r="L319" s="59"/>
      <c r="N319" s="2"/>
    </row>
    <row r="320" spans="1:14">
      <c r="A320" s="73" t="s">
        <v>2963</v>
      </c>
      <c r="B320" s="257"/>
      <c r="C320" s="291"/>
      <c r="D320" s="22">
        <v>2</v>
      </c>
      <c r="E320" s="22"/>
      <c r="F320" s="205"/>
      <c r="G320" s="205"/>
      <c r="H320" s="37"/>
      <c r="I320" s="37"/>
      <c r="J320" s="37"/>
      <c r="K320" s="37"/>
      <c r="L320" s="55"/>
      <c r="N320" s="2"/>
    </row>
    <row r="321" spans="1:14">
      <c r="A321" s="73" t="s">
        <v>2964</v>
      </c>
      <c r="B321" s="257"/>
      <c r="C321" s="291"/>
      <c r="D321" s="22"/>
      <c r="E321" s="22"/>
      <c r="F321" s="205"/>
      <c r="G321" s="205"/>
      <c r="H321" s="37"/>
      <c r="I321" s="37"/>
      <c r="J321" s="37"/>
      <c r="K321" s="37"/>
      <c r="L321" s="55"/>
      <c r="N321" s="2"/>
    </row>
    <row r="322" spans="1:14">
      <c r="A322" s="73" t="s">
        <v>2965</v>
      </c>
      <c r="B322" s="257">
        <f>$D$320-1</f>
        <v>1</v>
      </c>
      <c r="C322" s="291" t="s">
        <v>2726</v>
      </c>
      <c r="D322" s="22">
        <v>0</v>
      </c>
      <c r="E322" s="22">
        <v>3</v>
      </c>
      <c r="F322" s="205" t="s">
        <v>2831</v>
      </c>
      <c r="G322" s="205" t="str">
        <f>IF(B322=1,F322,"")</f>
        <v>GV.RR-02</v>
      </c>
      <c r="H322" s="37">
        <f>VLOOKUP(E322,'_Score matrix'!$B$31:$C$35,2,FALSE)</f>
        <v>1</v>
      </c>
      <c r="I322" s="37">
        <f>D322*H322</f>
        <v>0</v>
      </c>
      <c r="J322" s="37">
        <f>5*H322</f>
        <v>5</v>
      </c>
      <c r="K322" s="37"/>
      <c r="L322" s="55"/>
      <c r="N322" s="2"/>
    </row>
    <row r="323" spans="1:14">
      <c r="A323" s="73" t="s">
        <v>2966</v>
      </c>
      <c r="B323" s="257">
        <f>$D$320-1</f>
        <v>1</v>
      </c>
      <c r="C323" s="291" t="s">
        <v>2726</v>
      </c>
      <c r="D323" s="22">
        <v>0</v>
      </c>
      <c r="E323" s="22">
        <v>3</v>
      </c>
      <c r="F323" s="205" t="s">
        <v>2831</v>
      </c>
      <c r="G323" s="205" t="str">
        <f>IF(B323=1,F323,"")</f>
        <v>GV.RR-02</v>
      </c>
      <c r="H323" s="37">
        <f>VLOOKUP(E323,'_Score matrix'!$B$31:$C$35,2,FALSE)</f>
        <v>1</v>
      </c>
      <c r="I323" s="37">
        <f>D323*H323</f>
        <v>0</v>
      </c>
      <c r="J323" s="37">
        <f t="shared" ref="J323:J342" si="56">5*H323</f>
        <v>5</v>
      </c>
      <c r="K323" s="37"/>
      <c r="L323" s="55"/>
      <c r="N323" s="2"/>
    </row>
    <row r="324" spans="1:14">
      <c r="A324" s="73" t="s">
        <v>2967</v>
      </c>
      <c r="B324" s="257"/>
      <c r="C324" s="291"/>
      <c r="D324" s="22"/>
      <c r="E324" s="22"/>
      <c r="F324" s="205"/>
      <c r="G324" s="205"/>
      <c r="H324" s="37"/>
      <c r="I324" s="37"/>
      <c r="J324" s="37"/>
      <c r="K324" s="37"/>
      <c r="L324" s="55"/>
      <c r="N324" s="2"/>
    </row>
    <row r="325" spans="1:14">
      <c r="A325" s="73" t="s">
        <v>2968</v>
      </c>
      <c r="B325" s="257">
        <f>$D$320-1</f>
        <v>1</v>
      </c>
      <c r="C325" s="291" t="s">
        <v>2726</v>
      </c>
      <c r="D325" s="22">
        <v>0</v>
      </c>
      <c r="E325" s="22">
        <v>3</v>
      </c>
      <c r="F325" s="205"/>
      <c r="G325" s="205"/>
      <c r="H325" s="37">
        <f>VLOOKUP(E325,'_Score matrix'!$B$31:$C$35,2,FALSE)</f>
        <v>1</v>
      </c>
      <c r="I325" s="37">
        <f>D325*H325</f>
        <v>0</v>
      </c>
      <c r="J325" s="37">
        <f t="shared" si="56"/>
        <v>5</v>
      </c>
      <c r="K325" s="37"/>
      <c r="L325" s="55"/>
      <c r="N325" s="2"/>
    </row>
    <row r="326" spans="1:14">
      <c r="A326" s="73" t="s">
        <v>2969</v>
      </c>
      <c r="B326" s="257">
        <f>$D$320-1</f>
        <v>1</v>
      </c>
      <c r="C326" s="291" t="s">
        <v>2726</v>
      </c>
      <c r="D326" s="22">
        <v>0</v>
      </c>
      <c r="E326" s="22">
        <v>3</v>
      </c>
      <c r="F326" s="205"/>
      <c r="G326" s="205"/>
      <c r="H326" s="37">
        <f>VLOOKUP(E326,'_Score matrix'!$B$31:$C$35,2,FALSE)</f>
        <v>1</v>
      </c>
      <c r="I326" s="37">
        <f>D326*H326</f>
        <v>0</v>
      </c>
      <c r="J326" s="37">
        <f t="shared" si="56"/>
        <v>5</v>
      </c>
      <c r="K326" s="37"/>
      <c r="L326" s="55"/>
      <c r="N326" s="2"/>
    </row>
    <row r="327" spans="1:14">
      <c r="A327" s="73" t="s">
        <v>2970</v>
      </c>
      <c r="B327" s="257"/>
      <c r="C327" s="291"/>
      <c r="D327" s="22"/>
      <c r="E327" s="22"/>
      <c r="F327" s="205"/>
      <c r="G327" s="205"/>
      <c r="H327" s="37"/>
      <c r="I327" s="37"/>
      <c r="J327" s="37"/>
      <c r="K327" s="37"/>
      <c r="L327" s="55"/>
      <c r="N327" s="2"/>
    </row>
    <row r="328" spans="1:14">
      <c r="A328" s="73" t="s">
        <v>2971</v>
      </c>
      <c r="B328" s="257">
        <f>$D$320-1</f>
        <v>1</v>
      </c>
      <c r="C328" s="291" t="s">
        <v>2726</v>
      </c>
      <c r="D328" s="22">
        <v>0</v>
      </c>
      <c r="E328" s="22">
        <v>3</v>
      </c>
      <c r="F328" s="205" t="s">
        <v>2972</v>
      </c>
      <c r="G328" s="205" t="str">
        <f>IF(B328=1,F328,"")</f>
        <v>PR.IR-04</v>
      </c>
      <c r="H328" s="37">
        <f>VLOOKUP(E328,'_Score matrix'!$B$31:$C$35,2,FALSE)</f>
        <v>1</v>
      </c>
      <c r="I328" s="37">
        <f>D328*H328</f>
        <v>0</v>
      </c>
      <c r="J328" s="37">
        <f t="shared" si="56"/>
        <v>5</v>
      </c>
      <c r="K328" s="37"/>
      <c r="L328" s="55"/>
      <c r="N328" s="2"/>
    </row>
    <row r="329" spans="1:14">
      <c r="A329" s="73" t="s">
        <v>2973</v>
      </c>
      <c r="B329" s="257">
        <f>$D$320-1</f>
        <v>1</v>
      </c>
      <c r="C329" s="291" t="s">
        <v>2726</v>
      </c>
      <c r="D329" s="22">
        <v>0</v>
      </c>
      <c r="E329" s="22">
        <v>3</v>
      </c>
      <c r="F329" s="205" t="s">
        <v>2883</v>
      </c>
      <c r="G329" s="205" t="str">
        <f>IF(B329=1,F329,"")</f>
        <v>PR.AT-02</v>
      </c>
      <c r="H329" s="37">
        <f>VLOOKUP(E329,'_Score matrix'!$B$31:$C$35,2,FALSE)</f>
        <v>1</v>
      </c>
      <c r="I329" s="37">
        <f>D329*H329</f>
        <v>0</v>
      </c>
      <c r="J329" s="37">
        <f t="shared" si="56"/>
        <v>5</v>
      </c>
      <c r="K329" s="37"/>
      <c r="L329" s="55"/>
      <c r="N329" s="2"/>
    </row>
    <row r="330" spans="1:14">
      <c r="A330" s="73" t="s">
        <v>2974</v>
      </c>
      <c r="B330" s="257">
        <f>$D$320-1</f>
        <v>1</v>
      </c>
      <c r="C330" s="291" t="s">
        <v>2726</v>
      </c>
      <c r="D330" s="22">
        <v>0</v>
      </c>
      <c r="E330" s="22">
        <v>3</v>
      </c>
      <c r="F330" s="205" t="s">
        <v>2883</v>
      </c>
      <c r="G330" s="205" t="str">
        <f>IF(B330=1,F330,"")</f>
        <v>PR.AT-02</v>
      </c>
      <c r="H330" s="37">
        <f>VLOOKUP(E330,'_Score matrix'!$B$31:$C$35,2,FALSE)</f>
        <v>1</v>
      </c>
      <c r="I330" s="37">
        <f>D330*H330</f>
        <v>0</v>
      </c>
      <c r="J330" s="37">
        <f t="shared" si="56"/>
        <v>5</v>
      </c>
      <c r="K330" s="37"/>
      <c r="L330" s="55"/>
      <c r="N330" s="2"/>
    </row>
    <row r="331" spans="1:14">
      <c r="A331" s="73" t="s">
        <v>2975</v>
      </c>
      <c r="B331" s="257">
        <f>$D$320-1</f>
        <v>1</v>
      </c>
      <c r="C331" s="291" t="s">
        <v>2726</v>
      </c>
      <c r="D331" s="22">
        <v>0</v>
      </c>
      <c r="E331" s="22">
        <v>3</v>
      </c>
      <c r="F331" s="205" t="s">
        <v>2976</v>
      </c>
      <c r="G331" s="205" t="str">
        <f>IF(B331=1,F331,"")</f>
        <v>GV.SC-04</v>
      </c>
      <c r="H331" s="37">
        <f>VLOOKUP(E331,'_Score matrix'!$B$31:$C$35,2,FALSE)</f>
        <v>1</v>
      </c>
      <c r="I331" s="37">
        <f>D331*H331</f>
        <v>0</v>
      </c>
      <c r="J331" s="37">
        <f t="shared" si="56"/>
        <v>5</v>
      </c>
      <c r="K331" s="37"/>
      <c r="L331" s="55"/>
      <c r="N331" s="2"/>
    </row>
    <row r="332" spans="1:14">
      <c r="A332" s="73" t="s">
        <v>2977</v>
      </c>
      <c r="B332" s="257"/>
      <c r="C332" s="291"/>
      <c r="D332" s="22"/>
      <c r="E332" s="22"/>
      <c r="F332" s="205"/>
      <c r="G332" s="205"/>
      <c r="H332" s="37"/>
      <c r="I332" s="37"/>
      <c r="J332" s="37"/>
      <c r="K332" s="37"/>
      <c r="L332" s="55"/>
      <c r="N332" s="2"/>
    </row>
    <row r="333" spans="1:14">
      <c r="A333" s="73" t="s">
        <v>2978</v>
      </c>
      <c r="B333" s="257">
        <f t="shared" ref="B333:B338" si="57">$D$320-1</f>
        <v>1</v>
      </c>
      <c r="C333" s="291" t="s">
        <v>2726</v>
      </c>
      <c r="D333" s="22">
        <v>0</v>
      </c>
      <c r="E333" s="22">
        <v>3</v>
      </c>
      <c r="F333" s="205" t="s">
        <v>2979</v>
      </c>
      <c r="G333" s="205" t="str">
        <f t="shared" ref="G333:G338" si="58">IF(B333=1,F333,"")</f>
        <v>PR.IR-03</v>
      </c>
      <c r="H333" s="37">
        <f>VLOOKUP(E333,'_Score matrix'!$B$31:$C$35,2,FALSE)</f>
        <v>1</v>
      </c>
      <c r="I333" s="37">
        <f t="shared" ref="I333:I338" si="59">D333*H333</f>
        <v>0</v>
      </c>
      <c r="J333" s="37">
        <f t="shared" si="56"/>
        <v>5</v>
      </c>
      <c r="K333" s="37"/>
      <c r="L333" s="55"/>
      <c r="N333" s="2"/>
    </row>
    <row r="334" spans="1:14">
      <c r="A334" s="73" t="s">
        <v>2980</v>
      </c>
      <c r="B334" s="257">
        <f t="shared" si="57"/>
        <v>1</v>
      </c>
      <c r="C334" s="291" t="s">
        <v>2726</v>
      </c>
      <c r="D334" s="22">
        <v>0</v>
      </c>
      <c r="E334" s="22">
        <v>3</v>
      </c>
      <c r="F334" s="205" t="s">
        <v>2981</v>
      </c>
      <c r="G334" s="205" t="str">
        <f t="shared" si="58"/>
        <v>PR.DS-11</v>
      </c>
      <c r="H334" s="37">
        <f>VLOOKUP(E334,'_Score matrix'!$B$31:$C$35,2,FALSE)</f>
        <v>1</v>
      </c>
      <c r="I334" s="37">
        <f t="shared" si="59"/>
        <v>0</v>
      </c>
      <c r="J334" s="37">
        <f t="shared" si="56"/>
        <v>5</v>
      </c>
      <c r="K334" s="37"/>
      <c r="L334" s="55"/>
      <c r="N334" s="2"/>
    </row>
    <row r="335" spans="1:14">
      <c r="A335" s="73" t="s">
        <v>2982</v>
      </c>
      <c r="B335" s="257">
        <f t="shared" si="57"/>
        <v>1</v>
      </c>
      <c r="C335" s="291" t="s">
        <v>2726</v>
      </c>
      <c r="D335" s="22">
        <v>0</v>
      </c>
      <c r="E335" s="22">
        <v>3</v>
      </c>
      <c r="F335" s="205" t="s">
        <v>2981</v>
      </c>
      <c r="G335" s="205" t="str">
        <f t="shared" si="58"/>
        <v>PR.DS-11</v>
      </c>
      <c r="H335" s="37">
        <f>VLOOKUP(E335,'_Score matrix'!$B$31:$C$35,2,FALSE)</f>
        <v>1</v>
      </c>
      <c r="I335" s="37">
        <f t="shared" si="59"/>
        <v>0</v>
      </c>
      <c r="J335" s="37">
        <f t="shared" ref="J335" si="60">5*H335</f>
        <v>5</v>
      </c>
      <c r="K335" s="37"/>
      <c r="L335" s="55"/>
      <c r="N335" s="2"/>
    </row>
    <row r="336" spans="1:14">
      <c r="A336" s="73" t="s">
        <v>2983</v>
      </c>
      <c r="B336" s="257">
        <f t="shared" si="57"/>
        <v>1</v>
      </c>
      <c r="C336" s="291" t="s">
        <v>2726</v>
      </c>
      <c r="D336" s="22">
        <v>0</v>
      </c>
      <c r="E336" s="22">
        <v>3</v>
      </c>
      <c r="F336" s="205" t="s">
        <v>2984</v>
      </c>
      <c r="G336" s="205" t="str">
        <f t="shared" si="58"/>
        <v>ID.IM-04</v>
      </c>
      <c r="H336" s="37">
        <f>VLOOKUP(E336,'_Score matrix'!$B$31:$C$35,2,FALSE)</f>
        <v>1</v>
      </c>
      <c r="I336" s="37">
        <f t="shared" si="59"/>
        <v>0</v>
      </c>
      <c r="J336" s="37">
        <f t="shared" si="56"/>
        <v>5</v>
      </c>
      <c r="K336" s="37"/>
      <c r="L336" s="55"/>
      <c r="N336" s="2"/>
    </row>
    <row r="337" spans="1:14">
      <c r="A337" s="73" t="s">
        <v>2985</v>
      </c>
      <c r="B337" s="257">
        <f t="shared" si="57"/>
        <v>1</v>
      </c>
      <c r="C337" s="291" t="s">
        <v>2726</v>
      </c>
      <c r="D337" s="22">
        <v>0</v>
      </c>
      <c r="E337" s="22">
        <v>3</v>
      </c>
      <c r="F337" s="205" t="s">
        <v>2921</v>
      </c>
      <c r="G337" s="205" t="str">
        <f t="shared" si="58"/>
        <v>ID.IM-02</v>
      </c>
      <c r="H337" s="37">
        <f>VLOOKUP(E337,'_Score matrix'!$B$31:$C$35,2,FALSE)</f>
        <v>1</v>
      </c>
      <c r="I337" s="37">
        <f t="shared" si="59"/>
        <v>0</v>
      </c>
      <c r="J337" s="37">
        <f t="shared" ref="J337" si="61">5*H337</f>
        <v>5</v>
      </c>
      <c r="K337" s="37"/>
      <c r="L337" s="55"/>
      <c r="N337" s="2"/>
    </row>
    <row r="338" spans="1:14">
      <c r="A338" s="73" t="s">
        <v>2986</v>
      </c>
      <c r="B338" s="257">
        <f t="shared" si="57"/>
        <v>1</v>
      </c>
      <c r="C338" s="291" t="s">
        <v>2726</v>
      </c>
      <c r="D338" s="22">
        <v>0</v>
      </c>
      <c r="E338" s="22">
        <v>3</v>
      </c>
      <c r="F338" s="205" t="s">
        <v>2987</v>
      </c>
      <c r="G338" s="205" t="str">
        <f t="shared" si="58"/>
        <v>PR.IR-01</v>
      </c>
      <c r="H338" s="37">
        <f>VLOOKUP(E338,'_Score matrix'!$B$31:$C$35,2,FALSE)</f>
        <v>1</v>
      </c>
      <c r="I338" s="37">
        <f t="shared" si="59"/>
        <v>0</v>
      </c>
      <c r="J338" s="37">
        <f t="shared" ref="J338" si="62">5*H338</f>
        <v>5</v>
      </c>
      <c r="K338" s="37"/>
      <c r="L338" s="55"/>
      <c r="N338" s="2"/>
    </row>
    <row r="339" spans="1:14">
      <c r="A339" s="73" t="s">
        <v>2988</v>
      </c>
      <c r="B339" s="257"/>
      <c r="C339" s="291"/>
      <c r="D339" s="22"/>
      <c r="E339" s="22"/>
      <c r="F339" s="205"/>
      <c r="G339" s="205"/>
      <c r="H339" s="37"/>
      <c r="I339" s="37"/>
      <c r="J339" s="37"/>
      <c r="K339" s="37"/>
      <c r="L339" s="55"/>
      <c r="N339" s="2"/>
    </row>
    <row r="340" spans="1:14">
      <c r="A340" s="73" t="s">
        <v>2989</v>
      </c>
      <c r="B340" s="257">
        <f>$D$320-1</f>
        <v>1</v>
      </c>
      <c r="C340" s="291" t="s">
        <v>2726</v>
      </c>
      <c r="D340" s="22">
        <v>0</v>
      </c>
      <c r="E340" s="22">
        <v>3</v>
      </c>
      <c r="F340" s="205"/>
      <c r="G340" s="205"/>
      <c r="H340" s="37">
        <f>VLOOKUP(E340,'_Score matrix'!$B$31:$C$35,2,FALSE)</f>
        <v>1</v>
      </c>
      <c r="I340" s="37">
        <f>D340*H340</f>
        <v>0</v>
      </c>
      <c r="J340" s="37">
        <f t="shared" si="56"/>
        <v>5</v>
      </c>
      <c r="K340" s="37"/>
      <c r="L340" s="55"/>
      <c r="N340" s="2"/>
    </row>
    <row r="341" spans="1:14">
      <c r="A341" s="429" t="str">
        <f>A340</f>
        <v>T 1.6.1</v>
      </c>
      <c r="B341" s="426">
        <f>B340</f>
        <v>1</v>
      </c>
      <c r="C341" s="430" t="str">
        <f>C340</f>
        <v>M</v>
      </c>
      <c r="D341" s="253">
        <f>D340</f>
        <v>0</v>
      </c>
      <c r="E341" s="253">
        <f>E340</f>
        <v>3</v>
      </c>
      <c r="F341" s="254" t="s">
        <v>2990</v>
      </c>
      <c r="G341" s="254" t="str">
        <f>IF(B341=1,F341,"")</f>
        <v>PR.AA-05</v>
      </c>
      <c r="H341" s="253">
        <f>H340</f>
        <v>1</v>
      </c>
      <c r="I341" s="253">
        <f>I340</f>
        <v>0</v>
      </c>
      <c r="J341" s="253">
        <f>J340</f>
        <v>5</v>
      </c>
      <c r="K341" s="253"/>
      <c r="L341" s="431" t="s">
        <v>2811</v>
      </c>
      <c r="N341" s="2"/>
    </row>
    <row r="342" spans="1:14">
      <c r="A342" s="73" t="s">
        <v>2991</v>
      </c>
      <c r="B342" s="257">
        <f>$D$320-1</f>
        <v>1</v>
      </c>
      <c r="C342" s="291" t="s">
        <v>2726</v>
      </c>
      <c r="D342" s="22">
        <v>0</v>
      </c>
      <c r="E342" s="22">
        <v>3</v>
      </c>
      <c r="F342" s="205"/>
      <c r="G342" s="205"/>
      <c r="H342" s="37">
        <f>VLOOKUP(E342,'_Score matrix'!$B$31:$C$35,2,FALSE)</f>
        <v>1</v>
      </c>
      <c r="I342" s="37">
        <f>D342*H342</f>
        <v>0</v>
      </c>
      <c r="J342" s="37">
        <f t="shared" si="56"/>
        <v>5</v>
      </c>
      <c r="K342" s="37"/>
      <c r="L342" s="55"/>
      <c r="N342" s="2"/>
    </row>
    <row r="343" spans="1:14">
      <c r="A343" s="429" t="str">
        <f>A342</f>
        <v>T 1.6.2</v>
      </c>
      <c r="B343" s="426">
        <f>B342</f>
        <v>1</v>
      </c>
      <c r="C343" s="430" t="str">
        <f>C342</f>
        <v>M</v>
      </c>
      <c r="D343" s="253">
        <f>D342</f>
        <v>0</v>
      </c>
      <c r="E343" s="253">
        <f>E342</f>
        <v>3</v>
      </c>
      <c r="F343" s="254" t="s">
        <v>2990</v>
      </c>
      <c r="G343" s="254" t="str">
        <f>IF(B343=1,F343,"")</f>
        <v>PR.AA-05</v>
      </c>
      <c r="H343" s="253">
        <f>H342</f>
        <v>1</v>
      </c>
      <c r="I343" s="253">
        <f>I342</f>
        <v>0</v>
      </c>
      <c r="J343" s="253">
        <f>J342</f>
        <v>5</v>
      </c>
      <c r="K343" s="253"/>
      <c r="L343" s="431" t="s">
        <v>2811</v>
      </c>
      <c r="N343" s="2"/>
    </row>
    <row r="344" spans="1:14">
      <c r="A344" s="73" t="s">
        <v>2992</v>
      </c>
      <c r="B344" s="257"/>
      <c r="C344" s="291"/>
      <c r="D344" s="22"/>
      <c r="E344" s="22"/>
      <c r="F344" s="205"/>
      <c r="G344" s="205"/>
      <c r="H344" s="37"/>
      <c r="I344" s="37"/>
      <c r="J344" s="37"/>
      <c r="K344" s="37"/>
      <c r="L344" s="55"/>
      <c r="N344" s="2"/>
    </row>
    <row r="345" spans="1:14">
      <c r="A345" s="490" t="s">
        <v>2878</v>
      </c>
      <c r="B345" s="491"/>
      <c r="C345" s="492"/>
      <c r="D345" s="493"/>
      <c r="E345" s="493"/>
      <c r="F345" s="494"/>
      <c r="G345" s="494"/>
      <c r="H345" s="493"/>
      <c r="I345" s="493"/>
      <c r="J345" s="493"/>
      <c r="K345" s="493"/>
      <c r="L345" s="495"/>
      <c r="N345" s="2"/>
    </row>
    <row r="346" spans="1:14">
      <c r="A346" s="490" t="s">
        <v>2878</v>
      </c>
      <c r="B346" s="491"/>
      <c r="C346" s="492"/>
      <c r="D346" s="493"/>
      <c r="E346" s="493"/>
      <c r="F346" s="494"/>
      <c r="G346" s="494"/>
      <c r="H346" s="493"/>
      <c r="I346" s="493"/>
      <c r="J346" s="493"/>
      <c r="K346" s="493"/>
      <c r="L346" s="495"/>
      <c r="N346" s="2"/>
    </row>
    <row r="347" spans="1:14">
      <c r="A347" s="490" t="s">
        <v>2878</v>
      </c>
      <c r="B347" s="491"/>
      <c r="C347" s="492"/>
      <c r="D347" s="493"/>
      <c r="E347" s="493"/>
      <c r="F347" s="494"/>
      <c r="G347" s="494"/>
      <c r="H347" s="493"/>
      <c r="I347" s="493"/>
      <c r="J347" s="493"/>
      <c r="K347" s="493"/>
      <c r="L347" s="495"/>
      <c r="N347" s="2"/>
    </row>
    <row r="348" spans="1:14">
      <c r="A348" s="490" t="s">
        <v>2878</v>
      </c>
      <c r="B348" s="491"/>
      <c r="C348" s="492"/>
      <c r="D348" s="493"/>
      <c r="E348" s="493"/>
      <c r="F348" s="494"/>
      <c r="G348" s="494"/>
      <c r="H348" s="493"/>
      <c r="I348" s="493"/>
      <c r="J348" s="493"/>
      <c r="K348" s="493"/>
      <c r="L348" s="495"/>
      <c r="N348" s="2"/>
    </row>
    <row r="349" spans="1:14">
      <c r="A349" s="490" t="s">
        <v>2878</v>
      </c>
      <c r="B349" s="491"/>
      <c r="C349" s="492"/>
      <c r="D349" s="493"/>
      <c r="E349" s="493"/>
      <c r="F349" s="494"/>
      <c r="G349" s="494"/>
      <c r="H349" s="493"/>
      <c r="I349" s="493"/>
      <c r="J349" s="493"/>
      <c r="K349" s="493"/>
      <c r="L349" s="495"/>
      <c r="N349" s="2"/>
    </row>
    <row r="350" spans="1:14">
      <c r="A350" s="490" t="s">
        <v>2878</v>
      </c>
      <c r="B350" s="491"/>
      <c r="C350" s="492"/>
      <c r="D350" s="493"/>
      <c r="E350" s="493"/>
      <c r="F350" s="494"/>
      <c r="G350" s="494"/>
      <c r="H350" s="493"/>
      <c r="I350" s="493"/>
      <c r="J350" s="493"/>
      <c r="K350" s="493"/>
      <c r="L350" s="495"/>
      <c r="N350" s="2"/>
    </row>
    <row r="351" spans="1:14">
      <c r="A351" s="490" t="s">
        <v>2878</v>
      </c>
      <c r="B351" s="491"/>
      <c r="C351" s="492"/>
      <c r="D351" s="493"/>
      <c r="E351" s="493"/>
      <c r="F351" s="494"/>
      <c r="G351" s="494"/>
      <c r="H351" s="493"/>
      <c r="I351" s="493"/>
      <c r="J351" s="493"/>
      <c r="K351" s="493"/>
      <c r="L351" s="495"/>
      <c r="N351" s="2"/>
    </row>
    <row r="352" spans="1:14">
      <c r="A352" s="490" t="s">
        <v>2878</v>
      </c>
      <c r="B352" s="491"/>
      <c r="C352" s="492"/>
      <c r="D352" s="493"/>
      <c r="E352" s="493"/>
      <c r="F352" s="494"/>
      <c r="G352" s="494"/>
      <c r="H352" s="493"/>
      <c r="I352" s="493"/>
      <c r="J352" s="493"/>
      <c r="K352" s="493"/>
      <c r="L352" s="495"/>
      <c r="N352" s="2"/>
    </row>
    <row r="353" spans="1:14">
      <c r="A353" s="490" t="s">
        <v>2878</v>
      </c>
      <c r="B353" s="491"/>
      <c r="C353" s="492"/>
      <c r="D353" s="493"/>
      <c r="E353" s="493"/>
      <c r="F353" s="494"/>
      <c r="G353" s="494"/>
      <c r="H353" s="493"/>
      <c r="I353" s="493"/>
      <c r="J353" s="493"/>
      <c r="K353" s="493"/>
      <c r="L353" s="495"/>
      <c r="N353" s="2"/>
    </row>
    <row r="354" spans="1:14">
      <c r="A354" s="490" t="s">
        <v>2878</v>
      </c>
      <c r="B354" s="491"/>
      <c r="C354" s="492"/>
      <c r="D354" s="493"/>
      <c r="E354" s="493"/>
      <c r="F354" s="494"/>
      <c r="G354" s="494"/>
      <c r="H354" s="493"/>
      <c r="I354" s="493"/>
      <c r="J354" s="493"/>
      <c r="K354" s="493"/>
      <c r="L354" s="495"/>
      <c r="N354" s="2"/>
    </row>
    <row r="355" spans="1:14">
      <c r="A355" s="490" t="s">
        <v>2878</v>
      </c>
      <c r="B355" s="491"/>
      <c r="C355" s="492"/>
      <c r="D355" s="493"/>
      <c r="E355" s="493"/>
      <c r="F355" s="494"/>
      <c r="G355" s="494"/>
      <c r="H355" s="493"/>
      <c r="I355" s="493"/>
      <c r="J355" s="493"/>
      <c r="K355" s="493"/>
      <c r="L355" s="495"/>
      <c r="N355" s="2"/>
    </row>
    <row r="356" spans="1:14">
      <c r="A356" s="490" t="s">
        <v>2878</v>
      </c>
      <c r="B356" s="491"/>
      <c r="C356" s="492"/>
      <c r="D356" s="493"/>
      <c r="E356" s="493"/>
      <c r="F356" s="494"/>
      <c r="G356" s="494"/>
      <c r="H356" s="493"/>
      <c r="I356" s="493"/>
      <c r="J356" s="493"/>
      <c r="K356" s="493"/>
      <c r="L356" s="495"/>
      <c r="N356" s="2"/>
    </row>
    <row r="357" spans="1:14">
      <c r="A357" s="490" t="s">
        <v>2878</v>
      </c>
      <c r="B357" s="491"/>
      <c r="C357" s="492"/>
      <c r="D357" s="493"/>
      <c r="E357" s="493"/>
      <c r="F357" s="494"/>
      <c r="G357" s="494"/>
      <c r="H357" s="493"/>
      <c r="I357" s="493"/>
      <c r="J357" s="493"/>
      <c r="K357" s="493"/>
      <c r="L357" s="495"/>
      <c r="N357" s="2"/>
    </row>
    <row r="358" spans="1:14">
      <c r="A358" s="490" t="s">
        <v>2878</v>
      </c>
      <c r="B358" s="491"/>
      <c r="C358" s="492"/>
      <c r="D358" s="493"/>
      <c r="E358" s="493"/>
      <c r="F358" s="494"/>
      <c r="G358" s="494"/>
      <c r="H358" s="493"/>
      <c r="I358" s="493"/>
      <c r="J358" s="493"/>
      <c r="K358" s="493"/>
      <c r="L358" s="495"/>
      <c r="N358" s="2"/>
    </row>
    <row r="359" spans="1:14">
      <c r="A359" s="490" t="s">
        <v>2878</v>
      </c>
      <c r="B359" s="491"/>
      <c r="C359" s="492"/>
      <c r="D359" s="493"/>
      <c r="E359" s="493"/>
      <c r="F359" s="494"/>
      <c r="G359" s="494"/>
      <c r="H359" s="493"/>
      <c r="I359" s="493"/>
      <c r="J359" s="493"/>
      <c r="K359" s="493"/>
      <c r="L359" s="495"/>
      <c r="N359" s="2"/>
    </row>
    <row r="360" spans="1:14">
      <c r="A360" s="490" t="s">
        <v>2878</v>
      </c>
      <c r="B360" s="491"/>
      <c r="C360" s="492"/>
      <c r="D360" s="493"/>
      <c r="E360" s="493"/>
      <c r="F360" s="494"/>
      <c r="G360" s="494"/>
      <c r="H360" s="493"/>
      <c r="I360" s="493"/>
      <c r="J360" s="493"/>
      <c r="K360" s="493"/>
      <c r="L360" s="495"/>
      <c r="N360" s="2"/>
    </row>
    <row r="361" spans="1:14">
      <c r="A361" s="490" t="s">
        <v>2878</v>
      </c>
      <c r="B361" s="491"/>
      <c r="C361" s="492"/>
      <c r="D361" s="493"/>
      <c r="E361" s="493"/>
      <c r="F361" s="494"/>
      <c r="G361" s="494"/>
      <c r="H361" s="493"/>
      <c r="I361" s="493"/>
      <c r="J361" s="493"/>
      <c r="K361" s="493"/>
      <c r="L361" s="495"/>
      <c r="N361" s="2"/>
    </row>
    <row r="362" spans="1:14">
      <c r="A362" s="490" t="s">
        <v>2878</v>
      </c>
      <c r="B362" s="491"/>
      <c r="C362" s="492"/>
      <c r="D362" s="493"/>
      <c r="E362" s="493"/>
      <c r="F362" s="494"/>
      <c r="G362" s="494"/>
      <c r="H362" s="493"/>
      <c r="I362" s="493"/>
      <c r="J362" s="493"/>
      <c r="K362" s="493"/>
      <c r="L362" s="495"/>
      <c r="N362" s="2"/>
    </row>
    <row r="363" spans="1:14">
      <c r="A363" s="490" t="s">
        <v>2878</v>
      </c>
      <c r="B363" s="491"/>
      <c r="C363" s="492"/>
      <c r="D363" s="493"/>
      <c r="E363" s="493"/>
      <c r="F363" s="494"/>
      <c r="G363" s="494"/>
      <c r="H363" s="493"/>
      <c r="I363" s="493"/>
      <c r="J363" s="493"/>
      <c r="K363" s="493"/>
      <c r="L363" s="495"/>
      <c r="N363" s="2"/>
    </row>
    <row r="364" spans="1:14">
      <c r="A364" s="490" t="s">
        <v>2878</v>
      </c>
      <c r="B364" s="491"/>
      <c r="C364" s="492"/>
      <c r="D364" s="493"/>
      <c r="E364" s="493"/>
      <c r="F364" s="494"/>
      <c r="G364" s="494"/>
      <c r="H364" s="493"/>
      <c r="I364" s="493"/>
      <c r="J364" s="493"/>
      <c r="K364" s="493"/>
      <c r="L364" s="495"/>
      <c r="N364" s="2"/>
    </row>
    <row r="365" spans="1:14">
      <c r="A365" s="490" t="s">
        <v>2878</v>
      </c>
      <c r="B365" s="491"/>
      <c r="C365" s="492"/>
      <c r="D365" s="493"/>
      <c r="E365" s="493"/>
      <c r="F365" s="494"/>
      <c r="G365" s="494"/>
      <c r="H365" s="493"/>
      <c r="I365" s="493"/>
      <c r="J365" s="493"/>
      <c r="K365" s="493"/>
      <c r="L365" s="495"/>
      <c r="N365" s="2"/>
    </row>
    <row r="366" spans="1:14">
      <c r="A366" s="490" t="s">
        <v>2878</v>
      </c>
      <c r="B366" s="491"/>
      <c r="C366" s="492"/>
      <c r="D366" s="493"/>
      <c r="E366" s="493"/>
      <c r="F366" s="494"/>
      <c r="G366" s="494"/>
      <c r="H366" s="493"/>
      <c r="I366" s="493"/>
      <c r="J366" s="493"/>
      <c r="K366" s="493"/>
      <c r="L366" s="495"/>
      <c r="N366" s="2"/>
    </row>
    <row r="367" spans="1:14">
      <c r="A367" s="490" t="s">
        <v>2878</v>
      </c>
      <c r="B367" s="491"/>
      <c r="C367" s="492"/>
      <c r="D367" s="493"/>
      <c r="E367" s="493"/>
      <c r="F367" s="494"/>
      <c r="G367" s="494"/>
      <c r="H367" s="493"/>
      <c r="I367" s="493"/>
      <c r="J367" s="493"/>
      <c r="K367" s="493"/>
      <c r="L367" s="495"/>
      <c r="N367" s="2"/>
    </row>
    <row r="368" spans="1:14">
      <c r="A368" s="490" t="s">
        <v>2878</v>
      </c>
      <c r="B368" s="491"/>
      <c r="C368" s="492"/>
      <c r="D368" s="493"/>
      <c r="E368" s="493"/>
      <c r="F368" s="494"/>
      <c r="G368" s="494"/>
      <c r="H368" s="493"/>
      <c r="I368" s="493"/>
      <c r="J368" s="493"/>
      <c r="K368" s="493"/>
      <c r="L368" s="495"/>
      <c r="N368" s="2"/>
    </row>
    <row r="369" spans="1:14">
      <c r="A369" s="490" t="s">
        <v>2878</v>
      </c>
      <c r="B369" s="491"/>
      <c r="C369" s="492"/>
      <c r="D369" s="493"/>
      <c r="E369" s="493"/>
      <c r="F369" s="494"/>
      <c r="G369" s="494"/>
      <c r="H369" s="493"/>
      <c r="I369" s="493"/>
      <c r="J369" s="493"/>
      <c r="K369" s="493"/>
      <c r="L369" s="495"/>
      <c r="N369" s="2"/>
    </row>
    <row r="370" spans="1:14">
      <c r="A370" s="490" t="s">
        <v>2878</v>
      </c>
      <c r="B370" s="491"/>
      <c r="C370" s="492"/>
      <c r="D370" s="493"/>
      <c r="E370" s="493"/>
      <c r="F370" s="494"/>
      <c r="G370" s="494"/>
      <c r="H370" s="493"/>
      <c r="I370" s="493"/>
      <c r="J370" s="493"/>
      <c r="K370" s="493"/>
      <c r="L370" s="495"/>
      <c r="N370" s="2"/>
    </row>
    <row r="371" spans="1:14" ht="15" thickBot="1">
      <c r="A371" s="490" t="s">
        <v>2878</v>
      </c>
      <c r="B371" s="491"/>
      <c r="C371" s="492"/>
      <c r="D371" s="493"/>
      <c r="E371" s="493"/>
      <c r="F371" s="494"/>
      <c r="G371" s="494"/>
      <c r="H371" s="493"/>
      <c r="I371" s="493"/>
      <c r="J371" s="493"/>
      <c r="K371" s="493"/>
      <c r="L371" s="495"/>
      <c r="N371" s="2"/>
    </row>
    <row r="372" spans="1:14">
      <c r="A372" s="71" t="s">
        <v>2993</v>
      </c>
      <c r="B372" s="272"/>
      <c r="C372" s="289"/>
      <c r="D372" s="23">
        <f>SUMIFS(D:D,$A:$A,"T 1*",$B:$B,1,$C:$C,"C",$L:$L,"&lt;&gt;NIST MAPPING")</f>
        <v>0</v>
      </c>
      <c r="E372" s="23">
        <f>SUMIFS(E:E,$A:$A,"T 1*",$B:$B,1,$C:$C,"C",$L:$L,"&lt;&gt;NIST MAPPING")</f>
        <v>114</v>
      </c>
      <c r="F372" s="209"/>
      <c r="G372" s="209"/>
      <c r="H372" s="209">
        <f>SUMIFS(H:H,$A:$A,"T 1*",$B:$B,1,$C:$C,"C",$L:$L,"&lt;&gt;NIST MAPPING")</f>
        <v>38</v>
      </c>
      <c r="I372" s="209">
        <f>SUMIFS(I:I,$A:$A,"T 1*",$B:$B,1,$C:$C,"C",$L:$L,"&lt;&gt;NIST MAPPING")</f>
        <v>0</v>
      </c>
      <c r="J372" s="209">
        <f>SUMIFS(J:J,$A:$A,"T 1*",$B:$B,1,$C:$C,"C",$L:$L,"&lt;&gt;NIST MAPPING")</f>
        <v>190</v>
      </c>
      <c r="K372" s="43">
        <f>IF(ROUND(100*(I372-H372)/(J372-H372),2) &lt; 0, 0, ROUND(100*(I372-H372)/(J372-H372),2))</f>
        <v>0</v>
      </c>
      <c r="L372" s="59"/>
      <c r="N372" s="2"/>
    </row>
    <row r="373" spans="1:14" ht="15" thickBot="1">
      <c r="A373" s="74" t="s">
        <v>2806</v>
      </c>
      <c r="B373" s="274"/>
      <c r="C373" s="292"/>
      <c r="D373" s="68">
        <f>SUMIFS(D:D,$A:$A,"T 1*",$B:$B,1,$C:$C,"M",$L:$L,"&lt;&gt;NIST MAPPING")</f>
        <v>0</v>
      </c>
      <c r="E373" s="68">
        <f>SUMIFS(E:E,$A:$A,"T 1*",$B:$B,1,$C:$C,"M",$L:$L,"&lt;&gt;NIST MAPPING")</f>
        <v>66</v>
      </c>
      <c r="F373" s="210"/>
      <c r="G373" s="210"/>
      <c r="H373" s="210">
        <f>SUMIFS(H:H,$A:$A,"T 1*",$B:$B,1,$C:$C,"M",$L:$L,"&lt;&gt;NIST MAPPING")</f>
        <v>22</v>
      </c>
      <c r="I373" s="210">
        <f>SUMIFS(I:I,$A:$A,"T 1*",$B:$B,1,$C:$C,"M",$L:$L,"&lt;&gt;NIST MAPPING")</f>
        <v>0</v>
      </c>
      <c r="J373" s="210">
        <f>SUMIFS(J:J,$A:$A,"T 1*",$B:$B,1,$C:$C,"M",$L:$L,"&lt;&gt;NIST MAPPING")</f>
        <v>110</v>
      </c>
      <c r="K373" s="34">
        <f>IF(ROUND(100*(I373-H373)/(J373-H373),2) &lt; 0, 0, ROUND(100*(I373-H373)/(J373-H373),2))</f>
        <v>0</v>
      </c>
      <c r="L373" s="62"/>
      <c r="N373" s="2"/>
    </row>
    <row r="374" spans="1:14" ht="15" thickBot="1">
      <c r="F374" s="5"/>
      <c r="G374" s="5"/>
      <c r="H374" s="5"/>
      <c r="I374" s="5"/>
      <c r="J374" s="5"/>
      <c r="K374" s="5"/>
      <c r="N374" s="2"/>
    </row>
    <row r="375" spans="1:14">
      <c r="A375" s="75" t="s">
        <v>2994</v>
      </c>
      <c r="B375" s="260"/>
      <c r="C375" s="293"/>
      <c r="D375" s="66"/>
      <c r="E375" s="66"/>
      <c r="F375" s="208"/>
      <c r="G375" s="208"/>
      <c r="H375" s="42"/>
      <c r="I375" s="42"/>
      <c r="J375" s="42"/>
      <c r="K375" s="42"/>
      <c r="L375" s="59"/>
      <c r="N375" s="2"/>
    </row>
    <row r="376" spans="1:14">
      <c r="A376" s="73" t="s">
        <v>2995</v>
      </c>
      <c r="B376" s="257"/>
      <c r="C376" s="291"/>
      <c r="D376" s="22">
        <v>2</v>
      </c>
      <c r="E376" s="22"/>
      <c r="F376" s="205"/>
      <c r="G376" s="205"/>
      <c r="H376" s="37"/>
      <c r="I376" s="37"/>
      <c r="J376" s="37"/>
      <c r="K376" s="37"/>
      <c r="L376" s="55"/>
      <c r="N376" s="2"/>
    </row>
    <row r="377" spans="1:14">
      <c r="A377" s="73" t="s">
        <v>2996</v>
      </c>
      <c r="B377" s="257"/>
      <c r="C377" s="291"/>
      <c r="D377" s="22"/>
      <c r="E377" s="22"/>
      <c r="F377" s="205"/>
      <c r="G377" s="205"/>
      <c r="H377" s="37"/>
      <c r="I377" s="37"/>
      <c r="J377" s="37"/>
      <c r="K377" s="37"/>
      <c r="L377" s="55"/>
      <c r="N377" s="2"/>
    </row>
    <row r="378" spans="1:14">
      <c r="A378" s="73" t="s">
        <v>2997</v>
      </c>
      <c r="B378" s="257">
        <f>$D$376-1</f>
        <v>1</v>
      </c>
      <c r="C378" s="291" t="s">
        <v>2726</v>
      </c>
      <c r="D378" s="22">
        <v>0</v>
      </c>
      <c r="E378" s="22">
        <v>3</v>
      </c>
      <c r="F378" s="205" t="s">
        <v>2831</v>
      </c>
      <c r="G378" s="205" t="str">
        <f>IF(B378=1,F378,"")</f>
        <v>GV.RR-02</v>
      </c>
      <c r="H378" s="37">
        <f>VLOOKUP(E378,'_Score matrix'!$B$31:$C$35,2,FALSE)</f>
        <v>1</v>
      </c>
      <c r="I378" s="37">
        <f>D378*H378</f>
        <v>0</v>
      </c>
      <c r="J378" s="37">
        <f>5*H378</f>
        <v>5</v>
      </c>
      <c r="K378" s="37"/>
      <c r="L378" s="55"/>
      <c r="N378" s="2"/>
    </row>
    <row r="379" spans="1:14">
      <c r="A379" s="73" t="s">
        <v>2998</v>
      </c>
      <c r="B379" s="257">
        <f>$D$376-1</f>
        <v>1</v>
      </c>
      <c r="C379" s="291" t="s">
        <v>2726</v>
      </c>
      <c r="D379" s="22">
        <v>0</v>
      </c>
      <c r="E379" s="22">
        <v>3</v>
      </c>
      <c r="F379" s="205" t="s">
        <v>2831</v>
      </c>
      <c r="G379" s="205" t="str">
        <f>IF(B379=1,F379,"")</f>
        <v>GV.RR-02</v>
      </c>
      <c r="H379" s="37">
        <f>VLOOKUP(E379,'_Score matrix'!$B$31:$C$35,2,FALSE)</f>
        <v>1</v>
      </c>
      <c r="I379" s="37">
        <f>D379*H379</f>
        <v>0</v>
      </c>
      <c r="J379" s="37">
        <f>5*H379</f>
        <v>5</v>
      </c>
      <c r="K379" s="37"/>
      <c r="L379" s="55"/>
      <c r="N379" s="2"/>
    </row>
    <row r="380" spans="1:14">
      <c r="A380" s="73" t="s">
        <v>2999</v>
      </c>
      <c r="B380" s="257"/>
      <c r="C380" s="291"/>
      <c r="D380" s="22"/>
      <c r="E380" s="22"/>
      <c r="F380" s="205"/>
      <c r="G380" s="205"/>
      <c r="H380" s="37"/>
      <c r="I380" s="37"/>
      <c r="J380" s="37"/>
      <c r="K380" s="37"/>
      <c r="L380" s="55"/>
      <c r="N380" s="2"/>
    </row>
    <row r="381" spans="1:14">
      <c r="A381" s="73" t="s">
        <v>3000</v>
      </c>
      <c r="B381" s="257">
        <f>$D$376-1</f>
        <v>1</v>
      </c>
      <c r="C381" s="291" t="s">
        <v>2726</v>
      </c>
      <c r="D381" s="22">
        <v>0</v>
      </c>
      <c r="E381" s="22">
        <v>3</v>
      </c>
      <c r="F381" s="205"/>
      <c r="G381" s="205"/>
      <c r="H381" s="37">
        <f>VLOOKUP(E381,'_Score matrix'!$B$31:$C$35,2,FALSE)</f>
        <v>1</v>
      </c>
      <c r="I381" s="37">
        <f>D381*H381</f>
        <v>0</v>
      </c>
      <c r="J381" s="37">
        <f>5*H381</f>
        <v>5</v>
      </c>
      <c r="K381" s="37"/>
      <c r="L381" s="55"/>
      <c r="N381" s="2"/>
    </row>
    <row r="382" spans="1:14">
      <c r="A382" s="73" t="s">
        <v>3001</v>
      </c>
      <c r="B382" s="257">
        <f>$D$376-1</f>
        <v>1</v>
      </c>
      <c r="C382" s="291" t="s">
        <v>2726</v>
      </c>
      <c r="D382" s="22">
        <v>0</v>
      </c>
      <c r="E382" s="22">
        <v>3</v>
      </c>
      <c r="F382" s="205"/>
      <c r="G382" s="205"/>
      <c r="H382" s="37">
        <f>VLOOKUP(E382,'_Score matrix'!$B$31:$C$35,2,FALSE)</f>
        <v>1</v>
      </c>
      <c r="I382" s="37">
        <f>D382*H382</f>
        <v>0</v>
      </c>
      <c r="J382" s="37">
        <f>5*H382</f>
        <v>5</v>
      </c>
      <c r="K382" s="37"/>
      <c r="L382" s="55"/>
      <c r="N382" s="2"/>
    </row>
    <row r="383" spans="1:14">
      <c r="A383" s="73" t="s">
        <v>3002</v>
      </c>
      <c r="B383" s="257"/>
      <c r="C383" s="291"/>
      <c r="D383" s="22"/>
      <c r="E383" s="22"/>
      <c r="F383" s="205"/>
      <c r="G383" s="205"/>
      <c r="H383" s="37"/>
      <c r="I383" s="37"/>
      <c r="J383" s="37"/>
      <c r="K383" s="37"/>
      <c r="L383" s="55"/>
      <c r="N383" s="2"/>
    </row>
    <row r="384" spans="1:14">
      <c r="A384" s="73" t="s">
        <v>3003</v>
      </c>
      <c r="B384" s="257">
        <f>$D$376-1</f>
        <v>1</v>
      </c>
      <c r="C384" s="291" t="s">
        <v>2726</v>
      </c>
      <c r="D384" s="22">
        <v>0</v>
      </c>
      <c r="E384" s="22">
        <v>3</v>
      </c>
      <c r="F384" s="205" t="s">
        <v>2972</v>
      </c>
      <c r="G384" s="205" t="str">
        <f>IF(B384=1,F384,"")</f>
        <v>PR.IR-04</v>
      </c>
      <c r="H384" s="37">
        <f>VLOOKUP(E384,'_Score matrix'!$B$31:$C$35,2,FALSE)</f>
        <v>1</v>
      </c>
      <c r="I384" s="37">
        <f>D384*H384</f>
        <v>0</v>
      </c>
      <c r="J384" s="37">
        <f>5*H384</f>
        <v>5</v>
      </c>
      <c r="K384" s="37"/>
      <c r="L384" s="55"/>
      <c r="N384" s="2"/>
    </row>
    <row r="385" spans="1:14">
      <c r="A385" s="73" t="s">
        <v>3004</v>
      </c>
      <c r="B385" s="257">
        <f>$D$376-1</f>
        <v>1</v>
      </c>
      <c r="C385" s="291" t="s">
        <v>2726</v>
      </c>
      <c r="D385" s="22">
        <v>0</v>
      </c>
      <c r="E385" s="22">
        <v>3</v>
      </c>
      <c r="F385" s="205" t="s">
        <v>2883</v>
      </c>
      <c r="G385" s="205" t="str">
        <f>IF(B385=1,F385,"")</f>
        <v>PR.AT-02</v>
      </c>
      <c r="H385" s="37">
        <f>VLOOKUP(E385,'_Score matrix'!$B$31:$C$35,2,FALSE)</f>
        <v>1</v>
      </c>
      <c r="I385" s="37">
        <f>D385*H385</f>
        <v>0</v>
      </c>
      <c r="J385" s="37">
        <f>5*H385</f>
        <v>5</v>
      </c>
      <c r="K385" s="37"/>
      <c r="L385" s="55"/>
      <c r="N385" s="2"/>
    </row>
    <row r="386" spans="1:14">
      <c r="A386" s="73" t="s">
        <v>3005</v>
      </c>
      <c r="B386" s="257">
        <f>$D$376-1</f>
        <v>1</v>
      </c>
      <c r="C386" s="291" t="s">
        <v>2726</v>
      </c>
      <c r="D386" s="22">
        <v>0</v>
      </c>
      <c r="E386" s="22">
        <v>3</v>
      </c>
      <c r="F386" s="205" t="s">
        <v>2883</v>
      </c>
      <c r="G386" s="205" t="str">
        <f>IF(B386=1,F386,"")</f>
        <v>PR.AT-02</v>
      </c>
      <c r="H386" s="37">
        <f>VLOOKUP(E386,'_Score matrix'!$B$31:$C$35,2,FALSE)</f>
        <v>1</v>
      </c>
      <c r="I386" s="37">
        <f>D386*H386</f>
        <v>0</v>
      </c>
      <c r="J386" s="37">
        <f>5*H386</f>
        <v>5</v>
      </c>
      <c r="K386" s="37"/>
      <c r="L386" s="55"/>
      <c r="N386" s="2"/>
    </row>
    <row r="387" spans="1:14">
      <c r="A387" s="73" t="s">
        <v>3006</v>
      </c>
      <c r="B387" s="257">
        <f>$D$376-1</f>
        <v>1</v>
      </c>
      <c r="C387" s="291" t="s">
        <v>2726</v>
      </c>
      <c r="D387" s="22">
        <v>0</v>
      </c>
      <c r="E387" s="22">
        <v>3</v>
      </c>
      <c r="F387" s="205" t="s">
        <v>2976</v>
      </c>
      <c r="G387" s="205" t="str">
        <f>IF(B387=1,F387,"")</f>
        <v>GV.SC-04</v>
      </c>
      <c r="H387" s="37">
        <f>VLOOKUP(E387,'_Score matrix'!$B$31:$C$35,2,FALSE)</f>
        <v>1</v>
      </c>
      <c r="I387" s="37">
        <f>D387*H387</f>
        <v>0</v>
      </c>
      <c r="J387" s="37">
        <f>5*H387</f>
        <v>5</v>
      </c>
      <c r="K387" s="37"/>
      <c r="L387" s="55"/>
      <c r="N387" s="2"/>
    </row>
    <row r="388" spans="1:14">
      <c r="A388" s="73" t="s">
        <v>3007</v>
      </c>
      <c r="B388" s="257"/>
      <c r="C388" s="291"/>
      <c r="D388" s="22"/>
      <c r="E388" s="22"/>
      <c r="F388" s="205"/>
      <c r="G388" s="205"/>
      <c r="H388" s="37"/>
      <c r="I388" s="37"/>
      <c r="J388" s="37"/>
      <c r="K388" s="37"/>
      <c r="L388" s="55"/>
      <c r="N388" s="2"/>
    </row>
    <row r="389" spans="1:14">
      <c r="A389" s="73" t="s">
        <v>3008</v>
      </c>
      <c r="B389" s="257">
        <f t="shared" ref="B389:B394" si="63">$D$376-1</f>
        <v>1</v>
      </c>
      <c r="C389" s="291" t="s">
        <v>2726</v>
      </c>
      <c r="D389" s="22">
        <v>0</v>
      </c>
      <c r="E389" s="22">
        <v>3</v>
      </c>
      <c r="F389" s="205" t="s">
        <v>2979</v>
      </c>
      <c r="G389" s="205" t="str">
        <f t="shared" ref="G389:G394" si="64">IF(B389=1,F389,"")</f>
        <v>PR.IR-03</v>
      </c>
      <c r="H389" s="37">
        <f>VLOOKUP(E389,'_Score matrix'!$B$31:$C$35,2,FALSE)</f>
        <v>1</v>
      </c>
      <c r="I389" s="37">
        <f t="shared" ref="I389:I394" si="65">D389*H389</f>
        <v>0</v>
      </c>
      <c r="J389" s="37">
        <f t="shared" ref="J389:J394" si="66">5*H389</f>
        <v>5</v>
      </c>
      <c r="K389" s="37"/>
      <c r="L389" s="55"/>
      <c r="N389" s="2"/>
    </row>
    <row r="390" spans="1:14">
      <c r="A390" s="73" t="s">
        <v>3009</v>
      </c>
      <c r="B390" s="257">
        <f t="shared" si="63"/>
        <v>1</v>
      </c>
      <c r="C390" s="291" t="s">
        <v>2726</v>
      </c>
      <c r="D390" s="22">
        <v>0</v>
      </c>
      <c r="E390" s="22">
        <v>3</v>
      </c>
      <c r="F390" s="205" t="s">
        <v>2981</v>
      </c>
      <c r="G390" s="205" t="str">
        <f t="shared" si="64"/>
        <v>PR.DS-11</v>
      </c>
      <c r="H390" s="37">
        <f>VLOOKUP(E390,'_Score matrix'!$B$31:$C$35,2,FALSE)</f>
        <v>1</v>
      </c>
      <c r="I390" s="37">
        <f t="shared" si="65"/>
        <v>0</v>
      </c>
      <c r="J390" s="37">
        <f t="shared" si="66"/>
        <v>5</v>
      </c>
      <c r="K390" s="37"/>
      <c r="L390" s="55"/>
      <c r="N390" s="2"/>
    </row>
    <row r="391" spans="1:14">
      <c r="A391" s="73" t="s">
        <v>3010</v>
      </c>
      <c r="B391" s="257">
        <f t="shared" si="63"/>
        <v>1</v>
      </c>
      <c r="C391" s="291" t="s">
        <v>2726</v>
      </c>
      <c r="D391" s="22">
        <v>0</v>
      </c>
      <c r="E391" s="22">
        <v>3</v>
      </c>
      <c r="F391" s="205" t="s">
        <v>2981</v>
      </c>
      <c r="G391" s="205" t="str">
        <f t="shared" si="64"/>
        <v>PR.DS-11</v>
      </c>
      <c r="H391" s="37">
        <f>VLOOKUP(E391,'_Score matrix'!$B$31:$C$35,2,FALSE)</f>
        <v>1</v>
      </c>
      <c r="I391" s="37">
        <f t="shared" si="65"/>
        <v>0</v>
      </c>
      <c r="J391" s="37">
        <f t="shared" si="66"/>
        <v>5</v>
      </c>
      <c r="K391" s="37"/>
      <c r="L391" s="55"/>
      <c r="N391" s="2"/>
    </row>
    <row r="392" spans="1:14">
      <c r="A392" s="73" t="s">
        <v>3011</v>
      </c>
      <c r="B392" s="257">
        <f t="shared" si="63"/>
        <v>1</v>
      </c>
      <c r="C392" s="291" t="s">
        <v>2726</v>
      </c>
      <c r="D392" s="22">
        <v>0</v>
      </c>
      <c r="E392" s="22">
        <v>3</v>
      </c>
      <c r="F392" s="205" t="s">
        <v>2984</v>
      </c>
      <c r="G392" s="205" t="str">
        <f t="shared" si="64"/>
        <v>ID.IM-04</v>
      </c>
      <c r="H392" s="37">
        <f>VLOOKUP(E392,'_Score matrix'!$B$31:$C$35,2,FALSE)</f>
        <v>1</v>
      </c>
      <c r="I392" s="37">
        <f t="shared" si="65"/>
        <v>0</v>
      </c>
      <c r="J392" s="37">
        <f t="shared" si="66"/>
        <v>5</v>
      </c>
      <c r="K392" s="37"/>
      <c r="L392" s="55"/>
      <c r="N392" s="2"/>
    </row>
    <row r="393" spans="1:14">
      <c r="A393" s="73" t="s">
        <v>3012</v>
      </c>
      <c r="B393" s="257">
        <f t="shared" si="63"/>
        <v>1</v>
      </c>
      <c r="C393" s="291" t="s">
        <v>2726</v>
      </c>
      <c r="D393" s="22">
        <v>0</v>
      </c>
      <c r="E393" s="22">
        <v>3</v>
      </c>
      <c r="F393" s="205" t="s">
        <v>2921</v>
      </c>
      <c r="G393" s="205" t="str">
        <f t="shared" si="64"/>
        <v>ID.IM-02</v>
      </c>
      <c r="H393" s="37">
        <f>VLOOKUP(E393,'_Score matrix'!$B$31:$C$35,2,FALSE)</f>
        <v>1</v>
      </c>
      <c r="I393" s="37">
        <f t="shared" si="65"/>
        <v>0</v>
      </c>
      <c r="J393" s="37">
        <f t="shared" si="66"/>
        <v>5</v>
      </c>
      <c r="K393" s="37"/>
      <c r="L393" s="55"/>
      <c r="N393" s="2"/>
    </row>
    <row r="394" spans="1:14">
      <c r="A394" s="73" t="s">
        <v>3013</v>
      </c>
      <c r="B394" s="257">
        <f t="shared" si="63"/>
        <v>1</v>
      </c>
      <c r="C394" s="291" t="s">
        <v>2726</v>
      </c>
      <c r="D394" s="22">
        <v>0</v>
      </c>
      <c r="E394" s="22">
        <v>3</v>
      </c>
      <c r="F394" s="205" t="s">
        <v>2987</v>
      </c>
      <c r="G394" s="205" t="str">
        <f t="shared" si="64"/>
        <v>PR.IR-01</v>
      </c>
      <c r="H394" s="37">
        <f>VLOOKUP(E394,'_Score matrix'!$B$31:$C$35,2,FALSE)</f>
        <v>1</v>
      </c>
      <c r="I394" s="37">
        <f t="shared" si="65"/>
        <v>0</v>
      </c>
      <c r="J394" s="37">
        <f t="shared" si="66"/>
        <v>5</v>
      </c>
      <c r="K394" s="37"/>
      <c r="L394" s="55"/>
      <c r="N394" s="2"/>
    </row>
    <row r="395" spans="1:14">
      <c r="A395" s="73" t="s">
        <v>3014</v>
      </c>
      <c r="B395" s="257"/>
      <c r="C395" s="291"/>
      <c r="D395" s="22"/>
      <c r="E395" s="22"/>
      <c r="F395" s="205"/>
      <c r="G395" s="205"/>
      <c r="H395" s="37"/>
      <c r="I395" s="37"/>
      <c r="J395" s="37"/>
      <c r="K395" s="37"/>
      <c r="L395" s="55"/>
      <c r="N395" s="2"/>
    </row>
    <row r="396" spans="1:14">
      <c r="A396" s="73" t="s">
        <v>3015</v>
      </c>
      <c r="B396" s="257">
        <f>$D$376-1</f>
        <v>1</v>
      </c>
      <c r="C396" s="291" t="s">
        <v>2726</v>
      </c>
      <c r="D396" s="22">
        <v>0</v>
      </c>
      <c r="E396" s="22">
        <v>3</v>
      </c>
      <c r="F396" s="205" t="s">
        <v>3016</v>
      </c>
      <c r="G396" s="205" t="str">
        <f>IF(B396=1,F396,"")</f>
        <v>PR.PS-04</v>
      </c>
      <c r="H396" s="37">
        <f>VLOOKUP(E396,'_Score matrix'!$B$31:$C$35,2,FALSE)</f>
        <v>1</v>
      </c>
      <c r="I396" s="37">
        <f>D396*H396</f>
        <v>0</v>
      </c>
      <c r="J396" s="37">
        <f>5*H396</f>
        <v>5</v>
      </c>
      <c r="K396" s="37"/>
      <c r="L396" s="55"/>
      <c r="N396" s="2"/>
    </row>
    <row r="397" spans="1:14">
      <c r="A397" s="429" t="str">
        <f>A396</f>
        <v>T 2.6.1</v>
      </c>
      <c r="B397" s="426">
        <f>B396</f>
        <v>1</v>
      </c>
      <c r="C397" s="430" t="str">
        <f>C396</f>
        <v>M</v>
      </c>
      <c r="D397" s="253">
        <f>D396</f>
        <v>0</v>
      </c>
      <c r="E397" s="253">
        <f>E396</f>
        <v>3</v>
      </c>
      <c r="F397" s="254" t="s">
        <v>2990</v>
      </c>
      <c r="G397" s="254" t="str">
        <f>IF(B397=1,F397,"")</f>
        <v>PR.AA-05</v>
      </c>
      <c r="H397" s="253">
        <f>H396</f>
        <v>1</v>
      </c>
      <c r="I397" s="253">
        <f>I396</f>
        <v>0</v>
      </c>
      <c r="J397" s="253">
        <f>J396</f>
        <v>5</v>
      </c>
      <c r="K397" s="253"/>
      <c r="L397" s="431" t="s">
        <v>2811</v>
      </c>
      <c r="N397" s="2"/>
    </row>
    <row r="398" spans="1:14">
      <c r="A398" s="73" t="s">
        <v>3017</v>
      </c>
      <c r="B398" s="257">
        <f>$D$376-1</f>
        <v>1</v>
      </c>
      <c r="C398" s="291" t="s">
        <v>2726</v>
      </c>
      <c r="D398" s="22">
        <v>0</v>
      </c>
      <c r="E398" s="22">
        <v>3</v>
      </c>
      <c r="F398" s="205" t="s">
        <v>3016</v>
      </c>
      <c r="G398" s="205" t="str">
        <f>IF(B398=1,F398,"")</f>
        <v>PR.PS-04</v>
      </c>
      <c r="H398" s="37">
        <f>VLOOKUP(E398,'_Score matrix'!$B$31:$C$35,2,FALSE)</f>
        <v>1</v>
      </c>
      <c r="I398" s="37">
        <f>D398*H398</f>
        <v>0</v>
      </c>
      <c r="J398" s="37">
        <f>5*H398</f>
        <v>5</v>
      </c>
      <c r="K398" s="37"/>
      <c r="L398" s="55"/>
      <c r="N398" s="2"/>
    </row>
    <row r="399" spans="1:14">
      <c r="A399" s="429" t="str">
        <f>A398</f>
        <v>T 2.6.2</v>
      </c>
      <c r="B399" s="426">
        <f>B398</f>
        <v>1</v>
      </c>
      <c r="C399" s="430" t="str">
        <f>C398</f>
        <v>M</v>
      </c>
      <c r="D399" s="253">
        <f>D398</f>
        <v>0</v>
      </c>
      <c r="E399" s="253">
        <f>E398</f>
        <v>3</v>
      </c>
      <c r="F399" s="254" t="s">
        <v>2990</v>
      </c>
      <c r="G399" s="254" t="str">
        <f>IF(B399=1,F399,"")</f>
        <v>PR.AA-05</v>
      </c>
      <c r="H399" s="253">
        <f>H398</f>
        <v>1</v>
      </c>
      <c r="I399" s="253">
        <f>I398</f>
        <v>0</v>
      </c>
      <c r="J399" s="253">
        <f>J398</f>
        <v>5</v>
      </c>
      <c r="K399" s="253"/>
      <c r="L399" s="431" t="s">
        <v>2811</v>
      </c>
      <c r="N399" s="2"/>
    </row>
    <row r="400" spans="1:14">
      <c r="A400" s="490" t="s">
        <v>2878</v>
      </c>
      <c r="B400" s="491"/>
      <c r="C400" s="492"/>
      <c r="D400" s="493"/>
      <c r="E400" s="493"/>
      <c r="F400" s="494"/>
      <c r="G400" s="494"/>
      <c r="H400" s="493"/>
      <c r="I400" s="493"/>
      <c r="J400" s="493"/>
      <c r="K400" s="493"/>
      <c r="L400" s="495"/>
      <c r="N400" s="2"/>
    </row>
    <row r="401" spans="1:14">
      <c r="A401" s="490" t="s">
        <v>2878</v>
      </c>
      <c r="B401" s="491"/>
      <c r="C401" s="492"/>
      <c r="D401" s="493"/>
      <c r="E401" s="493"/>
      <c r="F401" s="494"/>
      <c r="G401" s="494"/>
      <c r="H401" s="493"/>
      <c r="I401" s="493"/>
      <c r="J401" s="493"/>
      <c r="K401" s="493"/>
      <c r="L401" s="495"/>
      <c r="N401" s="2"/>
    </row>
    <row r="402" spans="1:14">
      <c r="A402" s="490" t="s">
        <v>2878</v>
      </c>
      <c r="B402" s="491"/>
      <c r="C402" s="492"/>
      <c r="D402" s="493"/>
      <c r="E402" s="493"/>
      <c r="F402" s="494"/>
      <c r="G402" s="494"/>
      <c r="H402" s="493"/>
      <c r="I402" s="493"/>
      <c r="J402" s="493"/>
      <c r="K402" s="493"/>
      <c r="L402" s="495"/>
      <c r="N402" s="2"/>
    </row>
    <row r="403" spans="1:14">
      <c r="A403" s="490" t="s">
        <v>2878</v>
      </c>
      <c r="B403" s="491"/>
      <c r="C403" s="492"/>
      <c r="D403" s="493"/>
      <c r="E403" s="493"/>
      <c r="F403" s="494"/>
      <c r="G403" s="494"/>
      <c r="H403" s="493"/>
      <c r="I403" s="493"/>
      <c r="J403" s="493"/>
      <c r="K403" s="493"/>
      <c r="L403" s="495"/>
      <c r="N403" s="2"/>
    </row>
    <row r="404" spans="1:14">
      <c r="A404" s="490" t="s">
        <v>2878</v>
      </c>
      <c r="B404" s="491"/>
      <c r="C404" s="492"/>
      <c r="D404" s="493"/>
      <c r="E404" s="493"/>
      <c r="F404" s="494"/>
      <c r="G404" s="494"/>
      <c r="H404" s="493"/>
      <c r="I404" s="493"/>
      <c r="J404" s="493"/>
      <c r="K404" s="493"/>
      <c r="L404" s="495"/>
      <c r="N404" s="2"/>
    </row>
    <row r="405" spans="1:14">
      <c r="A405" s="490" t="s">
        <v>2878</v>
      </c>
      <c r="B405" s="491"/>
      <c r="C405" s="492"/>
      <c r="D405" s="493"/>
      <c r="E405" s="493"/>
      <c r="F405" s="494"/>
      <c r="G405" s="494"/>
      <c r="H405" s="493"/>
      <c r="I405" s="493"/>
      <c r="J405" s="493"/>
      <c r="K405" s="493"/>
      <c r="L405" s="495"/>
      <c r="N405" s="2"/>
    </row>
    <row r="406" spans="1:14">
      <c r="A406" s="490" t="s">
        <v>2878</v>
      </c>
      <c r="B406" s="491"/>
      <c r="C406" s="492"/>
      <c r="D406" s="493"/>
      <c r="E406" s="493"/>
      <c r="F406" s="494"/>
      <c r="G406" s="494"/>
      <c r="H406" s="493"/>
      <c r="I406" s="493"/>
      <c r="J406" s="493"/>
      <c r="K406" s="493"/>
      <c r="L406" s="495"/>
      <c r="N406" s="2"/>
    </row>
    <row r="407" spans="1:14">
      <c r="A407" s="490" t="s">
        <v>2878</v>
      </c>
      <c r="B407" s="491"/>
      <c r="C407" s="492"/>
      <c r="D407" s="493"/>
      <c r="E407" s="493"/>
      <c r="F407" s="494"/>
      <c r="G407" s="494"/>
      <c r="H407" s="493"/>
      <c r="I407" s="493"/>
      <c r="J407" s="493"/>
      <c r="K407" s="493"/>
      <c r="L407" s="495"/>
      <c r="N407" s="2"/>
    </row>
    <row r="408" spans="1:14">
      <c r="A408" s="490" t="s">
        <v>2878</v>
      </c>
      <c r="B408" s="491"/>
      <c r="C408" s="492"/>
      <c r="D408" s="493"/>
      <c r="E408" s="493"/>
      <c r="F408" s="494"/>
      <c r="G408" s="494"/>
      <c r="H408" s="493"/>
      <c r="I408" s="493"/>
      <c r="J408" s="493"/>
      <c r="K408" s="493"/>
      <c r="L408" s="495"/>
      <c r="N408" s="2"/>
    </row>
    <row r="409" spans="1:14">
      <c r="A409" s="490" t="s">
        <v>2878</v>
      </c>
      <c r="B409" s="491"/>
      <c r="C409" s="492"/>
      <c r="D409" s="493"/>
      <c r="E409" s="493"/>
      <c r="F409" s="494"/>
      <c r="G409" s="494"/>
      <c r="H409" s="493"/>
      <c r="I409" s="493"/>
      <c r="J409" s="493"/>
      <c r="K409" s="493"/>
      <c r="L409" s="495"/>
      <c r="N409" s="2"/>
    </row>
    <row r="410" spans="1:14">
      <c r="A410" s="490" t="s">
        <v>2878</v>
      </c>
      <c r="B410" s="491"/>
      <c r="C410" s="492"/>
      <c r="D410" s="493"/>
      <c r="E410" s="493"/>
      <c r="F410" s="494"/>
      <c r="G410" s="494"/>
      <c r="H410" s="493"/>
      <c r="I410" s="493"/>
      <c r="J410" s="493"/>
      <c r="K410" s="493"/>
      <c r="L410" s="495"/>
      <c r="N410" s="2"/>
    </row>
    <row r="411" spans="1:14">
      <c r="A411" s="490" t="s">
        <v>2878</v>
      </c>
      <c r="B411" s="491"/>
      <c r="C411" s="492"/>
      <c r="D411" s="493"/>
      <c r="E411" s="493"/>
      <c r="F411" s="494"/>
      <c r="G411" s="494"/>
      <c r="H411" s="493"/>
      <c r="I411" s="493"/>
      <c r="J411" s="493"/>
      <c r="K411" s="493"/>
      <c r="L411" s="495"/>
      <c r="N411" s="2"/>
    </row>
    <row r="412" spans="1:14">
      <c r="A412" s="490" t="s">
        <v>2878</v>
      </c>
      <c r="B412" s="491"/>
      <c r="C412" s="492"/>
      <c r="D412" s="493"/>
      <c r="E412" s="493"/>
      <c r="F412" s="494"/>
      <c r="G412" s="494"/>
      <c r="H412" s="493"/>
      <c r="I412" s="493"/>
      <c r="J412" s="493"/>
      <c r="K412" s="493"/>
      <c r="L412" s="495"/>
      <c r="N412" s="2"/>
    </row>
    <row r="413" spans="1:14">
      <c r="A413" s="490" t="s">
        <v>2878</v>
      </c>
      <c r="B413" s="491"/>
      <c r="C413" s="492"/>
      <c r="D413" s="493"/>
      <c r="E413" s="493"/>
      <c r="F413" s="494"/>
      <c r="G413" s="494"/>
      <c r="H413" s="493"/>
      <c r="I413" s="493"/>
      <c r="J413" s="493"/>
      <c r="K413" s="493"/>
      <c r="L413" s="495"/>
      <c r="N413" s="2"/>
    </row>
    <row r="414" spans="1:14">
      <c r="A414" s="490" t="s">
        <v>2878</v>
      </c>
      <c r="B414" s="491"/>
      <c r="C414" s="492"/>
      <c r="D414" s="493"/>
      <c r="E414" s="493"/>
      <c r="F414" s="494"/>
      <c r="G414" s="494"/>
      <c r="H414" s="493"/>
      <c r="I414" s="493"/>
      <c r="J414" s="493"/>
      <c r="K414" s="493"/>
      <c r="L414" s="495"/>
      <c r="N414" s="2"/>
    </row>
    <row r="415" spans="1:14">
      <c r="A415" s="490" t="s">
        <v>2878</v>
      </c>
      <c r="B415" s="491"/>
      <c r="C415" s="492"/>
      <c r="D415" s="493"/>
      <c r="E415" s="493"/>
      <c r="F415" s="494"/>
      <c r="G415" s="494"/>
      <c r="H415" s="493"/>
      <c r="I415" s="493"/>
      <c r="J415" s="493"/>
      <c r="K415" s="493"/>
      <c r="L415" s="495"/>
      <c r="N415" s="2"/>
    </row>
    <row r="416" spans="1:14">
      <c r="A416" s="490" t="s">
        <v>2878</v>
      </c>
      <c r="B416" s="491"/>
      <c r="C416" s="492"/>
      <c r="D416" s="493"/>
      <c r="E416" s="493"/>
      <c r="F416" s="494"/>
      <c r="G416" s="494"/>
      <c r="H416" s="493"/>
      <c r="I416" s="493"/>
      <c r="J416" s="493"/>
      <c r="K416" s="493"/>
      <c r="L416" s="495"/>
      <c r="N416" s="2"/>
    </row>
    <row r="417" spans="1:14">
      <c r="A417" s="490" t="s">
        <v>2878</v>
      </c>
      <c r="B417" s="491"/>
      <c r="C417" s="492"/>
      <c r="D417" s="493"/>
      <c r="E417" s="493"/>
      <c r="F417" s="494"/>
      <c r="G417" s="494"/>
      <c r="H417" s="493"/>
      <c r="I417" s="493"/>
      <c r="J417" s="493"/>
      <c r="K417" s="493"/>
      <c r="L417" s="495"/>
      <c r="N417" s="2"/>
    </row>
    <row r="418" spans="1:14" ht="15" thickBot="1">
      <c r="A418" s="490" t="s">
        <v>2878</v>
      </c>
      <c r="B418" s="491"/>
      <c r="C418" s="492"/>
      <c r="D418" s="493"/>
      <c r="E418" s="493"/>
      <c r="F418" s="494"/>
      <c r="G418" s="494"/>
      <c r="H418" s="493"/>
      <c r="I418" s="493"/>
      <c r="J418" s="493"/>
      <c r="K418" s="493"/>
      <c r="L418" s="495"/>
      <c r="N418" s="2"/>
    </row>
    <row r="419" spans="1:14">
      <c r="A419" s="71" t="s">
        <v>2993</v>
      </c>
      <c r="B419" s="272"/>
      <c r="C419" s="289"/>
      <c r="D419" s="23">
        <f>SUMIFS(D:D,$A:$A,"T 2*",$B:$B,1,$C:$C,"C",$L:$L,"&lt;&gt;NIST MAPPING")</f>
        <v>0</v>
      </c>
      <c r="E419" s="23">
        <f>SUMIFS(E:E,$A:$A,"T 2*",$B:$B,1,$C:$C,"C",$L:$L,"&lt;&gt;NIST MAPPING")</f>
        <v>102</v>
      </c>
      <c r="F419" s="43"/>
      <c r="G419" s="43"/>
      <c r="H419" s="43">
        <f>SUMIFS(H:H,$A:$A,"T 2*",$B:$B,1,$C:$C,"C",$L:$L,"&lt;&gt;NIST MAPPING")</f>
        <v>34</v>
      </c>
      <c r="I419" s="43">
        <f>SUMIFS(I:I,$A:$A,"T 2*",$B:$B,1,$C:$C,"C",$L:$L,"&lt;&gt;NIST MAPPING")</f>
        <v>0</v>
      </c>
      <c r="J419" s="43">
        <f>SUMIFS(J:J,$A:$A,"T 2*",$B:$B,1,$C:$C,"C",$L:$L,"&lt;&gt;NIST MAPPING")</f>
        <v>170</v>
      </c>
      <c r="K419" s="43">
        <f>IF(ROUND(100*(I419-H419)/(J419-H419),2) &lt; 0, 0, ROUND(100*(I419-H419)/(J419-H419),2))</f>
        <v>0</v>
      </c>
      <c r="L419" s="59"/>
      <c r="N419" s="2"/>
    </row>
    <row r="420" spans="1:14" ht="15" thickBot="1">
      <c r="A420" s="74" t="s">
        <v>2806</v>
      </c>
      <c r="B420" s="274"/>
      <c r="C420" s="292"/>
      <c r="D420" s="68">
        <f>SUMIFS(D:D,$A:$A,"T 2*",$B:$B,1,$C:$C,"M",$L:$L,"&lt;&gt;NIST MAPPING")</f>
        <v>0</v>
      </c>
      <c r="E420" s="68">
        <f>SUMIFS(E:E,$A:$A,"T 2*",$B:$B,1,$C:$C,"M",$L:$L,"&lt;&gt;NIST MAPPING")</f>
        <v>66</v>
      </c>
      <c r="F420" s="34"/>
      <c r="G420" s="34"/>
      <c r="H420" s="34">
        <f>SUMIFS(H:H,$A:$A,"T 2*",$B:$B,1,$C:$C,"M",$L:$L,"&lt;&gt;NIST MAPPING")</f>
        <v>22</v>
      </c>
      <c r="I420" s="34">
        <f>SUMIFS(I:I,$A:$A,"T 2*",$B:$B,1,$C:$C,"M",$L:$L,"&lt;&gt;NIST MAPPING")</f>
        <v>0</v>
      </c>
      <c r="J420" s="34">
        <f>SUMIFS(J:J,$A:$A,"T 2*",$B:$B,1,$C:$C,"M",$L:$L,"&lt;&gt;NIST MAPPING")</f>
        <v>110</v>
      </c>
      <c r="K420" s="34">
        <f>IF(ROUND(100*(I420-H420)/(J420-H420),2) &lt; 0, 0, ROUND(100*(I420-H420)/(J420-H420),2))</f>
        <v>0</v>
      </c>
      <c r="L420" s="62"/>
      <c r="N420" s="2"/>
    </row>
    <row r="421" spans="1:14" ht="15" thickBot="1">
      <c r="F421" s="5"/>
      <c r="G421" s="5"/>
      <c r="H421" s="5"/>
      <c r="I421" s="5"/>
      <c r="J421" s="5"/>
      <c r="K421" s="5"/>
      <c r="N421" s="2"/>
    </row>
    <row r="422" spans="1:14">
      <c r="A422" s="53" t="s">
        <v>3018</v>
      </c>
      <c r="B422" s="260"/>
      <c r="C422" s="278"/>
      <c r="D422" s="66"/>
      <c r="E422" s="66"/>
      <c r="F422" s="208"/>
      <c r="G422" s="208"/>
      <c r="H422" s="42"/>
      <c r="I422" s="42"/>
      <c r="J422" s="42"/>
      <c r="K422" s="42"/>
      <c r="L422" s="59"/>
      <c r="N422" s="2"/>
    </row>
    <row r="423" spans="1:14">
      <c r="A423" s="73" t="s">
        <v>3019</v>
      </c>
      <c r="B423" s="257"/>
      <c r="C423" s="291"/>
      <c r="D423" s="22">
        <v>2</v>
      </c>
      <c r="E423" s="22"/>
      <c r="F423" s="205"/>
      <c r="G423" s="205"/>
      <c r="H423" s="37"/>
      <c r="I423" s="37"/>
      <c r="J423" s="37"/>
      <c r="K423" s="37"/>
      <c r="L423" s="55"/>
      <c r="N423" s="2"/>
    </row>
    <row r="424" spans="1:14">
      <c r="A424" s="73" t="s">
        <v>3020</v>
      </c>
      <c r="B424" s="257"/>
      <c r="C424" s="291"/>
      <c r="D424" s="22"/>
      <c r="E424" s="22"/>
      <c r="F424" s="205"/>
      <c r="G424" s="205"/>
      <c r="H424" s="37"/>
      <c r="I424" s="37"/>
      <c r="J424" s="37"/>
      <c r="K424" s="37"/>
      <c r="L424" s="55"/>
      <c r="N424" s="2"/>
    </row>
    <row r="425" spans="1:14">
      <c r="A425" s="73" t="s">
        <v>3021</v>
      </c>
      <c r="B425" s="257">
        <f>$D$423-1</f>
        <v>1</v>
      </c>
      <c r="C425" s="291" t="s">
        <v>2726</v>
      </c>
      <c r="D425" s="22">
        <v>0</v>
      </c>
      <c r="E425" s="22">
        <v>3</v>
      </c>
      <c r="F425" s="205" t="s">
        <v>2831</v>
      </c>
      <c r="G425" s="205" t="str">
        <f>IF(B425=1,F425,"")</f>
        <v>GV.RR-02</v>
      </c>
      <c r="H425" s="37">
        <f>VLOOKUP(E425,'_Score matrix'!$B$31:$C$35,2,FALSE)</f>
        <v>1</v>
      </c>
      <c r="I425" s="37">
        <f>D425*H425</f>
        <v>0</v>
      </c>
      <c r="J425" s="37">
        <f>5*H425</f>
        <v>5</v>
      </c>
      <c r="K425" s="37"/>
      <c r="L425" s="55"/>
      <c r="N425" s="2"/>
    </row>
    <row r="426" spans="1:14">
      <c r="A426" s="73" t="s">
        <v>3022</v>
      </c>
      <c r="B426" s="257">
        <f>$D$423-1</f>
        <v>1</v>
      </c>
      <c r="C426" s="291" t="s">
        <v>2726</v>
      </c>
      <c r="D426" s="22">
        <v>0</v>
      </c>
      <c r="E426" s="22">
        <v>3</v>
      </c>
      <c r="F426" s="205" t="s">
        <v>2831</v>
      </c>
      <c r="G426" s="205" t="str">
        <f>IF(B426=1,F426,"")</f>
        <v>GV.RR-02</v>
      </c>
      <c r="H426" s="37">
        <f>VLOOKUP(E426,'_Score matrix'!$B$31:$C$35,2,FALSE)</f>
        <v>1</v>
      </c>
      <c r="I426" s="37">
        <f>D426*H426</f>
        <v>0</v>
      </c>
      <c r="J426" s="37">
        <f>5*H426</f>
        <v>5</v>
      </c>
      <c r="K426" s="37"/>
      <c r="L426" s="55"/>
      <c r="N426" s="2"/>
    </row>
    <row r="427" spans="1:14">
      <c r="A427" s="73" t="s">
        <v>3023</v>
      </c>
      <c r="B427" s="257"/>
      <c r="C427" s="291"/>
      <c r="D427" s="22"/>
      <c r="E427" s="22"/>
      <c r="F427" s="205"/>
      <c r="G427" s="205"/>
      <c r="H427" s="37"/>
      <c r="I427" s="37"/>
      <c r="J427" s="37"/>
      <c r="K427" s="37"/>
      <c r="L427" s="55"/>
      <c r="N427" s="2"/>
    </row>
    <row r="428" spans="1:14">
      <c r="A428" s="73" t="s">
        <v>3024</v>
      </c>
      <c r="B428" s="257">
        <f t="shared" ref="B428:B434" si="67">$D$423-1</f>
        <v>1</v>
      </c>
      <c r="C428" s="291" t="s">
        <v>2726</v>
      </c>
      <c r="D428" s="22">
        <v>0</v>
      </c>
      <c r="E428" s="22">
        <v>3</v>
      </c>
      <c r="F428" s="205"/>
      <c r="G428" s="205"/>
      <c r="H428" s="37">
        <f>VLOOKUP(E428,'_Score matrix'!$B$31:$C$35,2,FALSE)</f>
        <v>1</v>
      </c>
      <c r="I428" s="37">
        <f>D428*H428</f>
        <v>0</v>
      </c>
      <c r="J428" s="37">
        <f>5*H428</f>
        <v>5</v>
      </c>
      <c r="K428" s="37"/>
      <c r="L428" s="55"/>
      <c r="N428" s="2"/>
    </row>
    <row r="429" spans="1:14">
      <c r="A429" s="73" t="s">
        <v>3025</v>
      </c>
      <c r="B429" s="257">
        <f t="shared" si="67"/>
        <v>1</v>
      </c>
      <c r="C429" s="291" t="s">
        <v>2726</v>
      </c>
      <c r="D429" s="22">
        <v>0</v>
      </c>
      <c r="E429" s="22">
        <v>3</v>
      </c>
      <c r="F429" s="205"/>
      <c r="G429" s="205"/>
      <c r="H429" s="37">
        <f>VLOOKUP(E429,'_Score matrix'!$B$31:$C$35,2,FALSE)</f>
        <v>1</v>
      </c>
      <c r="I429" s="37">
        <f>D429*H429</f>
        <v>0</v>
      </c>
      <c r="J429" s="37">
        <f>5*H429</f>
        <v>5</v>
      </c>
      <c r="K429" s="37"/>
      <c r="L429" s="55"/>
      <c r="N429" s="2"/>
    </row>
    <row r="430" spans="1:14">
      <c r="A430" s="73" t="s">
        <v>3026</v>
      </c>
      <c r="B430" s="257">
        <f t="shared" si="67"/>
        <v>1</v>
      </c>
      <c r="C430" s="291"/>
      <c r="D430" s="22"/>
      <c r="E430" s="22"/>
      <c r="F430" s="205"/>
      <c r="G430" s="205"/>
      <c r="H430" s="37"/>
      <c r="I430" s="37"/>
      <c r="J430" s="37"/>
      <c r="K430" s="37"/>
      <c r="L430" s="55"/>
      <c r="N430" s="2"/>
    </row>
    <row r="431" spans="1:14">
      <c r="A431" s="73" t="s">
        <v>3027</v>
      </c>
      <c r="B431" s="257">
        <f t="shared" si="67"/>
        <v>1</v>
      </c>
      <c r="C431" s="291" t="s">
        <v>2726</v>
      </c>
      <c r="D431" s="22">
        <v>0</v>
      </c>
      <c r="E431" s="22">
        <v>3</v>
      </c>
      <c r="F431" s="205" t="s">
        <v>2972</v>
      </c>
      <c r="G431" s="205" t="str">
        <f>IF(B431=1,F431,"")</f>
        <v>PR.IR-04</v>
      </c>
      <c r="H431" s="37">
        <f>VLOOKUP(E431,'_Score matrix'!$B$31:$C$35,2,FALSE)</f>
        <v>1</v>
      </c>
      <c r="I431" s="37">
        <f>D431*H431</f>
        <v>0</v>
      </c>
      <c r="J431" s="37">
        <f>5*H431</f>
        <v>5</v>
      </c>
      <c r="K431" s="37"/>
      <c r="L431" s="55"/>
      <c r="N431" s="2"/>
    </row>
    <row r="432" spans="1:14">
      <c r="A432" s="73" t="s">
        <v>3028</v>
      </c>
      <c r="B432" s="257">
        <f t="shared" si="67"/>
        <v>1</v>
      </c>
      <c r="C432" s="291" t="s">
        <v>2726</v>
      </c>
      <c r="D432" s="22">
        <v>0</v>
      </c>
      <c r="E432" s="22">
        <v>3</v>
      </c>
      <c r="F432" s="205" t="s">
        <v>2883</v>
      </c>
      <c r="G432" s="205" t="str">
        <f>IF(B432=1,F432,"")</f>
        <v>PR.AT-02</v>
      </c>
      <c r="H432" s="37">
        <f>VLOOKUP(E432,'_Score matrix'!$B$31:$C$35,2,FALSE)</f>
        <v>1</v>
      </c>
      <c r="I432" s="37">
        <f>D432*H432</f>
        <v>0</v>
      </c>
      <c r="J432" s="37">
        <f>5*H432</f>
        <v>5</v>
      </c>
      <c r="K432" s="37"/>
      <c r="L432" s="55"/>
      <c r="N432" s="2"/>
    </row>
    <row r="433" spans="1:14">
      <c r="A433" s="73" t="s">
        <v>3029</v>
      </c>
      <c r="B433" s="257">
        <f t="shared" si="67"/>
        <v>1</v>
      </c>
      <c r="C433" s="291" t="s">
        <v>2726</v>
      </c>
      <c r="D433" s="22">
        <v>0</v>
      </c>
      <c r="E433" s="22">
        <v>3</v>
      </c>
      <c r="F433" s="205" t="s">
        <v>2883</v>
      </c>
      <c r="G433" s="205" t="str">
        <f>IF(B433=1,F433,"")</f>
        <v>PR.AT-02</v>
      </c>
      <c r="H433" s="37">
        <f>VLOOKUP(E433,'_Score matrix'!$B$31:$C$35,2,FALSE)</f>
        <v>1</v>
      </c>
      <c r="I433" s="37">
        <f>D433*H433</f>
        <v>0</v>
      </c>
      <c r="J433" s="37">
        <f>5*H433</f>
        <v>5</v>
      </c>
      <c r="K433" s="37"/>
      <c r="L433" s="55"/>
      <c r="N433" s="2"/>
    </row>
    <row r="434" spans="1:14">
      <c r="A434" s="73" t="s">
        <v>3030</v>
      </c>
      <c r="B434" s="257">
        <f t="shared" si="67"/>
        <v>1</v>
      </c>
      <c r="C434" s="291" t="s">
        <v>2726</v>
      </c>
      <c r="D434" s="22">
        <v>0</v>
      </c>
      <c r="E434" s="22">
        <v>3</v>
      </c>
      <c r="F434" s="205" t="s">
        <v>2976</v>
      </c>
      <c r="G434" s="205" t="str">
        <f>IF(B434=1,F434,"")</f>
        <v>GV.SC-04</v>
      </c>
      <c r="H434" s="37">
        <f>VLOOKUP(E434,'_Score matrix'!$B$31:$C$35,2,FALSE)</f>
        <v>1</v>
      </c>
      <c r="I434" s="37">
        <f>D434*H434</f>
        <v>0</v>
      </c>
      <c r="J434" s="37">
        <f>5*H434</f>
        <v>5</v>
      </c>
      <c r="K434" s="37"/>
      <c r="L434" s="55"/>
      <c r="N434" s="2"/>
    </row>
    <row r="435" spans="1:14">
      <c r="A435" s="73" t="s">
        <v>3031</v>
      </c>
      <c r="B435" s="257"/>
      <c r="C435" s="291"/>
      <c r="D435" s="22"/>
      <c r="E435" s="22"/>
      <c r="F435" s="205"/>
      <c r="G435" s="205"/>
      <c r="H435" s="37"/>
      <c r="I435" s="37"/>
      <c r="J435" s="37"/>
      <c r="K435" s="37"/>
      <c r="L435" s="55"/>
      <c r="N435" s="2"/>
    </row>
    <row r="436" spans="1:14">
      <c r="A436" s="73" t="s">
        <v>3032</v>
      </c>
      <c r="B436" s="257">
        <f t="shared" ref="B436:B441" si="68">$D$423-1</f>
        <v>1</v>
      </c>
      <c r="C436" s="291" t="s">
        <v>2726</v>
      </c>
      <c r="D436" s="22">
        <v>0</v>
      </c>
      <c r="E436" s="22">
        <v>3</v>
      </c>
      <c r="F436" s="205" t="s">
        <v>2979</v>
      </c>
      <c r="G436" s="205" t="str">
        <f t="shared" ref="G436:G441" si="69">IF(B436=1,F436,"")</f>
        <v>PR.IR-03</v>
      </c>
      <c r="H436" s="37">
        <f>VLOOKUP(E436,'_Score matrix'!$B$31:$C$35,2,FALSE)</f>
        <v>1</v>
      </c>
      <c r="I436" s="37">
        <f t="shared" ref="I436:I441" si="70">D436*H436</f>
        <v>0</v>
      </c>
      <c r="J436" s="37">
        <f>5*H436</f>
        <v>5</v>
      </c>
      <c r="K436" s="37"/>
      <c r="L436" s="55"/>
      <c r="N436" s="2"/>
    </row>
    <row r="437" spans="1:14">
      <c r="A437" s="73" t="s">
        <v>3033</v>
      </c>
      <c r="B437" s="257">
        <f t="shared" si="68"/>
        <v>1</v>
      </c>
      <c r="C437" s="291" t="s">
        <v>2726</v>
      </c>
      <c r="D437" s="22">
        <v>0</v>
      </c>
      <c r="E437" s="22">
        <v>3</v>
      </c>
      <c r="F437" s="205" t="s">
        <v>2981</v>
      </c>
      <c r="G437" s="205" t="str">
        <f t="shared" si="69"/>
        <v>PR.DS-11</v>
      </c>
      <c r="H437" s="37">
        <f>VLOOKUP(E437,'_Score matrix'!$B$31:$C$35,2,FALSE)</f>
        <v>1</v>
      </c>
      <c r="I437" s="37">
        <f t="shared" si="70"/>
        <v>0</v>
      </c>
      <c r="J437" s="37">
        <f t="shared" ref="J437:J439" si="71">5*H437</f>
        <v>5</v>
      </c>
      <c r="K437" s="37"/>
      <c r="L437" s="55"/>
      <c r="N437" s="2"/>
    </row>
    <row r="438" spans="1:14">
      <c r="A438" s="73" t="s">
        <v>3034</v>
      </c>
      <c r="B438" s="257">
        <f t="shared" si="68"/>
        <v>1</v>
      </c>
      <c r="C438" s="291" t="s">
        <v>2726</v>
      </c>
      <c r="D438" s="22">
        <v>0</v>
      </c>
      <c r="E438" s="22">
        <v>3</v>
      </c>
      <c r="F438" s="205" t="s">
        <v>2981</v>
      </c>
      <c r="G438" s="205" t="str">
        <f t="shared" si="69"/>
        <v>PR.DS-11</v>
      </c>
      <c r="H438" s="37">
        <f>VLOOKUP(E438,'_Score matrix'!$B$31:$C$35,2,FALSE)</f>
        <v>1</v>
      </c>
      <c r="I438" s="37">
        <f t="shared" si="70"/>
        <v>0</v>
      </c>
      <c r="J438" s="37">
        <f t="shared" si="71"/>
        <v>5</v>
      </c>
      <c r="K438" s="37"/>
      <c r="L438" s="55"/>
      <c r="N438" s="2"/>
    </row>
    <row r="439" spans="1:14">
      <c r="A439" s="73" t="s">
        <v>3035</v>
      </c>
      <c r="B439" s="257">
        <f t="shared" si="68"/>
        <v>1</v>
      </c>
      <c r="C439" s="291" t="s">
        <v>2726</v>
      </c>
      <c r="D439" s="22">
        <v>0</v>
      </c>
      <c r="E439" s="22">
        <v>3</v>
      </c>
      <c r="F439" s="205" t="s">
        <v>2984</v>
      </c>
      <c r="G439" s="205" t="str">
        <f t="shared" si="69"/>
        <v>ID.IM-04</v>
      </c>
      <c r="H439" s="37">
        <f>VLOOKUP(E439,'_Score matrix'!$B$31:$C$35,2,FALSE)</f>
        <v>1</v>
      </c>
      <c r="I439" s="37">
        <f t="shared" si="70"/>
        <v>0</v>
      </c>
      <c r="J439" s="37">
        <f t="shared" si="71"/>
        <v>5</v>
      </c>
      <c r="K439" s="37"/>
      <c r="L439" s="55"/>
      <c r="N439" s="2"/>
    </row>
    <row r="440" spans="1:14">
      <c r="A440" s="73" t="s">
        <v>3036</v>
      </c>
      <c r="B440" s="257">
        <f t="shared" si="68"/>
        <v>1</v>
      </c>
      <c r="C440" s="291" t="s">
        <v>2726</v>
      </c>
      <c r="D440" s="22">
        <v>0</v>
      </c>
      <c r="E440" s="22">
        <v>3</v>
      </c>
      <c r="F440" s="205" t="s">
        <v>2921</v>
      </c>
      <c r="G440" s="205" t="str">
        <f t="shared" si="69"/>
        <v>ID.IM-02</v>
      </c>
      <c r="H440" s="37">
        <f>VLOOKUP(E440,'_Score matrix'!$B$31:$C$35,2,FALSE)</f>
        <v>1</v>
      </c>
      <c r="I440" s="37">
        <f t="shared" si="70"/>
        <v>0</v>
      </c>
      <c r="J440" s="37">
        <f t="shared" ref="J440" si="72">5*H440</f>
        <v>5</v>
      </c>
      <c r="K440" s="37"/>
      <c r="L440" s="55"/>
      <c r="N440" s="2"/>
    </row>
    <row r="441" spans="1:14">
      <c r="A441" s="73" t="s">
        <v>3037</v>
      </c>
      <c r="B441" s="257">
        <f t="shared" si="68"/>
        <v>1</v>
      </c>
      <c r="C441" s="291" t="s">
        <v>2726</v>
      </c>
      <c r="D441" s="22">
        <v>0</v>
      </c>
      <c r="E441" s="22">
        <v>3</v>
      </c>
      <c r="F441" s="205" t="s">
        <v>2987</v>
      </c>
      <c r="G441" s="205" t="str">
        <f t="shared" si="69"/>
        <v>PR.IR-01</v>
      </c>
      <c r="H441" s="37">
        <f>VLOOKUP(E441,'_Score matrix'!$B$31:$C$35,2,FALSE)</f>
        <v>1</v>
      </c>
      <c r="I441" s="37">
        <f t="shared" si="70"/>
        <v>0</v>
      </c>
      <c r="J441" s="37">
        <f t="shared" ref="J441" si="73">5*H441</f>
        <v>5</v>
      </c>
      <c r="K441" s="37"/>
      <c r="L441" s="55"/>
      <c r="N441" s="2"/>
    </row>
    <row r="442" spans="1:14">
      <c r="A442" s="73" t="s">
        <v>3038</v>
      </c>
      <c r="B442" s="257"/>
      <c r="C442" s="291"/>
      <c r="D442" s="22"/>
      <c r="E442" s="22"/>
      <c r="F442" s="205"/>
      <c r="G442" s="205"/>
      <c r="H442" s="37"/>
      <c r="I442" s="37"/>
      <c r="J442" s="37"/>
      <c r="K442" s="37"/>
      <c r="L442" s="55"/>
      <c r="N442" s="2"/>
    </row>
    <row r="443" spans="1:14">
      <c r="A443" s="73" t="s">
        <v>3039</v>
      </c>
      <c r="B443" s="257">
        <f>$D$423-1</f>
        <v>1</v>
      </c>
      <c r="C443" s="291" t="s">
        <v>2726</v>
      </c>
      <c r="D443" s="22">
        <v>0</v>
      </c>
      <c r="E443" s="22">
        <v>3</v>
      </c>
      <c r="F443" s="205" t="s">
        <v>3016</v>
      </c>
      <c r="G443" s="205" t="str">
        <f>IF(B443=1,F443,"")</f>
        <v>PR.PS-04</v>
      </c>
      <c r="H443" s="37">
        <f>VLOOKUP(E443,'_Score matrix'!$B$31:$C$35,2,FALSE)</f>
        <v>1</v>
      </c>
      <c r="I443" s="37">
        <f>D443*H443</f>
        <v>0</v>
      </c>
      <c r="J443" s="37">
        <f>5*H443</f>
        <v>5</v>
      </c>
      <c r="K443" s="37"/>
      <c r="L443" s="55"/>
      <c r="N443" s="2"/>
    </row>
    <row r="444" spans="1:14">
      <c r="A444" s="429" t="str">
        <f>A443</f>
        <v>T 3.6.1</v>
      </c>
      <c r="B444" s="426">
        <f>B443</f>
        <v>1</v>
      </c>
      <c r="C444" s="430" t="str">
        <f>C443</f>
        <v>M</v>
      </c>
      <c r="D444" s="253">
        <f>D443</f>
        <v>0</v>
      </c>
      <c r="E444" s="253">
        <f>E443</f>
        <v>3</v>
      </c>
      <c r="F444" s="254" t="s">
        <v>2990</v>
      </c>
      <c r="G444" s="254" t="str">
        <f>IF(B444=1,F444,"")</f>
        <v>PR.AA-05</v>
      </c>
      <c r="H444" s="253">
        <f>H443</f>
        <v>1</v>
      </c>
      <c r="I444" s="253">
        <f>I443</f>
        <v>0</v>
      </c>
      <c r="J444" s="253">
        <f>J443</f>
        <v>5</v>
      </c>
      <c r="K444" s="253"/>
      <c r="L444" s="431" t="s">
        <v>2811</v>
      </c>
      <c r="N444" s="2"/>
    </row>
    <row r="445" spans="1:14">
      <c r="A445" s="73" t="s">
        <v>3040</v>
      </c>
      <c r="B445" s="257">
        <f>$D$423-1</f>
        <v>1</v>
      </c>
      <c r="C445" s="291" t="s">
        <v>2726</v>
      </c>
      <c r="D445" s="22">
        <v>0</v>
      </c>
      <c r="E445" s="22">
        <v>3</v>
      </c>
      <c r="F445" s="205" t="s">
        <v>3016</v>
      </c>
      <c r="G445" s="205" t="str">
        <f>IF(B445=1,F445,"")</f>
        <v>PR.PS-04</v>
      </c>
      <c r="H445" s="37">
        <f>VLOOKUP(E445,'_Score matrix'!$B$31:$C$35,2,FALSE)</f>
        <v>1</v>
      </c>
      <c r="I445" s="37">
        <f>D445*H445</f>
        <v>0</v>
      </c>
      <c r="J445" s="37">
        <f>5*H445</f>
        <v>5</v>
      </c>
      <c r="K445" s="37"/>
      <c r="L445" s="55"/>
      <c r="N445" s="2"/>
    </row>
    <row r="446" spans="1:14">
      <c r="A446" s="429" t="str">
        <f>A445</f>
        <v>T 3.6.2</v>
      </c>
      <c r="B446" s="426">
        <f>B445</f>
        <v>1</v>
      </c>
      <c r="C446" s="430" t="str">
        <f>C445</f>
        <v>M</v>
      </c>
      <c r="D446" s="253">
        <f>D445</f>
        <v>0</v>
      </c>
      <c r="E446" s="253">
        <f>E445</f>
        <v>3</v>
      </c>
      <c r="F446" s="254" t="s">
        <v>2990</v>
      </c>
      <c r="G446" s="254" t="str">
        <f>IF(B446=1,F446,"")</f>
        <v>PR.AA-05</v>
      </c>
      <c r="H446" s="253">
        <f>H445</f>
        <v>1</v>
      </c>
      <c r="I446" s="253">
        <f>I445</f>
        <v>0</v>
      </c>
      <c r="J446" s="253">
        <f>J445</f>
        <v>5</v>
      </c>
      <c r="K446" s="253"/>
      <c r="L446" s="431" t="s">
        <v>2811</v>
      </c>
      <c r="N446" s="2"/>
    </row>
    <row r="447" spans="1:14">
      <c r="A447" s="73" t="s">
        <v>3041</v>
      </c>
      <c r="B447" s="257"/>
      <c r="C447" s="291"/>
      <c r="D447" s="22"/>
      <c r="E447" s="22"/>
      <c r="F447" s="205"/>
      <c r="G447" s="205"/>
      <c r="H447" s="37"/>
      <c r="I447" s="37"/>
      <c r="J447" s="37"/>
      <c r="K447" s="37"/>
      <c r="L447" s="55"/>
      <c r="N447" s="2"/>
    </row>
    <row r="448" spans="1:14">
      <c r="A448" s="490" t="s">
        <v>2878</v>
      </c>
      <c r="B448" s="491"/>
      <c r="C448" s="492"/>
      <c r="D448" s="493"/>
      <c r="E448" s="493"/>
      <c r="F448" s="494"/>
      <c r="G448" s="494"/>
      <c r="H448" s="493"/>
      <c r="I448" s="493"/>
      <c r="J448" s="493"/>
      <c r="K448" s="493"/>
      <c r="L448" s="495"/>
      <c r="N448" s="2"/>
    </row>
    <row r="449" spans="1:14">
      <c r="A449" s="490" t="s">
        <v>2878</v>
      </c>
      <c r="B449" s="491"/>
      <c r="C449" s="492"/>
      <c r="D449" s="493"/>
      <c r="E449" s="493"/>
      <c r="F449" s="494"/>
      <c r="G449" s="494"/>
      <c r="H449" s="493"/>
      <c r="I449" s="493"/>
      <c r="J449" s="493"/>
      <c r="K449" s="493"/>
      <c r="L449" s="495"/>
      <c r="N449" s="2"/>
    </row>
    <row r="450" spans="1:14">
      <c r="A450" s="490" t="s">
        <v>2878</v>
      </c>
      <c r="B450" s="491"/>
      <c r="C450" s="492"/>
      <c r="D450" s="493"/>
      <c r="E450" s="493"/>
      <c r="F450" s="494"/>
      <c r="G450" s="494"/>
      <c r="H450" s="493"/>
      <c r="I450" s="493"/>
      <c r="J450" s="493"/>
      <c r="K450" s="493"/>
      <c r="L450" s="495"/>
      <c r="N450" s="2"/>
    </row>
    <row r="451" spans="1:14">
      <c r="A451" s="490" t="s">
        <v>2878</v>
      </c>
      <c r="B451" s="491"/>
      <c r="C451" s="492"/>
      <c r="D451" s="493"/>
      <c r="E451" s="493"/>
      <c r="F451" s="494"/>
      <c r="G451" s="494"/>
      <c r="H451" s="493"/>
      <c r="I451" s="493"/>
      <c r="J451" s="493"/>
      <c r="K451" s="493"/>
      <c r="L451" s="495"/>
      <c r="N451" s="2"/>
    </row>
    <row r="452" spans="1:14">
      <c r="A452" s="490" t="s">
        <v>2878</v>
      </c>
      <c r="B452" s="491"/>
      <c r="C452" s="492"/>
      <c r="D452" s="493"/>
      <c r="E452" s="493"/>
      <c r="F452" s="494"/>
      <c r="G452" s="494"/>
      <c r="H452" s="493"/>
      <c r="I452" s="493"/>
      <c r="J452" s="493"/>
      <c r="K452" s="493"/>
      <c r="L452" s="495"/>
      <c r="N452" s="2"/>
    </row>
    <row r="453" spans="1:14">
      <c r="A453" s="490" t="s">
        <v>2878</v>
      </c>
      <c r="B453" s="491"/>
      <c r="C453" s="492"/>
      <c r="D453" s="493"/>
      <c r="E453" s="493"/>
      <c r="F453" s="494"/>
      <c r="G453" s="494"/>
      <c r="H453" s="493"/>
      <c r="I453" s="493"/>
      <c r="J453" s="493"/>
      <c r="K453" s="493"/>
      <c r="L453" s="495"/>
      <c r="N453" s="2"/>
    </row>
    <row r="454" spans="1:14">
      <c r="A454" s="490" t="s">
        <v>2878</v>
      </c>
      <c r="B454" s="491"/>
      <c r="C454" s="492"/>
      <c r="D454" s="493"/>
      <c r="E454" s="493"/>
      <c r="F454" s="494"/>
      <c r="G454" s="494"/>
      <c r="H454" s="493"/>
      <c r="I454" s="493"/>
      <c r="J454" s="493"/>
      <c r="K454" s="493"/>
      <c r="L454" s="495"/>
      <c r="N454" s="2"/>
    </row>
    <row r="455" spans="1:14">
      <c r="A455" s="490" t="s">
        <v>2878</v>
      </c>
      <c r="B455" s="491"/>
      <c r="C455" s="492"/>
      <c r="D455" s="493"/>
      <c r="E455" s="493"/>
      <c r="F455" s="494"/>
      <c r="G455" s="494"/>
      <c r="H455" s="493"/>
      <c r="I455" s="493"/>
      <c r="J455" s="493"/>
      <c r="K455" s="493"/>
      <c r="L455" s="495"/>
      <c r="N455" s="2"/>
    </row>
    <row r="456" spans="1:14">
      <c r="A456" s="490" t="s">
        <v>2878</v>
      </c>
      <c r="B456" s="491"/>
      <c r="C456" s="492"/>
      <c r="D456" s="493"/>
      <c r="E456" s="493"/>
      <c r="F456" s="494"/>
      <c r="G456" s="494"/>
      <c r="H456" s="493"/>
      <c r="I456" s="493"/>
      <c r="J456" s="493"/>
      <c r="K456" s="493"/>
      <c r="L456" s="495"/>
      <c r="N456" s="2"/>
    </row>
    <row r="457" spans="1:14">
      <c r="A457" s="490" t="s">
        <v>2878</v>
      </c>
      <c r="B457" s="491"/>
      <c r="C457" s="492"/>
      <c r="D457" s="493"/>
      <c r="E457" s="493"/>
      <c r="F457" s="494"/>
      <c r="G457" s="494"/>
      <c r="H457" s="493"/>
      <c r="I457" s="493"/>
      <c r="J457" s="493"/>
      <c r="K457" s="493"/>
      <c r="L457" s="495"/>
      <c r="N457" s="2"/>
    </row>
    <row r="458" spans="1:14">
      <c r="A458" s="490" t="s">
        <v>2878</v>
      </c>
      <c r="B458" s="491"/>
      <c r="C458" s="492"/>
      <c r="D458" s="493"/>
      <c r="E458" s="493"/>
      <c r="F458" s="494"/>
      <c r="G458" s="494"/>
      <c r="H458" s="493"/>
      <c r="I458" s="493"/>
      <c r="J458" s="493"/>
      <c r="K458" s="493"/>
      <c r="L458" s="495"/>
      <c r="N458" s="2"/>
    </row>
    <row r="459" spans="1:14">
      <c r="A459" s="490" t="s">
        <v>2878</v>
      </c>
      <c r="B459" s="491"/>
      <c r="C459" s="492"/>
      <c r="D459" s="493"/>
      <c r="E459" s="493"/>
      <c r="F459" s="494"/>
      <c r="G459" s="494"/>
      <c r="H459" s="493"/>
      <c r="I459" s="493"/>
      <c r="J459" s="493"/>
      <c r="K459" s="493"/>
      <c r="L459" s="495"/>
      <c r="N459" s="2"/>
    </row>
    <row r="460" spans="1:14">
      <c r="A460" s="490" t="s">
        <v>2878</v>
      </c>
      <c r="B460" s="491"/>
      <c r="C460" s="492"/>
      <c r="D460" s="493"/>
      <c r="E460" s="493"/>
      <c r="F460" s="494"/>
      <c r="G460" s="494"/>
      <c r="H460" s="493"/>
      <c r="I460" s="493"/>
      <c r="J460" s="493"/>
      <c r="K460" s="493"/>
      <c r="L460" s="495"/>
      <c r="N460" s="2"/>
    </row>
    <row r="461" spans="1:14">
      <c r="A461" s="490" t="s">
        <v>2878</v>
      </c>
      <c r="B461" s="491"/>
      <c r="C461" s="492"/>
      <c r="D461" s="493"/>
      <c r="E461" s="493"/>
      <c r="F461" s="494"/>
      <c r="G461" s="494"/>
      <c r="H461" s="493"/>
      <c r="I461" s="493"/>
      <c r="J461" s="493"/>
      <c r="K461" s="493"/>
      <c r="L461" s="495"/>
      <c r="N461" s="2"/>
    </row>
    <row r="462" spans="1:14">
      <c r="A462" s="490" t="s">
        <v>2878</v>
      </c>
      <c r="B462" s="491"/>
      <c r="C462" s="492"/>
      <c r="D462" s="493"/>
      <c r="E462" s="493"/>
      <c r="F462" s="494"/>
      <c r="G462" s="494"/>
      <c r="H462" s="493"/>
      <c r="I462" s="493"/>
      <c r="J462" s="493"/>
      <c r="K462" s="493"/>
      <c r="L462" s="495"/>
      <c r="N462" s="2"/>
    </row>
    <row r="463" spans="1:14">
      <c r="A463" s="490" t="s">
        <v>2878</v>
      </c>
      <c r="B463" s="491"/>
      <c r="C463" s="492"/>
      <c r="D463" s="493"/>
      <c r="E463" s="493"/>
      <c r="F463" s="494"/>
      <c r="G463" s="494"/>
      <c r="H463" s="493"/>
      <c r="I463" s="493"/>
      <c r="J463" s="493"/>
      <c r="K463" s="493"/>
      <c r="L463" s="495"/>
      <c r="N463" s="2"/>
    </row>
    <row r="464" spans="1:14">
      <c r="A464" s="490" t="s">
        <v>2878</v>
      </c>
      <c r="B464" s="491"/>
      <c r="C464" s="492"/>
      <c r="D464" s="493"/>
      <c r="E464" s="493"/>
      <c r="F464" s="494"/>
      <c r="G464" s="494"/>
      <c r="H464" s="493"/>
      <c r="I464" s="493"/>
      <c r="J464" s="493"/>
      <c r="K464" s="493"/>
      <c r="L464" s="495"/>
      <c r="N464" s="2"/>
    </row>
    <row r="465" spans="1:14">
      <c r="A465" s="490" t="s">
        <v>2878</v>
      </c>
      <c r="B465" s="491"/>
      <c r="C465" s="492"/>
      <c r="D465" s="493"/>
      <c r="E465" s="493"/>
      <c r="F465" s="494"/>
      <c r="G465" s="494"/>
      <c r="H465" s="493"/>
      <c r="I465" s="493"/>
      <c r="J465" s="493"/>
      <c r="K465" s="493"/>
      <c r="L465" s="495"/>
      <c r="N465" s="2"/>
    </row>
    <row r="466" spans="1:14">
      <c r="A466" s="490" t="s">
        <v>2878</v>
      </c>
      <c r="B466" s="491"/>
      <c r="C466" s="492"/>
      <c r="D466" s="493"/>
      <c r="E466" s="493"/>
      <c r="F466" s="494"/>
      <c r="G466" s="494"/>
      <c r="H466" s="493"/>
      <c r="I466" s="493"/>
      <c r="J466" s="493"/>
      <c r="K466" s="493"/>
      <c r="L466" s="495"/>
      <c r="N466" s="2"/>
    </row>
    <row r="467" spans="1:14">
      <c r="A467" s="490" t="s">
        <v>2878</v>
      </c>
      <c r="B467" s="491"/>
      <c r="C467" s="492"/>
      <c r="D467" s="493"/>
      <c r="E467" s="493"/>
      <c r="F467" s="494"/>
      <c r="G467" s="494"/>
      <c r="H467" s="493"/>
      <c r="I467" s="493"/>
      <c r="J467" s="493"/>
      <c r="K467" s="493"/>
      <c r="L467" s="495"/>
      <c r="N467" s="2"/>
    </row>
    <row r="468" spans="1:14">
      <c r="A468" s="490" t="s">
        <v>2878</v>
      </c>
      <c r="B468" s="491"/>
      <c r="C468" s="492"/>
      <c r="D468" s="493"/>
      <c r="E468" s="493"/>
      <c r="F468" s="494"/>
      <c r="G468" s="494"/>
      <c r="H468" s="493"/>
      <c r="I468" s="493"/>
      <c r="J468" s="493"/>
      <c r="K468" s="493"/>
      <c r="L468" s="495"/>
      <c r="N468" s="2"/>
    </row>
    <row r="469" spans="1:14">
      <c r="A469" s="490" t="s">
        <v>2878</v>
      </c>
      <c r="B469" s="491"/>
      <c r="C469" s="492"/>
      <c r="D469" s="493"/>
      <c r="E469" s="493"/>
      <c r="F469" s="494"/>
      <c r="G469" s="494"/>
      <c r="H469" s="493"/>
      <c r="I469" s="493"/>
      <c r="J469" s="493"/>
      <c r="K469" s="493"/>
      <c r="L469" s="495"/>
      <c r="N469" s="2"/>
    </row>
    <row r="470" spans="1:14">
      <c r="A470" s="490" t="s">
        <v>2878</v>
      </c>
      <c r="B470" s="491"/>
      <c r="C470" s="492"/>
      <c r="D470" s="493"/>
      <c r="E470" s="493"/>
      <c r="F470" s="494"/>
      <c r="G470" s="494"/>
      <c r="H470" s="493"/>
      <c r="I470" s="493"/>
      <c r="J470" s="493"/>
      <c r="K470" s="493"/>
      <c r="L470" s="495"/>
      <c r="N470" s="2"/>
    </row>
    <row r="471" spans="1:14">
      <c r="A471" s="490" t="s">
        <v>2878</v>
      </c>
      <c r="B471" s="491"/>
      <c r="C471" s="492"/>
      <c r="D471" s="493"/>
      <c r="E471" s="493"/>
      <c r="F471" s="494"/>
      <c r="G471" s="494"/>
      <c r="H471" s="493"/>
      <c r="I471" s="493"/>
      <c r="J471" s="493"/>
      <c r="K471" s="493"/>
      <c r="L471" s="495"/>
      <c r="N471" s="2"/>
    </row>
    <row r="472" spans="1:14" ht="15" thickBot="1">
      <c r="A472" s="490" t="s">
        <v>2878</v>
      </c>
      <c r="B472" s="491"/>
      <c r="C472" s="492"/>
      <c r="D472" s="493"/>
      <c r="E472" s="493"/>
      <c r="F472" s="494"/>
      <c r="G472" s="494"/>
      <c r="H472" s="493"/>
      <c r="I472" s="493"/>
      <c r="J472" s="493"/>
      <c r="K472" s="493"/>
      <c r="L472" s="495"/>
      <c r="N472" s="2"/>
    </row>
    <row r="473" spans="1:14">
      <c r="A473" s="71" t="s">
        <v>2993</v>
      </c>
      <c r="B473" s="272"/>
      <c r="C473" s="289"/>
      <c r="D473" s="23">
        <f>SUMIFS(D:D,$A:$A,"T 3*",$B:$B,1,$C:$C,"C",$L:$L,"&lt;&gt;NIST MAPPING")</f>
        <v>0</v>
      </c>
      <c r="E473" s="23">
        <f>SUMIFS(E:E,$A:$A,"T 3*",$B:$B,1,$C:$C,"C",$L:$L,"&lt;&gt;NIST MAPPING")</f>
        <v>147</v>
      </c>
      <c r="F473" s="43"/>
      <c r="G473" s="43"/>
      <c r="H473" s="43">
        <f>SUMIFS(H:H,$A:$A,"T 3*",$B:$B,1,$C:$C,"C",$L:$L,"&lt;&gt;NIST MAPPING")</f>
        <v>49</v>
      </c>
      <c r="I473" s="43">
        <f>SUMIFS(I:I,$A:$A,"T 3*",$B:$B,1,$C:$C,"C",$L:$L,"&lt;&gt;NIST MAPPING")</f>
        <v>0</v>
      </c>
      <c r="J473" s="43">
        <f>SUMIFS(J:J,$A:$A,"T 3*",$B:$B,1,$C:$C,"C",$L:$L,"&lt;&gt;NIST MAPPING")</f>
        <v>245</v>
      </c>
      <c r="K473" s="43">
        <f>IF(ROUND(100*(I473-H473)/(J473-H473),2) &lt; 0, 0, ROUND(100*(I473-H473)/(J473-H473),2))</f>
        <v>0</v>
      </c>
      <c r="L473" s="59"/>
      <c r="N473" s="2"/>
    </row>
    <row r="474" spans="1:14" ht="15" thickBot="1">
      <c r="A474" s="74" t="s">
        <v>2806</v>
      </c>
      <c r="B474" s="274"/>
      <c r="C474" s="292"/>
      <c r="D474" s="68">
        <f>SUMIFS(D:D,$A:$A,"T 3*",$B:$B,1,$C:$C,"M",$L:$L,"&lt;&gt;NIST MAPPING")</f>
        <v>0</v>
      </c>
      <c r="E474" s="68">
        <f>SUMIFS(E:E,$A:$A,"T 3*",$B:$B,1,$C:$C,"M",$L:$L,"&lt;&gt;NIST MAPPING")</f>
        <v>66</v>
      </c>
      <c r="F474" s="34"/>
      <c r="G474" s="34"/>
      <c r="H474" s="34">
        <f>SUMIFS(H:H,$A:$A,"T 3*",$B:$B,1,$C:$C,"M",$L:$L,"&lt;&gt;NIST MAPPING")</f>
        <v>22</v>
      </c>
      <c r="I474" s="34">
        <f>SUMIFS(I:I,$A:$A,"T 3*",$B:$B,1,$C:$C,"M",$L:$L,"&lt;&gt;NIST MAPPING")</f>
        <v>0</v>
      </c>
      <c r="J474" s="34">
        <f>SUMIFS(J:J,$A:$A,"T 3*",$B:$B,1,$C:$C,"M",$L:$L,"&lt;&gt;NIST MAPPING")</f>
        <v>110</v>
      </c>
      <c r="K474" s="34">
        <f>IF(ROUND(100*(I474-H474)/(J474-H474),2) &lt; 0, 0, ROUND(100*(I474-H474)/(J474-H474),2))</f>
        <v>0</v>
      </c>
      <c r="L474" s="62"/>
      <c r="N474" s="2"/>
    </row>
    <row r="475" spans="1:14" ht="15" thickBot="1">
      <c r="A475" s="70"/>
      <c r="B475" s="266"/>
      <c r="C475" s="285"/>
      <c r="D475" s="27"/>
      <c r="E475" s="27"/>
      <c r="F475" s="47"/>
      <c r="G475" s="47"/>
      <c r="H475" s="40"/>
      <c r="I475" s="40"/>
      <c r="J475" s="40"/>
      <c r="K475" s="40"/>
      <c r="L475" s="300"/>
      <c r="N475" s="2"/>
    </row>
    <row r="476" spans="1:14">
      <c r="A476" s="53" t="s">
        <v>3042</v>
      </c>
      <c r="B476" s="273"/>
      <c r="C476" s="290"/>
      <c r="D476" s="66"/>
      <c r="E476" s="23"/>
      <c r="F476" s="43"/>
      <c r="G476" s="43"/>
      <c r="H476" s="43"/>
      <c r="I476" s="43"/>
      <c r="J476" s="43"/>
      <c r="K476" s="43"/>
      <c r="L476" s="59"/>
      <c r="N476" s="2"/>
    </row>
    <row r="477" spans="1:14">
      <c r="A477" s="73" t="s">
        <v>3043</v>
      </c>
      <c r="B477" s="297"/>
      <c r="C477" s="298"/>
      <c r="D477" s="22">
        <v>2</v>
      </c>
      <c r="E477" s="299"/>
      <c r="F477" s="132"/>
      <c r="G477" s="132"/>
      <c r="H477" s="132"/>
      <c r="I477" s="132"/>
      <c r="J477" s="132"/>
      <c r="K477" s="132"/>
      <c r="L477" s="55"/>
      <c r="N477" s="2"/>
    </row>
    <row r="478" spans="1:14">
      <c r="A478" s="73" t="s">
        <v>3044</v>
      </c>
      <c r="B478" s="297"/>
      <c r="C478" s="298"/>
      <c r="D478" s="22"/>
      <c r="E478" s="299"/>
      <c r="F478" s="132"/>
      <c r="G478" s="132"/>
      <c r="H478" s="132"/>
      <c r="I478" s="132"/>
      <c r="J478" s="132"/>
      <c r="K478" s="132"/>
      <c r="L478" s="55"/>
      <c r="N478" s="2"/>
    </row>
    <row r="479" spans="1:14">
      <c r="A479" s="73" t="s">
        <v>3045</v>
      </c>
      <c r="B479" s="257">
        <f>$D$477-1</f>
        <v>1</v>
      </c>
      <c r="C479" s="291" t="s">
        <v>2726</v>
      </c>
      <c r="D479" s="22">
        <v>0</v>
      </c>
      <c r="E479" s="22">
        <v>3</v>
      </c>
      <c r="F479" s="205" t="s">
        <v>2831</v>
      </c>
      <c r="G479" s="205" t="str">
        <f>IF(B479=1,F479,"")</f>
        <v>GV.RR-02</v>
      </c>
      <c r="H479" s="37">
        <f>VLOOKUP(E479,'_Score matrix'!$B$31:$C$35,2,FALSE)</f>
        <v>1</v>
      </c>
      <c r="I479" s="37">
        <f>D479*H479</f>
        <v>0</v>
      </c>
      <c r="J479" s="37">
        <f>5*H479</f>
        <v>5</v>
      </c>
      <c r="K479" s="132"/>
      <c r="L479" s="55"/>
      <c r="N479" s="2"/>
    </row>
    <row r="480" spans="1:14">
      <c r="A480" s="73" t="s">
        <v>3046</v>
      </c>
      <c r="B480" s="257">
        <f>$D$477-1</f>
        <v>1</v>
      </c>
      <c r="C480" s="291" t="s">
        <v>2726</v>
      </c>
      <c r="D480" s="22">
        <v>0</v>
      </c>
      <c r="E480" s="22">
        <v>3</v>
      </c>
      <c r="F480" s="205" t="s">
        <v>2831</v>
      </c>
      <c r="G480" s="205" t="str">
        <f>IF(B480=1,F480,"")</f>
        <v>GV.RR-02</v>
      </c>
      <c r="H480" s="37">
        <f>VLOOKUP(E480,'_Score matrix'!$B$31:$C$35,2,FALSE)</f>
        <v>1</v>
      </c>
      <c r="I480" s="37">
        <f>D480*H480</f>
        <v>0</v>
      </c>
      <c r="J480" s="37">
        <f>5*H480</f>
        <v>5</v>
      </c>
      <c r="K480" s="132"/>
      <c r="L480" s="55"/>
      <c r="N480" s="2"/>
    </row>
    <row r="481" spans="1:14">
      <c r="A481" s="73" t="s">
        <v>3047</v>
      </c>
      <c r="B481" s="257"/>
      <c r="C481" s="291"/>
      <c r="D481" s="22"/>
      <c r="E481" s="22"/>
      <c r="F481" s="205"/>
      <c r="G481" s="205"/>
      <c r="H481" s="37"/>
      <c r="I481" s="37"/>
      <c r="J481" s="37"/>
      <c r="K481" s="132"/>
      <c r="L481" s="55"/>
      <c r="N481" s="2"/>
    </row>
    <row r="482" spans="1:14">
      <c r="A482" s="73" t="s">
        <v>3048</v>
      </c>
      <c r="B482" s="257">
        <f>$D$477-1</f>
        <v>1</v>
      </c>
      <c r="C482" s="291" t="s">
        <v>2726</v>
      </c>
      <c r="D482" s="22">
        <v>0</v>
      </c>
      <c r="E482" s="22">
        <v>3</v>
      </c>
      <c r="F482" s="205"/>
      <c r="G482" s="205"/>
      <c r="H482" s="37">
        <f>VLOOKUP(E482,'_Score matrix'!$B$31:$C$35,2,FALSE)</f>
        <v>1</v>
      </c>
      <c r="I482" s="37">
        <f>D482*H482</f>
        <v>0</v>
      </c>
      <c r="J482" s="37">
        <f>5*H482</f>
        <v>5</v>
      </c>
      <c r="K482" s="132"/>
      <c r="L482" s="55"/>
      <c r="N482" s="2"/>
    </row>
    <row r="483" spans="1:14">
      <c r="A483" s="73" t="s">
        <v>3049</v>
      </c>
      <c r="B483" s="257">
        <f>$D$477-1</f>
        <v>1</v>
      </c>
      <c r="C483" s="291" t="s">
        <v>2726</v>
      </c>
      <c r="D483" s="22">
        <v>0</v>
      </c>
      <c r="E483" s="22">
        <v>3</v>
      </c>
      <c r="F483" s="205"/>
      <c r="G483" s="205"/>
      <c r="H483" s="37">
        <f>VLOOKUP(E483,'_Score matrix'!$B$31:$C$35,2,FALSE)</f>
        <v>1</v>
      </c>
      <c r="I483" s="37">
        <f>D483*H483</f>
        <v>0</v>
      </c>
      <c r="J483" s="37">
        <f>5*H483</f>
        <v>5</v>
      </c>
      <c r="K483" s="132"/>
      <c r="L483" s="55"/>
      <c r="N483" s="2"/>
    </row>
    <row r="484" spans="1:14">
      <c r="A484" s="73" t="s">
        <v>3050</v>
      </c>
      <c r="B484" s="257"/>
      <c r="C484" s="291"/>
      <c r="D484" s="22"/>
      <c r="E484" s="22"/>
      <c r="F484" s="205"/>
      <c r="G484" s="205"/>
      <c r="H484" s="37"/>
      <c r="I484" s="37"/>
      <c r="J484" s="37"/>
      <c r="K484" s="132"/>
      <c r="L484" s="55"/>
      <c r="N484" s="2"/>
    </row>
    <row r="485" spans="1:14">
      <c r="A485" s="73" t="s">
        <v>3051</v>
      </c>
      <c r="B485" s="257">
        <f>$D$477-1</f>
        <v>1</v>
      </c>
      <c r="C485" s="291" t="s">
        <v>2726</v>
      </c>
      <c r="D485" s="22">
        <v>0</v>
      </c>
      <c r="E485" s="22">
        <v>3</v>
      </c>
      <c r="F485" s="205" t="s">
        <v>2972</v>
      </c>
      <c r="G485" s="205" t="str">
        <f>IF(B485=1,F485,"")</f>
        <v>PR.IR-04</v>
      </c>
      <c r="H485" s="37">
        <f>VLOOKUP(E485,'_Score matrix'!$B$31:$C$35,2,FALSE)</f>
        <v>1</v>
      </c>
      <c r="I485" s="37">
        <f>D485*H485</f>
        <v>0</v>
      </c>
      <c r="J485" s="37">
        <f>5*H485</f>
        <v>5</v>
      </c>
      <c r="K485" s="132"/>
      <c r="L485" s="55"/>
      <c r="N485" s="2"/>
    </row>
    <row r="486" spans="1:14">
      <c r="A486" s="73" t="s">
        <v>3052</v>
      </c>
      <c r="B486" s="257">
        <f>$D$477-1</f>
        <v>1</v>
      </c>
      <c r="C486" s="291" t="s">
        <v>2726</v>
      </c>
      <c r="D486" s="22">
        <v>0</v>
      </c>
      <c r="E486" s="22">
        <v>3</v>
      </c>
      <c r="F486" s="205" t="s">
        <v>2883</v>
      </c>
      <c r="G486" s="205" t="str">
        <f>IF(B486=1,F486,"")</f>
        <v>PR.AT-02</v>
      </c>
      <c r="H486" s="37">
        <f>VLOOKUP(E486,'_Score matrix'!$B$31:$C$35,2,FALSE)</f>
        <v>1</v>
      </c>
      <c r="I486" s="37">
        <f>D486*H486</f>
        <v>0</v>
      </c>
      <c r="J486" s="37">
        <f>5*H486</f>
        <v>5</v>
      </c>
      <c r="K486" s="132"/>
      <c r="L486" s="55"/>
      <c r="N486" s="2"/>
    </row>
    <row r="487" spans="1:14">
      <c r="A487" s="73" t="s">
        <v>3053</v>
      </c>
      <c r="B487" s="257">
        <f>$D$477-1</f>
        <v>1</v>
      </c>
      <c r="C487" s="291" t="s">
        <v>2726</v>
      </c>
      <c r="D487" s="22">
        <v>0</v>
      </c>
      <c r="E487" s="22">
        <v>3</v>
      </c>
      <c r="F487" s="205" t="s">
        <v>2883</v>
      </c>
      <c r="G487" s="205" t="str">
        <f>IF(B487=1,F487,"")</f>
        <v>PR.AT-02</v>
      </c>
      <c r="H487" s="37">
        <f>VLOOKUP(E487,'_Score matrix'!$B$31:$C$35,2,FALSE)</f>
        <v>1</v>
      </c>
      <c r="I487" s="37">
        <f>D487*H487</f>
        <v>0</v>
      </c>
      <c r="J487" s="37">
        <f>5*H487</f>
        <v>5</v>
      </c>
      <c r="K487" s="132"/>
      <c r="L487" s="55"/>
      <c r="N487" s="2"/>
    </row>
    <row r="488" spans="1:14">
      <c r="A488" s="73" t="s">
        <v>3054</v>
      </c>
      <c r="B488" s="257">
        <f>$D$477-1</f>
        <v>1</v>
      </c>
      <c r="C488" s="291" t="s">
        <v>2726</v>
      </c>
      <c r="D488" s="22">
        <v>0</v>
      </c>
      <c r="E488" s="22">
        <v>3</v>
      </c>
      <c r="F488" s="205" t="s">
        <v>2976</v>
      </c>
      <c r="G488" s="205" t="str">
        <f>IF(B488=1,F488,"")</f>
        <v>GV.SC-04</v>
      </c>
      <c r="H488" s="37">
        <f>VLOOKUP(E488,'_Score matrix'!$B$31:$C$35,2,FALSE)</f>
        <v>1</v>
      </c>
      <c r="I488" s="37">
        <f>D488*H488</f>
        <v>0</v>
      </c>
      <c r="J488" s="37">
        <f>5*H488</f>
        <v>5</v>
      </c>
      <c r="K488" s="132"/>
      <c r="L488" s="55"/>
      <c r="N488" s="2"/>
    </row>
    <row r="489" spans="1:14">
      <c r="A489" s="73" t="s">
        <v>3055</v>
      </c>
      <c r="B489" s="257"/>
      <c r="C489" s="291"/>
      <c r="D489" s="22"/>
      <c r="E489" s="22"/>
      <c r="F489" s="205"/>
      <c r="G489" s="205"/>
      <c r="H489" s="37"/>
      <c r="I489" s="37"/>
      <c r="J489" s="37"/>
      <c r="K489" s="132"/>
      <c r="L489" s="55"/>
      <c r="N489" s="2"/>
    </row>
    <row r="490" spans="1:14">
      <c r="A490" s="73" t="s">
        <v>3056</v>
      </c>
      <c r="B490" s="257">
        <f t="shared" ref="B490:B495" si="74">$D$477-1</f>
        <v>1</v>
      </c>
      <c r="C490" s="291" t="s">
        <v>2726</v>
      </c>
      <c r="D490" s="22">
        <v>0</v>
      </c>
      <c r="E490" s="22">
        <v>3</v>
      </c>
      <c r="F490" s="205" t="s">
        <v>2979</v>
      </c>
      <c r="G490" s="205" t="str">
        <f t="shared" ref="G490:G495" si="75">IF(B490=1,F490,"")</f>
        <v>PR.IR-03</v>
      </c>
      <c r="H490" s="37">
        <f>VLOOKUP(E490,'_Score matrix'!$B$31:$C$35,2,FALSE)</f>
        <v>1</v>
      </c>
      <c r="I490" s="37">
        <f t="shared" ref="I490:I495" si="76">D490*H490</f>
        <v>0</v>
      </c>
      <c r="J490" s="37">
        <f>5*H490</f>
        <v>5</v>
      </c>
      <c r="K490" s="132"/>
      <c r="L490" s="55"/>
      <c r="N490" s="2"/>
    </row>
    <row r="491" spans="1:14">
      <c r="A491" s="73" t="s">
        <v>3057</v>
      </c>
      <c r="B491" s="257">
        <f t="shared" si="74"/>
        <v>1</v>
      </c>
      <c r="C491" s="291" t="s">
        <v>2726</v>
      </c>
      <c r="D491" s="22">
        <v>0</v>
      </c>
      <c r="E491" s="22">
        <v>3</v>
      </c>
      <c r="F491" s="205" t="s">
        <v>2981</v>
      </c>
      <c r="G491" s="205" t="str">
        <f t="shared" si="75"/>
        <v>PR.DS-11</v>
      </c>
      <c r="H491" s="37">
        <f>VLOOKUP(E491,'_Score matrix'!$B$31:$C$35,2,FALSE)</f>
        <v>1</v>
      </c>
      <c r="I491" s="37">
        <f t="shared" si="76"/>
        <v>0</v>
      </c>
      <c r="J491" s="37">
        <f t="shared" ref="J491:J493" si="77">5*H491</f>
        <v>5</v>
      </c>
      <c r="K491" s="132"/>
      <c r="L491" s="55"/>
      <c r="N491" s="2"/>
    </row>
    <row r="492" spans="1:14">
      <c r="A492" s="73" t="s">
        <v>3058</v>
      </c>
      <c r="B492" s="257">
        <f t="shared" si="74"/>
        <v>1</v>
      </c>
      <c r="C492" s="291" t="s">
        <v>2726</v>
      </c>
      <c r="D492" s="22">
        <v>0</v>
      </c>
      <c r="E492" s="22">
        <v>3</v>
      </c>
      <c r="F492" s="205" t="s">
        <v>2981</v>
      </c>
      <c r="G492" s="205" t="str">
        <f t="shared" si="75"/>
        <v>PR.DS-11</v>
      </c>
      <c r="H492" s="37">
        <f>VLOOKUP(E492,'_Score matrix'!$B$31:$C$35,2,FALSE)</f>
        <v>1</v>
      </c>
      <c r="I492" s="37">
        <f t="shared" si="76"/>
        <v>0</v>
      </c>
      <c r="J492" s="37">
        <f t="shared" si="77"/>
        <v>5</v>
      </c>
      <c r="K492" s="132"/>
      <c r="L492" s="55"/>
      <c r="N492" s="2"/>
    </row>
    <row r="493" spans="1:14">
      <c r="A493" s="73" t="s">
        <v>3059</v>
      </c>
      <c r="B493" s="257">
        <f t="shared" si="74"/>
        <v>1</v>
      </c>
      <c r="C493" s="291" t="s">
        <v>2726</v>
      </c>
      <c r="D493" s="22">
        <v>0</v>
      </c>
      <c r="E493" s="22">
        <v>3</v>
      </c>
      <c r="F493" s="205" t="s">
        <v>2984</v>
      </c>
      <c r="G493" s="205" t="str">
        <f t="shared" si="75"/>
        <v>ID.IM-04</v>
      </c>
      <c r="H493" s="37">
        <f>VLOOKUP(E493,'_Score matrix'!$B$31:$C$35,2,FALSE)</f>
        <v>1</v>
      </c>
      <c r="I493" s="37">
        <f t="shared" si="76"/>
        <v>0</v>
      </c>
      <c r="J493" s="37">
        <f t="shared" si="77"/>
        <v>5</v>
      </c>
      <c r="K493" s="132"/>
      <c r="L493" s="55"/>
      <c r="N493" s="2"/>
    </row>
    <row r="494" spans="1:14">
      <c r="A494" s="73" t="s">
        <v>3060</v>
      </c>
      <c r="B494" s="257">
        <f t="shared" si="74"/>
        <v>1</v>
      </c>
      <c r="C494" s="291" t="s">
        <v>2726</v>
      </c>
      <c r="D494" s="22">
        <v>0</v>
      </c>
      <c r="E494" s="22">
        <v>3</v>
      </c>
      <c r="F494" s="205" t="s">
        <v>2921</v>
      </c>
      <c r="G494" s="205" t="str">
        <f t="shared" si="75"/>
        <v>ID.IM-02</v>
      </c>
      <c r="H494" s="37">
        <f>VLOOKUP(E494,'_Score matrix'!$B$31:$C$35,2,FALSE)</f>
        <v>1</v>
      </c>
      <c r="I494" s="37">
        <f t="shared" si="76"/>
        <v>0</v>
      </c>
      <c r="J494" s="37">
        <f t="shared" ref="J494" si="78">5*H494</f>
        <v>5</v>
      </c>
      <c r="K494" s="132"/>
      <c r="L494" s="55"/>
      <c r="N494" s="2"/>
    </row>
    <row r="495" spans="1:14">
      <c r="A495" s="73" t="s">
        <v>3061</v>
      </c>
      <c r="B495" s="257">
        <f t="shared" si="74"/>
        <v>1</v>
      </c>
      <c r="C495" s="291" t="s">
        <v>2726</v>
      </c>
      <c r="D495" s="22">
        <v>0</v>
      </c>
      <c r="E495" s="22">
        <v>3</v>
      </c>
      <c r="F495" s="205" t="s">
        <v>2987</v>
      </c>
      <c r="G495" s="205" t="str">
        <f t="shared" si="75"/>
        <v>PR.IR-01</v>
      </c>
      <c r="H495" s="37">
        <f>VLOOKUP(E495,'_Score matrix'!$B$31:$C$35,2,FALSE)</f>
        <v>1</v>
      </c>
      <c r="I495" s="37">
        <f t="shared" si="76"/>
        <v>0</v>
      </c>
      <c r="J495" s="37">
        <f t="shared" ref="J495" si="79">5*H495</f>
        <v>5</v>
      </c>
      <c r="K495" s="132"/>
      <c r="L495" s="55"/>
      <c r="N495" s="2"/>
    </row>
    <row r="496" spans="1:14">
      <c r="A496" s="73" t="s">
        <v>3062</v>
      </c>
      <c r="B496" s="257"/>
      <c r="C496" s="291"/>
      <c r="D496" s="22"/>
      <c r="E496" s="22"/>
      <c r="F496" s="205"/>
      <c r="G496" s="205"/>
      <c r="H496" s="37"/>
      <c r="I496" s="37"/>
      <c r="J496" s="37"/>
      <c r="K496" s="132"/>
      <c r="L496" s="55"/>
      <c r="N496" s="2"/>
    </row>
    <row r="497" spans="1:14">
      <c r="A497" s="73" t="s">
        <v>3063</v>
      </c>
      <c r="B497" s="257">
        <f>$D$477-1</f>
        <v>1</v>
      </c>
      <c r="C497" s="291" t="s">
        <v>2726</v>
      </c>
      <c r="D497" s="22">
        <v>0</v>
      </c>
      <c r="E497" s="22">
        <v>3</v>
      </c>
      <c r="F497" s="205" t="s">
        <v>3016</v>
      </c>
      <c r="G497" s="205" t="str">
        <f>IF(B497=1,F497,"")</f>
        <v>PR.PS-04</v>
      </c>
      <c r="H497" s="37">
        <f>VLOOKUP(E497,'_Score matrix'!$B$31:$C$35,2,FALSE)</f>
        <v>1</v>
      </c>
      <c r="I497" s="37">
        <f>D497*H497</f>
        <v>0</v>
      </c>
      <c r="J497" s="37">
        <f>5*H497</f>
        <v>5</v>
      </c>
      <c r="K497" s="132"/>
      <c r="L497" s="55"/>
      <c r="N497" s="2"/>
    </row>
    <row r="498" spans="1:14">
      <c r="A498" s="429" t="str">
        <f>A497</f>
        <v>T 4.6.1</v>
      </c>
      <c r="B498" s="426">
        <f>B497</f>
        <v>1</v>
      </c>
      <c r="C498" s="430" t="str">
        <f>C497</f>
        <v>M</v>
      </c>
      <c r="D498" s="253">
        <f>D497</f>
        <v>0</v>
      </c>
      <c r="E498" s="253">
        <f>E497</f>
        <v>3</v>
      </c>
      <c r="F498" s="254" t="s">
        <v>2990</v>
      </c>
      <c r="G498" s="254" t="str">
        <f>IF(B498=1,F498,"")</f>
        <v>PR.AA-05</v>
      </c>
      <c r="H498" s="253">
        <f>H497</f>
        <v>1</v>
      </c>
      <c r="I498" s="253">
        <f>I497</f>
        <v>0</v>
      </c>
      <c r="J498" s="253">
        <f>J497</f>
        <v>5</v>
      </c>
      <c r="K498" s="253"/>
      <c r="L498" s="431" t="s">
        <v>2811</v>
      </c>
      <c r="N498" s="2"/>
    </row>
    <row r="499" spans="1:14">
      <c r="A499" s="73" t="s">
        <v>3064</v>
      </c>
      <c r="B499" s="257">
        <f>$D$477-1</f>
        <v>1</v>
      </c>
      <c r="C499" s="291" t="s">
        <v>2726</v>
      </c>
      <c r="D499" s="22">
        <v>0</v>
      </c>
      <c r="E499" s="22">
        <v>3</v>
      </c>
      <c r="F499" s="205" t="s">
        <v>3016</v>
      </c>
      <c r="G499" s="205" t="str">
        <f>IF(B499=1,F499,"")</f>
        <v>PR.PS-04</v>
      </c>
      <c r="H499" s="37">
        <f>VLOOKUP(E499,'_Score matrix'!$B$31:$C$35,2,FALSE)</f>
        <v>1</v>
      </c>
      <c r="I499" s="37">
        <f>D499*H499</f>
        <v>0</v>
      </c>
      <c r="J499" s="37">
        <f>5*H499</f>
        <v>5</v>
      </c>
      <c r="K499" s="132"/>
      <c r="L499" s="55"/>
      <c r="N499" s="2"/>
    </row>
    <row r="500" spans="1:14">
      <c r="A500" s="429" t="str">
        <f>A499</f>
        <v>T 4.6.2</v>
      </c>
      <c r="B500" s="426">
        <f>B499</f>
        <v>1</v>
      </c>
      <c r="C500" s="430" t="str">
        <f>C499</f>
        <v>M</v>
      </c>
      <c r="D500" s="253">
        <f>D499</f>
        <v>0</v>
      </c>
      <c r="E500" s="253">
        <f>E499</f>
        <v>3</v>
      </c>
      <c r="F500" s="254" t="s">
        <v>2990</v>
      </c>
      <c r="G500" s="254" t="str">
        <f>IF(B500=1,F500,"")</f>
        <v>PR.AA-05</v>
      </c>
      <c r="H500" s="253">
        <f>H499</f>
        <v>1</v>
      </c>
      <c r="I500" s="253">
        <f>I499</f>
        <v>0</v>
      </c>
      <c r="J500" s="253">
        <f>J499</f>
        <v>5</v>
      </c>
      <c r="K500" s="253"/>
      <c r="L500" s="431" t="s">
        <v>2811</v>
      </c>
      <c r="N500" s="2"/>
    </row>
    <row r="501" spans="1:14">
      <c r="A501" s="73" t="s">
        <v>3065</v>
      </c>
      <c r="B501" s="297"/>
      <c r="C501" s="298"/>
      <c r="D501" s="299"/>
      <c r="E501" s="299"/>
      <c r="F501" s="205"/>
      <c r="G501" s="205"/>
      <c r="H501" s="37"/>
      <c r="I501" s="37"/>
      <c r="J501" s="37"/>
      <c r="K501" s="132"/>
      <c r="L501" s="55"/>
      <c r="N501" s="2"/>
    </row>
    <row r="502" spans="1:14">
      <c r="A502" s="73" t="s">
        <v>3066</v>
      </c>
      <c r="B502" s="257">
        <f t="shared" ref="B502:B516" si="80">$D$477-1</f>
        <v>1</v>
      </c>
      <c r="C502" s="286" t="s">
        <v>3067</v>
      </c>
      <c r="D502" s="22">
        <v>0</v>
      </c>
      <c r="E502" s="22">
        <f t="shared" ref="E502:E520" si="81">IF(D502=6, 1, 3)</f>
        <v>3</v>
      </c>
      <c r="F502" s="205"/>
      <c r="G502" s="205"/>
      <c r="H502" s="37">
        <f>VLOOKUP(E502,'_Score matrix'!$B$31:$C$35,2,FALSE)</f>
        <v>1</v>
      </c>
      <c r="I502" s="37">
        <f t="shared" ref="I502:I516" si="82">D502*H502</f>
        <v>0</v>
      </c>
      <c r="J502" s="37">
        <f t="shared" ref="J502:J520" si="83">5*H502</f>
        <v>5</v>
      </c>
      <c r="K502" s="132"/>
      <c r="L502" s="55"/>
      <c r="N502" s="2"/>
    </row>
    <row r="503" spans="1:14">
      <c r="A503" s="73" t="s">
        <v>3068</v>
      </c>
      <c r="B503" s="257">
        <f t="shared" si="80"/>
        <v>1</v>
      </c>
      <c r="C503" s="286" t="s">
        <v>3067</v>
      </c>
      <c r="D503" s="22">
        <v>0</v>
      </c>
      <c r="E503" s="22">
        <f t="shared" si="81"/>
        <v>3</v>
      </c>
      <c r="F503" s="37" t="s">
        <v>3069</v>
      </c>
      <c r="G503" s="37" t="str">
        <f>IF(B503=1,F503,"")</f>
        <v>DE.AE-07</v>
      </c>
      <c r="H503" s="37">
        <f>VLOOKUP(E503,'_Score matrix'!$B$31:$C$35,2,FALSE)</f>
        <v>1</v>
      </c>
      <c r="I503" s="37">
        <f t="shared" si="82"/>
        <v>0</v>
      </c>
      <c r="J503" s="37">
        <f t="shared" si="83"/>
        <v>5</v>
      </c>
      <c r="K503" s="132"/>
      <c r="L503" s="55"/>
      <c r="N503" s="2"/>
    </row>
    <row r="504" spans="1:14">
      <c r="A504" s="73" t="s">
        <v>3070</v>
      </c>
      <c r="B504" s="257">
        <f t="shared" si="80"/>
        <v>1</v>
      </c>
      <c r="C504" s="286" t="s">
        <v>3067</v>
      </c>
      <c r="D504" s="22">
        <v>0</v>
      </c>
      <c r="E504" s="22">
        <f t="shared" si="81"/>
        <v>3</v>
      </c>
      <c r="F504" s="205"/>
      <c r="G504" s="205"/>
      <c r="H504" s="37">
        <f>VLOOKUP(E504,'_Score matrix'!$B$31:$C$35,2,FALSE)</f>
        <v>1</v>
      </c>
      <c r="I504" s="37">
        <f t="shared" si="82"/>
        <v>0</v>
      </c>
      <c r="J504" s="37">
        <f t="shared" si="83"/>
        <v>5</v>
      </c>
      <c r="K504" s="132"/>
      <c r="L504" s="55"/>
      <c r="N504" s="2"/>
    </row>
    <row r="505" spans="1:14">
      <c r="A505" s="73" t="s">
        <v>3071</v>
      </c>
      <c r="B505" s="257">
        <f t="shared" si="80"/>
        <v>1</v>
      </c>
      <c r="C505" s="286" t="s">
        <v>3067</v>
      </c>
      <c r="D505" s="22">
        <v>0</v>
      </c>
      <c r="E505" s="22">
        <f t="shared" si="81"/>
        <v>3</v>
      </c>
      <c r="F505" s="205"/>
      <c r="G505" s="205"/>
      <c r="H505" s="37">
        <f>VLOOKUP(E505,'_Score matrix'!$B$31:$C$35,2,FALSE)</f>
        <v>1</v>
      </c>
      <c r="I505" s="37">
        <f t="shared" si="82"/>
        <v>0</v>
      </c>
      <c r="J505" s="37">
        <f t="shared" si="83"/>
        <v>5</v>
      </c>
      <c r="K505" s="132"/>
      <c r="L505" s="55"/>
      <c r="N505" s="2"/>
    </row>
    <row r="506" spans="1:14">
      <c r="A506" s="73" t="s">
        <v>3072</v>
      </c>
      <c r="B506" s="257">
        <f t="shared" si="80"/>
        <v>1</v>
      </c>
      <c r="C506" s="286" t="s">
        <v>3067</v>
      </c>
      <c r="D506" s="22">
        <v>0</v>
      </c>
      <c r="E506" s="22">
        <f t="shared" si="81"/>
        <v>3</v>
      </c>
      <c r="F506" s="205"/>
      <c r="G506" s="205"/>
      <c r="H506" s="37">
        <f>VLOOKUP(E506,'_Score matrix'!$B$31:$C$35,2,FALSE)</f>
        <v>1</v>
      </c>
      <c r="I506" s="37">
        <f t="shared" si="82"/>
        <v>0</v>
      </c>
      <c r="J506" s="37">
        <f t="shared" si="83"/>
        <v>5</v>
      </c>
      <c r="K506" s="132"/>
      <c r="L506" s="55"/>
      <c r="N506" s="2"/>
    </row>
    <row r="507" spans="1:14">
      <c r="A507" s="73" t="s">
        <v>3073</v>
      </c>
      <c r="B507" s="257">
        <f t="shared" si="80"/>
        <v>1</v>
      </c>
      <c r="C507" s="286" t="s">
        <v>3067</v>
      </c>
      <c r="D507" s="22">
        <v>0</v>
      </c>
      <c r="E507" s="22">
        <f t="shared" si="81"/>
        <v>3</v>
      </c>
      <c r="F507" s="205"/>
      <c r="G507" s="205"/>
      <c r="H507" s="37">
        <f>VLOOKUP(E507,'_Score matrix'!$B$31:$C$35,2,FALSE)</f>
        <v>1</v>
      </c>
      <c r="I507" s="37">
        <f t="shared" si="82"/>
        <v>0</v>
      </c>
      <c r="J507" s="37">
        <f t="shared" si="83"/>
        <v>5</v>
      </c>
      <c r="K507" s="132"/>
      <c r="L507" s="55"/>
      <c r="N507" s="2"/>
    </row>
    <row r="508" spans="1:14">
      <c r="A508" s="73" t="s">
        <v>3074</v>
      </c>
      <c r="B508" s="257">
        <f t="shared" si="80"/>
        <v>1</v>
      </c>
      <c r="C508" s="286" t="s">
        <v>3067</v>
      </c>
      <c r="D508" s="22">
        <v>0</v>
      </c>
      <c r="E508" s="22">
        <f t="shared" si="81"/>
        <v>3</v>
      </c>
      <c r="F508" s="205"/>
      <c r="G508" s="205"/>
      <c r="H508" s="37">
        <f>VLOOKUP(E508,'_Score matrix'!$B$31:$C$35,2,FALSE)</f>
        <v>1</v>
      </c>
      <c r="I508" s="37">
        <f t="shared" si="82"/>
        <v>0</v>
      </c>
      <c r="J508" s="37">
        <f t="shared" si="83"/>
        <v>5</v>
      </c>
      <c r="K508" s="132"/>
      <c r="L508" s="55"/>
      <c r="N508" s="2"/>
    </row>
    <row r="509" spans="1:14">
      <c r="A509" s="73" t="s">
        <v>3075</v>
      </c>
      <c r="B509" s="257">
        <f t="shared" si="80"/>
        <v>1</v>
      </c>
      <c r="C509" s="286" t="s">
        <v>3067</v>
      </c>
      <c r="D509" s="22">
        <v>0</v>
      </c>
      <c r="E509" s="22">
        <f t="shared" si="81"/>
        <v>3</v>
      </c>
      <c r="F509" s="205"/>
      <c r="G509" s="205"/>
      <c r="H509" s="37">
        <f>VLOOKUP(E509,'_Score matrix'!$B$31:$C$35,2,FALSE)</f>
        <v>1</v>
      </c>
      <c r="I509" s="37">
        <f t="shared" si="82"/>
        <v>0</v>
      </c>
      <c r="J509" s="37">
        <f t="shared" si="83"/>
        <v>5</v>
      </c>
      <c r="K509" s="132"/>
      <c r="L509" s="55"/>
      <c r="N509" s="2"/>
    </row>
    <row r="510" spans="1:14">
      <c r="A510" s="73" t="s">
        <v>3076</v>
      </c>
      <c r="B510" s="257">
        <f t="shared" si="80"/>
        <v>1</v>
      </c>
      <c r="C510" s="286" t="s">
        <v>3067</v>
      </c>
      <c r="D510" s="22">
        <v>0</v>
      </c>
      <c r="E510" s="22">
        <f t="shared" si="81"/>
        <v>3</v>
      </c>
      <c r="F510" s="205"/>
      <c r="G510" s="205"/>
      <c r="H510" s="37">
        <f>VLOOKUP(E510,'_Score matrix'!$B$31:$C$35,2,FALSE)</f>
        <v>1</v>
      </c>
      <c r="I510" s="37">
        <f t="shared" si="82"/>
        <v>0</v>
      </c>
      <c r="J510" s="37">
        <f t="shared" si="83"/>
        <v>5</v>
      </c>
      <c r="K510" s="132"/>
      <c r="L510" s="55"/>
      <c r="N510" s="2"/>
    </row>
    <row r="511" spans="1:14">
      <c r="A511" s="73" t="s">
        <v>3077</v>
      </c>
      <c r="B511" s="257">
        <f t="shared" si="80"/>
        <v>1</v>
      </c>
      <c r="C511" s="286" t="s">
        <v>3067</v>
      </c>
      <c r="D511" s="22">
        <v>0</v>
      </c>
      <c r="E511" s="22">
        <f t="shared" si="81"/>
        <v>3</v>
      </c>
      <c r="F511" s="205"/>
      <c r="G511" s="205"/>
      <c r="H511" s="37">
        <f>VLOOKUP(E511,'_Score matrix'!$B$31:$C$35,2,FALSE)</f>
        <v>1</v>
      </c>
      <c r="I511" s="37">
        <f t="shared" si="82"/>
        <v>0</v>
      </c>
      <c r="J511" s="37">
        <f t="shared" si="83"/>
        <v>5</v>
      </c>
      <c r="K511" s="132"/>
      <c r="L511" s="55"/>
      <c r="N511" s="2"/>
    </row>
    <row r="512" spans="1:14">
      <c r="A512" s="73" t="s">
        <v>3078</v>
      </c>
      <c r="B512" s="257">
        <f t="shared" si="80"/>
        <v>1</v>
      </c>
      <c r="C512" s="286" t="s">
        <v>3067</v>
      </c>
      <c r="D512" s="22">
        <v>0</v>
      </c>
      <c r="E512" s="22">
        <f t="shared" si="81"/>
        <v>3</v>
      </c>
      <c r="F512" s="205"/>
      <c r="G512" s="205"/>
      <c r="H512" s="37">
        <f>VLOOKUP(E512,'_Score matrix'!$B$31:$C$35,2,FALSE)</f>
        <v>1</v>
      </c>
      <c r="I512" s="37">
        <f t="shared" si="82"/>
        <v>0</v>
      </c>
      <c r="J512" s="37">
        <f t="shared" si="83"/>
        <v>5</v>
      </c>
      <c r="K512" s="132"/>
      <c r="L512" s="55"/>
      <c r="N512" s="2"/>
    </row>
    <row r="513" spans="1:14">
      <c r="A513" s="73" t="s">
        <v>3079</v>
      </c>
      <c r="B513" s="257">
        <f t="shared" si="80"/>
        <v>1</v>
      </c>
      <c r="C513" s="286" t="s">
        <v>3067</v>
      </c>
      <c r="D513" s="22">
        <v>0</v>
      </c>
      <c r="E513" s="22">
        <f t="shared" si="81"/>
        <v>3</v>
      </c>
      <c r="F513" s="205"/>
      <c r="G513" s="205"/>
      <c r="H513" s="37">
        <f>VLOOKUP(E513,'_Score matrix'!$B$31:$C$35,2,FALSE)</f>
        <v>1</v>
      </c>
      <c r="I513" s="37">
        <f t="shared" si="82"/>
        <v>0</v>
      </c>
      <c r="J513" s="37">
        <f t="shared" si="83"/>
        <v>5</v>
      </c>
      <c r="K513" s="132"/>
      <c r="L513" s="55"/>
      <c r="N513" s="2"/>
    </row>
    <row r="514" spans="1:14">
      <c r="A514" s="73" t="s">
        <v>3080</v>
      </c>
      <c r="B514" s="257">
        <f t="shared" si="80"/>
        <v>1</v>
      </c>
      <c r="C514" s="286" t="s">
        <v>3067</v>
      </c>
      <c r="D514" s="22">
        <v>0</v>
      </c>
      <c r="E514" s="22">
        <f t="shared" si="81"/>
        <v>3</v>
      </c>
      <c r="F514" s="205"/>
      <c r="G514" s="205"/>
      <c r="H514" s="37">
        <f>VLOOKUP(E514,'_Score matrix'!$B$31:$C$35,2,FALSE)</f>
        <v>1</v>
      </c>
      <c r="I514" s="37">
        <f t="shared" si="82"/>
        <v>0</v>
      </c>
      <c r="J514" s="37">
        <f t="shared" si="83"/>
        <v>5</v>
      </c>
      <c r="K514" s="132"/>
      <c r="L514" s="55"/>
      <c r="N514" s="2"/>
    </row>
    <row r="515" spans="1:14">
      <c r="A515" s="73" t="s">
        <v>3081</v>
      </c>
      <c r="B515" s="257">
        <f t="shared" si="80"/>
        <v>1</v>
      </c>
      <c r="C515" s="286" t="s">
        <v>3067</v>
      </c>
      <c r="D515" s="22">
        <v>0</v>
      </c>
      <c r="E515" s="22">
        <f t="shared" si="81"/>
        <v>3</v>
      </c>
      <c r="F515" s="205"/>
      <c r="G515" s="205"/>
      <c r="H515" s="37">
        <f>VLOOKUP(E515,'_Score matrix'!$B$31:$C$35,2,FALSE)</f>
        <v>1</v>
      </c>
      <c r="I515" s="37">
        <f t="shared" si="82"/>
        <v>0</v>
      </c>
      <c r="J515" s="37">
        <f t="shared" si="83"/>
        <v>5</v>
      </c>
      <c r="K515" s="132"/>
      <c r="L515" s="55"/>
      <c r="N515" s="2"/>
    </row>
    <row r="516" spans="1:14">
      <c r="A516" s="73" t="s">
        <v>3082</v>
      </c>
      <c r="B516" s="257">
        <f t="shared" si="80"/>
        <v>1</v>
      </c>
      <c r="C516" s="286" t="s">
        <v>3067</v>
      </c>
      <c r="D516" s="22">
        <v>0</v>
      </c>
      <c r="E516" s="22">
        <f t="shared" si="81"/>
        <v>3</v>
      </c>
      <c r="F516" s="205"/>
      <c r="G516" s="205"/>
      <c r="H516" s="37">
        <f>VLOOKUP(E516,'_Score matrix'!$B$31:$C$35,2,FALSE)</f>
        <v>1</v>
      </c>
      <c r="I516" s="37">
        <f t="shared" si="82"/>
        <v>0</v>
      </c>
      <c r="J516" s="37">
        <f t="shared" si="83"/>
        <v>5</v>
      </c>
      <c r="K516" s="132"/>
      <c r="L516" s="55"/>
      <c r="N516" s="2"/>
    </row>
    <row r="517" spans="1:14">
      <c r="A517" s="490" t="s">
        <v>2878</v>
      </c>
      <c r="B517" s="491"/>
      <c r="C517" s="492"/>
      <c r="D517" s="493"/>
      <c r="E517" s="493"/>
      <c r="F517" s="494"/>
      <c r="G517" s="494"/>
      <c r="H517" s="493"/>
      <c r="I517" s="493"/>
      <c r="J517" s="493"/>
      <c r="K517" s="493"/>
      <c r="L517" s="495"/>
      <c r="N517" s="2"/>
    </row>
    <row r="518" spans="1:14">
      <c r="A518" s="490" t="s">
        <v>3083</v>
      </c>
      <c r="B518" s="491"/>
      <c r="C518" s="496"/>
      <c r="D518" s="493"/>
      <c r="E518" s="493"/>
      <c r="F518" s="494"/>
      <c r="G518" s="494"/>
      <c r="H518" s="493"/>
      <c r="I518" s="493"/>
      <c r="J518" s="493"/>
      <c r="K518" s="497"/>
      <c r="L518" s="495"/>
      <c r="N518" s="2"/>
    </row>
    <row r="519" spans="1:14">
      <c r="A519" s="490" t="s">
        <v>3083</v>
      </c>
      <c r="B519" s="491"/>
      <c r="C519" s="492"/>
      <c r="D519" s="493"/>
      <c r="E519" s="493"/>
      <c r="F519" s="494"/>
      <c r="G519" s="494"/>
      <c r="H519" s="493"/>
      <c r="I519" s="493"/>
      <c r="J519" s="493"/>
      <c r="K519" s="493"/>
      <c r="L519" s="495"/>
      <c r="N519" s="2"/>
    </row>
    <row r="520" spans="1:14">
      <c r="A520" s="73" t="s">
        <v>3084</v>
      </c>
      <c r="B520" s="257">
        <f>$D$477-1</f>
        <v>1</v>
      </c>
      <c r="C520" s="286" t="s">
        <v>3067</v>
      </c>
      <c r="D520" s="22">
        <v>0</v>
      </c>
      <c r="E520" s="22">
        <f t="shared" si="81"/>
        <v>3</v>
      </c>
      <c r="F520" s="205"/>
      <c r="G520" s="205"/>
      <c r="H520" s="37">
        <f>VLOOKUP(E520,'_Score matrix'!$B$31:$C$35,2,FALSE)</f>
        <v>1</v>
      </c>
      <c r="I520" s="37">
        <f>D520*H520</f>
        <v>0</v>
      </c>
      <c r="J520" s="37">
        <f t="shared" si="83"/>
        <v>5</v>
      </c>
      <c r="K520" s="132"/>
      <c r="L520" s="55"/>
      <c r="N520" s="2"/>
    </row>
    <row r="521" spans="1:14" ht="15" thickBot="1">
      <c r="A521" s="490" t="s">
        <v>2878</v>
      </c>
      <c r="B521" s="491"/>
      <c r="C521" s="492"/>
      <c r="D521" s="493"/>
      <c r="E521" s="493"/>
      <c r="F521" s="494"/>
      <c r="G521" s="494"/>
      <c r="H521" s="493"/>
      <c r="I521" s="493"/>
      <c r="J521" s="493"/>
      <c r="K521" s="493"/>
      <c r="L521" s="495"/>
      <c r="N521" s="2"/>
    </row>
    <row r="522" spans="1:14">
      <c r="A522" s="71" t="s">
        <v>2993</v>
      </c>
      <c r="B522" s="272"/>
      <c r="C522" s="289"/>
      <c r="D522" s="23">
        <f>SUMIFS(D:D,$A:$A,"T 4*",$B:$B,1,$C:$C,"C",$L:$L,"&lt;&gt;NIST MAPPING")</f>
        <v>0</v>
      </c>
      <c r="E522" s="23">
        <f>SUMIFS(E:E,$A:$A,"T 4*",$B:$B,1,$C:$C,"C",$L:$L,"&lt;&gt;NIST MAPPING")</f>
        <v>72</v>
      </c>
      <c r="F522" s="43"/>
      <c r="G522" s="43"/>
      <c r="H522" s="43">
        <f>SUMIFS(H:H,$A:$A,"T 4*",$B:$B,1,$C:$C,"C",$L:$L,"&lt;&gt;NIST MAPPING")</f>
        <v>24</v>
      </c>
      <c r="I522" s="43">
        <f>SUMIFS(I:I,$A:$A,"T 4*",$B:$B,1,$C:$C,"C",$L:$L,"&lt;&gt;NIST MAPPING")</f>
        <v>0</v>
      </c>
      <c r="J522" s="43">
        <f>SUMIFS(J:J,$A:$A,"T 4*",$B:$B,1,$C:$C,"C",$L:$L,"&lt;&gt;NIST MAPPING")</f>
        <v>120</v>
      </c>
      <c r="K522" s="43">
        <f>IF(ROUND(100*(I522-H522)/(J522-H522),2) &lt; 0, 0, ROUND(100*(I522-H522)/(J522-H522),2))</f>
        <v>0</v>
      </c>
      <c r="L522" s="59"/>
      <c r="N522" s="2"/>
    </row>
    <row r="523" spans="1:14" ht="15" thickBot="1">
      <c r="A523" s="74" t="s">
        <v>2806</v>
      </c>
      <c r="B523" s="274"/>
      <c r="C523" s="292"/>
      <c r="D523" s="68">
        <f>SUMIFS(D:D,$A:$A,"T 4*",$B:$B,1,$C:$C,"M",$L:$L,"&lt;&gt;NIST MAPPING")</f>
        <v>0</v>
      </c>
      <c r="E523" s="68">
        <f>SUMIFS(E:E,$A:$A,"T 4*",$B:$B,1,$C:$C,"M",$L:$L,"&lt;&gt;NIST MAPPING")</f>
        <v>66</v>
      </c>
      <c r="F523" s="34"/>
      <c r="G523" s="34"/>
      <c r="H523" s="34">
        <f>SUMIFS(H:H,$A:$A,"T 4*",$B:$B,1,$C:$C,"M",$L:$L,"&lt;&gt;NIST MAPPING")</f>
        <v>22</v>
      </c>
      <c r="I523" s="34">
        <f>SUMIFS(I:I,$A:$A,"T 4*",$B:$B,1,$C:$C,"M",$L:$L,"&lt;&gt;NIST MAPPING")</f>
        <v>0</v>
      </c>
      <c r="J523" s="34">
        <f>SUMIFS(J:J,$A:$A,"T 4*",$B:$B,1,$C:$C,"M",$L:$L,"&lt;&gt;NIST MAPPING")</f>
        <v>110</v>
      </c>
      <c r="K523" s="34">
        <f>IF(ROUND(100*(I523-H523)/(J523-H523),2) &lt; 0, 0, ROUND(100*(I523-H523)/(J523-H523),2))</f>
        <v>0</v>
      </c>
      <c r="L523" s="62"/>
      <c r="N523" s="2"/>
    </row>
    <row r="524" spans="1:14" ht="15" thickBot="1">
      <c r="F524" s="5"/>
      <c r="G524" s="5"/>
      <c r="H524" s="5"/>
      <c r="I524" s="5"/>
      <c r="J524" s="5"/>
      <c r="K524" s="5"/>
      <c r="N524" s="2"/>
    </row>
    <row r="525" spans="1:14" ht="15" thickBot="1">
      <c r="A525" s="215" t="s">
        <v>3085</v>
      </c>
      <c r="B525" s="268"/>
      <c r="C525" s="255"/>
      <c r="D525" s="216"/>
      <c r="E525" s="216"/>
      <c r="F525" s="216"/>
      <c r="G525" s="216"/>
      <c r="H525" s="216"/>
      <c r="I525" s="216"/>
      <c r="J525" s="216"/>
      <c r="K525" s="216"/>
      <c r="L525" s="217"/>
      <c r="N525" s="2"/>
    </row>
    <row r="526" spans="1:14">
      <c r="A526" s="53" t="s">
        <v>3086</v>
      </c>
      <c r="B526" s="260"/>
      <c r="C526" s="278"/>
      <c r="D526" s="66"/>
      <c r="E526" s="66"/>
      <c r="F526" s="208"/>
      <c r="G526" s="208"/>
      <c r="H526" s="42"/>
      <c r="I526" s="42"/>
      <c r="J526" s="42"/>
      <c r="K526" s="42"/>
      <c r="L526" s="59"/>
      <c r="N526" s="2"/>
    </row>
    <row r="527" spans="1:14">
      <c r="A527" s="24" t="s">
        <v>3087</v>
      </c>
      <c r="B527" s="257"/>
      <c r="C527" s="279"/>
      <c r="D527" s="22">
        <v>2</v>
      </c>
      <c r="E527" s="22"/>
      <c r="F527" s="205"/>
      <c r="G527" s="205"/>
      <c r="H527" s="37"/>
      <c r="I527" s="37"/>
      <c r="J527" s="37"/>
      <c r="K527" s="37"/>
      <c r="L527" s="55"/>
      <c r="N527" s="2"/>
    </row>
    <row r="528" spans="1:14">
      <c r="A528" s="24" t="s">
        <v>3088</v>
      </c>
      <c r="B528" s="257">
        <f>$D$527-1</f>
        <v>1</v>
      </c>
      <c r="C528" s="279" t="s">
        <v>2726</v>
      </c>
      <c r="D528" s="22">
        <v>0</v>
      </c>
      <c r="E528" s="22">
        <v>3</v>
      </c>
      <c r="F528" s="205" t="s">
        <v>2831</v>
      </c>
      <c r="G528" s="205" t="str">
        <f t="shared" ref="G528:G534" si="84">IF(B528=1,F528,"")</f>
        <v>GV.RR-02</v>
      </c>
      <c r="H528" s="37">
        <f>VLOOKUP(E528,'_Score matrix'!$B$31:$C$35,2,FALSE)</f>
        <v>1</v>
      </c>
      <c r="I528" s="37">
        <f>D528*H528</f>
        <v>0</v>
      </c>
      <c r="J528" s="37">
        <f>5*H528</f>
        <v>5</v>
      </c>
      <c r="K528" s="37"/>
      <c r="L528" s="55"/>
      <c r="N528" s="2"/>
    </row>
    <row r="529" spans="1:14">
      <c r="A529" s="429" t="str">
        <f t="shared" ref="A529:E536" si="85">A528</f>
        <v>S 1.1</v>
      </c>
      <c r="B529" s="426">
        <f t="shared" si="85"/>
        <v>1</v>
      </c>
      <c r="C529" s="430" t="str">
        <f t="shared" si="85"/>
        <v>M</v>
      </c>
      <c r="D529" s="253">
        <f t="shared" si="85"/>
        <v>0</v>
      </c>
      <c r="E529" s="253">
        <f t="shared" si="85"/>
        <v>3</v>
      </c>
      <c r="F529" s="254" t="s">
        <v>3089</v>
      </c>
      <c r="G529" s="254" t="str">
        <f t="shared" si="84"/>
        <v>DE.CM-01</v>
      </c>
      <c r="H529" s="253">
        <f t="shared" ref="H529:J536" si="86">H528</f>
        <v>1</v>
      </c>
      <c r="I529" s="253">
        <f t="shared" si="86"/>
        <v>0</v>
      </c>
      <c r="J529" s="253">
        <f t="shared" si="86"/>
        <v>5</v>
      </c>
      <c r="K529" s="253"/>
      <c r="L529" s="431" t="s">
        <v>2811</v>
      </c>
      <c r="N529" s="2"/>
    </row>
    <row r="530" spans="1:14">
      <c r="A530" s="429" t="str">
        <f t="shared" si="85"/>
        <v>S 1.1</v>
      </c>
      <c r="B530" s="426">
        <f t="shared" si="85"/>
        <v>1</v>
      </c>
      <c r="C530" s="430" t="str">
        <f t="shared" si="85"/>
        <v>M</v>
      </c>
      <c r="D530" s="253">
        <f t="shared" si="85"/>
        <v>0</v>
      </c>
      <c r="E530" s="253">
        <f t="shared" si="85"/>
        <v>3</v>
      </c>
      <c r="F530" s="254" t="s">
        <v>3090</v>
      </c>
      <c r="G530" s="254" t="str">
        <f t="shared" si="84"/>
        <v>DE.CM-02</v>
      </c>
      <c r="H530" s="253">
        <f t="shared" si="86"/>
        <v>1</v>
      </c>
      <c r="I530" s="253">
        <f t="shared" si="86"/>
        <v>0</v>
      </c>
      <c r="J530" s="253">
        <f t="shared" si="86"/>
        <v>5</v>
      </c>
      <c r="K530" s="253"/>
      <c r="L530" s="431" t="s">
        <v>2811</v>
      </c>
      <c r="N530" s="2"/>
    </row>
    <row r="531" spans="1:14">
      <c r="A531" s="429" t="str">
        <f t="shared" si="85"/>
        <v>S 1.1</v>
      </c>
      <c r="B531" s="426">
        <f t="shared" si="85"/>
        <v>1</v>
      </c>
      <c r="C531" s="430" t="str">
        <f t="shared" si="85"/>
        <v>M</v>
      </c>
      <c r="D531" s="253">
        <f t="shared" si="85"/>
        <v>0</v>
      </c>
      <c r="E531" s="253">
        <f t="shared" si="85"/>
        <v>3</v>
      </c>
      <c r="F531" s="254" t="s">
        <v>3091</v>
      </c>
      <c r="G531" s="254" t="str">
        <f t="shared" si="84"/>
        <v>DE.CM-03</v>
      </c>
      <c r="H531" s="253">
        <f t="shared" si="86"/>
        <v>1</v>
      </c>
      <c r="I531" s="253">
        <f t="shared" si="86"/>
        <v>0</v>
      </c>
      <c r="J531" s="253">
        <f t="shared" si="86"/>
        <v>5</v>
      </c>
      <c r="K531" s="253"/>
      <c r="L531" s="431" t="s">
        <v>2811</v>
      </c>
      <c r="N531" s="2"/>
    </row>
    <row r="532" spans="1:14">
      <c r="A532" s="429" t="str">
        <f t="shared" si="85"/>
        <v>S 1.1</v>
      </c>
      <c r="B532" s="426">
        <f t="shared" si="85"/>
        <v>1</v>
      </c>
      <c r="C532" s="430" t="str">
        <f t="shared" si="85"/>
        <v>M</v>
      </c>
      <c r="D532" s="253">
        <f t="shared" si="85"/>
        <v>0</v>
      </c>
      <c r="E532" s="253">
        <f t="shared" si="85"/>
        <v>3</v>
      </c>
      <c r="F532" s="254" t="s">
        <v>3089</v>
      </c>
      <c r="G532" s="254" t="str">
        <f t="shared" si="84"/>
        <v>DE.CM-01</v>
      </c>
      <c r="H532" s="253">
        <f t="shared" si="86"/>
        <v>1</v>
      </c>
      <c r="I532" s="253">
        <f t="shared" si="86"/>
        <v>0</v>
      </c>
      <c r="J532" s="253">
        <f t="shared" si="86"/>
        <v>5</v>
      </c>
      <c r="K532" s="253"/>
      <c r="L532" s="431" t="s">
        <v>2811</v>
      </c>
      <c r="N532" s="2"/>
    </row>
    <row r="533" spans="1:14">
      <c r="A533" s="429" t="str">
        <f t="shared" si="85"/>
        <v>S 1.1</v>
      </c>
      <c r="B533" s="426">
        <f t="shared" si="85"/>
        <v>1</v>
      </c>
      <c r="C533" s="430" t="str">
        <f t="shared" si="85"/>
        <v>M</v>
      </c>
      <c r="D533" s="253">
        <f t="shared" si="85"/>
        <v>0</v>
      </c>
      <c r="E533" s="253">
        <f t="shared" si="85"/>
        <v>3</v>
      </c>
      <c r="F533" s="254" t="s">
        <v>3092</v>
      </c>
      <c r="G533" s="254" t="str">
        <f t="shared" si="84"/>
        <v>DE.CM-09</v>
      </c>
      <c r="H533" s="253">
        <f t="shared" si="86"/>
        <v>1</v>
      </c>
      <c r="I533" s="253">
        <f t="shared" si="86"/>
        <v>0</v>
      </c>
      <c r="J533" s="253">
        <f t="shared" si="86"/>
        <v>5</v>
      </c>
      <c r="K533" s="253"/>
      <c r="L533" s="431" t="s">
        <v>2811</v>
      </c>
      <c r="N533" s="2"/>
    </row>
    <row r="534" spans="1:14">
      <c r="A534" s="429" t="str">
        <f t="shared" si="85"/>
        <v>S 1.1</v>
      </c>
      <c r="B534" s="426">
        <f t="shared" si="85"/>
        <v>1</v>
      </c>
      <c r="C534" s="430" t="str">
        <f t="shared" si="85"/>
        <v>M</v>
      </c>
      <c r="D534" s="253">
        <f t="shared" si="85"/>
        <v>0</v>
      </c>
      <c r="E534" s="253">
        <f t="shared" si="85"/>
        <v>3</v>
      </c>
      <c r="F534" s="254" t="s">
        <v>3093</v>
      </c>
      <c r="G534" s="254" t="str">
        <f t="shared" si="84"/>
        <v>DE.CM-06</v>
      </c>
      <c r="H534" s="253">
        <f t="shared" si="86"/>
        <v>1</v>
      </c>
      <c r="I534" s="253">
        <f t="shared" si="86"/>
        <v>0</v>
      </c>
      <c r="J534" s="253">
        <f t="shared" si="86"/>
        <v>5</v>
      </c>
      <c r="K534" s="253"/>
      <c r="L534" s="431" t="s">
        <v>2811</v>
      </c>
      <c r="N534" s="2"/>
    </row>
    <row r="535" spans="1:14">
      <c r="A535" s="429" t="str">
        <f t="shared" si="85"/>
        <v>S 1.1</v>
      </c>
      <c r="B535" s="426">
        <f t="shared" si="85"/>
        <v>1</v>
      </c>
      <c r="C535" s="430" t="str">
        <f t="shared" si="85"/>
        <v>M</v>
      </c>
      <c r="D535" s="253">
        <f t="shared" si="85"/>
        <v>0</v>
      </c>
      <c r="E535" s="253">
        <f t="shared" si="85"/>
        <v>3</v>
      </c>
      <c r="F535" s="254"/>
      <c r="G535" s="254"/>
      <c r="H535" s="253">
        <f t="shared" si="86"/>
        <v>1</v>
      </c>
      <c r="I535" s="253">
        <f t="shared" si="86"/>
        <v>0</v>
      </c>
      <c r="J535" s="253">
        <f t="shared" si="86"/>
        <v>5</v>
      </c>
      <c r="K535" s="253"/>
      <c r="L535" s="431" t="s">
        <v>2811</v>
      </c>
      <c r="N535" s="2"/>
    </row>
    <row r="536" spans="1:14">
      <c r="A536" s="429" t="str">
        <f t="shared" si="85"/>
        <v>S 1.1</v>
      </c>
      <c r="B536" s="426">
        <f t="shared" si="85"/>
        <v>1</v>
      </c>
      <c r="C536" s="430" t="str">
        <f t="shared" si="85"/>
        <v>M</v>
      </c>
      <c r="D536" s="253">
        <f t="shared" si="85"/>
        <v>0</v>
      </c>
      <c r="E536" s="253">
        <f t="shared" si="85"/>
        <v>3</v>
      </c>
      <c r="F536" s="254" t="s">
        <v>3094</v>
      </c>
      <c r="G536" s="254" t="str">
        <f>IF(B536=1,F536,"")</f>
        <v>DE.AE-03</v>
      </c>
      <c r="H536" s="253">
        <f t="shared" si="86"/>
        <v>1</v>
      </c>
      <c r="I536" s="253">
        <f t="shared" si="86"/>
        <v>0</v>
      </c>
      <c r="J536" s="253">
        <f t="shared" si="86"/>
        <v>5</v>
      </c>
      <c r="K536" s="253"/>
      <c r="L536" s="431" t="s">
        <v>2811</v>
      </c>
      <c r="N536" s="2"/>
    </row>
    <row r="537" spans="1:14">
      <c r="A537" s="24" t="s">
        <v>3095</v>
      </c>
      <c r="B537" s="257"/>
      <c r="C537" s="279"/>
      <c r="D537" s="22"/>
      <c r="E537" s="22"/>
      <c r="F537" s="205"/>
      <c r="G537" s="205"/>
      <c r="H537" s="37"/>
      <c r="I537" s="37"/>
      <c r="J537" s="37"/>
      <c r="K537" s="37"/>
      <c r="L537" s="55"/>
      <c r="N537" s="2"/>
    </row>
    <row r="538" spans="1:14">
      <c r="A538" s="72" t="s">
        <v>3096</v>
      </c>
      <c r="B538" s="257"/>
      <c r="C538" s="279"/>
      <c r="D538" s="22">
        <v>1</v>
      </c>
      <c r="E538" s="22"/>
      <c r="F538" s="205"/>
      <c r="G538" s="205"/>
      <c r="H538" s="37"/>
      <c r="I538" s="37"/>
      <c r="J538" s="37"/>
      <c r="K538" s="37"/>
      <c r="L538" s="55"/>
      <c r="N538" s="2"/>
    </row>
    <row r="539" spans="1:14">
      <c r="A539" s="72" t="s">
        <v>3097</v>
      </c>
      <c r="B539" s="257"/>
      <c r="C539" s="279"/>
      <c r="D539" s="22">
        <v>1</v>
      </c>
      <c r="E539" s="22"/>
      <c r="F539" s="205"/>
      <c r="G539" s="205"/>
      <c r="H539" s="37"/>
      <c r="I539" s="37"/>
      <c r="J539" s="37"/>
      <c r="K539" s="37"/>
      <c r="L539" s="55"/>
      <c r="N539" s="2"/>
    </row>
    <row r="540" spans="1:14">
      <c r="A540" s="72" t="s">
        <v>3098</v>
      </c>
      <c r="B540" s="257"/>
      <c r="C540" s="279"/>
      <c r="D540" s="22">
        <v>1</v>
      </c>
      <c r="E540" s="22"/>
      <c r="F540" s="205"/>
      <c r="G540" s="205"/>
      <c r="H540" s="37"/>
      <c r="I540" s="37"/>
      <c r="J540" s="37"/>
      <c r="K540" s="37"/>
      <c r="L540" s="55"/>
      <c r="N540" s="2"/>
    </row>
    <row r="541" spans="1:14">
      <c r="A541" s="72" t="s">
        <v>3099</v>
      </c>
      <c r="B541" s="257"/>
      <c r="C541" s="279"/>
      <c r="D541" s="22">
        <v>1</v>
      </c>
      <c r="E541" s="22"/>
      <c r="F541" s="205"/>
      <c r="G541" s="205"/>
      <c r="H541" s="37"/>
      <c r="I541" s="37"/>
      <c r="J541" s="37"/>
      <c r="K541" s="37"/>
      <c r="L541" s="55"/>
      <c r="N541" s="2"/>
    </row>
    <row r="542" spans="1:14">
      <c r="A542" s="72" t="s">
        <v>3100</v>
      </c>
      <c r="B542" s="257"/>
      <c r="C542" s="279"/>
      <c r="D542" s="22">
        <v>1</v>
      </c>
      <c r="E542" s="22"/>
      <c r="F542" s="205"/>
      <c r="G542" s="205"/>
      <c r="H542" s="37"/>
      <c r="I542" s="37"/>
      <c r="J542" s="37"/>
      <c r="K542" s="37"/>
      <c r="L542" s="55"/>
      <c r="N542" s="2"/>
    </row>
    <row r="543" spans="1:14">
      <c r="A543" s="72" t="s">
        <v>3101</v>
      </c>
      <c r="B543" s="257"/>
      <c r="C543" s="279"/>
      <c r="D543" s="22">
        <v>1</v>
      </c>
      <c r="E543" s="22"/>
      <c r="F543" s="205"/>
      <c r="G543" s="205"/>
      <c r="H543" s="37"/>
      <c r="I543" s="37"/>
      <c r="J543" s="37"/>
      <c r="K543" s="37"/>
      <c r="L543" s="55"/>
      <c r="N543" s="2"/>
    </row>
    <row r="544" spans="1:14">
      <c r="A544" s="72" t="s">
        <v>3102</v>
      </c>
      <c r="B544" s="257"/>
      <c r="C544" s="279"/>
      <c r="D544" s="22">
        <v>1</v>
      </c>
      <c r="E544" s="22"/>
      <c r="F544" s="205"/>
      <c r="G544" s="205"/>
      <c r="H544" s="37"/>
      <c r="I544" s="37"/>
      <c r="J544" s="37"/>
      <c r="K544" s="37"/>
      <c r="L544" s="55"/>
      <c r="N544" s="2"/>
    </row>
    <row r="545" spans="1:14">
      <c r="A545" s="72" t="s">
        <v>3103</v>
      </c>
      <c r="B545" s="257"/>
      <c r="C545" s="279"/>
      <c r="D545" s="22">
        <v>1</v>
      </c>
      <c r="E545" s="22"/>
      <c r="F545" s="205"/>
      <c r="G545" s="205"/>
      <c r="H545" s="37"/>
      <c r="I545" s="37"/>
      <c r="J545" s="37"/>
      <c r="K545" s="37"/>
      <c r="L545" s="55"/>
      <c r="N545" s="2"/>
    </row>
    <row r="546" spans="1:14">
      <c r="A546" s="72" t="s">
        <v>3104</v>
      </c>
      <c r="B546" s="257"/>
      <c r="C546" s="279"/>
      <c r="D546" s="22">
        <v>1</v>
      </c>
      <c r="E546" s="22"/>
      <c r="F546" s="205"/>
      <c r="G546" s="205"/>
      <c r="H546" s="37"/>
      <c r="I546" s="37"/>
      <c r="J546" s="37"/>
      <c r="K546" s="37"/>
      <c r="L546" s="55"/>
      <c r="N546" s="2"/>
    </row>
    <row r="547" spans="1:14">
      <c r="A547" s="72" t="s">
        <v>3105</v>
      </c>
      <c r="B547" s="257"/>
      <c r="C547" s="279"/>
      <c r="D547" s="22">
        <v>1</v>
      </c>
      <c r="E547" s="22"/>
      <c r="F547" s="205"/>
      <c r="G547" s="205"/>
      <c r="H547" s="37"/>
      <c r="I547" s="37"/>
      <c r="J547" s="37"/>
      <c r="K547" s="37"/>
      <c r="L547" s="55"/>
      <c r="N547" s="2"/>
    </row>
    <row r="548" spans="1:14">
      <c r="A548" s="72" t="s">
        <v>3106</v>
      </c>
      <c r="B548" s="257"/>
      <c r="C548" s="279"/>
      <c r="D548" s="22">
        <v>1</v>
      </c>
      <c r="E548" s="22"/>
      <c r="F548" s="205"/>
      <c r="G548" s="205"/>
      <c r="H548" s="37"/>
      <c r="I548" s="37"/>
      <c r="J548" s="37"/>
      <c r="K548" s="37"/>
      <c r="L548" s="55"/>
      <c r="N548" s="2"/>
    </row>
    <row r="549" spans="1:14">
      <c r="A549" s="24" t="s">
        <v>3107</v>
      </c>
      <c r="B549" s="257">
        <f t="shared" ref="B549:B555" si="87">$D$527-1</f>
        <v>1</v>
      </c>
      <c r="C549" s="279" t="s">
        <v>2726</v>
      </c>
      <c r="D549" s="22">
        <v>0</v>
      </c>
      <c r="E549" s="22">
        <v>3</v>
      </c>
      <c r="F549" s="205"/>
      <c r="G549" s="205"/>
      <c r="H549" s="37">
        <f>VLOOKUP(E549,'_Score matrix'!$B$31:$C$35,2,FALSE)</f>
        <v>1</v>
      </c>
      <c r="I549" s="37">
        <f t="shared" ref="I549:I555" si="88">D549*H549</f>
        <v>0</v>
      </c>
      <c r="J549" s="37">
        <f>5*H549</f>
        <v>5</v>
      </c>
      <c r="K549" s="37"/>
      <c r="L549" s="55"/>
      <c r="N549" s="2"/>
    </row>
    <row r="550" spans="1:14">
      <c r="A550" s="24" t="s">
        <v>3108</v>
      </c>
      <c r="B550" s="257">
        <f t="shared" si="87"/>
        <v>1</v>
      </c>
      <c r="C550" s="279" t="s">
        <v>2726</v>
      </c>
      <c r="D550" s="22">
        <v>0</v>
      </c>
      <c r="E550" s="22">
        <v>3</v>
      </c>
      <c r="F550" s="205"/>
      <c r="G550" s="205"/>
      <c r="H550" s="37">
        <f>VLOOKUP(E550,'_Score matrix'!$B$31:$C$35,2,FALSE)</f>
        <v>1</v>
      </c>
      <c r="I550" s="37">
        <f t="shared" si="88"/>
        <v>0</v>
      </c>
      <c r="J550" s="37">
        <f t="shared" ref="J550:J569" si="89">5*H550</f>
        <v>5</v>
      </c>
      <c r="K550" s="37"/>
      <c r="L550" s="55"/>
      <c r="N550" s="2"/>
    </row>
    <row r="551" spans="1:14">
      <c r="A551" s="24" t="s">
        <v>3109</v>
      </c>
      <c r="B551" s="257">
        <f t="shared" si="87"/>
        <v>1</v>
      </c>
      <c r="C551" s="279" t="s">
        <v>2726</v>
      </c>
      <c r="D551" s="22">
        <v>0</v>
      </c>
      <c r="E551" s="22">
        <v>3</v>
      </c>
      <c r="F551" s="205" t="s">
        <v>3110</v>
      </c>
      <c r="G551" s="205" t="str">
        <f>IF(B551=1,F551,"")</f>
        <v>DE.AE-06</v>
      </c>
      <c r="H551" s="37">
        <f>VLOOKUP(E551,'_Score matrix'!$B$31:$C$35,2,FALSE)</f>
        <v>1</v>
      </c>
      <c r="I551" s="37">
        <f t="shared" si="88"/>
        <v>0</v>
      </c>
      <c r="J551" s="37">
        <f t="shared" si="89"/>
        <v>5</v>
      </c>
      <c r="K551" s="37"/>
      <c r="L551" s="55"/>
      <c r="N551" s="2"/>
    </row>
    <row r="552" spans="1:14">
      <c r="A552" s="24" t="s">
        <v>3111</v>
      </c>
      <c r="B552" s="257">
        <f t="shared" si="87"/>
        <v>1</v>
      </c>
      <c r="C552" s="279" t="s">
        <v>2726</v>
      </c>
      <c r="D552" s="22">
        <v>0</v>
      </c>
      <c r="E552" s="22">
        <v>3</v>
      </c>
      <c r="F552" s="205" t="s">
        <v>2831</v>
      </c>
      <c r="G552" s="205" t="str">
        <f>IF(B552=1,F552,"")</f>
        <v>GV.RR-02</v>
      </c>
      <c r="H552" s="37">
        <f>VLOOKUP(E552,'_Score matrix'!$B$31:$C$35,2,FALSE)</f>
        <v>1</v>
      </c>
      <c r="I552" s="37">
        <f t="shared" si="88"/>
        <v>0</v>
      </c>
      <c r="J552" s="37">
        <f t="shared" si="89"/>
        <v>5</v>
      </c>
      <c r="K552" s="37"/>
      <c r="L552" s="55"/>
      <c r="N552" s="2"/>
    </row>
    <row r="553" spans="1:14">
      <c r="A553" s="24" t="s">
        <v>3112</v>
      </c>
      <c r="B553" s="257">
        <f t="shared" si="87"/>
        <v>1</v>
      </c>
      <c r="C553" s="279" t="s">
        <v>2726</v>
      </c>
      <c r="D553" s="22">
        <v>0</v>
      </c>
      <c r="E553" s="22">
        <v>3</v>
      </c>
      <c r="F553" s="205" t="s">
        <v>2831</v>
      </c>
      <c r="G553" s="205" t="str">
        <f>IF(B553=1,F553,"")</f>
        <v>GV.RR-02</v>
      </c>
      <c r="H553" s="37">
        <f>VLOOKUP(E553,'_Score matrix'!$B$31:$C$35,2,FALSE)</f>
        <v>1</v>
      </c>
      <c r="I553" s="37">
        <f t="shared" si="88"/>
        <v>0</v>
      </c>
      <c r="J553" s="37">
        <f t="shared" si="89"/>
        <v>5</v>
      </c>
      <c r="K553" s="37"/>
      <c r="L553" s="55"/>
      <c r="N553" s="2"/>
    </row>
    <row r="554" spans="1:14">
      <c r="A554" s="24" t="s">
        <v>3113</v>
      </c>
      <c r="B554" s="257">
        <f t="shared" si="87"/>
        <v>1</v>
      </c>
      <c r="C554" s="279" t="s">
        <v>2726</v>
      </c>
      <c r="D554" s="22">
        <v>0</v>
      </c>
      <c r="E554" s="22">
        <v>3</v>
      </c>
      <c r="F554" s="205"/>
      <c r="G554" s="205"/>
      <c r="H554" s="37">
        <f>VLOOKUP(E554,'_Score matrix'!$B$31:$C$35,2,FALSE)</f>
        <v>1</v>
      </c>
      <c r="I554" s="37">
        <f t="shared" si="88"/>
        <v>0</v>
      </c>
      <c r="J554" s="37">
        <f t="shared" si="89"/>
        <v>5</v>
      </c>
      <c r="K554" s="37"/>
      <c r="L554" s="55"/>
      <c r="N554" s="2"/>
    </row>
    <row r="555" spans="1:14">
      <c r="A555" s="24" t="s">
        <v>3114</v>
      </c>
      <c r="B555" s="257">
        <f t="shared" si="87"/>
        <v>1</v>
      </c>
      <c r="C555" s="279" t="s">
        <v>2726</v>
      </c>
      <c r="D555" s="22">
        <v>0</v>
      </c>
      <c r="E555" s="22">
        <v>3</v>
      </c>
      <c r="F555" s="205" t="s">
        <v>2984</v>
      </c>
      <c r="G555" s="205" t="str">
        <f>IF(B555=1,F555,"")</f>
        <v>ID.IM-04</v>
      </c>
      <c r="H555" s="37">
        <f>VLOOKUP(E555,'_Score matrix'!$B$31:$C$35,2,FALSE)</f>
        <v>1</v>
      </c>
      <c r="I555" s="37">
        <f t="shared" si="88"/>
        <v>0</v>
      </c>
      <c r="J555" s="37">
        <f t="shared" si="89"/>
        <v>5</v>
      </c>
      <c r="K555" s="37"/>
      <c r="L555" s="55"/>
      <c r="N555" s="2"/>
    </row>
    <row r="556" spans="1:14">
      <c r="A556" s="429" t="str">
        <f>A555</f>
        <v>S 1.9</v>
      </c>
      <c r="B556" s="426">
        <f>B555</f>
        <v>1</v>
      </c>
      <c r="C556" s="430" t="str">
        <f>C555</f>
        <v>M</v>
      </c>
      <c r="D556" s="253">
        <f>D555</f>
        <v>0</v>
      </c>
      <c r="E556" s="253">
        <f>E555</f>
        <v>3</v>
      </c>
      <c r="F556" s="254" t="s">
        <v>3115</v>
      </c>
      <c r="G556" s="254" t="str">
        <f>IF(B556=1,F556,"")</f>
        <v>ID.AM-08</v>
      </c>
      <c r="H556" s="253">
        <f>H555</f>
        <v>1</v>
      </c>
      <c r="I556" s="253">
        <f>I555</f>
        <v>0</v>
      </c>
      <c r="J556" s="253">
        <f>J555</f>
        <v>5</v>
      </c>
      <c r="K556" s="253"/>
      <c r="L556" s="431" t="s">
        <v>2811</v>
      </c>
      <c r="N556" s="2"/>
    </row>
    <row r="557" spans="1:14">
      <c r="A557" s="24" t="s">
        <v>3116</v>
      </c>
      <c r="B557" s="257">
        <f>$D$527-1</f>
        <v>1</v>
      </c>
      <c r="C557" s="279" t="s">
        <v>2726</v>
      </c>
      <c r="D557" s="22">
        <v>0</v>
      </c>
      <c r="E557" s="22">
        <v>3</v>
      </c>
      <c r="F557" s="205"/>
      <c r="G557" s="205"/>
      <c r="H557" s="37">
        <f>VLOOKUP(E557,'_Score matrix'!$B$31:$C$35,2,FALSE)</f>
        <v>1</v>
      </c>
      <c r="I557" s="37">
        <f>D557*H557</f>
        <v>0</v>
      </c>
      <c r="J557" s="37">
        <f t="shared" si="89"/>
        <v>5</v>
      </c>
      <c r="K557" s="37"/>
      <c r="L557" s="55"/>
      <c r="N557" s="2"/>
    </row>
    <row r="558" spans="1:14">
      <c r="A558" s="24" t="s">
        <v>3117</v>
      </c>
      <c r="B558" s="257">
        <f>$D$527-1</f>
        <v>1</v>
      </c>
      <c r="C558" s="279" t="s">
        <v>2726</v>
      </c>
      <c r="D558" s="22">
        <v>0</v>
      </c>
      <c r="E558" s="22">
        <v>3</v>
      </c>
      <c r="F558" s="205"/>
      <c r="G558" s="205"/>
      <c r="H558" s="37">
        <f>VLOOKUP(E558,'_Score matrix'!$B$31:$C$35,2,FALSE)</f>
        <v>1</v>
      </c>
      <c r="I558" s="37">
        <f>D558*H558</f>
        <v>0</v>
      </c>
      <c r="J558" s="37">
        <f t="shared" si="89"/>
        <v>5</v>
      </c>
      <c r="K558" s="37"/>
      <c r="L558" s="55"/>
      <c r="N558" s="2"/>
    </row>
    <row r="559" spans="1:14">
      <c r="A559" s="24" t="s">
        <v>3118</v>
      </c>
      <c r="B559" s="257">
        <f>$D$527-1</f>
        <v>1</v>
      </c>
      <c r="C559" s="279" t="s">
        <v>2726</v>
      </c>
      <c r="D559" s="22">
        <v>0</v>
      </c>
      <c r="E559" s="22">
        <v>3</v>
      </c>
      <c r="F559" s="205"/>
      <c r="G559" s="205"/>
      <c r="H559" s="37">
        <f>VLOOKUP(E559,'_Score matrix'!$B$31:$C$35,2,FALSE)</f>
        <v>1</v>
      </c>
      <c r="I559" s="37">
        <f>D559*H559</f>
        <v>0</v>
      </c>
      <c r="J559" s="37">
        <f t="shared" si="89"/>
        <v>5</v>
      </c>
      <c r="K559" s="37"/>
      <c r="L559" s="55"/>
      <c r="N559" s="2"/>
    </row>
    <row r="560" spans="1:14">
      <c r="A560" s="429" t="str">
        <f t="shared" ref="A560:E567" si="90">A559</f>
        <v>S 1.13</v>
      </c>
      <c r="B560" s="426">
        <f t="shared" si="90"/>
        <v>1</v>
      </c>
      <c r="C560" s="430" t="str">
        <f t="shared" si="90"/>
        <v>M</v>
      </c>
      <c r="D560" s="253">
        <f t="shared" si="90"/>
        <v>0</v>
      </c>
      <c r="E560" s="253">
        <f t="shared" si="90"/>
        <v>3</v>
      </c>
      <c r="F560" s="254" t="s">
        <v>3089</v>
      </c>
      <c r="G560" s="254" t="str">
        <f t="shared" ref="G560:G565" si="91">IF(B560=1,F560,"")</f>
        <v>DE.CM-01</v>
      </c>
      <c r="H560" s="253">
        <f t="shared" ref="H560:J567" si="92">H559</f>
        <v>1</v>
      </c>
      <c r="I560" s="253">
        <f t="shared" si="92"/>
        <v>0</v>
      </c>
      <c r="J560" s="253">
        <f t="shared" si="92"/>
        <v>5</v>
      </c>
      <c r="K560" s="253"/>
      <c r="L560" s="431" t="s">
        <v>2811</v>
      </c>
      <c r="N560" s="2"/>
    </row>
    <row r="561" spans="1:14">
      <c r="A561" s="429" t="str">
        <f t="shared" si="90"/>
        <v>S 1.13</v>
      </c>
      <c r="B561" s="426">
        <f t="shared" si="90"/>
        <v>1</v>
      </c>
      <c r="C561" s="430" t="str">
        <f t="shared" si="90"/>
        <v>M</v>
      </c>
      <c r="D561" s="253">
        <f t="shared" si="90"/>
        <v>0</v>
      </c>
      <c r="E561" s="253">
        <f t="shared" si="90"/>
        <v>3</v>
      </c>
      <c r="F561" s="254" t="s">
        <v>3090</v>
      </c>
      <c r="G561" s="254" t="str">
        <f t="shared" si="91"/>
        <v>DE.CM-02</v>
      </c>
      <c r="H561" s="253">
        <f t="shared" si="92"/>
        <v>1</v>
      </c>
      <c r="I561" s="253">
        <f t="shared" si="92"/>
        <v>0</v>
      </c>
      <c r="J561" s="253">
        <f t="shared" si="92"/>
        <v>5</v>
      </c>
      <c r="K561" s="253"/>
      <c r="L561" s="431" t="s">
        <v>2811</v>
      </c>
      <c r="N561" s="2"/>
    </row>
    <row r="562" spans="1:14">
      <c r="A562" s="429" t="str">
        <f t="shared" si="90"/>
        <v>S 1.13</v>
      </c>
      <c r="B562" s="426">
        <f t="shared" si="90"/>
        <v>1</v>
      </c>
      <c r="C562" s="430" t="str">
        <f t="shared" si="90"/>
        <v>M</v>
      </c>
      <c r="D562" s="253">
        <f t="shared" si="90"/>
        <v>0</v>
      </c>
      <c r="E562" s="253">
        <f t="shared" si="90"/>
        <v>3</v>
      </c>
      <c r="F562" s="254" t="s">
        <v>3091</v>
      </c>
      <c r="G562" s="254" t="str">
        <f t="shared" si="91"/>
        <v>DE.CM-03</v>
      </c>
      <c r="H562" s="253">
        <f t="shared" si="92"/>
        <v>1</v>
      </c>
      <c r="I562" s="253">
        <f t="shared" si="92"/>
        <v>0</v>
      </c>
      <c r="J562" s="253">
        <f t="shared" si="92"/>
        <v>5</v>
      </c>
      <c r="K562" s="253"/>
      <c r="L562" s="431" t="s">
        <v>2811</v>
      </c>
      <c r="N562" s="2"/>
    </row>
    <row r="563" spans="1:14">
      <c r="A563" s="429" t="str">
        <f t="shared" si="90"/>
        <v>S 1.13</v>
      </c>
      <c r="B563" s="426">
        <f t="shared" si="90"/>
        <v>1</v>
      </c>
      <c r="C563" s="430" t="str">
        <f t="shared" si="90"/>
        <v>M</v>
      </c>
      <c r="D563" s="253">
        <f t="shared" si="90"/>
        <v>0</v>
      </c>
      <c r="E563" s="253">
        <f t="shared" si="90"/>
        <v>3</v>
      </c>
      <c r="F563" s="254" t="s">
        <v>3089</v>
      </c>
      <c r="G563" s="254" t="str">
        <f t="shared" si="91"/>
        <v>DE.CM-01</v>
      </c>
      <c r="H563" s="253">
        <f t="shared" si="92"/>
        <v>1</v>
      </c>
      <c r="I563" s="253">
        <f t="shared" si="92"/>
        <v>0</v>
      </c>
      <c r="J563" s="253">
        <f t="shared" si="92"/>
        <v>5</v>
      </c>
      <c r="K563" s="253"/>
      <c r="L563" s="431" t="s">
        <v>2811</v>
      </c>
      <c r="N563" s="2"/>
    </row>
    <row r="564" spans="1:14">
      <c r="A564" s="429" t="str">
        <f t="shared" si="90"/>
        <v>S 1.13</v>
      </c>
      <c r="B564" s="426">
        <f t="shared" si="90"/>
        <v>1</v>
      </c>
      <c r="C564" s="430" t="str">
        <f t="shared" si="90"/>
        <v>M</v>
      </c>
      <c r="D564" s="253">
        <f t="shared" si="90"/>
        <v>0</v>
      </c>
      <c r="E564" s="253">
        <f t="shared" si="90"/>
        <v>3</v>
      </c>
      <c r="F564" s="254" t="s">
        <v>3092</v>
      </c>
      <c r="G564" s="254" t="str">
        <f t="shared" si="91"/>
        <v>DE.CM-09</v>
      </c>
      <c r="H564" s="253">
        <f t="shared" si="92"/>
        <v>1</v>
      </c>
      <c r="I564" s="253">
        <f t="shared" si="92"/>
        <v>0</v>
      </c>
      <c r="J564" s="253">
        <f t="shared" si="92"/>
        <v>5</v>
      </c>
      <c r="K564" s="253"/>
      <c r="L564" s="431" t="s">
        <v>2811</v>
      </c>
      <c r="N564" s="2"/>
    </row>
    <row r="565" spans="1:14">
      <c r="A565" s="429" t="str">
        <f t="shared" si="90"/>
        <v>S 1.13</v>
      </c>
      <c r="B565" s="426">
        <f t="shared" si="90"/>
        <v>1</v>
      </c>
      <c r="C565" s="430" t="str">
        <f t="shared" si="90"/>
        <v>M</v>
      </c>
      <c r="D565" s="253">
        <f t="shared" si="90"/>
        <v>0</v>
      </c>
      <c r="E565" s="253">
        <f t="shared" si="90"/>
        <v>3</v>
      </c>
      <c r="F565" s="254" t="s">
        <v>3093</v>
      </c>
      <c r="G565" s="254" t="str">
        <f t="shared" si="91"/>
        <v>DE.CM-06</v>
      </c>
      <c r="H565" s="253">
        <f t="shared" si="92"/>
        <v>1</v>
      </c>
      <c r="I565" s="253">
        <f t="shared" si="92"/>
        <v>0</v>
      </c>
      <c r="J565" s="253">
        <f t="shared" si="92"/>
        <v>5</v>
      </c>
      <c r="K565" s="253"/>
      <c r="L565" s="431" t="s">
        <v>2811</v>
      </c>
      <c r="N565" s="2"/>
    </row>
    <row r="566" spans="1:14">
      <c r="A566" s="429" t="str">
        <f t="shared" si="90"/>
        <v>S 1.13</v>
      </c>
      <c r="B566" s="426">
        <f t="shared" si="90"/>
        <v>1</v>
      </c>
      <c r="C566" s="430" t="str">
        <f t="shared" si="90"/>
        <v>M</v>
      </c>
      <c r="D566" s="253">
        <f t="shared" si="90"/>
        <v>0</v>
      </c>
      <c r="E566" s="253">
        <f t="shared" si="90"/>
        <v>3</v>
      </c>
      <c r="F566" s="254"/>
      <c r="G566" s="254"/>
      <c r="H566" s="253">
        <f t="shared" si="92"/>
        <v>1</v>
      </c>
      <c r="I566" s="253">
        <f t="shared" si="92"/>
        <v>0</v>
      </c>
      <c r="J566" s="253">
        <f t="shared" si="92"/>
        <v>5</v>
      </c>
      <c r="K566" s="253"/>
      <c r="L566" s="431" t="s">
        <v>2811</v>
      </c>
      <c r="N566" s="2"/>
    </row>
    <row r="567" spans="1:14">
      <c r="A567" s="429" t="str">
        <f t="shared" si="90"/>
        <v>S 1.13</v>
      </c>
      <c r="B567" s="426">
        <f t="shared" si="90"/>
        <v>1</v>
      </c>
      <c r="C567" s="430" t="str">
        <f t="shared" si="90"/>
        <v>M</v>
      </c>
      <c r="D567" s="253">
        <f t="shared" si="90"/>
        <v>0</v>
      </c>
      <c r="E567" s="253">
        <f t="shared" si="90"/>
        <v>3</v>
      </c>
      <c r="F567" s="254" t="s">
        <v>3094</v>
      </c>
      <c r="G567" s="254" t="str">
        <f>IF(B567=1,F567,"")</f>
        <v>DE.AE-03</v>
      </c>
      <c r="H567" s="253">
        <f t="shared" si="92"/>
        <v>1</v>
      </c>
      <c r="I567" s="253">
        <f t="shared" si="92"/>
        <v>0</v>
      </c>
      <c r="J567" s="253">
        <f t="shared" si="92"/>
        <v>5</v>
      </c>
      <c r="K567" s="253"/>
      <c r="L567" s="431" t="s">
        <v>2811</v>
      </c>
      <c r="N567" s="2"/>
    </row>
    <row r="568" spans="1:14">
      <c r="A568" s="24" t="s">
        <v>3119</v>
      </c>
      <c r="B568" s="257">
        <f>$D$527-1</f>
        <v>1</v>
      </c>
      <c r="C568" s="279" t="s">
        <v>2726</v>
      </c>
      <c r="D568" s="22">
        <v>0</v>
      </c>
      <c r="E568" s="22">
        <v>3</v>
      </c>
      <c r="F568" s="205"/>
      <c r="G568" s="205"/>
      <c r="H568" s="37">
        <f>VLOOKUP(E568,'_Score matrix'!$B$31:$C$35,2,FALSE)</f>
        <v>1</v>
      </c>
      <c r="I568" s="37">
        <f>D568*H568</f>
        <v>0</v>
      </c>
      <c r="J568" s="37">
        <f t="shared" si="89"/>
        <v>5</v>
      </c>
      <c r="K568" s="37"/>
      <c r="L568" s="55"/>
      <c r="N568" s="2"/>
    </row>
    <row r="569" spans="1:14">
      <c r="A569" s="24" t="s">
        <v>3120</v>
      </c>
      <c r="B569" s="257">
        <f>$D$527-1</f>
        <v>1</v>
      </c>
      <c r="C569" s="279" t="s">
        <v>2726</v>
      </c>
      <c r="D569" s="22">
        <v>0</v>
      </c>
      <c r="E569" s="22">
        <v>3</v>
      </c>
      <c r="F569" s="205" t="s">
        <v>3121</v>
      </c>
      <c r="G569" s="205" t="str">
        <f>IF(B569=1,F569,"")</f>
        <v>ID.IM-03</v>
      </c>
      <c r="H569" s="37">
        <f>VLOOKUP(E569,'_Score matrix'!$B$31:$C$35,2,FALSE)</f>
        <v>1</v>
      </c>
      <c r="I569" s="37">
        <f>D569*H569</f>
        <v>0</v>
      </c>
      <c r="J569" s="37">
        <f t="shared" si="89"/>
        <v>5</v>
      </c>
      <c r="K569" s="37"/>
      <c r="L569" s="55"/>
      <c r="N569" s="2"/>
    </row>
    <row r="570" spans="1:14">
      <c r="A570" s="72" t="s">
        <v>3122</v>
      </c>
      <c r="B570" s="257"/>
      <c r="C570" s="279"/>
      <c r="D570" s="49"/>
      <c r="E570" s="49"/>
      <c r="F570" s="205"/>
      <c r="G570" s="205"/>
      <c r="H570" s="37"/>
      <c r="I570" s="37"/>
      <c r="J570" s="37"/>
      <c r="K570" s="37"/>
      <c r="L570" s="55"/>
      <c r="N570" s="2"/>
    </row>
    <row r="571" spans="1:14">
      <c r="A571" s="72" t="s">
        <v>3123</v>
      </c>
      <c r="B571" s="257">
        <f>$D$527-1</f>
        <v>1</v>
      </c>
      <c r="C571" s="279" t="s">
        <v>3067</v>
      </c>
      <c r="D571" s="22">
        <v>0</v>
      </c>
      <c r="E571" s="22">
        <f t="shared" ref="E571:E595" si="93">IF(D571=6, 1, 3)</f>
        <v>3</v>
      </c>
      <c r="F571" s="205" t="s">
        <v>3124</v>
      </c>
      <c r="G571" s="205" t="str">
        <f>IF(B571=1,F571,"")</f>
        <v>DE.AE-02</v>
      </c>
      <c r="H571" s="37">
        <f>VLOOKUP(E571,'_Score matrix'!$B$31:$C$35,2,FALSE)</f>
        <v>1</v>
      </c>
      <c r="I571" s="37">
        <f>D571*H571</f>
        <v>0</v>
      </c>
      <c r="J571" s="37">
        <f>5*H571</f>
        <v>5</v>
      </c>
      <c r="K571" s="37"/>
      <c r="L571" s="55"/>
      <c r="N571" s="2"/>
    </row>
    <row r="572" spans="1:14">
      <c r="A572" s="72" t="s">
        <v>3125</v>
      </c>
      <c r="B572" s="257">
        <f>$D$527-1</f>
        <v>1</v>
      </c>
      <c r="C572" s="279" t="s">
        <v>3067</v>
      </c>
      <c r="D572" s="22">
        <v>0</v>
      </c>
      <c r="E572" s="22">
        <f t="shared" si="93"/>
        <v>3</v>
      </c>
      <c r="F572" s="205" t="s">
        <v>3124</v>
      </c>
      <c r="G572" s="205" t="str">
        <f>IF(B572=1,F572,"")</f>
        <v>DE.AE-02</v>
      </c>
      <c r="H572" s="37">
        <f>VLOOKUP(E572,'_Score matrix'!$B$31:$C$35,2,FALSE)</f>
        <v>1</v>
      </c>
      <c r="I572" s="37">
        <f>D572*H572</f>
        <v>0</v>
      </c>
      <c r="J572" s="37">
        <f t="shared" ref="J572:J591" si="94">5*H572</f>
        <v>5</v>
      </c>
      <c r="K572" s="37"/>
      <c r="L572" s="55"/>
      <c r="N572" s="2"/>
    </row>
    <row r="573" spans="1:14">
      <c r="A573" s="72" t="s">
        <v>3126</v>
      </c>
      <c r="B573" s="257">
        <f>$D$527-1</f>
        <v>1</v>
      </c>
      <c r="C573" s="279" t="s">
        <v>3067</v>
      </c>
      <c r="D573" s="22">
        <v>0</v>
      </c>
      <c r="E573" s="22">
        <f t="shared" si="93"/>
        <v>3</v>
      </c>
      <c r="F573" s="205" t="s">
        <v>3124</v>
      </c>
      <c r="G573" s="205" t="str">
        <f>IF(B573=1,F573,"")</f>
        <v>DE.AE-02</v>
      </c>
      <c r="H573" s="37">
        <f>VLOOKUP(E573,'_Score matrix'!$B$31:$C$35,2,FALSE)</f>
        <v>1</v>
      </c>
      <c r="I573" s="37">
        <f>D573*H573</f>
        <v>0</v>
      </c>
      <c r="J573" s="37">
        <f t="shared" si="94"/>
        <v>5</v>
      </c>
      <c r="K573" s="37"/>
      <c r="L573" s="55"/>
      <c r="N573" s="2"/>
    </row>
    <row r="574" spans="1:14">
      <c r="A574" s="72" t="s">
        <v>3127</v>
      </c>
      <c r="B574" s="257">
        <f>$D$527-1</f>
        <v>1</v>
      </c>
      <c r="C574" s="279" t="s">
        <v>3067</v>
      </c>
      <c r="D574" s="22">
        <v>0</v>
      </c>
      <c r="E574" s="22">
        <f t="shared" si="93"/>
        <v>3</v>
      </c>
      <c r="F574" s="205" t="s">
        <v>3124</v>
      </c>
      <c r="G574" s="205" t="str">
        <f>IF(B574=1,F574,"")</f>
        <v>DE.AE-02</v>
      </c>
      <c r="H574" s="37">
        <f>VLOOKUP(E574,'_Score matrix'!$B$31:$C$35,2,FALSE)</f>
        <v>1</v>
      </c>
      <c r="I574" s="37">
        <f>D574*H574</f>
        <v>0</v>
      </c>
      <c r="J574" s="37">
        <f t="shared" si="94"/>
        <v>5</v>
      </c>
      <c r="K574" s="37"/>
      <c r="L574" s="55"/>
      <c r="N574" s="2"/>
    </row>
    <row r="575" spans="1:14">
      <c r="A575" s="72" t="s">
        <v>3128</v>
      </c>
      <c r="B575" s="257">
        <f>$D$527-1</f>
        <v>1</v>
      </c>
      <c r="C575" s="279" t="s">
        <v>3067</v>
      </c>
      <c r="D575" s="22">
        <v>0</v>
      </c>
      <c r="E575" s="22">
        <f t="shared" si="93"/>
        <v>3</v>
      </c>
      <c r="F575" s="205" t="s">
        <v>3092</v>
      </c>
      <c r="G575" s="205" t="str">
        <f>IF(B575=1,F575,"")</f>
        <v>DE.CM-09</v>
      </c>
      <c r="H575" s="37">
        <f>VLOOKUP(E575,'_Score matrix'!$B$31:$C$35,2,FALSE)</f>
        <v>1</v>
      </c>
      <c r="I575" s="37">
        <f>D575*H575</f>
        <v>0</v>
      </c>
      <c r="J575" s="37">
        <f t="shared" si="94"/>
        <v>5</v>
      </c>
      <c r="K575" s="37"/>
      <c r="L575" s="55"/>
      <c r="N575" s="2"/>
    </row>
    <row r="576" spans="1:14">
      <c r="A576" s="429" t="str">
        <f>A575</f>
        <v>S 1.16.5</v>
      </c>
      <c r="B576" s="426">
        <f>B575</f>
        <v>1</v>
      </c>
      <c r="C576" s="430" t="str">
        <f>C575</f>
        <v>C</v>
      </c>
      <c r="D576" s="253">
        <f>D575</f>
        <v>0</v>
      </c>
      <c r="E576" s="253">
        <f>E575</f>
        <v>3</v>
      </c>
      <c r="F576" s="254"/>
      <c r="G576" s="254"/>
      <c r="H576" s="253">
        <f>H575</f>
        <v>1</v>
      </c>
      <c r="I576" s="253">
        <f>I575</f>
        <v>0</v>
      </c>
      <c r="J576" s="253">
        <f>J575</f>
        <v>5</v>
      </c>
      <c r="K576" s="253"/>
      <c r="L576" s="431" t="s">
        <v>2811</v>
      </c>
      <c r="N576" s="2"/>
    </row>
    <row r="577" spans="1:14">
      <c r="A577" s="72" t="s">
        <v>3129</v>
      </c>
      <c r="B577" s="257">
        <f t="shared" ref="B577:B595" si="95">$D$527-1</f>
        <v>1</v>
      </c>
      <c r="C577" s="279" t="s">
        <v>3067</v>
      </c>
      <c r="D577" s="22">
        <v>0</v>
      </c>
      <c r="E577" s="22">
        <f t="shared" si="93"/>
        <v>3</v>
      </c>
      <c r="F577" s="205" t="s">
        <v>3124</v>
      </c>
      <c r="G577" s="205" t="str">
        <f t="shared" ref="G577:G584" si="96">IF(B577=1,F577,"")</f>
        <v>DE.AE-02</v>
      </c>
      <c r="H577" s="37">
        <f>VLOOKUP(E577,'_Score matrix'!$B$31:$C$35,2,FALSE)</f>
        <v>1</v>
      </c>
      <c r="I577" s="37">
        <f t="shared" ref="I577:I595" si="97">D577*H577</f>
        <v>0</v>
      </c>
      <c r="J577" s="37">
        <f t="shared" si="94"/>
        <v>5</v>
      </c>
      <c r="K577" s="37"/>
      <c r="L577" s="55"/>
      <c r="N577" s="2"/>
    </row>
    <row r="578" spans="1:14">
      <c r="A578" s="72" t="s">
        <v>3130</v>
      </c>
      <c r="B578" s="257">
        <f t="shared" si="95"/>
        <v>1</v>
      </c>
      <c r="C578" s="279" t="s">
        <v>3067</v>
      </c>
      <c r="D578" s="22">
        <v>0</v>
      </c>
      <c r="E578" s="22">
        <f t="shared" si="93"/>
        <v>3</v>
      </c>
      <c r="F578" s="205" t="s">
        <v>3110</v>
      </c>
      <c r="G578" s="205" t="str">
        <f t="shared" si="96"/>
        <v>DE.AE-06</v>
      </c>
      <c r="H578" s="37">
        <f>VLOOKUP(E578,'_Score matrix'!$B$31:$C$35,2,FALSE)</f>
        <v>1</v>
      </c>
      <c r="I578" s="37">
        <f t="shared" si="97"/>
        <v>0</v>
      </c>
      <c r="J578" s="37">
        <f t="shared" si="94"/>
        <v>5</v>
      </c>
      <c r="K578" s="37"/>
      <c r="L578" s="55"/>
      <c r="N578" s="2"/>
    </row>
    <row r="579" spans="1:14">
      <c r="A579" s="72" t="s">
        <v>3131</v>
      </c>
      <c r="B579" s="257">
        <f t="shared" si="95"/>
        <v>1</v>
      </c>
      <c r="C579" s="279" t="s">
        <v>3067</v>
      </c>
      <c r="D579" s="22">
        <v>0</v>
      </c>
      <c r="E579" s="22">
        <f t="shared" si="93"/>
        <v>3</v>
      </c>
      <c r="F579" s="205" t="s">
        <v>3110</v>
      </c>
      <c r="G579" s="205" t="str">
        <f t="shared" si="96"/>
        <v>DE.AE-06</v>
      </c>
      <c r="H579" s="37">
        <f>VLOOKUP(E579,'_Score matrix'!$B$31:$C$35,2,FALSE)</f>
        <v>1</v>
      </c>
      <c r="I579" s="37">
        <f t="shared" si="97"/>
        <v>0</v>
      </c>
      <c r="J579" s="37">
        <f t="shared" si="94"/>
        <v>5</v>
      </c>
      <c r="K579" s="37"/>
      <c r="L579" s="55"/>
      <c r="N579" s="2"/>
    </row>
    <row r="580" spans="1:14">
      <c r="A580" s="72" t="s">
        <v>3132</v>
      </c>
      <c r="B580" s="257">
        <f t="shared" si="95"/>
        <v>1</v>
      </c>
      <c r="C580" s="279" t="s">
        <v>3067</v>
      </c>
      <c r="D580" s="22">
        <v>0</v>
      </c>
      <c r="E580" s="22">
        <f t="shared" si="93"/>
        <v>3</v>
      </c>
      <c r="F580" s="205" t="s">
        <v>2972</v>
      </c>
      <c r="G580" s="205" t="str">
        <f t="shared" si="96"/>
        <v>PR.IR-04</v>
      </c>
      <c r="H580" s="37">
        <f>VLOOKUP(E580,'_Score matrix'!$B$31:$C$35,2,FALSE)</f>
        <v>1</v>
      </c>
      <c r="I580" s="37">
        <f t="shared" si="97"/>
        <v>0</v>
      </c>
      <c r="J580" s="37">
        <f t="shared" si="94"/>
        <v>5</v>
      </c>
      <c r="K580" s="37"/>
      <c r="L580" s="55"/>
      <c r="N580" s="2"/>
    </row>
    <row r="581" spans="1:14">
      <c r="A581" s="72" t="s">
        <v>3133</v>
      </c>
      <c r="B581" s="257">
        <f t="shared" si="95"/>
        <v>1</v>
      </c>
      <c r="C581" s="279" t="s">
        <v>3067</v>
      </c>
      <c r="D581" s="22">
        <v>0</v>
      </c>
      <c r="E581" s="22">
        <f t="shared" si="93"/>
        <v>3</v>
      </c>
      <c r="F581" s="205" t="s">
        <v>3089</v>
      </c>
      <c r="G581" s="205" t="str">
        <f t="shared" si="96"/>
        <v>DE.CM-01</v>
      </c>
      <c r="H581" s="37">
        <f>VLOOKUP(E581,'_Score matrix'!$B$31:$C$35,2,FALSE)</f>
        <v>1</v>
      </c>
      <c r="I581" s="37">
        <f t="shared" si="97"/>
        <v>0</v>
      </c>
      <c r="J581" s="37">
        <f t="shared" si="94"/>
        <v>5</v>
      </c>
      <c r="K581" s="37"/>
      <c r="L581" s="55"/>
      <c r="N581" s="2"/>
    </row>
    <row r="582" spans="1:14">
      <c r="A582" s="72" t="s">
        <v>3134</v>
      </c>
      <c r="B582" s="257">
        <f t="shared" si="95"/>
        <v>1</v>
      </c>
      <c r="C582" s="279" t="s">
        <v>3067</v>
      </c>
      <c r="D582" s="22">
        <v>0</v>
      </c>
      <c r="E582" s="22">
        <f t="shared" si="93"/>
        <v>3</v>
      </c>
      <c r="F582" s="205" t="s">
        <v>3089</v>
      </c>
      <c r="G582" s="205" t="str">
        <f t="shared" si="96"/>
        <v>DE.CM-01</v>
      </c>
      <c r="H582" s="37">
        <f>VLOOKUP(E582,'_Score matrix'!$B$31:$C$35,2,FALSE)</f>
        <v>1</v>
      </c>
      <c r="I582" s="37">
        <f t="shared" si="97"/>
        <v>0</v>
      </c>
      <c r="J582" s="37">
        <f t="shared" si="94"/>
        <v>5</v>
      </c>
      <c r="K582" s="37"/>
      <c r="L582" s="55"/>
      <c r="N582" s="2"/>
    </row>
    <row r="583" spans="1:14">
      <c r="A583" s="72" t="s">
        <v>3135</v>
      </c>
      <c r="B583" s="257">
        <f t="shared" si="95"/>
        <v>1</v>
      </c>
      <c r="C583" s="279" t="s">
        <v>3067</v>
      </c>
      <c r="D583" s="22">
        <v>0</v>
      </c>
      <c r="E583" s="22">
        <f t="shared" si="93"/>
        <v>3</v>
      </c>
      <c r="F583" s="205" t="s">
        <v>3089</v>
      </c>
      <c r="G583" s="205" t="str">
        <f t="shared" si="96"/>
        <v>DE.CM-01</v>
      </c>
      <c r="H583" s="37">
        <f>VLOOKUP(E583,'_Score matrix'!$B$31:$C$35,2,FALSE)</f>
        <v>1</v>
      </c>
      <c r="I583" s="37">
        <f t="shared" si="97"/>
        <v>0</v>
      </c>
      <c r="J583" s="37">
        <f t="shared" si="94"/>
        <v>5</v>
      </c>
      <c r="K583" s="37"/>
      <c r="L583" s="55"/>
      <c r="N583" s="2"/>
    </row>
    <row r="584" spans="1:14">
      <c r="A584" s="72" t="s">
        <v>3136</v>
      </c>
      <c r="B584" s="257">
        <f t="shared" si="95"/>
        <v>1</v>
      </c>
      <c r="C584" s="279" t="s">
        <v>3067</v>
      </c>
      <c r="D584" s="22">
        <v>0</v>
      </c>
      <c r="E584" s="22">
        <f t="shared" si="93"/>
        <v>3</v>
      </c>
      <c r="F584" s="205" t="s">
        <v>3091</v>
      </c>
      <c r="G584" s="205" t="str">
        <f t="shared" si="96"/>
        <v>DE.CM-03</v>
      </c>
      <c r="H584" s="37">
        <f>VLOOKUP(E584,'_Score matrix'!$B$31:$C$35,2,FALSE)</f>
        <v>1</v>
      </c>
      <c r="I584" s="37">
        <f t="shared" si="97"/>
        <v>0</v>
      </c>
      <c r="J584" s="37">
        <f t="shared" si="94"/>
        <v>5</v>
      </c>
      <c r="K584" s="37"/>
      <c r="L584" s="55"/>
      <c r="N584" s="2"/>
    </row>
    <row r="585" spans="1:14">
      <c r="A585" s="72" t="s">
        <v>3137</v>
      </c>
      <c r="B585" s="257">
        <f t="shared" si="95"/>
        <v>1</v>
      </c>
      <c r="C585" s="279" t="s">
        <v>3067</v>
      </c>
      <c r="D585" s="22">
        <v>0</v>
      </c>
      <c r="E585" s="22">
        <f t="shared" si="93"/>
        <v>3</v>
      </c>
      <c r="F585" s="205"/>
      <c r="G585" s="205"/>
      <c r="H585" s="37">
        <f>VLOOKUP(E585,'_Score matrix'!$B$31:$C$35,2,FALSE)</f>
        <v>1</v>
      </c>
      <c r="I585" s="37">
        <f t="shared" si="97"/>
        <v>0</v>
      </c>
      <c r="J585" s="37">
        <f t="shared" si="94"/>
        <v>5</v>
      </c>
      <c r="K585" s="37"/>
      <c r="L585" s="55"/>
      <c r="N585" s="2"/>
    </row>
    <row r="586" spans="1:14">
      <c r="A586" s="72" t="s">
        <v>3138</v>
      </c>
      <c r="B586" s="257">
        <f t="shared" si="95"/>
        <v>1</v>
      </c>
      <c r="C586" s="279" t="s">
        <v>3067</v>
      </c>
      <c r="D586" s="22">
        <v>0</v>
      </c>
      <c r="E586" s="22">
        <f t="shared" si="93"/>
        <v>3</v>
      </c>
      <c r="F586" s="205" t="s">
        <v>3089</v>
      </c>
      <c r="G586" s="205" t="str">
        <f t="shared" ref="G586:G595" si="98">IF(B586=1,F586,"")</f>
        <v>DE.CM-01</v>
      </c>
      <c r="H586" s="37">
        <f>VLOOKUP(E586,'_Score matrix'!$B$31:$C$35,2,FALSE)</f>
        <v>1</v>
      </c>
      <c r="I586" s="37">
        <f t="shared" si="97"/>
        <v>0</v>
      </c>
      <c r="J586" s="37">
        <f t="shared" si="94"/>
        <v>5</v>
      </c>
      <c r="K586" s="37"/>
      <c r="L586" s="55"/>
      <c r="N586" s="2"/>
    </row>
    <row r="587" spans="1:14">
      <c r="A587" s="72" t="s">
        <v>3139</v>
      </c>
      <c r="B587" s="257">
        <f t="shared" si="95"/>
        <v>1</v>
      </c>
      <c r="C587" s="279" t="s">
        <v>3067</v>
      </c>
      <c r="D587" s="22">
        <v>0</v>
      </c>
      <c r="E587" s="22">
        <f t="shared" si="93"/>
        <v>3</v>
      </c>
      <c r="F587" s="205" t="s">
        <v>3089</v>
      </c>
      <c r="G587" s="205" t="str">
        <f t="shared" si="98"/>
        <v>DE.CM-01</v>
      </c>
      <c r="H587" s="37">
        <f>VLOOKUP(E587,'_Score matrix'!$B$31:$C$35,2,FALSE)</f>
        <v>1</v>
      </c>
      <c r="I587" s="37">
        <f t="shared" si="97"/>
        <v>0</v>
      </c>
      <c r="J587" s="37">
        <f t="shared" si="94"/>
        <v>5</v>
      </c>
      <c r="K587" s="37"/>
      <c r="L587" s="55"/>
      <c r="N587" s="2"/>
    </row>
    <row r="588" spans="1:14">
      <c r="A588" s="72" t="s">
        <v>3140</v>
      </c>
      <c r="B588" s="257">
        <f t="shared" si="95"/>
        <v>1</v>
      </c>
      <c r="C588" s="279" t="s">
        <v>3067</v>
      </c>
      <c r="D588" s="22">
        <v>0</v>
      </c>
      <c r="E588" s="22">
        <f t="shared" si="93"/>
        <v>3</v>
      </c>
      <c r="F588" s="205" t="s">
        <v>3089</v>
      </c>
      <c r="G588" s="205" t="str">
        <f t="shared" si="98"/>
        <v>DE.CM-01</v>
      </c>
      <c r="H588" s="37">
        <f>VLOOKUP(E588,'_Score matrix'!$B$31:$C$35,2,FALSE)</f>
        <v>1</v>
      </c>
      <c r="I588" s="37">
        <f t="shared" si="97"/>
        <v>0</v>
      </c>
      <c r="J588" s="37">
        <f t="shared" ref="J588:J589" si="99">5*H588</f>
        <v>5</v>
      </c>
      <c r="K588" s="37"/>
      <c r="L588" s="63"/>
      <c r="N588" s="2"/>
    </row>
    <row r="589" spans="1:14">
      <c r="A589" s="72" t="s">
        <v>3141</v>
      </c>
      <c r="B589" s="257">
        <f t="shared" si="95"/>
        <v>1</v>
      </c>
      <c r="C589" s="279" t="s">
        <v>3067</v>
      </c>
      <c r="D589" s="22">
        <v>0</v>
      </c>
      <c r="E589" s="22">
        <f t="shared" si="93"/>
        <v>3</v>
      </c>
      <c r="F589" s="205" t="s">
        <v>3142</v>
      </c>
      <c r="G589" s="205" t="str">
        <f t="shared" si="98"/>
        <v>PR.DS-01</v>
      </c>
      <c r="H589" s="37">
        <f>VLOOKUP(E589,'_Score matrix'!$B$31:$C$35,2,FALSE)</f>
        <v>1</v>
      </c>
      <c r="I589" s="37">
        <f t="shared" si="97"/>
        <v>0</v>
      </c>
      <c r="J589" s="37">
        <f t="shared" si="99"/>
        <v>5</v>
      </c>
      <c r="K589" s="37"/>
      <c r="L589" s="63"/>
      <c r="N589" s="2"/>
    </row>
    <row r="590" spans="1:14">
      <c r="A590" s="72" t="s">
        <v>3143</v>
      </c>
      <c r="B590" s="257">
        <f t="shared" si="95"/>
        <v>1</v>
      </c>
      <c r="C590" s="279" t="s">
        <v>3067</v>
      </c>
      <c r="D590" s="22">
        <v>0</v>
      </c>
      <c r="E590" s="22">
        <f t="shared" si="93"/>
        <v>3</v>
      </c>
      <c r="F590" s="205" t="s">
        <v>3142</v>
      </c>
      <c r="G590" s="205" t="str">
        <f t="shared" si="98"/>
        <v>PR.DS-01</v>
      </c>
      <c r="H590" s="37">
        <f>VLOOKUP(E590,'_Score matrix'!$B$31:$C$35,2,FALSE)</f>
        <v>1</v>
      </c>
      <c r="I590" s="37">
        <f t="shared" si="97"/>
        <v>0</v>
      </c>
      <c r="J590" s="37">
        <f t="shared" ref="J590" si="100">5*H590</f>
        <v>5</v>
      </c>
      <c r="K590" s="37"/>
      <c r="L590" s="63"/>
      <c r="N590" s="2"/>
    </row>
    <row r="591" spans="1:14">
      <c r="A591" s="72" t="s">
        <v>3144</v>
      </c>
      <c r="B591" s="257">
        <f t="shared" si="95"/>
        <v>1</v>
      </c>
      <c r="C591" s="279" t="s">
        <v>3067</v>
      </c>
      <c r="D591" s="22">
        <v>0</v>
      </c>
      <c r="E591" s="22">
        <f t="shared" si="93"/>
        <v>3</v>
      </c>
      <c r="F591" s="205" t="s">
        <v>3093</v>
      </c>
      <c r="G591" s="205" t="str">
        <f t="shared" si="98"/>
        <v>DE.CM-06</v>
      </c>
      <c r="H591" s="37">
        <f>VLOOKUP(E591,'_Score matrix'!$B$31:$C$35,2,FALSE)</f>
        <v>1</v>
      </c>
      <c r="I591" s="37">
        <f t="shared" si="97"/>
        <v>0</v>
      </c>
      <c r="J591" s="37">
        <f t="shared" si="94"/>
        <v>5</v>
      </c>
      <c r="K591" s="37"/>
      <c r="L591" s="63"/>
      <c r="N591" s="2"/>
    </row>
    <row r="592" spans="1:14">
      <c r="A592" s="72" t="s">
        <v>3145</v>
      </c>
      <c r="B592" s="257">
        <f t="shared" si="95"/>
        <v>1</v>
      </c>
      <c r="C592" s="279" t="s">
        <v>3067</v>
      </c>
      <c r="D592" s="22">
        <v>0</v>
      </c>
      <c r="E592" s="22">
        <f t="shared" si="93"/>
        <v>3</v>
      </c>
      <c r="F592" s="205" t="s">
        <v>3090</v>
      </c>
      <c r="G592" s="205" t="str">
        <f t="shared" si="98"/>
        <v>DE.CM-02</v>
      </c>
      <c r="H592" s="37">
        <f>VLOOKUP(E592,'_Score matrix'!$B$31:$C$35,2,FALSE)</f>
        <v>1</v>
      </c>
      <c r="I592" s="37">
        <f t="shared" si="97"/>
        <v>0</v>
      </c>
      <c r="J592" s="37">
        <f t="shared" ref="J592" si="101">5*H592</f>
        <v>5</v>
      </c>
      <c r="K592" s="37"/>
      <c r="L592" s="63"/>
      <c r="N592" s="2"/>
    </row>
    <row r="593" spans="1:14">
      <c r="A593" s="72" t="s">
        <v>3146</v>
      </c>
      <c r="B593" s="257">
        <f t="shared" si="95"/>
        <v>1</v>
      </c>
      <c r="C593" s="279" t="s">
        <v>3067</v>
      </c>
      <c r="D593" s="22">
        <v>0</v>
      </c>
      <c r="E593" s="22">
        <f t="shared" si="93"/>
        <v>3</v>
      </c>
      <c r="F593" s="205" t="s">
        <v>3124</v>
      </c>
      <c r="G593" s="205" t="str">
        <f t="shared" si="98"/>
        <v>DE.AE-02</v>
      </c>
      <c r="H593" s="37">
        <f>VLOOKUP(E593,'_Score matrix'!$B$31:$C$35,2,FALSE)</f>
        <v>1</v>
      </c>
      <c r="I593" s="37">
        <f t="shared" si="97"/>
        <v>0</v>
      </c>
      <c r="J593" s="37">
        <f t="shared" ref="J593:J594" si="102">5*H593</f>
        <v>5</v>
      </c>
      <c r="K593" s="37"/>
      <c r="L593" s="55"/>
      <c r="N593" s="2"/>
    </row>
    <row r="594" spans="1:14">
      <c r="A594" s="72" t="s">
        <v>3147</v>
      </c>
      <c r="B594" s="257">
        <f t="shared" si="95"/>
        <v>1</v>
      </c>
      <c r="C594" s="279" t="s">
        <v>3067</v>
      </c>
      <c r="D594" s="22">
        <v>0</v>
      </c>
      <c r="E594" s="22">
        <f t="shared" si="93"/>
        <v>3</v>
      </c>
      <c r="F594" s="205" t="s">
        <v>3124</v>
      </c>
      <c r="G594" s="205" t="str">
        <f t="shared" si="98"/>
        <v>DE.AE-02</v>
      </c>
      <c r="H594" s="37">
        <f>VLOOKUP(E594,'_Score matrix'!$B$31:$C$35,2,FALSE)</f>
        <v>1</v>
      </c>
      <c r="I594" s="37">
        <f t="shared" si="97"/>
        <v>0</v>
      </c>
      <c r="J594" s="37">
        <f t="shared" si="102"/>
        <v>5</v>
      </c>
      <c r="K594" s="37"/>
      <c r="L594" s="55"/>
      <c r="N594" s="2"/>
    </row>
    <row r="595" spans="1:14">
      <c r="A595" s="72" t="s">
        <v>3148</v>
      </c>
      <c r="B595" s="257">
        <f t="shared" si="95"/>
        <v>1</v>
      </c>
      <c r="C595" s="279" t="s">
        <v>3067</v>
      </c>
      <c r="D595" s="22">
        <v>0</v>
      </c>
      <c r="E595" s="22">
        <f t="shared" si="93"/>
        <v>3</v>
      </c>
      <c r="F595" s="205" t="s">
        <v>3124</v>
      </c>
      <c r="G595" s="205" t="str">
        <f t="shared" si="98"/>
        <v>DE.AE-02</v>
      </c>
      <c r="H595" s="37">
        <f>VLOOKUP(E595,'_Score matrix'!$B$31:$C$35,2,FALSE)</f>
        <v>1</v>
      </c>
      <c r="I595" s="37">
        <f t="shared" si="97"/>
        <v>0</v>
      </c>
      <c r="J595" s="37">
        <f t="shared" ref="J595" si="103">5*H595</f>
        <v>5</v>
      </c>
      <c r="K595" s="37"/>
      <c r="L595" s="55"/>
      <c r="N595" s="2"/>
    </row>
    <row r="596" spans="1:14" ht="15" thickBot="1">
      <c r="A596" s="76" t="s">
        <v>3149</v>
      </c>
      <c r="B596" s="257"/>
      <c r="C596" s="287"/>
      <c r="D596" s="58"/>
      <c r="E596" s="58"/>
      <c r="F596" s="110"/>
      <c r="G596" s="110"/>
      <c r="H596" s="39"/>
      <c r="I596" s="39"/>
      <c r="J596" s="39"/>
      <c r="K596" s="39"/>
      <c r="L596" s="61"/>
      <c r="N596" s="2"/>
    </row>
    <row r="597" spans="1:14">
      <c r="A597" s="71" t="s">
        <v>2993</v>
      </c>
      <c r="B597" s="272"/>
      <c r="C597" s="289"/>
      <c r="D597" s="23">
        <f>SUMIFS(D:D,$A:$A,"S 1*",$B:$B,1,$C:$C,"C",$L:$L,"&lt;&gt;NIST MAPPING")</f>
        <v>0</v>
      </c>
      <c r="E597" s="23">
        <f>SUMIFS(E:E,$A:$A,"S 1*",$B:$B,1,$C:$C,"C",$L:$L,"&lt;&gt;NIST MAPPING")</f>
        <v>81</v>
      </c>
      <c r="F597" s="43"/>
      <c r="G597" s="43"/>
      <c r="H597" s="43">
        <f>SUMIFS(H:H,$A:$A,"S 1*",$B:$B,1,$C:$C,"C",$L:$L,"&lt;&gt;NIST MAPPING")</f>
        <v>27</v>
      </c>
      <c r="I597" s="43">
        <f>SUMIFS(I:I,$A:$A,"S 1*",$B:$B,1,$C:$C,"C",$L:$L,"&lt;&gt;NIST MAPPING")</f>
        <v>0</v>
      </c>
      <c r="J597" s="43">
        <f>SUMIFS(J:J,$A:$A,"S 1*",$B:$B,1,$C:$C,"C",$L:$L,"&lt;&gt;NIST MAPPING")</f>
        <v>135</v>
      </c>
      <c r="K597" s="43">
        <f>IF(ROUND(100*(I597-H597)/(J597-H597),2) &lt; 0, 0, ROUND(100*(I597-H597)/(J597-H597),2))</f>
        <v>0</v>
      </c>
      <c r="L597" s="59"/>
      <c r="N597" s="2"/>
    </row>
    <row r="598" spans="1:14" ht="15" thickBot="1">
      <c r="A598" s="74" t="s">
        <v>2806</v>
      </c>
      <c r="B598" s="274"/>
      <c r="C598" s="292"/>
      <c r="D598" s="68">
        <f>SUMIFS(D:D,$A:$A,"S 1*",$B:$B,1,$C:$C,"M",$L:$L,"&lt;&gt;NIST MAPPING")</f>
        <v>0</v>
      </c>
      <c r="E598" s="68">
        <f>SUMIFS(E:E,$A:$A,"S 1*",$B:$B,1,$C:$C,"M",$L:$L,"&lt;&gt;NIST MAPPING")</f>
        <v>42</v>
      </c>
      <c r="F598" s="34"/>
      <c r="G598" s="34"/>
      <c r="H598" s="34">
        <f>SUMIFS(H:H,$A:$A,"S 1*",$B:$B,1,$C:$C,"M",$L:$L,"&lt;&gt;NIST MAPPING")</f>
        <v>14</v>
      </c>
      <c r="I598" s="34">
        <f>SUMIFS(I:I,$A:$A,"S 1*",$B:$B,1,$C:$C,"M",$L:$L,"&lt;&gt;NIST MAPPING")</f>
        <v>0</v>
      </c>
      <c r="J598" s="34">
        <f>SUMIFS(J:J,$A:$A,"S 1*",$B:$B,1,$C:$C,"M",$L:$L,"&lt;&gt;NIST MAPPING")</f>
        <v>70</v>
      </c>
      <c r="K598" s="34">
        <f>IF(ROUND(100*(I598-H598)/(J598-H598),2) &lt; 0, 0, ROUND(100*(I598-H598)/(J598-H598),2))</f>
        <v>0</v>
      </c>
      <c r="L598" s="62"/>
      <c r="N598" s="2"/>
    </row>
    <row r="599" spans="1:14" ht="15" thickBot="1">
      <c r="F599" s="5"/>
      <c r="G599" s="5"/>
      <c r="H599" s="5"/>
      <c r="I599" s="5"/>
      <c r="J599" s="5"/>
      <c r="K599" s="5"/>
      <c r="N599" s="2"/>
    </row>
    <row r="600" spans="1:14">
      <c r="A600" s="51" t="s">
        <v>3150</v>
      </c>
      <c r="B600" s="260"/>
      <c r="C600" s="278"/>
      <c r="D600" s="66"/>
      <c r="E600" s="66"/>
      <c r="F600" s="208"/>
      <c r="G600" s="208"/>
      <c r="H600" s="42"/>
      <c r="I600" s="42"/>
      <c r="J600" s="42"/>
      <c r="K600" s="42"/>
      <c r="L600" s="59"/>
      <c r="N600" s="2"/>
    </row>
    <row r="601" spans="1:14">
      <c r="A601" s="72" t="s">
        <v>3151</v>
      </c>
      <c r="B601" s="257"/>
      <c r="C601" s="279"/>
      <c r="D601" s="22">
        <v>2</v>
      </c>
      <c r="E601" s="22"/>
      <c r="F601" s="205"/>
      <c r="G601" s="205"/>
      <c r="H601" s="37"/>
      <c r="I601" s="37"/>
      <c r="J601" s="37"/>
      <c r="K601" s="37"/>
      <c r="L601" s="55"/>
      <c r="N601" s="2"/>
    </row>
    <row r="602" spans="1:14">
      <c r="A602" s="72" t="s">
        <v>3152</v>
      </c>
      <c r="B602" s="257"/>
      <c r="C602" s="279"/>
      <c r="D602" s="22">
        <v>1</v>
      </c>
      <c r="E602" s="22"/>
      <c r="F602" s="205"/>
      <c r="G602" s="205"/>
      <c r="H602" s="37"/>
      <c r="I602" s="37"/>
      <c r="J602" s="37"/>
      <c r="K602" s="37"/>
      <c r="L602" s="55"/>
      <c r="N602" s="2"/>
    </row>
    <row r="603" spans="1:14">
      <c r="A603" s="72" t="s">
        <v>3153</v>
      </c>
      <c r="B603" s="257"/>
      <c r="C603" s="279"/>
      <c r="D603" s="22">
        <f>'Services - SIM'!L12</f>
        <v>0</v>
      </c>
      <c r="E603" s="22"/>
      <c r="F603" s="205"/>
      <c r="G603" s="205"/>
      <c r="H603" s="37"/>
      <c r="I603" s="37"/>
      <c r="J603" s="37"/>
      <c r="K603" s="37"/>
      <c r="L603" s="55"/>
      <c r="N603" s="2"/>
    </row>
    <row r="604" spans="1:14">
      <c r="A604" s="72" t="s">
        <v>3154</v>
      </c>
      <c r="B604" s="257"/>
      <c r="C604" s="279"/>
      <c r="D604" s="22">
        <f>'Services - SIM'!L13</f>
        <v>0</v>
      </c>
      <c r="E604" s="22"/>
      <c r="F604" s="205"/>
      <c r="G604" s="205"/>
      <c r="H604" s="37"/>
      <c r="I604" s="37"/>
      <c r="J604" s="37"/>
      <c r="K604" s="37"/>
      <c r="L604" s="55"/>
      <c r="N604" s="2"/>
    </row>
    <row r="605" spans="1:14">
      <c r="A605" s="72" t="s">
        <v>3155</v>
      </c>
      <c r="B605" s="257">
        <f>$D$601-1</f>
        <v>1</v>
      </c>
      <c r="C605" s="279" t="s">
        <v>2726</v>
      </c>
      <c r="D605" s="22">
        <v>0</v>
      </c>
      <c r="E605" s="22">
        <v>3</v>
      </c>
      <c r="F605" s="205"/>
      <c r="G605" s="205"/>
      <c r="H605" s="37">
        <f>VLOOKUP(E605,'_Score matrix'!$B$31:$C$35,2,FALSE)</f>
        <v>1</v>
      </c>
      <c r="I605" s="37">
        <f>D605*H605</f>
        <v>0</v>
      </c>
      <c r="J605" s="37">
        <f>5*H605</f>
        <v>5</v>
      </c>
      <c r="K605" s="37"/>
      <c r="L605" s="55"/>
      <c r="N605" s="2"/>
    </row>
    <row r="606" spans="1:14">
      <c r="A606" s="72" t="s">
        <v>3156</v>
      </c>
      <c r="B606" s="257">
        <f>$D$601-1</f>
        <v>1</v>
      </c>
      <c r="C606" s="279" t="s">
        <v>2726</v>
      </c>
      <c r="D606" s="22">
        <v>0</v>
      </c>
      <c r="E606" s="22">
        <v>3</v>
      </c>
      <c r="F606" s="205" t="s">
        <v>2870</v>
      </c>
      <c r="G606" s="37" t="str">
        <f>IF(B606=1,F606,"")</f>
        <v>PR.AT-01</v>
      </c>
      <c r="H606" s="37">
        <f>VLOOKUP(E606,'_Score matrix'!$B$31:$C$35,2,FALSE)</f>
        <v>1</v>
      </c>
      <c r="I606" s="37">
        <f>D606*H606</f>
        <v>0</v>
      </c>
      <c r="J606" s="37">
        <f>5*H606</f>
        <v>5</v>
      </c>
      <c r="K606" s="37"/>
      <c r="L606" s="55"/>
      <c r="N606" s="2"/>
    </row>
    <row r="607" spans="1:14">
      <c r="A607" s="72" t="s">
        <v>3157</v>
      </c>
      <c r="B607" s="257"/>
      <c r="C607" s="279"/>
      <c r="D607" s="22"/>
      <c r="E607" s="22"/>
      <c r="F607" s="205"/>
      <c r="G607" s="205"/>
      <c r="H607" s="37"/>
      <c r="I607" s="37"/>
      <c r="J607" s="37"/>
      <c r="K607" s="37"/>
      <c r="L607" s="55"/>
      <c r="N607" s="2"/>
    </row>
    <row r="608" spans="1:14">
      <c r="A608" s="72" t="s">
        <v>3158</v>
      </c>
      <c r="B608" s="257"/>
      <c r="C608" s="279"/>
      <c r="D608" s="22">
        <v>1</v>
      </c>
      <c r="E608" s="22"/>
      <c r="F608" s="205"/>
      <c r="G608" s="205"/>
      <c r="H608" s="37"/>
      <c r="I608" s="37"/>
      <c r="J608" s="37"/>
      <c r="K608" s="37"/>
      <c r="L608" s="55"/>
      <c r="N608" s="2"/>
    </row>
    <row r="609" spans="1:14">
      <c r="A609" s="72" t="s">
        <v>3159</v>
      </c>
      <c r="B609" s="257"/>
      <c r="C609" s="279"/>
      <c r="D609" s="22">
        <v>1</v>
      </c>
      <c r="E609" s="22"/>
      <c r="F609" s="205"/>
      <c r="G609" s="205"/>
      <c r="H609" s="37"/>
      <c r="I609" s="37"/>
      <c r="J609" s="37"/>
      <c r="K609" s="37"/>
      <c r="L609" s="55"/>
      <c r="N609" s="2"/>
    </row>
    <row r="610" spans="1:14">
      <c r="A610" s="72" t="s">
        <v>3160</v>
      </c>
      <c r="B610" s="257"/>
      <c r="C610" s="279"/>
      <c r="D610" s="22">
        <v>1</v>
      </c>
      <c r="E610" s="22"/>
      <c r="F610" s="205"/>
      <c r="G610" s="205"/>
      <c r="H610" s="37"/>
      <c r="I610" s="37"/>
      <c r="J610" s="37"/>
      <c r="K610" s="37"/>
      <c r="L610" s="55"/>
      <c r="N610" s="2"/>
    </row>
    <row r="611" spans="1:14">
      <c r="A611" s="72" t="s">
        <v>3161</v>
      </c>
      <c r="B611" s="257"/>
      <c r="C611" s="279"/>
      <c r="D611" s="22">
        <v>1</v>
      </c>
      <c r="E611" s="22"/>
      <c r="F611" s="205"/>
      <c r="G611" s="205"/>
      <c r="H611" s="37"/>
      <c r="I611" s="37"/>
      <c r="J611" s="37"/>
      <c r="K611" s="37"/>
      <c r="L611" s="55"/>
      <c r="N611" s="2"/>
    </row>
    <row r="612" spans="1:14">
      <c r="A612" s="72" t="s">
        <v>3162</v>
      </c>
      <c r="B612" s="257"/>
      <c r="C612" s="279"/>
      <c r="D612" s="22">
        <v>1</v>
      </c>
      <c r="E612" s="22"/>
      <c r="F612" s="205"/>
      <c r="G612" s="205"/>
      <c r="H612" s="37"/>
      <c r="I612" s="37"/>
      <c r="J612" s="37"/>
      <c r="K612" s="37"/>
      <c r="L612" s="55"/>
      <c r="N612" s="2"/>
    </row>
    <row r="613" spans="1:14">
      <c r="A613" s="72" t="s">
        <v>3163</v>
      </c>
      <c r="B613" s="257"/>
      <c r="C613" s="279"/>
      <c r="D613" s="22">
        <v>1</v>
      </c>
      <c r="E613" s="22"/>
      <c r="F613" s="205"/>
      <c r="G613" s="205"/>
      <c r="H613" s="37"/>
      <c r="I613" s="37"/>
      <c r="J613" s="37"/>
      <c r="K613" s="37"/>
      <c r="L613" s="55"/>
      <c r="N613" s="2"/>
    </row>
    <row r="614" spans="1:14">
      <c r="A614" s="72" t="s">
        <v>3164</v>
      </c>
      <c r="B614" s="257"/>
      <c r="C614" s="279"/>
      <c r="D614" s="22">
        <v>1</v>
      </c>
      <c r="E614" s="22"/>
      <c r="F614" s="205"/>
      <c r="G614" s="205"/>
      <c r="H614" s="37"/>
      <c r="I614" s="37"/>
      <c r="J614" s="37"/>
      <c r="K614" s="37"/>
      <c r="L614" s="55"/>
      <c r="N614" s="2"/>
    </row>
    <row r="615" spans="1:14">
      <c r="A615" s="72" t="s">
        <v>3165</v>
      </c>
      <c r="B615" s="257"/>
      <c r="C615" s="279"/>
      <c r="D615" s="22">
        <v>1</v>
      </c>
      <c r="E615" s="22"/>
      <c r="F615" s="205"/>
      <c r="G615" s="205"/>
      <c r="H615" s="37"/>
      <c r="I615" s="37"/>
      <c r="J615" s="37"/>
      <c r="K615" s="37"/>
      <c r="L615" s="55"/>
      <c r="N615" s="2"/>
    </row>
    <row r="616" spans="1:14">
      <c r="A616" s="72" t="s">
        <v>3166</v>
      </c>
      <c r="B616" s="257"/>
      <c r="C616" s="279"/>
      <c r="D616" s="22">
        <v>1</v>
      </c>
      <c r="E616" s="22"/>
      <c r="F616" s="205"/>
      <c r="G616" s="205"/>
      <c r="H616" s="37"/>
      <c r="I616" s="37"/>
      <c r="J616" s="37"/>
      <c r="K616" s="37"/>
      <c r="L616" s="55"/>
      <c r="N616" s="2"/>
    </row>
    <row r="617" spans="1:14">
      <c r="A617" s="72" t="s">
        <v>3167</v>
      </c>
      <c r="B617" s="257"/>
      <c r="C617" s="279"/>
      <c r="D617" s="22">
        <v>1</v>
      </c>
      <c r="E617" s="22"/>
      <c r="F617" s="205"/>
      <c r="G617" s="205"/>
      <c r="H617" s="37"/>
      <c r="I617" s="37"/>
      <c r="J617" s="37"/>
      <c r="K617" s="37"/>
      <c r="L617" s="55"/>
      <c r="N617" s="2"/>
    </row>
    <row r="618" spans="1:14">
      <c r="A618" s="72" t="s">
        <v>3168</v>
      </c>
      <c r="B618" s="257"/>
      <c r="C618" s="279"/>
      <c r="D618" s="22">
        <v>1</v>
      </c>
      <c r="E618" s="22"/>
      <c r="F618" s="205"/>
      <c r="G618" s="205"/>
      <c r="H618" s="37"/>
      <c r="I618" s="37"/>
      <c r="J618" s="37"/>
      <c r="K618" s="37"/>
      <c r="L618" s="55"/>
      <c r="N618" s="2"/>
    </row>
    <row r="619" spans="1:14">
      <c r="A619" s="72" t="s">
        <v>3169</v>
      </c>
      <c r="B619" s="257">
        <f>$D$601-1</f>
        <v>1</v>
      </c>
      <c r="C619" s="279" t="s">
        <v>2726</v>
      </c>
      <c r="D619" s="22">
        <v>0</v>
      </c>
      <c r="E619" s="22">
        <v>3</v>
      </c>
      <c r="F619" s="205" t="s">
        <v>3121</v>
      </c>
      <c r="G619" s="37" t="str">
        <f>IF(B619=1,F619,"")</f>
        <v>ID.IM-03</v>
      </c>
      <c r="H619" s="37">
        <f>VLOOKUP(E619,'_Score matrix'!$B$31:$C$35,2,FALSE)</f>
        <v>1</v>
      </c>
      <c r="I619" s="37">
        <f>D619*H619</f>
        <v>0</v>
      </c>
      <c r="J619" s="37">
        <f t="shared" ref="J619:J632" si="104">5*H619</f>
        <v>5</v>
      </c>
      <c r="K619" s="37"/>
      <c r="L619" s="55"/>
      <c r="N619" s="2"/>
    </row>
    <row r="620" spans="1:14">
      <c r="A620" s="72" t="s">
        <v>3170</v>
      </c>
      <c r="B620" s="257">
        <f>$D$601-1</f>
        <v>1</v>
      </c>
      <c r="C620" s="279" t="s">
        <v>2726</v>
      </c>
      <c r="D620" s="22">
        <v>0</v>
      </c>
      <c r="E620" s="22">
        <v>3</v>
      </c>
      <c r="F620" s="205"/>
      <c r="G620" s="205"/>
      <c r="H620" s="37">
        <f>VLOOKUP(E620,'_Score matrix'!$B$31:$C$35,2,FALSE)</f>
        <v>1</v>
      </c>
      <c r="I620" s="37">
        <f>D620*H620</f>
        <v>0</v>
      </c>
      <c r="J620" s="37">
        <f t="shared" si="104"/>
        <v>5</v>
      </c>
      <c r="K620" s="37"/>
      <c r="L620" s="55"/>
      <c r="N620" s="2"/>
    </row>
    <row r="621" spans="1:14">
      <c r="A621" s="72" t="s">
        <v>3171</v>
      </c>
      <c r="B621" s="257">
        <f>$D$601-1</f>
        <v>1</v>
      </c>
      <c r="C621" s="279" t="s">
        <v>2726</v>
      </c>
      <c r="D621" s="22">
        <v>0</v>
      </c>
      <c r="E621" s="22">
        <v>3</v>
      </c>
      <c r="F621" s="205" t="s">
        <v>3172</v>
      </c>
      <c r="G621" s="37" t="str">
        <f>IF(B621=1,F621,"")</f>
        <v>RS.CO-02</v>
      </c>
      <c r="H621" s="37">
        <f>VLOOKUP(E621,'_Score matrix'!$B$31:$C$35,2,FALSE)</f>
        <v>1</v>
      </c>
      <c r="I621" s="37">
        <f>D621*H621</f>
        <v>0</v>
      </c>
      <c r="J621" s="37">
        <f t="shared" si="104"/>
        <v>5</v>
      </c>
      <c r="K621" s="37"/>
      <c r="L621" s="55"/>
      <c r="N621" s="2"/>
    </row>
    <row r="622" spans="1:14">
      <c r="A622" s="429" t="str">
        <f t="shared" ref="A622:E624" si="105">A621</f>
        <v>S 2.7</v>
      </c>
      <c r="B622" s="426">
        <f t="shared" si="105"/>
        <v>1</v>
      </c>
      <c r="C622" s="430" t="str">
        <f t="shared" si="105"/>
        <v>M</v>
      </c>
      <c r="D622" s="253">
        <f t="shared" si="105"/>
        <v>0</v>
      </c>
      <c r="E622" s="253">
        <f t="shared" si="105"/>
        <v>3</v>
      </c>
      <c r="F622" s="254" t="s">
        <v>3173</v>
      </c>
      <c r="G622" s="254" t="str">
        <f>IF(B622=1,F622,"")</f>
        <v>RS.CO-03</v>
      </c>
      <c r="H622" s="253">
        <f t="shared" ref="H622:J624" si="106">H621</f>
        <v>1</v>
      </c>
      <c r="I622" s="253">
        <f t="shared" si="106"/>
        <v>0</v>
      </c>
      <c r="J622" s="253">
        <f t="shared" si="106"/>
        <v>5</v>
      </c>
      <c r="K622" s="253"/>
      <c r="L622" s="431" t="s">
        <v>2811</v>
      </c>
      <c r="N622" s="2"/>
    </row>
    <row r="623" spans="1:14">
      <c r="A623" s="429" t="str">
        <f t="shared" si="105"/>
        <v>S 2.7</v>
      </c>
      <c r="B623" s="426">
        <f t="shared" si="105"/>
        <v>1</v>
      </c>
      <c r="C623" s="430" t="str">
        <f t="shared" si="105"/>
        <v>M</v>
      </c>
      <c r="D623" s="253">
        <f t="shared" si="105"/>
        <v>0</v>
      </c>
      <c r="E623" s="253">
        <f t="shared" si="105"/>
        <v>3</v>
      </c>
      <c r="F623" s="254" t="s">
        <v>3174</v>
      </c>
      <c r="G623" s="254" t="str">
        <f>IF(B623=1,F623,"")</f>
        <v>RS.MA-01</v>
      </c>
      <c r="H623" s="253">
        <f t="shared" si="106"/>
        <v>1</v>
      </c>
      <c r="I623" s="253">
        <f t="shared" si="106"/>
        <v>0</v>
      </c>
      <c r="J623" s="253">
        <f t="shared" si="106"/>
        <v>5</v>
      </c>
      <c r="K623" s="253"/>
      <c r="L623" s="431" t="s">
        <v>2811</v>
      </c>
      <c r="N623" s="2"/>
    </row>
    <row r="624" spans="1:14">
      <c r="A624" s="429" t="str">
        <f t="shared" si="105"/>
        <v>S 2.7</v>
      </c>
      <c r="B624" s="426">
        <f t="shared" si="105"/>
        <v>1</v>
      </c>
      <c r="C624" s="430" t="str">
        <f t="shared" si="105"/>
        <v>M</v>
      </c>
      <c r="D624" s="253">
        <f t="shared" si="105"/>
        <v>0</v>
      </c>
      <c r="E624" s="253">
        <f t="shared" si="105"/>
        <v>3</v>
      </c>
      <c r="F624" s="254" t="s">
        <v>3174</v>
      </c>
      <c r="G624" s="254" t="str">
        <f>IF(B624=1,F624,"")</f>
        <v>RS.MA-01</v>
      </c>
      <c r="H624" s="253">
        <f t="shared" si="106"/>
        <v>1</v>
      </c>
      <c r="I624" s="253">
        <f t="shared" si="106"/>
        <v>0</v>
      </c>
      <c r="J624" s="253">
        <f t="shared" si="106"/>
        <v>5</v>
      </c>
      <c r="K624" s="253"/>
      <c r="L624" s="431" t="s">
        <v>2811</v>
      </c>
      <c r="N624" s="2"/>
    </row>
    <row r="625" spans="1:14">
      <c r="A625" s="72" t="s">
        <v>3175</v>
      </c>
      <c r="B625" s="257">
        <f>$D$601-1</f>
        <v>1</v>
      </c>
      <c r="C625" s="279" t="s">
        <v>2726</v>
      </c>
      <c r="D625" s="22">
        <v>0</v>
      </c>
      <c r="E625" s="22">
        <v>3</v>
      </c>
      <c r="F625" s="205"/>
      <c r="G625" s="205"/>
      <c r="H625" s="37">
        <f>VLOOKUP(E625,'_Score matrix'!$B$31:$C$35,2,FALSE)</f>
        <v>1</v>
      </c>
      <c r="I625" s="37">
        <f>D625*H625</f>
        <v>0</v>
      </c>
      <c r="J625" s="37">
        <f t="shared" si="104"/>
        <v>5</v>
      </c>
      <c r="K625" s="37"/>
      <c r="L625" s="55"/>
      <c r="N625" s="2"/>
    </row>
    <row r="626" spans="1:14">
      <c r="A626" s="72" t="s">
        <v>3176</v>
      </c>
      <c r="B626" s="257">
        <f>$D$601-1</f>
        <v>1</v>
      </c>
      <c r="C626" s="279" t="s">
        <v>2726</v>
      </c>
      <c r="D626" s="22">
        <v>0</v>
      </c>
      <c r="E626" s="22">
        <v>3</v>
      </c>
      <c r="F626" s="205" t="s">
        <v>2870</v>
      </c>
      <c r="G626" s="37" t="str">
        <f>IF(B626=1,F626,"")</f>
        <v>PR.AT-01</v>
      </c>
      <c r="H626" s="37">
        <f>VLOOKUP(E626,'_Score matrix'!$B$31:$C$35,2,FALSE)</f>
        <v>1</v>
      </c>
      <c r="I626" s="37">
        <f>D626*H626</f>
        <v>0</v>
      </c>
      <c r="J626" s="37">
        <f t="shared" si="104"/>
        <v>5</v>
      </c>
      <c r="K626" s="37"/>
      <c r="L626" s="55"/>
      <c r="N626" s="2"/>
    </row>
    <row r="627" spans="1:14">
      <c r="A627" s="72" t="s">
        <v>3177</v>
      </c>
      <c r="B627" s="257">
        <f>$D$601-1</f>
        <v>1</v>
      </c>
      <c r="C627" s="279" t="s">
        <v>2726</v>
      </c>
      <c r="D627" s="22">
        <v>0</v>
      </c>
      <c r="E627" s="22">
        <v>3</v>
      </c>
      <c r="F627" s="205"/>
      <c r="G627" s="205"/>
      <c r="H627" s="37">
        <f>VLOOKUP(E627,'_Score matrix'!$B$31:$C$35,2,FALSE)</f>
        <v>1</v>
      </c>
      <c r="I627" s="37">
        <f>D627*H627</f>
        <v>0</v>
      </c>
      <c r="J627" s="37">
        <f t="shared" si="104"/>
        <v>5</v>
      </c>
      <c r="K627" s="37"/>
      <c r="L627" s="55"/>
      <c r="N627" s="2"/>
    </row>
    <row r="628" spans="1:14">
      <c r="A628" s="72" t="s">
        <v>3178</v>
      </c>
      <c r="B628" s="257">
        <f>$D$601-1</f>
        <v>1</v>
      </c>
      <c r="C628" s="279" t="s">
        <v>2726</v>
      </c>
      <c r="D628" s="22">
        <v>0</v>
      </c>
      <c r="E628" s="22">
        <v>3</v>
      </c>
      <c r="F628" s="205" t="s">
        <v>2870</v>
      </c>
      <c r="G628" s="37" t="str">
        <f>IF(B628=1,F628,"")</f>
        <v>PR.AT-01</v>
      </c>
      <c r="H628" s="37">
        <f>VLOOKUP(E628,'_Score matrix'!$B$31:$C$35,2,FALSE)</f>
        <v>1</v>
      </c>
      <c r="I628" s="37">
        <f>D628*H628</f>
        <v>0</v>
      </c>
      <c r="J628" s="37">
        <f t="shared" si="104"/>
        <v>5</v>
      </c>
      <c r="K628" s="37"/>
      <c r="L628" s="55"/>
      <c r="N628" s="2"/>
    </row>
    <row r="629" spans="1:14">
      <c r="A629" s="429" t="str">
        <f t="shared" ref="A629:E630" si="107">A628</f>
        <v>S 2.11</v>
      </c>
      <c r="B629" s="426">
        <f t="shared" si="107"/>
        <v>1</v>
      </c>
      <c r="C629" s="430" t="str">
        <f t="shared" si="107"/>
        <v>M</v>
      </c>
      <c r="D629" s="253">
        <f t="shared" si="107"/>
        <v>0</v>
      </c>
      <c r="E629" s="253">
        <f t="shared" si="107"/>
        <v>3</v>
      </c>
      <c r="F629" s="254" t="s">
        <v>3179</v>
      </c>
      <c r="G629" s="254" t="str">
        <f>IF(B629=1,F629,"")</f>
        <v>RS.MI-01</v>
      </c>
      <c r="H629" s="253">
        <f t="shared" ref="H629:J630" si="108">H628</f>
        <v>1</v>
      </c>
      <c r="I629" s="253">
        <f t="shared" si="108"/>
        <v>0</v>
      </c>
      <c r="J629" s="253">
        <f t="shared" si="108"/>
        <v>5</v>
      </c>
      <c r="K629" s="253"/>
      <c r="L629" s="431" t="s">
        <v>2811</v>
      </c>
      <c r="N629" s="2"/>
    </row>
    <row r="630" spans="1:14">
      <c r="A630" s="429" t="str">
        <f t="shared" si="107"/>
        <v>S 2.11</v>
      </c>
      <c r="B630" s="426">
        <f t="shared" si="107"/>
        <v>1</v>
      </c>
      <c r="C630" s="430" t="str">
        <f t="shared" si="107"/>
        <v>M</v>
      </c>
      <c r="D630" s="253">
        <f t="shared" si="107"/>
        <v>0</v>
      </c>
      <c r="E630" s="253">
        <f t="shared" si="107"/>
        <v>3</v>
      </c>
      <c r="F630" s="254" t="s">
        <v>3180</v>
      </c>
      <c r="G630" s="254" t="str">
        <f>IF(B630=1,F630,"")</f>
        <v>RS.MI-02</v>
      </c>
      <c r="H630" s="253">
        <f t="shared" si="108"/>
        <v>1</v>
      </c>
      <c r="I630" s="253">
        <f t="shared" si="108"/>
        <v>0</v>
      </c>
      <c r="J630" s="253">
        <f t="shared" si="108"/>
        <v>5</v>
      </c>
      <c r="K630" s="253"/>
      <c r="L630" s="431" t="s">
        <v>2811</v>
      </c>
      <c r="N630" s="2"/>
    </row>
    <row r="631" spans="1:14">
      <c r="A631" s="72" t="s">
        <v>3181</v>
      </c>
      <c r="B631" s="257">
        <f>$D$601-1</f>
        <v>1</v>
      </c>
      <c r="C631" s="279" t="s">
        <v>2726</v>
      </c>
      <c r="D631" s="22">
        <v>0</v>
      </c>
      <c r="E631" s="22">
        <v>3</v>
      </c>
      <c r="F631" s="205"/>
      <c r="G631" s="205"/>
      <c r="H631" s="37">
        <f>VLOOKUP(E631,'_Score matrix'!$B$31:$C$35,2,FALSE)</f>
        <v>1</v>
      </c>
      <c r="I631" s="37">
        <f>D631*H631</f>
        <v>0</v>
      </c>
      <c r="J631" s="37">
        <f t="shared" si="104"/>
        <v>5</v>
      </c>
      <c r="K631" s="37"/>
      <c r="L631" s="55"/>
      <c r="N631" s="2"/>
    </row>
    <row r="632" spans="1:14">
      <c r="A632" s="72" t="s">
        <v>3182</v>
      </c>
      <c r="B632" s="257">
        <f>$D$601-1</f>
        <v>1</v>
      </c>
      <c r="C632" s="279" t="s">
        <v>2726</v>
      </c>
      <c r="D632" s="22">
        <v>0</v>
      </c>
      <c r="E632" s="22">
        <v>3</v>
      </c>
      <c r="F632" s="205" t="s">
        <v>3174</v>
      </c>
      <c r="G632" s="37" t="str">
        <f>IF(B632=1,F632,"")</f>
        <v>RS.MA-01</v>
      </c>
      <c r="H632" s="37">
        <f>VLOOKUP(E632,'_Score matrix'!$B$31:$C$35,2,FALSE)</f>
        <v>1</v>
      </c>
      <c r="I632" s="37">
        <f>D632*H632</f>
        <v>0</v>
      </c>
      <c r="J632" s="37">
        <f t="shared" si="104"/>
        <v>5</v>
      </c>
      <c r="K632" s="37"/>
      <c r="L632" s="55"/>
      <c r="N632" s="2"/>
    </row>
    <row r="633" spans="1:14">
      <c r="A633" s="72" t="s">
        <v>3183</v>
      </c>
      <c r="B633" s="257">
        <f>$D$601-1</f>
        <v>1</v>
      </c>
      <c r="C633" s="279" t="s">
        <v>2726</v>
      </c>
      <c r="D633" s="22">
        <v>0</v>
      </c>
      <c r="E633" s="22">
        <v>3</v>
      </c>
      <c r="F633" s="205" t="s">
        <v>3121</v>
      </c>
      <c r="G633" s="37" t="str">
        <f>IF(B633=1,F633,"")</f>
        <v>ID.IM-03</v>
      </c>
      <c r="H633" s="37">
        <f>VLOOKUP(E633,'_Score matrix'!$B$31:$C$35,2,FALSE)</f>
        <v>1</v>
      </c>
      <c r="I633" s="37">
        <f>D633*H633</f>
        <v>0</v>
      </c>
      <c r="J633" s="37">
        <f t="shared" ref="J633:J634" si="109">5*H633</f>
        <v>5</v>
      </c>
      <c r="K633" s="37"/>
      <c r="L633" s="55"/>
      <c r="N633" s="2"/>
    </row>
    <row r="634" spans="1:14">
      <c r="A634" s="72" t="s">
        <v>3184</v>
      </c>
      <c r="B634" s="257">
        <f>$D$601-1</f>
        <v>1</v>
      </c>
      <c r="C634" s="279" t="s">
        <v>2726</v>
      </c>
      <c r="D634" s="22">
        <v>0</v>
      </c>
      <c r="E634" s="22">
        <v>3</v>
      </c>
      <c r="F634" s="205" t="s">
        <v>3121</v>
      </c>
      <c r="G634" s="37" t="str">
        <f>IF(B634=1,F634,"")</f>
        <v>ID.IM-03</v>
      </c>
      <c r="H634" s="37">
        <f>VLOOKUP(E634,'_Score matrix'!$B$31:$C$35,2,FALSE)</f>
        <v>1</v>
      </c>
      <c r="I634" s="37">
        <f>D634*H634</f>
        <v>0</v>
      </c>
      <c r="J634" s="37">
        <f t="shared" si="109"/>
        <v>5</v>
      </c>
      <c r="K634" s="37"/>
      <c r="L634" s="55"/>
      <c r="N634" s="2"/>
    </row>
    <row r="635" spans="1:14">
      <c r="A635" s="429" t="str">
        <f>A634</f>
        <v>S 2.16</v>
      </c>
      <c r="B635" s="426">
        <f>B634</f>
        <v>1</v>
      </c>
      <c r="C635" s="430" t="str">
        <f>C634</f>
        <v>M</v>
      </c>
      <c r="D635" s="253">
        <f>D634</f>
        <v>0</v>
      </c>
      <c r="E635" s="253">
        <f>E634</f>
        <v>3</v>
      </c>
      <c r="F635" s="254"/>
      <c r="G635" s="254"/>
      <c r="H635" s="253">
        <f>H634</f>
        <v>1</v>
      </c>
      <c r="I635" s="253">
        <f>I634</f>
        <v>0</v>
      </c>
      <c r="J635" s="253">
        <f>J634</f>
        <v>5</v>
      </c>
      <c r="K635" s="253"/>
      <c r="L635" s="431" t="s">
        <v>2811</v>
      </c>
      <c r="N635" s="2"/>
    </row>
    <row r="636" spans="1:14">
      <c r="A636" s="72" t="s">
        <v>3185</v>
      </c>
      <c r="B636" s="257"/>
      <c r="C636" s="279"/>
      <c r="D636" s="22"/>
      <c r="E636" s="22"/>
      <c r="F636" s="205"/>
      <c r="G636" s="205"/>
      <c r="H636" s="37"/>
      <c r="I636" s="37"/>
      <c r="J636" s="37"/>
      <c r="K636" s="37"/>
      <c r="L636" s="55"/>
      <c r="N636" s="2"/>
    </row>
    <row r="637" spans="1:14">
      <c r="A637" s="72" t="s">
        <v>3186</v>
      </c>
      <c r="B637" s="257">
        <f t="shared" ref="B637:B651" si="110">$D$601-1</f>
        <v>1</v>
      </c>
      <c r="C637" s="279" t="s">
        <v>3067</v>
      </c>
      <c r="D637" s="22">
        <v>0</v>
      </c>
      <c r="E637" s="22">
        <f t="shared" ref="E637:E673" si="111">IF(D637=6, 1, 3)</f>
        <v>3</v>
      </c>
      <c r="F637" s="205" t="s">
        <v>3172</v>
      </c>
      <c r="G637" s="37" t="str">
        <f t="shared" ref="G637:G661" si="112">IF(B637=1,F637,"")</f>
        <v>RS.CO-02</v>
      </c>
      <c r="H637" s="37">
        <f>VLOOKUP(E637,'_Score matrix'!$B$31:$C$35,2,FALSE)</f>
        <v>1</v>
      </c>
      <c r="I637" s="37">
        <f t="shared" ref="I637:I651" si="113">D637*H637</f>
        <v>0</v>
      </c>
      <c r="J637" s="37">
        <f>5*H637</f>
        <v>5</v>
      </c>
      <c r="K637" s="37"/>
      <c r="L637" s="55"/>
      <c r="N637" s="2"/>
    </row>
    <row r="638" spans="1:14">
      <c r="A638" s="72" t="s">
        <v>3187</v>
      </c>
      <c r="B638" s="257">
        <f t="shared" si="110"/>
        <v>1</v>
      </c>
      <c r="C638" s="279" t="s">
        <v>3067</v>
      </c>
      <c r="D638" s="22">
        <v>0</v>
      </c>
      <c r="E638" s="22">
        <f t="shared" si="111"/>
        <v>3</v>
      </c>
      <c r="F638" s="205" t="s">
        <v>3180</v>
      </c>
      <c r="G638" s="37" t="str">
        <f t="shared" si="112"/>
        <v>RS.MI-02</v>
      </c>
      <c r="H638" s="37">
        <f>VLOOKUP(E638,'_Score matrix'!$B$31:$C$35,2,FALSE)</f>
        <v>1</v>
      </c>
      <c r="I638" s="37">
        <f t="shared" si="113"/>
        <v>0</v>
      </c>
      <c r="J638" s="37">
        <f t="shared" ref="J638:J673" si="114">5*H638</f>
        <v>5</v>
      </c>
      <c r="K638" s="37"/>
      <c r="L638" s="55"/>
      <c r="N638" s="2"/>
    </row>
    <row r="639" spans="1:14">
      <c r="A639" s="72" t="s">
        <v>3188</v>
      </c>
      <c r="B639" s="257">
        <f t="shared" si="110"/>
        <v>1</v>
      </c>
      <c r="C639" s="279" t="s">
        <v>3067</v>
      </c>
      <c r="D639" s="22">
        <v>0</v>
      </c>
      <c r="E639" s="22">
        <f t="shared" si="111"/>
        <v>3</v>
      </c>
      <c r="F639" s="205" t="s">
        <v>3189</v>
      </c>
      <c r="G639" s="37" t="str">
        <f t="shared" si="112"/>
        <v>RS.MA-02</v>
      </c>
      <c r="H639" s="37">
        <f>VLOOKUP(E639,'_Score matrix'!$B$31:$C$35,2,FALSE)</f>
        <v>1</v>
      </c>
      <c r="I639" s="37">
        <f t="shared" si="113"/>
        <v>0</v>
      </c>
      <c r="J639" s="37">
        <f t="shared" si="114"/>
        <v>5</v>
      </c>
      <c r="K639" s="37"/>
      <c r="L639" s="55"/>
      <c r="N639" s="2"/>
    </row>
    <row r="640" spans="1:14">
      <c r="A640" s="72" t="s">
        <v>3190</v>
      </c>
      <c r="B640" s="257">
        <f t="shared" si="110"/>
        <v>1</v>
      </c>
      <c r="C640" s="279" t="s">
        <v>3067</v>
      </c>
      <c r="D640" s="22">
        <v>0</v>
      </c>
      <c r="E640" s="22">
        <f t="shared" si="111"/>
        <v>3</v>
      </c>
      <c r="F640" s="205" t="s">
        <v>3191</v>
      </c>
      <c r="G640" s="37" t="str">
        <f t="shared" si="112"/>
        <v>RS.MA-04</v>
      </c>
      <c r="H640" s="37">
        <f>VLOOKUP(E640,'_Score matrix'!$B$31:$C$35,2,FALSE)</f>
        <v>1</v>
      </c>
      <c r="I640" s="37">
        <f t="shared" si="113"/>
        <v>0</v>
      </c>
      <c r="J640" s="37">
        <f t="shared" si="114"/>
        <v>5</v>
      </c>
      <c r="K640" s="37"/>
      <c r="L640" s="55"/>
      <c r="N640" s="2"/>
    </row>
    <row r="641" spans="1:14">
      <c r="A641" s="72" t="s">
        <v>3192</v>
      </c>
      <c r="B641" s="257">
        <f t="shared" si="110"/>
        <v>1</v>
      </c>
      <c r="C641" s="279" t="s">
        <v>3067</v>
      </c>
      <c r="D641" s="22">
        <v>0</v>
      </c>
      <c r="E641" s="22">
        <f t="shared" si="111"/>
        <v>3</v>
      </c>
      <c r="F641" s="37" t="s">
        <v>3193</v>
      </c>
      <c r="G641" s="37" t="str">
        <f t="shared" si="112"/>
        <v>RS.AN-03</v>
      </c>
      <c r="H641" s="37">
        <f>VLOOKUP(E641,'_Score matrix'!$B$31:$C$35,2,FALSE)</f>
        <v>1</v>
      </c>
      <c r="I641" s="37">
        <f t="shared" si="113"/>
        <v>0</v>
      </c>
      <c r="J641" s="37">
        <f t="shared" si="114"/>
        <v>5</v>
      </c>
      <c r="K641" s="37"/>
      <c r="L641" s="55"/>
      <c r="N641" s="2"/>
    </row>
    <row r="642" spans="1:14">
      <c r="A642" s="72" t="s">
        <v>3194</v>
      </c>
      <c r="B642" s="257">
        <f t="shared" si="110"/>
        <v>1</v>
      </c>
      <c r="C642" s="279" t="s">
        <v>3067</v>
      </c>
      <c r="D642" s="22">
        <v>0</v>
      </c>
      <c r="E642" s="22">
        <f t="shared" si="111"/>
        <v>3</v>
      </c>
      <c r="F642" s="37" t="s">
        <v>3179</v>
      </c>
      <c r="G642" s="37" t="str">
        <f t="shared" si="112"/>
        <v>RS.MI-01</v>
      </c>
      <c r="H642" s="37">
        <f>VLOOKUP(E642,'_Score matrix'!$B$31:$C$35,2,FALSE)</f>
        <v>1</v>
      </c>
      <c r="I642" s="37">
        <f t="shared" si="113"/>
        <v>0</v>
      </c>
      <c r="J642" s="37">
        <f t="shared" si="114"/>
        <v>5</v>
      </c>
      <c r="K642" s="37"/>
      <c r="L642" s="55"/>
      <c r="N642" s="2"/>
    </row>
    <row r="643" spans="1:14">
      <c r="A643" s="72" t="s">
        <v>3195</v>
      </c>
      <c r="B643" s="257">
        <f t="shared" si="110"/>
        <v>1</v>
      </c>
      <c r="C643" s="279" t="s">
        <v>3067</v>
      </c>
      <c r="D643" s="22">
        <v>0</v>
      </c>
      <c r="E643" s="22">
        <f t="shared" si="111"/>
        <v>3</v>
      </c>
      <c r="F643" s="37" t="s">
        <v>2883</v>
      </c>
      <c r="G643" s="37" t="str">
        <f t="shared" si="112"/>
        <v>PR.AT-02</v>
      </c>
      <c r="H643" s="37">
        <f>VLOOKUP(E643,'_Score matrix'!$B$31:$C$35,2,FALSE)</f>
        <v>1</v>
      </c>
      <c r="I643" s="37">
        <f t="shared" si="113"/>
        <v>0</v>
      </c>
      <c r="J643" s="37">
        <f t="shared" si="114"/>
        <v>5</v>
      </c>
      <c r="K643" s="37"/>
      <c r="L643" s="55"/>
      <c r="N643" s="2"/>
    </row>
    <row r="644" spans="1:14">
      <c r="A644" s="72" t="s">
        <v>3196</v>
      </c>
      <c r="B644" s="257">
        <f t="shared" si="110"/>
        <v>1</v>
      </c>
      <c r="C644" s="279" t="s">
        <v>3067</v>
      </c>
      <c r="D644" s="22">
        <v>0</v>
      </c>
      <c r="E644" s="22">
        <f t="shared" si="111"/>
        <v>3</v>
      </c>
      <c r="F644" s="205" t="s">
        <v>3174</v>
      </c>
      <c r="G644" s="37" t="str">
        <f t="shared" si="112"/>
        <v>RS.MA-01</v>
      </c>
      <c r="H644" s="37">
        <f>VLOOKUP(E644,'_Score matrix'!$B$31:$C$35,2,FALSE)</f>
        <v>1</v>
      </c>
      <c r="I644" s="37">
        <f t="shared" si="113"/>
        <v>0</v>
      </c>
      <c r="J644" s="37">
        <f t="shared" si="114"/>
        <v>5</v>
      </c>
      <c r="K644" s="37"/>
      <c r="L644" s="55"/>
      <c r="N644" s="2"/>
    </row>
    <row r="645" spans="1:14">
      <c r="A645" s="72" t="s">
        <v>3197</v>
      </c>
      <c r="B645" s="257">
        <f t="shared" si="110"/>
        <v>1</v>
      </c>
      <c r="C645" s="279" t="s">
        <v>3067</v>
      </c>
      <c r="D645" s="22">
        <v>0</v>
      </c>
      <c r="E645" s="22">
        <f t="shared" si="111"/>
        <v>3</v>
      </c>
      <c r="F645" s="37" t="s">
        <v>2921</v>
      </c>
      <c r="G645" s="37" t="str">
        <f t="shared" si="112"/>
        <v>ID.IM-02</v>
      </c>
      <c r="H645" s="37">
        <f>VLOOKUP(E645,'_Score matrix'!$B$31:$C$35,2,FALSE)</f>
        <v>1</v>
      </c>
      <c r="I645" s="37">
        <f t="shared" si="113"/>
        <v>0</v>
      </c>
      <c r="J645" s="37">
        <f t="shared" si="114"/>
        <v>5</v>
      </c>
      <c r="K645" s="37"/>
      <c r="L645" s="55"/>
      <c r="N645" s="2"/>
    </row>
    <row r="646" spans="1:14">
      <c r="A646" s="72" t="s">
        <v>3198</v>
      </c>
      <c r="B646" s="257">
        <f t="shared" si="110"/>
        <v>1</v>
      </c>
      <c r="C646" s="279" t="s">
        <v>3067</v>
      </c>
      <c r="D646" s="22">
        <v>0</v>
      </c>
      <c r="E646" s="22">
        <f t="shared" si="111"/>
        <v>3</v>
      </c>
      <c r="F646" s="205" t="s">
        <v>2870</v>
      </c>
      <c r="G646" s="37" t="str">
        <f t="shared" si="112"/>
        <v>PR.AT-01</v>
      </c>
      <c r="H646" s="37">
        <f>VLOOKUP(E646,'_Score matrix'!$B$31:$C$35,2,FALSE)</f>
        <v>1</v>
      </c>
      <c r="I646" s="37">
        <f t="shared" si="113"/>
        <v>0</v>
      </c>
      <c r="J646" s="37">
        <f t="shared" si="114"/>
        <v>5</v>
      </c>
      <c r="K646" s="37"/>
      <c r="L646" s="55"/>
      <c r="N646" s="2"/>
    </row>
    <row r="647" spans="1:14">
      <c r="A647" s="72" t="s">
        <v>3199</v>
      </c>
      <c r="B647" s="257">
        <f t="shared" si="110"/>
        <v>1</v>
      </c>
      <c r="C647" s="279" t="s">
        <v>3067</v>
      </c>
      <c r="D647" s="22">
        <v>0</v>
      </c>
      <c r="E647" s="22">
        <f t="shared" si="111"/>
        <v>3</v>
      </c>
      <c r="F647" s="205" t="s">
        <v>2870</v>
      </c>
      <c r="G647" s="37" t="str">
        <f t="shared" si="112"/>
        <v>PR.AT-01</v>
      </c>
      <c r="H647" s="37">
        <f>VLOOKUP(E647,'_Score matrix'!$B$31:$C$35,2,FALSE)</f>
        <v>1</v>
      </c>
      <c r="I647" s="37">
        <f t="shared" si="113"/>
        <v>0</v>
      </c>
      <c r="J647" s="37">
        <f t="shared" si="114"/>
        <v>5</v>
      </c>
      <c r="K647" s="37"/>
      <c r="L647" s="55"/>
      <c r="N647" s="2"/>
    </row>
    <row r="648" spans="1:14">
      <c r="A648" s="72" t="s">
        <v>3200</v>
      </c>
      <c r="B648" s="257">
        <f t="shared" si="110"/>
        <v>1</v>
      </c>
      <c r="C648" s="279" t="s">
        <v>3067</v>
      </c>
      <c r="D648" s="22">
        <v>0</v>
      </c>
      <c r="E648" s="22">
        <f t="shared" si="111"/>
        <v>3</v>
      </c>
      <c r="F648" s="205" t="s">
        <v>3172</v>
      </c>
      <c r="G648" s="37" t="str">
        <f t="shared" si="112"/>
        <v>RS.CO-02</v>
      </c>
      <c r="H648" s="37">
        <f>VLOOKUP(E648,'_Score matrix'!$B$31:$C$35,2,FALSE)</f>
        <v>1</v>
      </c>
      <c r="I648" s="37">
        <f t="shared" si="113"/>
        <v>0</v>
      </c>
      <c r="J648" s="37">
        <f t="shared" si="114"/>
        <v>5</v>
      </c>
      <c r="K648" s="37"/>
      <c r="L648" s="55"/>
      <c r="N648" s="2"/>
    </row>
    <row r="649" spans="1:14">
      <c r="A649" s="72" t="s">
        <v>3201</v>
      </c>
      <c r="B649" s="257">
        <f t="shared" si="110"/>
        <v>1</v>
      </c>
      <c r="C649" s="279" t="s">
        <v>3067</v>
      </c>
      <c r="D649" s="22">
        <v>0</v>
      </c>
      <c r="E649" s="22">
        <f t="shared" si="111"/>
        <v>3</v>
      </c>
      <c r="F649" s="205" t="s">
        <v>3172</v>
      </c>
      <c r="G649" s="37" t="str">
        <f t="shared" si="112"/>
        <v>RS.CO-02</v>
      </c>
      <c r="H649" s="37">
        <f>VLOOKUP(E649,'_Score matrix'!$B$31:$C$35,2,FALSE)</f>
        <v>1</v>
      </c>
      <c r="I649" s="37">
        <f t="shared" si="113"/>
        <v>0</v>
      </c>
      <c r="J649" s="37">
        <f t="shared" si="114"/>
        <v>5</v>
      </c>
      <c r="K649" s="37"/>
      <c r="L649" s="55"/>
      <c r="N649" s="2"/>
    </row>
    <row r="650" spans="1:14">
      <c r="A650" s="72" t="s">
        <v>3202</v>
      </c>
      <c r="B650" s="257">
        <f t="shared" si="110"/>
        <v>1</v>
      </c>
      <c r="C650" s="279" t="s">
        <v>3067</v>
      </c>
      <c r="D650" s="22">
        <v>0</v>
      </c>
      <c r="E650" s="22">
        <f t="shared" si="111"/>
        <v>3</v>
      </c>
      <c r="F650" s="205" t="s">
        <v>3189</v>
      </c>
      <c r="G650" s="37" t="str">
        <f t="shared" si="112"/>
        <v>RS.MA-02</v>
      </c>
      <c r="H650" s="37">
        <f>VLOOKUP(E650,'_Score matrix'!$B$31:$C$35,2,FALSE)</f>
        <v>1</v>
      </c>
      <c r="I650" s="37">
        <f t="shared" si="113"/>
        <v>0</v>
      </c>
      <c r="J650" s="37">
        <f t="shared" si="114"/>
        <v>5</v>
      </c>
      <c r="K650" s="37"/>
      <c r="L650" s="55"/>
      <c r="N650" s="2"/>
    </row>
    <row r="651" spans="1:14">
      <c r="A651" s="72" t="s">
        <v>3203</v>
      </c>
      <c r="B651" s="257">
        <f t="shared" si="110"/>
        <v>1</v>
      </c>
      <c r="C651" s="279" t="s">
        <v>3067</v>
      </c>
      <c r="D651" s="22">
        <v>0</v>
      </c>
      <c r="E651" s="22">
        <f t="shared" si="111"/>
        <v>3</v>
      </c>
      <c r="F651" s="205" t="s">
        <v>3189</v>
      </c>
      <c r="G651" s="37" t="str">
        <f t="shared" si="112"/>
        <v>RS.MA-02</v>
      </c>
      <c r="H651" s="37">
        <f>VLOOKUP(E651,'_Score matrix'!$B$31:$C$35,2,FALSE)</f>
        <v>1</v>
      </c>
      <c r="I651" s="37">
        <f t="shared" si="113"/>
        <v>0</v>
      </c>
      <c r="J651" s="37">
        <f t="shared" si="114"/>
        <v>5</v>
      </c>
      <c r="K651" s="37"/>
      <c r="L651" s="55"/>
      <c r="N651" s="2"/>
    </row>
    <row r="652" spans="1:14">
      <c r="A652" s="429" t="str">
        <f>A651</f>
        <v>S 2.17.15</v>
      </c>
      <c r="B652" s="426">
        <f>B651</f>
        <v>1</v>
      </c>
      <c r="C652" s="430" t="str">
        <f>C651</f>
        <v>C</v>
      </c>
      <c r="D652" s="253">
        <f>D651</f>
        <v>0</v>
      </c>
      <c r="E652" s="253">
        <f>E651</f>
        <v>3</v>
      </c>
      <c r="F652" s="254" t="s">
        <v>3204</v>
      </c>
      <c r="G652" s="254" t="str">
        <f t="shared" si="112"/>
        <v>DE.AE-04</v>
      </c>
      <c r="H652" s="253">
        <f>H651</f>
        <v>1</v>
      </c>
      <c r="I652" s="253">
        <f>I651</f>
        <v>0</v>
      </c>
      <c r="J652" s="253">
        <f>J651</f>
        <v>5</v>
      </c>
      <c r="K652" s="253"/>
      <c r="L652" s="431" t="s">
        <v>2811</v>
      </c>
      <c r="N652" s="2"/>
    </row>
    <row r="653" spans="1:14">
      <c r="A653" s="72" t="s">
        <v>3205</v>
      </c>
      <c r="B653" s="257">
        <f>$D$601-1</f>
        <v>1</v>
      </c>
      <c r="C653" s="279" t="s">
        <v>3067</v>
      </c>
      <c r="D653" s="22">
        <v>0</v>
      </c>
      <c r="E653" s="22">
        <f t="shared" si="111"/>
        <v>3</v>
      </c>
      <c r="F653" s="205" t="s">
        <v>3189</v>
      </c>
      <c r="G653" s="37" t="str">
        <f t="shared" si="112"/>
        <v>RS.MA-02</v>
      </c>
      <c r="H653" s="37">
        <f>VLOOKUP(E653,'_Score matrix'!$B$31:$C$35,2,FALSE)</f>
        <v>1</v>
      </c>
      <c r="I653" s="37">
        <f>D653*H653</f>
        <v>0</v>
      </c>
      <c r="J653" s="37">
        <f t="shared" si="114"/>
        <v>5</v>
      </c>
      <c r="K653" s="37"/>
      <c r="L653" s="55"/>
      <c r="N653" s="2"/>
    </row>
    <row r="654" spans="1:14">
      <c r="A654" s="429" t="str">
        <f>A653</f>
        <v>S 2.17.16</v>
      </c>
      <c r="B654" s="426">
        <f>B653</f>
        <v>1</v>
      </c>
      <c r="C654" s="430" t="str">
        <f>C653</f>
        <v>C</v>
      </c>
      <c r="D654" s="253">
        <f>D653</f>
        <v>0</v>
      </c>
      <c r="E654" s="253">
        <f>E653</f>
        <v>3</v>
      </c>
      <c r="F654" s="254" t="s">
        <v>3204</v>
      </c>
      <c r="G654" s="254" t="str">
        <f t="shared" si="112"/>
        <v>DE.AE-04</v>
      </c>
      <c r="H654" s="253">
        <f>H653</f>
        <v>1</v>
      </c>
      <c r="I654" s="253">
        <f>I653</f>
        <v>0</v>
      </c>
      <c r="J654" s="253">
        <f>J653</f>
        <v>5</v>
      </c>
      <c r="K654" s="253"/>
      <c r="L654" s="431" t="s">
        <v>2811</v>
      </c>
      <c r="N654" s="2"/>
    </row>
    <row r="655" spans="1:14">
      <c r="A655" s="72" t="s">
        <v>3206</v>
      </c>
      <c r="B655" s="257">
        <f t="shared" ref="B655:B664" si="115">$D$601-1</f>
        <v>1</v>
      </c>
      <c r="C655" s="279" t="s">
        <v>3067</v>
      </c>
      <c r="D655" s="22">
        <v>0</v>
      </c>
      <c r="E655" s="22">
        <f t="shared" si="111"/>
        <v>3</v>
      </c>
      <c r="F655" s="37" t="s">
        <v>3207</v>
      </c>
      <c r="G655" s="37" t="str">
        <f t="shared" si="112"/>
        <v>RS.MA-03</v>
      </c>
      <c r="H655" s="37">
        <f>VLOOKUP(E655,'_Score matrix'!$B$31:$C$35,2,FALSE)</f>
        <v>1</v>
      </c>
      <c r="I655" s="37">
        <f t="shared" ref="I655:I664" si="116">D655*H655</f>
        <v>0</v>
      </c>
      <c r="J655" s="37">
        <f t="shared" si="114"/>
        <v>5</v>
      </c>
      <c r="K655" s="37"/>
      <c r="L655" s="55"/>
      <c r="N655" s="2"/>
    </row>
    <row r="656" spans="1:14">
      <c r="A656" s="72" t="s">
        <v>3208</v>
      </c>
      <c r="B656" s="257">
        <f t="shared" si="115"/>
        <v>1</v>
      </c>
      <c r="C656" s="279" t="s">
        <v>3067</v>
      </c>
      <c r="D656" s="22">
        <v>0</v>
      </c>
      <c r="E656" s="22">
        <f t="shared" si="111"/>
        <v>3</v>
      </c>
      <c r="F656" s="37" t="s">
        <v>3174</v>
      </c>
      <c r="G656" s="37" t="str">
        <f t="shared" si="112"/>
        <v>RS.MA-01</v>
      </c>
      <c r="H656" s="37">
        <f>VLOOKUP(E656,'_Score matrix'!$B$31:$C$35,2,FALSE)</f>
        <v>1</v>
      </c>
      <c r="I656" s="37">
        <f t="shared" si="116"/>
        <v>0</v>
      </c>
      <c r="J656" s="37">
        <f t="shared" si="114"/>
        <v>5</v>
      </c>
      <c r="K656" s="37"/>
      <c r="L656" s="55"/>
      <c r="N656" s="2"/>
    </row>
    <row r="657" spans="1:14">
      <c r="A657" s="72" t="s">
        <v>3209</v>
      </c>
      <c r="B657" s="257">
        <f t="shared" si="115"/>
        <v>1</v>
      </c>
      <c r="C657" s="279" t="s">
        <v>3067</v>
      </c>
      <c r="D657" s="22">
        <v>0</v>
      </c>
      <c r="E657" s="22">
        <f t="shared" si="111"/>
        <v>3</v>
      </c>
      <c r="F657" s="37" t="s">
        <v>3174</v>
      </c>
      <c r="G657" s="37" t="str">
        <f t="shared" si="112"/>
        <v>RS.MA-01</v>
      </c>
      <c r="H657" s="37">
        <f>VLOOKUP(E657,'_Score matrix'!$B$31:$C$35,2,FALSE)</f>
        <v>1</v>
      </c>
      <c r="I657" s="37">
        <f t="shared" si="116"/>
        <v>0</v>
      </c>
      <c r="J657" s="37">
        <f t="shared" si="114"/>
        <v>5</v>
      </c>
      <c r="K657" s="37"/>
      <c r="L657" s="55"/>
      <c r="N657" s="2"/>
    </row>
    <row r="658" spans="1:14">
      <c r="A658" s="72" t="s">
        <v>3210</v>
      </c>
      <c r="B658" s="257">
        <f t="shared" si="115"/>
        <v>1</v>
      </c>
      <c r="C658" s="279" t="s">
        <v>3067</v>
      </c>
      <c r="D658" s="22">
        <v>0</v>
      </c>
      <c r="E658" s="22">
        <f t="shared" si="111"/>
        <v>3</v>
      </c>
      <c r="F658" s="37" t="s">
        <v>3172</v>
      </c>
      <c r="G658" s="37" t="str">
        <f t="shared" si="112"/>
        <v>RS.CO-02</v>
      </c>
      <c r="H658" s="37">
        <f>VLOOKUP(E658,'_Score matrix'!$B$31:$C$35,2,FALSE)</f>
        <v>1</v>
      </c>
      <c r="I658" s="37">
        <f t="shared" si="116"/>
        <v>0</v>
      </c>
      <c r="J658" s="37">
        <f t="shared" si="114"/>
        <v>5</v>
      </c>
      <c r="K658" s="37"/>
      <c r="L658" s="55"/>
      <c r="N658" s="2"/>
    </row>
    <row r="659" spans="1:14">
      <c r="A659" s="72" t="s">
        <v>3211</v>
      </c>
      <c r="B659" s="257">
        <f t="shared" si="115"/>
        <v>1</v>
      </c>
      <c r="C659" s="279" t="s">
        <v>3067</v>
      </c>
      <c r="D659" s="22">
        <v>0</v>
      </c>
      <c r="E659" s="22">
        <f t="shared" si="111"/>
        <v>3</v>
      </c>
      <c r="F659" s="37" t="s">
        <v>3174</v>
      </c>
      <c r="G659" s="37" t="str">
        <f t="shared" si="112"/>
        <v>RS.MA-01</v>
      </c>
      <c r="H659" s="37">
        <f>VLOOKUP(E659,'_Score matrix'!$B$31:$C$35,2,FALSE)</f>
        <v>1</v>
      </c>
      <c r="I659" s="37">
        <f t="shared" si="116"/>
        <v>0</v>
      </c>
      <c r="J659" s="37">
        <f t="shared" ref="J659:J660" si="117">5*H659</f>
        <v>5</v>
      </c>
      <c r="K659" s="37"/>
      <c r="L659" s="55"/>
      <c r="N659" s="2"/>
    </row>
    <row r="660" spans="1:14">
      <c r="A660" s="72" t="s">
        <v>3212</v>
      </c>
      <c r="B660" s="257">
        <f t="shared" si="115"/>
        <v>1</v>
      </c>
      <c r="C660" s="279" t="s">
        <v>3067</v>
      </c>
      <c r="D660" s="22">
        <v>0</v>
      </c>
      <c r="E660" s="22">
        <f t="shared" si="111"/>
        <v>3</v>
      </c>
      <c r="F660" s="37" t="s">
        <v>3174</v>
      </c>
      <c r="G660" s="37" t="str">
        <f t="shared" si="112"/>
        <v>RS.MA-01</v>
      </c>
      <c r="H660" s="37">
        <f>VLOOKUP(E660,'_Score matrix'!$B$31:$C$35,2,FALSE)</f>
        <v>1</v>
      </c>
      <c r="I660" s="37">
        <f t="shared" si="116"/>
        <v>0</v>
      </c>
      <c r="J660" s="37">
        <f t="shared" si="117"/>
        <v>5</v>
      </c>
      <c r="K660" s="37"/>
      <c r="L660" s="55"/>
      <c r="N660" s="2"/>
    </row>
    <row r="661" spans="1:14">
      <c r="A661" s="72" t="s">
        <v>3213</v>
      </c>
      <c r="B661" s="257">
        <f t="shared" si="115"/>
        <v>1</v>
      </c>
      <c r="C661" s="279" t="s">
        <v>3067</v>
      </c>
      <c r="D661" s="22">
        <v>0</v>
      </c>
      <c r="E661" s="22">
        <f t="shared" si="111"/>
        <v>3</v>
      </c>
      <c r="F661" s="205" t="s">
        <v>3172</v>
      </c>
      <c r="G661" s="37" t="str">
        <f t="shared" si="112"/>
        <v>RS.CO-02</v>
      </c>
      <c r="H661" s="37">
        <f>VLOOKUP(E661,'_Score matrix'!$B$31:$C$35,2,FALSE)</f>
        <v>1</v>
      </c>
      <c r="I661" s="37">
        <f t="shared" si="116"/>
        <v>0</v>
      </c>
      <c r="J661" s="37">
        <f t="shared" si="114"/>
        <v>5</v>
      </c>
      <c r="K661" s="37"/>
      <c r="L661" s="55"/>
      <c r="N661" s="2"/>
    </row>
    <row r="662" spans="1:14">
      <c r="A662" s="72" t="s">
        <v>3214</v>
      </c>
      <c r="B662" s="257">
        <f t="shared" si="115"/>
        <v>1</v>
      </c>
      <c r="C662" s="279" t="s">
        <v>3067</v>
      </c>
      <c r="D662" s="22">
        <v>0</v>
      </c>
      <c r="E662" s="22">
        <f t="shared" si="111"/>
        <v>3</v>
      </c>
      <c r="F662" s="37"/>
      <c r="G662" s="37"/>
      <c r="H662" s="37">
        <f>VLOOKUP(E662,'_Score matrix'!$B$31:$C$35,2,FALSE)</f>
        <v>1</v>
      </c>
      <c r="I662" s="37">
        <f t="shared" si="116"/>
        <v>0</v>
      </c>
      <c r="J662" s="37">
        <f t="shared" si="114"/>
        <v>5</v>
      </c>
      <c r="K662" s="37"/>
      <c r="L662" s="55"/>
      <c r="N662" s="2"/>
    </row>
    <row r="663" spans="1:14">
      <c r="A663" s="72" t="s">
        <v>3215</v>
      </c>
      <c r="B663" s="257">
        <f t="shared" si="115"/>
        <v>1</v>
      </c>
      <c r="C663" s="279" t="s">
        <v>3067</v>
      </c>
      <c r="D663" s="22">
        <v>0</v>
      </c>
      <c r="E663" s="22">
        <f t="shared" si="111"/>
        <v>3</v>
      </c>
      <c r="F663" s="37" t="s">
        <v>3193</v>
      </c>
      <c r="G663" s="37" t="str">
        <f t="shared" ref="G663:G673" si="118">IF(B663=1,F663,"")</f>
        <v>RS.AN-03</v>
      </c>
      <c r="H663" s="37">
        <f>VLOOKUP(E663,'_Score matrix'!$B$31:$C$35,2,FALSE)</f>
        <v>1</v>
      </c>
      <c r="I663" s="37">
        <f t="shared" si="116"/>
        <v>0</v>
      </c>
      <c r="J663" s="37">
        <f t="shared" si="114"/>
        <v>5</v>
      </c>
      <c r="K663" s="37"/>
      <c r="L663" s="55"/>
      <c r="N663" s="2"/>
    </row>
    <row r="664" spans="1:14">
      <c r="A664" s="72" t="s">
        <v>3216</v>
      </c>
      <c r="B664" s="257">
        <f t="shared" si="115"/>
        <v>1</v>
      </c>
      <c r="C664" s="279" t="s">
        <v>3067</v>
      </c>
      <c r="D664" s="22">
        <v>0</v>
      </c>
      <c r="E664" s="22">
        <f t="shared" si="111"/>
        <v>3</v>
      </c>
      <c r="F664" s="37" t="s">
        <v>3179</v>
      </c>
      <c r="G664" s="37" t="str">
        <f t="shared" si="118"/>
        <v>RS.MI-01</v>
      </c>
      <c r="H664" s="37">
        <f>VLOOKUP(E664,'_Score matrix'!$B$31:$C$35,2,FALSE)</f>
        <v>1</v>
      </c>
      <c r="I664" s="37">
        <f t="shared" si="116"/>
        <v>0</v>
      </c>
      <c r="J664" s="37">
        <f t="shared" si="114"/>
        <v>5</v>
      </c>
      <c r="K664" s="37"/>
      <c r="L664" s="55"/>
      <c r="N664" s="2"/>
    </row>
    <row r="665" spans="1:14">
      <c r="A665" s="429" t="str">
        <f>A664</f>
        <v>S 2.17.26</v>
      </c>
      <c r="B665" s="426">
        <f>B664</f>
        <v>1</v>
      </c>
      <c r="C665" s="430" t="str">
        <f>C664</f>
        <v>C</v>
      </c>
      <c r="D665" s="253">
        <f>D664</f>
        <v>0</v>
      </c>
      <c r="E665" s="253">
        <f>E664</f>
        <v>3</v>
      </c>
      <c r="F665" s="254" t="s">
        <v>3180</v>
      </c>
      <c r="G665" s="254" t="str">
        <f t="shared" si="118"/>
        <v>RS.MI-02</v>
      </c>
      <c r="H665" s="253">
        <f>H664</f>
        <v>1</v>
      </c>
      <c r="I665" s="253">
        <f>I664</f>
        <v>0</v>
      </c>
      <c r="J665" s="253">
        <f>J664</f>
        <v>5</v>
      </c>
      <c r="K665" s="253"/>
      <c r="L665" s="431" t="s">
        <v>2811</v>
      </c>
      <c r="N665" s="2"/>
    </row>
    <row r="666" spans="1:14">
      <c r="A666" s="72" t="s">
        <v>3217</v>
      </c>
      <c r="B666" s="257">
        <f>$D$601-1</f>
        <v>1</v>
      </c>
      <c r="C666" s="279" t="s">
        <v>3067</v>
      </c>
      <c r="D666" s="22">
        <v>0</v>
      </c>
      <c r="E666" s="22">
        <f t="shared" si="111"/>
        <v>3</v>
      </c>
      <c r="F666" s="37" t="s">
        <v>3179</v>
      </c>
      <c r="G666" s="37" t="str">
        <f t="shared" si="118"/>
        <v>RS.MI-01</v>
      </c>
      <c r="H666" s="37">
        <f>VLOOKUP(E666,'_Score matrix'!$B$31:$C$35,2,FALSE)</f>
        <v>1</v>
      </c>
      <c r="I666" s="37">
        <f>D666*H666</f>
        <v>0</v>
      </c>
      <c r="J666" s="37">
        <f t="shared" si="114"/>
        <v>5</v>
      </c>
      <c r="K666" s="37"/>
      <c r="L666" s="55"/>
      <c r="N666" s="2"/>
    </row>
    <row r="667" spans="1:14">
      <c r="A667" s="429" t="str">
        <f>A666</f>
        <v>S 2.17.27</v>
      </c>
      <c r="B667" s="426">
        <f>B666</f>
        <v>1</v>
      </c>
      <c r="C667" s="430" t="str">
        <f>C666</f>
        <v>C</v>
      </c>
      <c r="D667" s="253">
        <f>D666</f>
        <v>0</v>
      </c>
      <c r="E667" s="253">
        <f>E666</f>
        <v>3</v>
      </c>
      <c r="F667" s="254" t="s">
        <v>3180</v>
      </c>
      <c r="G667" s="254" t="str">
        <f t="shared" si="118"/>
        <v>RS.MI-02</v>
      </c>
      <c r="H667" s="253">
        <f>H666</f>
        <v>1</v>
      </c>
      <c r="I667" s="253">
        <f>I666</f>
        <v>0</v>
      </c>
      <c r="J667" s="253">
        <f>J666</f>
        <v>5</v>
      </c>
      <c r="K667" s="253"/>
      <c r="L667" s="431" t="s">
        <v>2811</v>
      </c>
      <c r="N667" s="2"/>
    </row>
    <row r="668" spans="1:14">
      <c r="A668" s="72" t="s">
        <v>3218</v>
      </c>
      <c r="B668" s="257">
        <f>$D$601-1</f>
        <v>1</v>
      </c>
      <c r="C668" s="279" t="s">
        <v>3067</v>
      </c>
      <c r="D668" s="22">
        <v>0</v>
      </c>
      <c r="E668" s="22">
        <f t="shared" si="111"/>
        <v>3</v>
      </c>
      <c r="F668" s="37" t="s">
        <v>3179</v>
      </c>
      <c r="G668" s="37" t="str">
        <f t="shared" si="118"/>
        <v>RS.MI-01</v>
      </c>
      <c r="H668" s="37">
        <f>VLOOKUP(E668,'_Score matrix'!$B$31:$C$35,2,FALSE)</f>
        <v>1</v>
      </c>
      <c r="I668" s="37">
        <f>D668*H668</f>
        <v>0</v>
      </c>
      <c r="J668" s="37">
        <f t="shared" si="114"/>
        <v>5</v>
      </c>
      <c r="K668" s="37"/>
      <c r="L668" s="55"/>
      <c r="N668" s="2"/>
    </row>
    <row r="669" spans="1:14">
      <c r="A669" s="429" t="str">
        <f t="shared" ref="A669:E669" si="119">A668</f>
        <v>S 2.17.28</v>
      </c>
      <c r="B669" s="426">
        <f t="shared" si="119"/>
        <v>1</v>
      </c>
      <c r="C669" s="430" t="str">
        <f t="shared" si="119"/>
        <v>C</v>
      </c>
      <c r="D669" s="253">
        <f t="shared" si="119"/>
        <v>0</v>
      </c>
      <c r="E669" s="253">
        <f t="shared" si="119"/>
        <v>3</v>
      </c>
      <c r="F669" s="254" t="s">
        <v>3180</v>
      </c>
      <c r="G669" s="254" t="str">
        <f t="shared" si="118"/>
        <v>RS.MI-02</v>
      </c>
      <c r="H669" s="253">
        <f t="shared" ref="H669:J669" si="120">H668</f>
        <v>1</v>
      </c>
      <c r="I669" s="253">
        <f t="shared" si="120"/>
        <v>0</v>
      </c>
      <c r="J669" s="253">
        <f t="shared" si="120"/>
        <v>5</v>
      </c>
      <c r="K669" s="253"/>
      <c r="L669" s="431" t="s">
        <v>2811</v>
      </c>
      <c r="N669" s="2"/>
    </row>
    <row r="670" spans="1:14">
      <c r="A670" s="72" t="s">
        <v>3219</v>
      </c>
      <c r="B670" s="257">
        <f>$D$601-1</f>
        <v>1</v>
      </c>
      <c r="C670" s="279" t="s">
        <v>3067</v>
      </c>
      <c r="D670" s="22">
        <v>0</v>
      </c>
      <c r="E670" s="22">
        <f t="shared" si="111"/>
        <v>3</v>
      </c>
      <c r="F670" s="205" t="s">
        <v>3121</v>
      </c>
      <c r="G670" s="37" t="str">
        <f t="shared" si="118"/>
        <v>ID.IM-03</v>
      </c>
      <c r="H670" s="37">
        <f>VLOOKUP(E670,'_Score matrix'!$B$31:$C$35,2,FALSE)</f>
        <v>1</v>
      </c>
      <c r="I670" s="37">
        <f>D670*H670</f>
        <v>0</v>
      </c>
      <c r="J670" s="37">
        <f t="shared" si="114"/>
        <v>5</v>
      </c>
      <c r="K670" s="37"/>
      <c r="L670" s="55"/>
      <c r="N670" s="2"/>
    </row>
    <row r="671" spans="1:14">
      <c r="A671" s="72" t="s">
        <v>3220</v>
      </c>
      <c r="B671" s="257">
        <f>$D$601-1</f>
        <v>1</v>
      </c>
      <c r="C671" s="279" t="s">
        <v>3067</v>
      </c>
      <c r="D671" s="22">
        <v>0</v>
      </c>
      <c r="E671" s="22">
        <f t="shared" si="111"/>
        <v>3</v>
      </c>
      <c r="F671" s="205" t="s">
        <v>3172</v>
      </c>
      <c r="G671" s="37" t="str">
        <f t="shared" si="118"/>
        <v>RS.CO-02</v>
      </c>
      <c r="H671" s="37">
        <f>VLOOKUP(E671,'_Score matrix'!$B$31:$C$35,2,FALSE)</f>
        <v>1</v>
      </c>
      <c r="I671" s="37">
        <f>D671*H671</f>
        <v>0</v>
      </c>
      <c r="J671" s="37">
        <f t="shared" si="114"/>
        <v>5</v>
      </c>
      <c r="K671" s="37"/>
      <c r="L671" s="55"/>
      <c r="N671" s="2"/>
    </row>
    <row r="672" spans="1:14">
      <c r="A672" s="72" t="s">
        <v>3221</v>
      </c>
      <c r="B672" s="257">
        <f>$D$601-1</f>
        <v>1</v>
      </c>
      <c r="C672" s="279" t="s">
        <v>3067</v>
      </c>
      <c r="D672" s="22">
        <v>0</v>
      </c>
      <c r="E672" s="22">
        <f t="shared" si="111"/>
        <v>3</v>
      </c>
      <c r="F672" s="37" t="s">
        <v>3180</v>
      </c>
      <c r="G672" s="37" t="str">
        <f t="shared" si="118"/>
        <v>RS.MI-02</v>
      </c>
      <c r="H672" s="37">
        <f>VLOOKUP(E672,'_Score matrix'!$B$31:$C$35,2,FALSE)</f>
        <v>1</v>
      </c>
      <c r="I672" s="37">
        <f>D672*H672</f>
        <v>0</v>
      </c>
      <c r="J672" s="37">
        <f t="shared" si="114"/>
        <v>5</v>
      </c>
      <c r="K672" s="37"/>
      <c r="L672" s="55"/>
      <c r="N672" s="2"/>
    </row>
    <row r="673" spans="1:14">
      <c r="A673" s="72" t="s">
        <v>3222</v>
      </c>
      <c r="B673" s="257">
        <f>$D$601-1</f>
        <v>1</v>
      </c>
      <c r="C673" s="279" t="s">
        <v>3067</v>
      </c>
      <c r="D673" s="22">
        <v>0</v>
      </c>
      <c r="E673" s="22">
        <f t="shared" si="111"/>
        <v>3</v>
      </c>
      <c r="F673" s="205" t="s">
        <v>3121</v>
      </c>
      <c r="G673" s="37" t="str">
        <f t="shared" si="118"/>
        <v>ID.IM-03</v>
      </c>
      <c r="H673" s="37">
        <f>VLOOKUP(E673,'_Score matrix'!$B$31:$C$35,2,FALSE)</f>
        <v>1</v>
      </c>
      <c r="I673" s="37">
        <f>D673*H673</f>
        <v>0</v>
      </c>
      <c r="J673" s="37">
        <f t="shared" si="114"/>
        <v>5</v>
      </c>
      <c r="K673" s="37"/>
      <c r="L673" s="63"/>
      <c r="N673" s="2"/>
    </row>
    <row r="674" spans="1:14">
      <c r="A674" s="429" t="str">
        <f>A673</f>
        <v>S 2.17.32</v>
      </c>
      <c r="B674" s="426">
        <f>B673</f>
        <v>1</v>
      </c>
      <c r="C674" s="430" t="str">
        <f>C673</f>
        <v>C</v>
      </c>
      <c r="D674" s="253">
        <f>D673</f>
        <v>0</v>
      </c>
      <c r="E674" s="253">
        <f>E673</f>
        <v>3</v>
      </c>
      <c r="F674" s="254"/>
      <c r="G674" s="254"/>
      <c r="H674" s="253">
        <f>H673</f>
        <v>1</v>
      </c>
      <c r="I674" s="253">
        <f>I673</f>
        <v>0</v>
      </c>
      <c r="J674" s="253">
        <f>J673</f>
        <v>5</v>
      </c>
      <c r="K674" s="253"/>
      <c r="L674" s="431" t="s">
        <v>2811</v>
      </c>
      <c r="N674" s="2"/>
    </row>
    <row r="675" spans="1:14" ht="15" thickBot="1">
      <c r="A675" s="77" t="s">
        <v>3223</v>
      </c>
      <c r="B675" s="269"/>
      <c r="C675" s="287"/>
      <c r="D675" s="58"/>
      <c r="E675" s="58"/>
      <c r="F675" s="110"/>
      <c r="G675" s="110"/>
      <c r="H675" s="39"/>
      <c r="I675" s="39"/>
      <c r="J675" s="39"/>
      <c r="K675" s="39"/>
      <c r="L675" s="61"/>
      <c r="N675" s="2"/>
    </row>
    <row r="676" spans="1:14">
      <c r="A676" s="71" t="s">
        <v>2993</v>
      </c>
      <c r="B676" s="272"/>
      <c r="C676" s="289"/>
      <c r="D676" s="23">
        <f>SUMIFS(D:D,$A:$A,"S 2*",$B:$B,1,$C:$C,"C",$L:$L,"&lt;&gt;NIST MAPPING")</f>
        <v>0</v>
      </c>
      <c r="E676" s="23">
        <f>SUMIFS(E:E,$A:$A,"S 2*",$B:$B,1,$C:$C,"C",$L:$L,"&lt;&gt;NIST MAPPING")</f>
        <v>108</v>
      </c>
      <c r="F676" s="43"/>
      <c r="G676" s="43"/>
      <c r="H676" s="43">
        <f>SUMIFS(H:H,$A:$A,"S 2*",$B:$B,1,$C:$C,"C",$L:$L,"&lt;&gt;NIST MAPPING")</f>
        <v>36</v>
      </c>
      <c r="I676" s="43">
        <f>SUMIFS(I:I,$A:$A,"S 2*",$B:$B,1,$C:$C,"C",$L:$L,"&lt;&gt;NIST MAPPING")</f>
        <v>0</v>
      </c>
      <c r="J676" s="43">
        <f>SUMIFS(J:J,$A:$A,"S 2*",$B:$B,1,$C:$C,"C",$L:$L,"&lt;&gt;NIST MAPPING")</f>
        <v>180</v>
      </c>
      <c r="K676" s="43">
        <f>IF(ROUND(100*(I676-H676)/(J676-H676),2) &lt; 0, 0, ROUND(100*(I676-H676)/(J676-H676),2))</f>
        <v>0</v>
      </c>
      <c r="L676" s="59"/>
      <c r="N676" s="2"/>
    </row>
    <row r="677" spans="1:14" ht="15" thickBot="1">
      <c r="A677" s="74" t="s">
        <v>2806</v>
      </c>
      <c r="B677" s="274"/>
      <c r="C677" s="292"/>
      <c r="D677" s="68">
        <f>SUMIFS(D:D,$A:$A,"S 2*",$B:$B,1,$C:$C,"M",$L:$L,"&lt;&gt;NIST MAPPING")</f>
        <v>0</v>
      </c>
      <c r="E677" s="68">
        <f>SUMIFS(E:E,$A:$A,"S 2*",$B:$B,1,$C:$C,"M",$L:$L,"&lt;&gt;NIST MAPPING")</f>
        <v>42</v>
      </c>
      <c r="F677" s="34"/>
      <c r="G677" s="34"/>
      <c r="H677" s="34">
        <f>SUMIFS(H:H,$A:$A,"S 2*",$B:$B,1,$C:$C,"M",$L:$L,"&lt;&gt;NIST MAPPING")</f>
        <v>14</v>
      </c>
      <c r="I677" s="34">
        <f>SUMIFS(I:I,$A:$A,"S 2*",$B:$B,1,$C:$C,"M",$L:$L,"&lt;&gt;NIST MAPPING")</f>
        <v>0</v>
      </c>
      <c r="J677" s="34">
        <f>SUMIFS(J:J,$A:$A,"S 2*",$B:$B,1,$C:$C,"M",$L:$L,"&lt;&gt;NIST MAPPING")</f>
        <v>70</v>
      </c>
      <c r="K677" s="34">
        <f>IF(IF(AND(D602=2,D604&gt;0),D604*20,ROUND(100*(I677-H677)/(J677-H677),2)) &lt; 0, 0, IF(AND(D602=2,D604&gt;0),D604*20,ROUND(100*(I677-H677)/(J677-H677),2)))</f>
        <v>0</v>
      </c>
      <c r="L677" s="62" t="s">
        <v>3224</v>
      </c>
      <c r="N677" s="2"/>
    </row>
    <row r="678" spans="1:14" ht="15" thickBot="1">
      <c r="A678" s="78"/>
      <c r="F678" s="5"/>
      <c r="G678" s="5"/>
      <c r="H678" s="5"/>
      <c r="I678" s="5"/>
      <c r="J678" s="5"/>
      <c r="K678" s="5"/>
      <c r="N678" s="2"/>
    </row>
    <row r="679" spans="1:14">
      <c r="A679" s="51" t="s">
        <v>3225</v>
      </c>
      <c r="B679" s="260"/>
      <c r="C679" s="278"/>
      <c r="D679" s="66"/>
      <c r="E679" s="66"/>
      <c r="F679" s="208"/>
      <c r="G679" s="208"/>
      <c r="H679" s="42"/>
      <c r="I679" s="42"/>
      <c r="J679" s="42"/>
      <c r="K679" s="42"/>
      <c r="L679" s="59"/>
      <c r="N679" s="2"/>
    </row>
    <row r="680" spans="1:14">
      <c r="A680" s="72" t="s">
        <v>3226</v>
      </c>
      <c r="B680" s="257"/>
      <c r="C680" s="279"/>
      <c r="D680" s="22">
        <v>2</v>
      </c>
      <c r="E680" s="22"/>
      <c r="F680" s="205"/>
      <c r="G680" s="205"/>
      <c r="H680" s="37"/>
      <c r="I680" s="37"/>
      <c r="J680" s="37"/>
      <c r="K680" s="37"/>
      <c r="L680" s="55"/>
      <c r="N680" s="2"/>
    </row>
    <row r="681" spans="1:14">
      <c r="A681" s="72" t="s">
        <v>3227</v>
      </c>
      <c r="B681" s="257">
        <f>$D$680-1</f>
        <v>1</v>
      </c>
      <c r="C681" s="279" t="s">
        <v>2726</v>
      </c>
      <c r="D681" s="22">
        <v>0</v>
      </c>
      <c r="E681" s="22">
        <v>3</v>
      </c>
      <c r="F681" s="205" t="s">
        <v>2831</v>
      </c>
      <c r="G681" s="205" t="str">
        <f>IF(B681=1,F681,"")</f>
        <v>GV.RR-02</v>
      </c>
      <c r="H681" s="37">
        <f>VLOOKUP(E681,'_Score matrix'!$B$31:$C$35,2,FALSE)</f>
        <v>1</v>
      </c>
      <c r="I681" s="37">
        <f>D681*H681</f>
        <v>0</v>
      </c>
      <c r="J681" s="37">
        <f>5*H681</f>
        <v>5</v>
      </c>
      <c r="K681" s="37"/>
      <c r="L681" s="55"/>
      <c r="N681" s="2"/>
    </row>
    <row r="682" spans="1:14">
      <c r="A682" s="429" t="str">
        <f t="shared" ref="A682:E684" si="121">A681</f>
        <v>S 3.1</v>
      </c>
      <c r="B682" s="426">
        <f t="shared" si="121"/>
        <v>1</v>
      </c>
      <c r="C682" s="430" t="str">
        <f t="shared" si="121"/>
        <v>M</v>
      </c>
      <c r="D682" s="253">
        <f t="shared" si="121"/>
        <v>0</v>
      </c>
      <c r="E682" s="253">
        <f t="shared" si="121"/>
        <v>3</v>
      </c>
      <c r="F682" s="254" t="s">
        <v>3189</v>
      </c>
      <c r="G682" s="254" t="str">
        <f>IF(B682=1,F682,"")</f>
        <v>RS.MA-02</v>
      </c>
      <c r="H682" s="253">
        <f t="shared" ref="H682:J684" si="122">H681</f>
        <v>1</v>
      </c>
      <c r="I682" s="253">
        <f t="shared" si="122"/>
        <v>0</v>
      </c>
      <c r="J682" s="253">
        <f t="shared" si="122"/>
        <v>5</v>
      </c>
      <c r="K682" s="253"/>
      <c r="L682" s="431" t="s">
        <v>2811</v>
      </c>
      <c r="N682" s="2"/>
    </row>
    <row r="683" spans="1:14">
      <c r="A683" s="429" t="str">
        <f t="shared" si="121"/>
        <v>S 3.1</v>
      </c>
      <c r="B683" s="426">
        <f t="shared" si="121"/>
        <v>1</v>
      </c>
      <c r="C683" s="430" t="str">
        <f t="shared" si="121"/>
        <v>M</v>
      </c>
      <c r="D683" s="253">
        <f t="shared" si="121"/>
        <v>0</v>
      </c>
      <c r="E683" s="253">
        <f t="shared" si="121"/>
        <v>3</v>
      </c>
      <c r="F683" s="254" t="s">
        <v>3193</v>
      </c>
      <c r="G683" s="254" t="str">
        <f>IF(B683=1,F683,"")</f>
        <v>RS.AN-03</v>
      </c>
      <c r="H683" s="253">
        <f t="shared" si="122"/>
        <v>1</v>
      </c>
      <c r="I683" s="253">
        <f t="shared" si="122"/>
        <v>0</v>
      </c>
      <c r="J683" s="253">
        <f t="shared" si="122"/>
        <v>5</v>
      </c>
      <c r="K683" s="253"/>
      <c r="L683" s="431" t="s">
        <v>2811</v>
      </c>
      <c r="N683" s="2"/>
    </row>
    <row r="684" spans="1:14">
      <c r="A684" s="429" t="str">
        <f t="shared" si="121"/>
        <v>S 3.1</v>
      </c>
      <c r="B684" s="426">
        <f t="shared" si="121"/>
        <v>1</v>
      </c>
      <c r="C684" s="430" t="str">
        <f t="shared" si="121"/>
        <v>M</v>
      </c>
      <c r="D684" s="253">
        <f t="shared" si="121"/>
        <v>0</v>
      </c>
      <c r="E684" s="253">
        <f t="shared" si="121"/>
        <v>3</v>
      </c>
      <c r="F684" s="254" t="s">
        <v>3124</v>
      </c>
      <c r="G684" s="254" t="str">
        <f>IF(B684=1,F684,"")</f>
        <v>DE.AE-02</v>
      </c>
      <c r="H684" s="253">
        <f t="shared" si="122"/>
        <v>1</v>
      </c>
      <c r="I684" s="253">
        <f t="shared" si="122"/>
        <v>0</v>
      </c>
      <c r="J684" s="253">
        <f t="shared" si="122"/>
        <v>5</v>
      </c>
      <c r="K684" s="253"/>
      <c r="L684" s="431" t="s">
        <v>2811</v>
      </c>
      <c r="N684" s="2"/>
    </row>
    <row r="685" spans="1:14">
      <c r="A685" s="72" t="s">
        <v>3228</v>
      </c>
      <c r="B685" s="257"/>
      <c r="C685" s="279"/>
      <c r="D685" s="22"/>
      <c r="E685" s="22"/>
      <c r="F685" s="205"/>
      <c r="G685" s="205"/>
      <c r="H685" s="37"/>
      <c r="I685" s="37"/>
      <c r="J685" s="37"/>
      <c r="K685" s="37"/>
      <c r="L685" s="55"/>
      <c r="N685" s="2"/>
    </row>
    <row r="686" spans="1:14">
      <c r="A686" s="72" t="s">
        <v>3229</v>
      </c>
      <c r="B686" s="257"/>
      <c r="C686" s="279"/>
      <c r="D686" s="22">
        <v>1</v>
      </c>
      <c r="E686" s="22"/>
      <c r="F686" s="205"/>
      <c r="G686" s="205"/>
      <c r="H686" s="37"/>
      <c r="I686" s="37"/>
      <c r="J686" s="37"/>
      <c r="K686" s="37"/>
      <c r="L686" s="55"/>
      <c r="N686" s="2"/>
    </row>
    <row r="687" spans="1:14">
      <c r="A687" s="72" t="s">
        <v>3230</v>
      </c>
      <c r="B687" s="257"/>
      <c r="C687" s="279"/>
      <c r="D687" s="22">
        <v>1</v>
      </c>
      <c r="E687" s="22"/>
      <c r="F687" s="205"/>
      <c r="G687" s="205"/>
      <c r="H687" s="37"/>
      <c r="I687" s="37"/>
      <c r="J687" s="37"/>
      <c r="K687" s="37"/>
      <c r="L687" s="55"/>
      <c r="N687" s="2"/>
    </row>
    <row r="688" spans="1:14">
      <c r="A688" s="72" t="s">
        <v>3231</v>
      </c>
      <c r="B688" s="257"/>
      <c r="C688" s="279"/>
      <c r="D688" s="22">
        <v>1</v>
      </c>
      <c r="E688" s="22"/>
      <c r="F688" s="205"/>
      <c r="G688" s="205"/>
      <c r="H688" s="37"/>
      <c r="I688" s="37"/>
      <c r="J688" s="37"/>
      <c r="K688" s="37"/>
      <c r="L688" s="55"/>
      <c r="N688" s="2"/>
    </row>
    <row r="689" spans="1:14">
      <c r="A689" s="72" t="s">
        <v>3232</v>
      </c>
      <c r="B689" s="257"/>
      <c r="C689" s="279"/>
      <c r="D689" s="22">
        <v>1</v>
      </c>
      <c r="E689" s="22"/>
      <c r="F689" s="205"/>
      <c r="G689" s="205"/>
      <c r="H689" s="37"/>
      <c r="I689" s="37"/>
      <c r="J689" s="37"/>
      <c r="K689" s="37"/>
      <c r="L689" s="55"/>
      <c r="N689" s="2"/>
    </row>
    <row r="690" spans="1:14">
      <c r="A690" s="72" t="s">
        <v>3233</v>
      </c>
      <c r="B690" s="257"/>
      <c r="C690" s="279"/>
      <c r="D690" s="22">
        <v>1</v>
      </c>
      <c r="E690" s="22"/>
      <c r="F690" s="205"/>
      <c r="G690" s="205"/>
      <c r="H690" s="37"/>
      <c r="I690" s="37"/>
      <c r="J690" s="37"/>
      <c r="K690" s="37"/>
      <c r="L690" s="55"/>
      <c r="N690" s="2"/>
    </row>
    <row r="691" spans="1:14">
      <c r="A691" s="72" t="s">
        <v>3234</v>
      </c>
      <c r="B691" s="257"/>
      <c r="C691" s="279"/>
      <c r="D691" s="22">
        <v>1</v>
      </c>
      <c r="E691" s="22"/>
      <c r="F691" s="205"/>
      <c r="G691" s="205"/>
      <c r="H691" s="37"/>
      <c r="I691" s="37"/>
      <c r="J691" s="37"/>
      <c r="K691" s="37"/>
      <c r="L691" s="55"/>
      <c r="N691" s="2"/>
    </row>
    <row r="692" spans="1:14">
      <c r="A692" s="72" t="s">
        <v>3235</v>
      </c>
      <c r="B692" s="257"/>
      <c r="C692" s="279"/>
      <c r="D692" s="22">
        <v>1</v>
      </c>
      <c r="E692" s="22"/>
      <c r="F692" s="205"/>
      <c r="G692" s="205"/>
      <c r="H692" s="37"/>
      <c r="I692" s="37"/>
      <c r="J692" s="37"/>
      <c r="K692" s="37"/>
      <c r="L692" s="55"/>
      <c r="N692" s="2"/>
    </row>
    <row r="693" spans="1:14">
      <c r="A693" s="72" t="s">
        <v>3236</v>
      </c>
      <c r="B693" s="257"/>
      <c r="C693" s="279"/>
      <c r="D693" s="22">
        <v>1</v>
      </c>
      <c r="E693" s="22"/>
      <c r="F693" s="205"/>
      <c r="G693" s="205"/>
      <c r="H693" s="37"/>
      <c r="I693" s="37"/>
      <c r="J693" s="37"/>
      <c r="K693" s="37"/>
      <c r="L693" s="55"/>
      <c r="N693" s="2"/>
    </row>
    <row r="694" spans="1:14">
      <c r="A694" s="72" t="s">
        <v>3237</v>
      </c>
      <c r="B694" s="257"/>
      <c r="C694" s="279"/>
      <c r="D694" s="22">
        <v>1</v>
      </c>
      <c r="E694" s="22"/>
      <c r="F694" s="205"/>
      <c r="G694" s="205"/>
      <c r="H694" s="37"/>
      <c r="I694" s="37"/>
      <c r="J694" s="37"/>
      <c r="K694" s="37"/>
      <c r="L694" s="55"/>
      <c r="N694" s="2"/>
    </row>
    <row r="695" spans="1:14">
      <c r="A695" s="72" t="s">
        <v>3238</v>
      </c>
      <c r="B695" s="257"/>
      <c r="C695" s="279"/>
      <c r="D695" s="22">
        <v>1</v>
      </c>
      <c r="E695" s="22"/>
      <c r="F695" s="205"/>
      <c r="G695" s="205"/>
      <c r="H695" s="37"/>
      <c r="I695" s="37"/>
      <c r="J695" s="37"/>
      <c r="K695" s="37"/>
      <c r="L695" s="55"/>
      <c r="N695" s="2"/>
    </row>
    <row r="696" spans="1:14">
      <c r="A696" s="72" t="s">
        <v>3239</v>
      </c>
      <c r="B696" s="257"/>
      <c r="C696" s="279"/>
      <c r="D696" s="22">
        <v>1</v>
      </c>
      <c r="E696" s="22"/>
      <c r="F696" s="205"/>
      <c r="G696" s="205"/>
      <c r="H696" s="37"/>
      <c r="I696" s="37"/>
      <c r="J696" s="37"/>
      <c r="K696" s="37"/>
      <c r="L696" s="55"/>
      <c r="N696" s="2"/>
    </row>
    <row r="697" spans="1:14">
      <c r="A697" s="72" t="s">
        <v>3240</v>
      </c>
      <c r="B697" s="257">
        <f t="shared" ref="B697:B703" si="123">$D$680-1</f>
        <v>1</v>
      </c>
      <c r="C697" s="279" t="s">
        <v>2726</v>
      </c>
      <c r="D697" s="22">
        <v>0</v>
      </c>
      <c r="E697" s="22">
        <v>3</v>
      </c>
      <c r="F697" s="205"/>
      <c r="G697" s="205"/>
      <c r="H697" s="37">
        <f>VLOOKUP(E697,'_Score matrix'!$B$31:$C$35,2,FALSE)</f>
        <v>1</v>
      </c>
      <c r="I697" s="37">
        <f t="shared" ref="I697:I703" si="124">D697*H697</f>
        <v>0</v>
      </c>
      <c r="J697" s="37">
        <f>5*H697</f>
        <v>5</v>
      </c>
      <c r="K697" s="37"/>
      <c r="L697" s="55"/>
      <c r="N697" s="2"/>
    </row>
    <row r="698" spans="1:14">
      <c r="A698" s="72" t="s">
        <v>3241</v>
      </c>
      <c r="B698" s="257">
        <f t="shared" si="123"/>
        <v>1</v>
      </c>
      <c r="C698" s="279" t="s">
        <v>2726</v>
      </c>
      <c r="D698" s="22">
        <v>0</v>
      </c>
      <c r="E698" s="22">
        <v>3</v>
      </c>
      <c r="F698" s="205"/>
      <c r="G698" s="205"/>
      <c r="H698" s="37">
        <f>VLOOKUP(E698,'_Score matrix'!$B$31:$C$35,2,FALSE)</f>
        <v>1</v>
      </c>
      <c r="I698" s="37">
        <f t="shared" si="124"/>
        <v>0</v>
      </c>
      <c r="J698" s="37">
        <f t="shared" ref="J698:J712" si="125">5*H698</f>
        <v>5</v>
      </c>
      <c r="K698" s="37"/>
      <c r="L698" s="55"/>
      <c r="N698" s="2"/>
    </row>
    <row r="699" spans="1:14">
      <c r="A699" s="72" t="s">
        <v>3242</v>
      </c>
      <c r="B699" s="257">
        <f t="shared" si="123"/>
        <v>1</v>
      </c>
      <c r="C699" s="279" t="s">
        <v>2726</v>
      </c>
      <c r="D699" s="22">
        <v>0</v>
      </c>
      <c r="E699" s="22">
        <v>3</v>
      </c>
      <c r="F699" s="205" t="s">
        <v>3110</v>
      </c>
      <c r="G699" s="205" t="str">
        <f>IF(B699=1,F699,"")</f>
        <v>DE.AE-06</v>
      </c>
      <c r="H699" s="37">
        <f>VLOOKUP(E699,'_Score matrix'!$B$31:$C$35,2,FALSE)</f>
        <v>1</v>
      </c>
      <c r="I699" s="37">
        <f t="shared" si="124"/>
        <v>0</v>
      </c>
      <c r="J699" s="37">
        <f t="shared" si="125"/>
        <v>5</v>
      </c>
      <c r="K699" s="37"/>
      <c r="L699" s="55"/>
      <c r="N699" s="2"/>
    </row>
    <row r="700" spans="1:14">
      <c r="A700" s="72" t="s">
        <v>3243</v>
      </c>
      <c r="B700" s="257">
        <f t="shared" si="123"/>
        <v>1</v>
      </c>
      <c r="C700" s="279" t="s">
        <v>2726</v>
      </c>
      <c r="D700" s="22">
        <v>0</v>
      </c>
      <c r="E700" s="22">
        <v>3</v>
      </c>
      <c r="F700" s="205" t="s">
        <v>2831</v>
      </c>
      <c r="G700" s="205" t="str">
        <f>IF(B700=1,F700,"")</f>
        <v>GV.RR-02</v>
      </c>
      <c r="H700" s="37">
        <f>VLOOKUP(E700,'_Score matrix'!$B$31:$C$35,2,FALSE)</f>
        <v>1</v>
      </c>
      <c r="I700" s="37">
        <f t="shared" si="124"/>
        <v>0</v>
      </c>
      <c r="J700" s="37">
        <f t="shared" si="125"/>
        <v>5</v>
      </c>
      <c r="K700" s="37"/>
      <c r="L700" s="55"/>
      <c r="N700" s="2"/>
    </row>
    <row r="701" spans="1:14">
      <c r="A701" s="72" t="s">
        <v>3244</v>
      </c>
      <c r="B701" s="257">
        <f t="shared" si="123"/>
        <v>1</v>
      </c>
      <c r="C701" s="279" t="s">
        <v>2726</v>
      </c>
      <c r="D701" s="22">
        <v>0</v>
      </c>
      <c r="E701" s="22">
        <v>3</v>
      </c>
      <c r="F701" s="205" t="s">
        <v>2831</v>
      </c>
      <c r="G701" s="205" t="str">
        <f>IF(B701=1,F701,"")</f>
        <v>GV.RR-02</v>
      </c>
      <c r="H701" s="37">
        <f>VLOOKUP(E701,'_Score matrix'!$B$31:$C$35,2,FALSE)</f>
        <v>1</v>
      </c>
      <c r="I701" s="37">
        <f t="shared" si="124"/>
        <v>0</v>
      </c>
      <c r="J701" s="37">
        <f t="shared" si="125"/>
        <v>5</v>
      </c>
      <c r="K701" s="37"/>
      <c r="L701" s="55"/>
      <c r="N701" s="2"/>
    </row>
    <row r="702" spans="1:14">
      <c r="A702" s="72" t="s">
        <v>3245</v>
      </c>
      <c r="B702" s="257">
        <f t="shared" si="123"/>
        <v>1</v>
      </c>
      <c r="C702" s="279" t="s">
        <v>2726</v>
      </c>
      <c r="D702" s="22">
        <v>0</v>
      </c>
      <c r="E702" s="22">
        <v>3</v>
      </c>
      <c r="F702" s="205"/>
      <c r="G702" s="205"/>
      <c r="H702" s="37">
        <f>VLOOKUP(E702,'_Score matrix'!$B$31:$C$35,2,FALSE)</f>
        <v>1</v>
      </c>
      <c r="I702" s="37">
        <f t="shared" si="124"/>
        <v>0</v>
      </c>
      <c r="J702" s="37">
        <f t="shared" si="125"/>
        <v>5</v>
      </c>
      <c r="K702" s="37"/>
      <c r="L702" s="55"/>
      <c r="N702" s="2"/>
    </row>
    <row r="703" spans="1:14">
      <c r="A703" s="72" t="s">
        <v>3246</v>
      </c>
      <c r="B703" s="257">
        <f t="shared" si="123"/>
        <v>1</v>
      </c>
      <c r="C703" s="279" t="s">
        <v>2726</v>
      </c>
      <c r="D703" s="22">
        <v>0</v>
      </c>
      <c r="E703" s="22">
        <v>3</v>
      </c>
      <c r="F703" s="205" t="s">
        <v>2984</v>
      </c>
      <c r="G703" s="205" t="str">
        <f>IF(B703=1,F703,"")</f>
        <v>ID.IM-04</v>
      </c>
      <c r="H703" s="37">
        <f>VLOOKUP(E703,'_Score matrix'!$B$31:$C$35,2,FALSE)</f>
        <v>1</v>
      </c>
      <c r="I703" s="37">
        <f t="shared" si="124"/>
        <v>0</v>
      </c>
      <c r="J703" s="37">
        <f t="shared" si="125"/>
        <v>5</v>
      </c>
      <c r="K703" s="37"/>
      <c r="L703" s="55"/>
      <c r="N703" s="2"/>
    </row>
    <row r="704" spans="1:14">
      <c r="A704" s="429" t="str">
        <f>A703</f>
        <v>S 3.9</v>
      </c>
      <c r="B704" s="426">
        <f>B703</f>
        <v>1</v>
      </c>
      <c r="C704" s="430" t="str">
        <f>C703</f>
        <v>M</v>
      </c>
      <c r="D704" s="253">
        <f>D703</f>
        <v>0</v>
      </c>
      <c r="E704" s="253">
        <f>E703</f>
        <v>3</v>
      </c>
      <c r="F704" s="254"/>
      <c r="G704" s="254"/>
      <c r="H704" s="253">
        <f>H703</f>
        <v>1</v>
      </c>
      <c r="I704" s="253">
        <f>I703</f>
        <v>0</v>
      </c>
      <c r="J704" s="253">
        <f>J703</f>
        <v>5</v>
      </c>
      <c r="K704" s="253"/>
      <c r="L704" s="431" t="s">
        <v>2811</v>
      </c>
      <c r="N704" s="2"/>
    </row>
    <row r="705" spans="1:14">
      <c r="A705" s="72" t="s">
        <v>3247</v>
      </c>
      <c r="B705" s="257">
        <f>$D$680-1</f>
        <v>1</v>
      </c>
      <c r="C705" s="279" t="s">
        <v>2726</v>
      </c>
      <c r="D705" s="22">
        <v>0</v>
      </c>
      <c r="E705" s="22">
        <v>3</v>
      </c>
      <c r="F705" s="205"/>
      <c r="G705" s="205"/>
      <c r="H705" s="37">
        <f>VLOOKUP(E705,'_Score matrix'!$B$31:$C$35,2,FALSE)</f>
        <v>1</v>
      </c>
      <c r="I705" s="37">
        <f>D705*H705</f>
        <v>0</v>
      </c>
      <c r="J705" s="37">
        <f t="shared" si="125"/>
        <v>5</v>
      </c>
      <c r="K705" s="37"/>
      <c r="L705" s="55"/>
      <c r="N705" s="2"/>
    </row>
    <row r="706" spans="1:14">
      <c r="A706" s="72" t="s">
        <v>3248</v>
      </c>
      <c r="B706" s="257">
        <f>$D$680-1</f>
        <v>1</v>
      </c>
      <c r="C706" s="279" t="s">
        <v>2726</v>
      </c>
      <c r="D706" s="22">
        <v>0</v>
      </c>
      <c r="E706" s="22">
        <v>3</v>
      </c>
      <c r="F706" s="205"/>
      <c r="G706" s="205"/>
      <c r="H706" s="37">
        <f>VLOOKUP(E706,'_Score matrix'!$B$31:$C$35,2,FALSE)</f>
        <v>1</v>
      </c>
      <c r="I706" s="37">
        <f>D706*H706</f>
        <v>0</v>
      </c>
      <c r="J706" s="37">
        <f t="shared" si="125"/>
        <v>5</v>
      </c>
      <c r="K706" s="37"/>
      <c r="L706" s="55"/>
      <c r="N706" s="2"/>
    </row>
    <row r="707" spans="1:14">
      <c r="A707" s="72" t="s">
        <v>3249</v>
      </c>
      <c r="B707" s="257">
        <f>$D$680-1</f>
        <v>1</v>
      </c>
      <c r="C707" s="279" t="s">
        <v>2726</v>
      </c>
      <c r="D707" s="22">
        <v>0</v>
      </c>
      <c r="E707" s="22">
        <v>3</v>
      </c>
      <c r="F707" s="205"/>
      <c r="G707" s="205"/>
      <c r="H707" s="37">
        <f>VLOOKUP(E707,'_Score matrix'!$B$31:$C$35,2,FALSE)</f>
        <v>1</v>
      </c>
      <c r="I707" s="37">
        <f>D707*H707</f>
        <v>0</v>
      </c>
      <c r="J707" s="37">
        <f t="shared" si="125"/>
        <v>5</v>
      </c>
      <c r="K707" s="37"/>
      <c r="L707" s="55"/>
      <c r="N707" s="2"/>
    </row>
    <row r="708" spans="1:14">
      <c r="A708" s="429" t="str">
        <f t="shared" ref="A708:E710" si="126">A707</f>
        <v>S 3.13</v>
      </c>
      <c r="B708" s="426">
        <f t="shared" si="126"/>
        <v>1</v>
      </c>
      <c r="C708" s="430" t="str">
        <f t="shared" si="126"/>
        <v>M</v>
      </c>
      <c r="D708" s="253">
        <f t="shared" si="126"/>
        <v>0</v>
      </c>
      <c r="E708" s="253">
        <f t="shared" si="126"/>
        <v>3</v>
      </c>
      <c r="F708" s="254" t="s">
        <v>3189</v>
      </c>
      <c r="G708" s="254" t="str">
        <f>IF(B708=1,F708,"")</f>
        <v>RS.MA-02</v>
      </c>
      <c r="H708" s="253">
        <f t="shared" ref="H708:J710" si="127">H707</f>
        <v>1</v>
      </c>
      <c r="I708" s="253">
        <f t="shared" si="127"/>
        <v>0</v>
      </c>
      <c r="J708" s="253">
        <f t="shared" si="127"/>
        <v>5</v>
      </c>
      <c r="K708" s="253"/>
      <c r="L708" s="431" t="s">
        <v>2811</v>
      </c>
      <c r="N708" s="2"/>
    </row>
    <row r="709" spans="1:14">
      <c r="A709" s="429" t="str">
        <f t="shared" si="126"/>
        <v>S 3.13</v>
      </c>
      <c r="B709" s="426">
        <f t="shared" si="126"/>
        <v>1</v>
      </c>
      <c r="C709" s="430" t="str">
        <f t="shared" si="126"/>
        <v>M</v>
      </c>
      <c r="D709" s="253">
        <f t="shared" si="126"/>
        <v>0</v>
      </c>
      <c r="E709" s="253">
        <f t="shared" si="126"/>
        <v>3</v>
      </c>
      <c r="F709" s="254" t="s">
        <v>3193</v>
      </c>
      <c r="G709" s="254" t="str">
        <f>IF(B709=1,F709,"")</f>
        <v>RS.AN-03</v>
      </c>
      <c r="H709" s="253">
        <f t="shared" si="127"/>
        <v>1</v>
      </c>
      <c r="I709" s="253">
        <f t="shared" si="127"/>
        <v>0</v>
      </c>
      <c r="J709" s="253">
        <f t="shared" si="127"/>
        <v>5</v>
      </c>
      <c r="K709" s="253"/>
      <c r="L709" s="431" t="s">
        <v>2811</v>
      </c>
      <c r="N709" s="2"/>
    </row>
    <row r="710" spans="1:14">
      <c r="A710" s="429" t="str">
        <f t="shared" si="126"/>
        <v>S 3.13</v>
      </c>
      <c r="B710" s="426">
        <f t="shared" si="126"/>
        <v>1</v>
      </c>
      <c r="C710" s="430" t="str">
        <f t="shared" si="126"/>
        <v>M</v>
      </c>
      <c r="D710" s="253">
        <f t="shared" si="126"/>
        <v>0</v>
      </c>
      <c r="E710" s="253">
        <f t="shared" si="126"/>
        <v>3</v>
      </c>
      <c r="F710" s="254" t="s">
        <v>3124</v>
      </c>
      <c r="G710" s="254" t="str">
        <f>IF(B710=1,F710,"")</f>
        <v>DE.AE-02</v>
      </c>
      <c r="H710" s="253">
        <f t="shared" si="127"/>
        <v>1</v>
      </c>
      <c r="I710" s="253">
        <f t="shared" si="127"/>
        <v>0</v>
      </c>
      <c r="J710" s="253">
        <f t="shared" si="127"/>
        <v>5</v>
      </c>
      <c r="K710" s="253"/>
      <c r="L710" s="431" t="s">
        <v>2811</v>
      </c>
      <c r="N710" s="2"/>
    </row>
    <row r="711" spans="1:14">
      <c r="A711" s="72" t="s">
        <v>3250</v>
      </c>
      <c r="B711" s="257">
        <f>$D$680-1</f>
        <v>1</v>
      </c>
      <c r="C711" s="279" t="s">
        <v>2726</v>
      </c>
      <c r="D711" s="22">
        <v>0</v>
      </c>
      <c r="E711" s="22">
        <v>3</v>
      </c>
      <c r="F711" s="205"/>
      <c r="G711" s="205"/>
      <c r="H711" s="37">
        <f>VLOOKUP(E711,'_Score matrix'!$B$31:$C$35,2,FALSE)</f>
        <v>1</v>
      </c>
      <c r="I711" s="37">
        <f>D711*H711</f>
        <v>0</v>
      </c>
      <c r="J711" s="37">
        <f t="shared" si="125"/>
        <v>5</v>
      </c>
      <c r="K711" s="37"/>
      <c r="L711" s="55"/>
      <c r="N711" s="2"/>
    </row>
    <row r="712" spans="1:14">
      <c r="A712" s="72" t="s">
        <v>3251</v>
      </c>
      <c r="B712" s="257">
        <f>$D$680-1</f>
        <v>1</v>
      </c>
      <c r="C712" s="279" t="s">
        <v>2726</v>
      </c>
      <c r="D712" s="22">
        <v>0</v>
      </c>
      <c r="E712" s="22">
        <v>3</v>
      </c>
      <c r="F712" s="205" t="s">
        <v>3121</v>
      </c>
      <c r="G712" s="205" t="str">
        <f>IF(B712=1,F712,"")</f>
        <v>ID.IM-03</v>
      </c>
      <c r="H712" s="37">
        <f>VLOOKUP(E712,'_Score matrix'!$B$31:$C$35,2,FALSE)</f>
        <v>1</v>
      </c>
      <c r="I712" s="37">
        <f>D712*H712</f>
        <v>0</v>
      </c>
      <c r="J712" s="37">
        <f t="shared" si="125"/>
        <v>5</v>
      </c>
      <c r="K712" s="37"/>
      <c r="L712" s="55"/>
      <c r="N712" s="2"/>
    </row>
    <row r="713" spans="1:14">
      <c r="A713" s="72" t="s">
        <v>3252</v>
      </c>
      <c r="B713" s="257"/>
      <c r="C713" s="279"/>
      <c r="D713" s="22"/>
      <c r="E713" s="22"/>
      <c r="F713" s="205"/>
      <c r="G713" s="205"/>
      <c r="H713" s="37"/>
      <c r="I713" s="37"/>
      <c r="J713" s="37"/>
      <c r="K713" s="37"/>
      <c r="L713" s="55"/>
      <c r="N713" s="2"/>
    </row>
    <row r="714" spans="1:14">
      <c r="A714" s="72" t="s">
        <v>3253</v>
      </c>
      <c r="B714" s="257">
        <f t="shared" ref="B714:B737" si="128">$D$680-1</f>
        <v>1</v>
      </c>
      <c r="C714" s="279" t="s">
        <v>3067</v>
      </c>
      <c r="D714" s="22">
        <v>0</v>
      </c>
      <c r="E714" s="22">
        <f t="shared" ref="E714:E737" si="129">IF(D714=6, 1, 3)</f>
        <v>3</v>
      </c>
      <c r="F714" s="205" t="s">
        <v>3124</v>
      </c>
      <c r="G714" s="205" t="str">
        <f t="shared" ref="G714:G737" si="130">IF(B714=1,F714,"")</f>
        <v>DE.AE-02</v>
      </c>
      <c r="H714" s="37">
        <f>VLOOKUP(E714,'_Score matrix'!$B$31:$C$35,2,FALSE)</f>
        <v>1</v>
      </c>
      <c r="I714" s="37">
        <f t="shared" ref="I714:I737" si="131">D714*H714</f>
        <v>0</v>
      </c>
      <c r="J714" s="37">
        <f>5*H714</f>
        <v>5</v>
      </c>
      <c r="K714" s="37"/>
      <c r="L714" s="55"/>
      <c r="N714" s="2"/>
    </row>
    <row r="715" spans="1:14">
      <c r="A715" s="72" t="s">
        <v>3254</v>
      </c>
      <c r="B715" s="257">
        <f t="shared" si="128"/>
        <v>1</v>
      </c>
      <c r="C715" s="279" t="s">
        <v>3067</v>
      </c>
      <c r="D715" s="22">
        <v>0</v>
      </c>
      <c r="E715" s="22">
        <f t="shared" si="129"/>
        <v>3</v>
      </c>
      <c r="F715" s="205" t="s">
        <v>3124</v>
      </c>
      <c r="G715" s="205" t="str">
        <f t="shared" si="130"/>
        <v>DE.AE-02</v>
      </c>
      <c r="H715" s="37">
        <f>VLOOKUP(E715,'_Score matrix'!$B$31:$C$35,2,FALSE)</f>
        <v>1</v>
      </c>
      <c r="I715" s="37">
        <f t="shared" si="131"/>
        <v>0</v>
      </c>
      <c r="J715" s="37">
        <f t="shared" ref="J715:J737" si="132">5*H715</f>
        <v>5</v>
      </c>
      <c r="K715" s="37"/>
      <c r="L715" s="55"/>
      <c r="N715" s="2"/>
    </row>
    <row r="716" spans="1:14">
      <c r="A716" s="72" t="s">
        <v>3255</v>
      </c>
      <c r="B716" s="257">
        <f t="shared" si="128"/>
        <v>1</v>
      </c>
      <c r="C716" s="279" t="s">
        <v>3067</v>
      </c>
      <c r="D716" s="22">
        <v>0</v>
      </c>
      <c r="E716" s="22">
        <f t="shared" si="129"/>
        <v>3</v>
      </c>
      <c r="F716" s="205" t="s">
        <v>3124</v>
      </c>
      <c r="G716" s="205" t="str">
        <f t="shared" si="130"/>
        <v>DE.AE-02</v>
      </c>
      <c r="H716" s="37">
        <f>VLOOKUP(E716,'_Score matrix'!$B$31:$C$35,2,FALSE)</f>
        <v>1</v>
      </c>
      <c r="I716" s="37">
        <f t="shared" si="131"/>
        <v>0</v>
      </c>
      <c r="J716" s="37">
        <f t="shared" si="132"/>
        <v>5</v>
      </c>
      <c r="K716" s="37"/>
      <c r="L716" s="55"/>
      <c r="N716" s="2"/>
    </row>
    <row r="717" spans="1:14">
      <c r="A717" s="72" t="s">
        <v>3256</v>
      </c>
      <c r="B717" s="257">
        <f t="shared" si="128"/>
        <v>1</v>
      </c>
      <c r="C717" s="279" t="s">
        <v>3067</v>
      </c>
      <c r="D717" s="22">
        <v>0</v>
      </c>
      <c r="E717" s="22">
        <f t="shared" si="129"/>
        <v>3</v>
      </c>
      <c r="F717" s="205" t="s">
        <v>3124</v>
      </c>
      <c r="G717" s="205" t="str">
        <f t="shared" si="130"/>
        <v>DE.AE-02</v>
      </c>
      <c r="H717" s="37">
        <f>VLOOKUP(E717,'_Score matrix'!$B$31:$C$35,2,FALSE)</f>
        <v>1</v>
      </c>
      <c r="I717" s="37">
        <f t="shared" si="131"/>
        <v>0</v>
      </c>
      <c r="J717" s="37">
        <f t="shared" si="132"/>
        <v>5</v>
      </c>
      <c r="K717" s="37"/>
      <c r="L717" s="55"/>
      <c r="N717" s="2"/>
    </row>
    <row r="718" spans="1:14">
      <c r="A718" s="72" t="s">
        <v>3257</v>
      </c>
      <c r="B718" s="257">
        <f t="shared" si="128"/>
        <v>1</v>
      </c>
      <c r="C718" s="279" t="s">
        <v>3067</v>
      </c>
      <c r="D718" s="22">
        <v>0</v>
      </c>
      <c r="E718" s="22">
        <f t="shared" si="129"/>
        <v>3</v>
      </c>
      <c r="F718" s="205" t="s">
        <v>3124</v>
      </c>
      <c r="G718" s="205" t="str">
        <f t="shared" si="130"/>
        <v>DE.AE-02</v>
      </c>
      <c r="H718" s="37">
        <f>VLOOKUP(E718,'_Score matrix'!$B$31:$C$35,2,FALSE)</f>
        <v>1</v>
      </c>
      <c r="I718" s="37">
        <f t="shared" si="131"/>
        <v>0</v>
      </c>
      <c r="J718" s="37">
        <f t="shared" si="132"/>
        <v>5</v>
      </c>
      <c r="K718" s="37"/>
      <c r="L718" s="55"/>
      <c r="N718" s="2"/>
    </row>
    <row r="719" spans="1:14">
      <c r="A719" s="72" t="s">
        <v>3258</v>
      </c>
      <c r="B719" s="257">
        <f t="shared" si="128"/>
        <v>1</v>
      </c>
      <c r="C719" s="279" t="s">
        <v>3067</v>
      </c>
      <c r="D719" s="22">
        <v>0</v>
      </c>
      <c r="E719" s="22">
        <f t="shared" si="129"/>
        <v>3</v>
      </c>
      <c r="F719" s="205" t="s">
        <v>3124</v>
      </c>
      <c r="G719" s="205" t="str">
        <f t="shared" si="130"/>
        <v>DE.AE-02</v>
      </c>
      <c r="H719" s="37">
        <f>VLOOKUP(E719,'_Score matrix'!$B$31:$C$35,2,FALSE)</f>
        <v>1</v>
      </c>
      <c r="I719" s="37">
        <f t="shared" si="131"/>
        <v>0</v>
      </c>
      <c r="J719" s="37">
        <f t="shared" si="132"/>
        <v>5</v>
      </c>
      <c r="K719" s="37"/>
      <c r="L719" s="55"/>
      <c r="N719" s="2"/>
    </row>
    <row r="720" spans="1:14">
      <c r="A720" s="72" t="s">
        <v>3259</v>
      </c>
      <c r="B720" s="257">
        <f t="shared" si="128"/>
        <v>1</v>
      </c>
      <c r="C720" s="279" t="s">
        <v>3067</v>
      </c>
      <c r="D720" s="22">
        <v>0</v>
      </c>
      <c r="E720" s="22">
        <f t="shared" si="129"/>
        <v>3</v>
      </c>
      <c r="F720" s="205" t="s">
        <v>3124</v>
      </c>
      <c r="G720" s="205" t="str">
        <f t="shared" si="130"/>
        <v>DE.AE-02</v>
      </c>
      <c r="H720" s="37">
        <f>VLOOKUP(E720,'_Score matrix'!$B$31:$C$35,2,FALSE)</f>
        <v>1</v>
      </c>
      <c r="I720" s="37">
        <f t="shared" si="131"/>
        <v>0</v>
      </c>
      <c r="J720" s="37">
        <f t="shared" si="132"/>
        <v>5</v>
      </c>
      <c r="K720" s="37"/>
      <c r="L720" s="55"/>
      <c r="N720" s="2"/>
    </row>
    <row r="721" spans="1:14">
      <c r="A721" s="72" t="s">
        <v>3260</v>
      </c>
      <c r="B721" s="257">
        <f t="shared" si="128"/>
        <v>1</v>
      </c>
      <c r="C721" s="279" t="s">
        <v>3067</v>
      </c>
      <c r="D721" s="22">
        <v>0</v>
      </c>
      <c r="E721" s="22">
        <f t="shared" si="129"/>
        <v>3</v>
      </c>
      <c r="F721" s="205" t="s">
        <v>3124</v>
      </c>
      <c r="G721" s="205" t="str">
        <f t="shared" si="130"/>
        <v>DE.AE-02</v>
      </c>
      <c r="H721" s="37">
        <f>VLOOKUP(E721,'_Score matrix'!$B$31:$C$35,2,FALSE)</f>
        <v>1</v>
      </c>
      <c r="I721" s="37">
        <f t="shared" si="131"/>
        <v>0</v>
      </c>
      <c r="J721" s="37">
        <f t="shared" si="132"/>
        <v>5</v>
      </c>
      <c r="K721" s="37"/>
      <c r="L721" s="55"/>
      <c r="N721" s="2"/>
    </row>
    <row r="722" spans="1:14">
      <c r="A722" s="72" t="s">
        <v>3261</v>
      </c>
      <c r="B722" s="257">
        <f t="shared" si="128"/>
        <v>1</v>
      </c>
      <c r="C722" s="279" t="s">
        <v>3067</v>
      </c>
      <c r="D722" s="22">
        <v>0</v>
      </c>
      <c r="E722" s="22">
        <f t="shared" si="129"/>
        <v>3</v>
      </c>
      <c r="F722" s="205" t="s">
        <v>3124</v>
      </c>
      <c r="G722" s="205" t="str">
        <f t="shared" si="130"/>
        <v>DE.AE-02</v>
      </c>
      <c r="H722" s="37">
        <f>VLOOKUP(E722,'_Score matrix'!$B$31:$C$35,2,FALSE)</f>
        <v>1</v>
      </c>
      <c r="I722" s="37">
        <f t="shared" si="131"/>
        <v>0</v>
      </c>
      <c r="J722" s="37">
        <f t="shared" si="132"/>
        <v>5</v>
      </c>
      <c r="K722" s="37"/>
      <c r="L722" s="55"/>
      <c r="N722" s="2"/>
    </row>
    <row r="723" spans="1:14">
      <c r="A723" s="72" t="s">
        <v>3262</v>
      </c>
      <c r="B723" s="257">
        <f t="shared" si="128"/>
        <v>1</v>
      </c>
      <c r="C723" s="279" t="s">
        <v>3067</v>
      </c>
      <c r="D723" s="22">
        <v>0</v>
      </c>
      <c r="E723" s="22">
        <f t="shared" si="129"/>
        <v>3</v>
      </c>
      <c r="F723" s="205" t="s">
        <v>3124</v>
      </c>
      <c r="G723" s="205" t="str">
        <f t="shared" si="130"/>
        <v>DE.AE-02</v>
      </c>
      <c r="H723" s="37">
        <f>VLOOKUP(E723,'_Score matrix'!$B$31:$C$35,2,FALSE)</f>
        <v>1</v>
      </c>
      <c r="I723" s="37">
        <f t="shared" si="131"/>
        <v>0</v>
      </c>
      <c r="J723" s="37">
        <f t="shared" si="132"/>
        <v>5</v>
      </c>
      <c r="K723" s="37"/>
      <c r="L723" s="55"/>
      <c r="N723" s="2"/>
    </row>
    <row r="724" spans="1:14">
      <c r="A724" s="72" t="s">
        <v>3263</v>
      </c>
      <c r="B724" s="257">
        <f t="shared" si="128"/>
        <v>1</v>
      </c>
      <c r="C724" s="279" t="s">
        <v>3067</v>
      </c>
      <c r="D724" s="22">
        <v>0</v>
      </c>
      <c r="E724" s="22">
        <f t="shared" ref="E724" si="133">IF(D724=6, 1, 3)</f>
        <v>3</v>
      </c>
      <c r="F724" s="205" t="s">
        <v>3124</v>
      </c>
      <c r="G724" s="205" t="str">
        <f t="shared" si="130"/>
        <v>DE.AE-02</v>
      </c>
      <c r="H724" s="37">
        <f>VLOOKUP(E724,'_Score matrix'!$B$31:$C$35,2,FALSE)</f>
        <v>1</v>
      </c>
      <c r="I724" s="37">
        <f t="shared" si="131"/>
        <v>0</v>
      </c>
      <c r="J724" s="37">
        <f t="shared" ref="J724" si="134">5*H724</f>
        <v>5</v>
      </c>
      <c r="K724" s="37"/>
      <c r="L724" s="55"/>
      <c r="N724" s="2"/>
    </row>
    <row r="725" spans="1:14">
      <c r="A725" s="72" t="s">
        <v>3264</v>
      </c>
      <c r="B725" s="257">
        <f t="shared" si="128"/>
        <v>1</v>
      </c>
      <c r="C725" s="279" t="s">
        <v>3067</v>
      </c>
      <c r="D725" s="22">
        <v>0</v>
      </c>
      <c r="E725" s="22">
        <f t="shared" si="129"/>
        <v>3</v>
      </c>
      <c r="F725" s="205" t="s">
        <v>3124</v>
      </c>
      <c r="G725" s="205" t="str">
        <f t="shared" si="130"/>
        <v>DE.AE-02</v>
      </c>
      <c r="H725" s="37">
        <f>VLOOKUP(E725,'_Score matrix'!$B$31:$C$35,2,FALSE)</f>
        <v>1</v>
      </c>
      <c r="I725" s="37">
        <f t="shared" si="131"/>
        <v>0</v>
      </c>
      <c r="J725" s="37">
        <f t="shared" si="132"/>
        <v>5</v>
      </c>
      <c r="K725" s="37"/>
      <c r="L725" s="55"/>
      <c r="N725" s="2"/>
    </row>
    <row r="726" spans="1:14">
      <c r="A726" s="72" t="s">
        <v>3265</v>
      </c>
      <c r="B726" s="257">
        <f t="shared" si="128"/>
        <v>1</v>
      </c>
      <c r="C726" s="279" t="s">
        <v>3067</v>
      </c>
      <c r="D726" s="22">
        <v>0</v>
      </c>
      <c r="E726" s="22">
        <f t="shared" si="129"/>
        <v>3</v>
      </c>
      <c r="F726" s="205" t="s">
        <v>3124</v>
      </c>
      <c r="G726" s="205" t="str">
        <f t="shared" si="130"/>
        <v>DE.AE-02</v>
      </c>
      <c r="H726" s="37">
        <f>VLOOKUP(E726,'_Score matrix'!$B$31:$C$35,2,FALSE)</f>
        <v>1</v>
      </c>
      <c r="I726" s="37">
        <f t="shared" si="131"/>
        <v>0</v>
      </c>
      <c r="J726" s="37">
        <f t="shared" si="132"/>
        <v>5</v>
      </c>
      <c r="K726" s="37"/>
      <c r="L726" s="55"/>
      <c r="N726" s="2"/>
    </row>
    <row r="727" spans="1:14">
      <c r="A727" s="72" t="s">
        <v>3266</v>
      </c>
      <c r="B727" s="257">
        <f t="shared" si="128"/>
        <v>1</v>
      </c>
      <c r="C727" s="279" t="s">
        <v>3067</v>
      </c>
      <c r="D727" s="22">
        <v>0</v>
      </c>
      <c r="E727" s="22">
        <f t="shared" si="129"/>
        <v>3</v>
      </c>
      <c r="F727" s="205" t="s">
        <v>3124</v>
      </c>
      <c r="G727" s="205" t="str">
        <f t="shared" si="130"/>
        <v>DE.AE-02</v>
      </c>
      <c r="H727" s="37">
        <f>VLOOKUP(E727,'_Score matrix'!$B$31:$C$35,2,FALSE)</f>
        <v>1</v>
      </c>
      <c r="I727" s="37">
        <f t="shared" si="131"/>
        <v>0</v>
      </c>
      <c r="J727" s="37">
        <f t="shared" ref="J727" si="135">5*H727</f>
        <v>5</v>
      </c>
      <c r="K727" s="37"/>
      <c r="L727" s="55"/>
      <c r="N727" s="2"/>
    </row>
    <row r="728" spans="1:14">
      <c r="A728" s="72" t="s">
        <v>3267</v>
      </c>
      <c r="B728" s="257">
        <f t="shared" si="128"/>
        <v>1</v>
      </c>
      <c r="C728" s="279" t="s">
        <v>3067</v>
      </c>
      <c r="D728" s="22">
        <v>0</v>
      </c>
      <c r="E728" s="22">
        <f t="shared" si="129"/>
        <v>3</v>
      </c>
      <c r="F728" s="205" t="s">
        <v>3193</v>
      </c>
      <c r="G728" s="205" t="str">
        <f t="shared" si="130"/>
        <v>RS.AN-03</v>
      </c>
      <c r="H728" s="37">
        <f>VLOOKUP(E728,'_Score matrix'!$B$31:$C$35,2,FALSE)</f>
        <v>1</v>
      </c>
      <c r="I728" s="37">
        <f t="shared" si="131"/>
        <v>0</v>
      </c>
      <c r="J728" s="37">
        <f t="shared" si="132"/>
        <v>5</v>
      </c>
      <c r="K728" s="37"/>
      <c r="L728" s="55"/>
      <c r="N728" s="2"/>
    </row>
    <row r="729" spans="1:14">
      <c r="A729" s="72" t="s">
        <v>3268</v>
      </c>
      <c r="B729" s="257">
        <f t="shared" si="128"/>
        <v>1</v>
      </c>
      <c r="C729" s="279" t="s">
        <v>3067</v>
      </c>
      <c r="D729" s="22">
        <v>0</v>
      </c>
      <c r="E729" s="22">
        <f t="shared" si="129"/>
        <v>3</v>
      </c>
      <c r="F729" s="205" t="s">
        <v>3193</v>
      </c>
      <c r="G729" s="205" t="str">
        <f t="shared" si="130"/>
        <v>RS.AN-03</v>
      </c>
      <c r="H729" s="37">
        <f>VLOOKUP(E729,'_Score matrix'!$B$31:$C$35,2,FALSE)</f>
        <v>1</v>
      </c>
      <c r="I729" s="37">
        <f t="shared" si="131"/>
        <v>0</v>
      </c>
      <c r="J729" s="37">
        <f t="shared" si="132"/>
        <v>5</v>
      </c>
      <c r="K729" s="37"/>
      <c r="L729" s="55"/>
      <c r="N729" s="2"/>
    </row>
    <row r="730" spans="1:14">
      <c r="A730" s="72" t="s">
        <v>3269</v>
      </c>
      <c r="B730" s="257">
        <f t="shared" si="128"/>
        <v>1</v>
      </c>
      <c r="C730" s="279" t="s">
        <v>3067</v>
      </c>
      <c r="D730" s="22">
        <v>0</v>
      </c>
      <c r="E730" s="22">
        <f t="shared" si="129"/>
        <v>3</v>
      </c>
      <c r="F730" s="205" t="s">
        <v>3124</v>
      </c>
      <c r="G730" s="205" t="str">
        <f t="shared" si="130"/>
        <v>DE.AE-02</v>
      </c>
      <c r="H730" s="37">
        <f>VLOOKUP(E730,'_Score matrix'!$B$31:$C$35,2,FALSE)</f>
        <v>1</v>
      </c>
      <c r="I730" s="37">
        <f t="shared" si="131"/>
        <v>0</v>
      </c>
      <c r="J730" s="37">
        <f t="shared" si="132"/>
        <v>5</v>
      </c>
      <c r="K730" s="37"/>
      <c r="L730" s="55"/>
      <c r="N730" s="2"/>
    </row>
    <row r="731" spans="1:14">
      <c r="A731" s="72" t="s">
        <v>3270</v>
      </c>
      <c r="B731" s="257">
        <f t="shared" si="128"/>
        <v>1</v>
      </c>
      <c r="C731" s="279" t="s">
        <v>3067</v>
      </c>
      <c r="D731" s="22">
        <v>0</v>
      </c>
      <c r="E731" s="22">
        <f t="shared" si="129"/>
        <v>3</v>
      </c>
      <c r="F731" s="205" t="s">
        <v>3193</v>
      </c>
      <c r="G731" s="205" t="str">
        <f t="shared" si="130"/>
        <v>RS.AN-03</v>
      </c>
      <c r="H731" s="37">
        <f>VLOOKUP(E731,'_Score matrix'!$B$31:$C$35,2,FALSE)</f>
        <v>1</v>
      </c>
      <c r="I731" s="37">
        <f t="shared" si="131"/>
        <v>0</v>
      </c>
      <c r="J731" s="37">
        <f t="shared" ref="J731:J736" si="136">5*H731</f>
        <v>5</v>
      </c>
      <c r="K731" s="37"/>
      <c r="L731" s="55"/>
      <c r="N731" s="2"/>
    </row>
    <row r="732" spans="1:14">
      <c r="A732" s="72" t="s">
        <v>3271</v>
      </c>
      <c r="B732" s="257">
        <f t="shared" si="128"/>
        <v>1</v>
      </c>
      <c r="C732" s="279" t="s">
        <v>3067</v>
      </c>
      <c r="D732" s="22">
        <v>0</v>
      </c>
      <c r="E732" s="22">
        <f t="shared" si="129"/>
        <v>3</v>
      </c>
      <c r="F732" s="205" t="s">
        <v>3193</v>
      </c>
      <c r="G732" s="205" t="str">
        <f t="shared" si="130"/>
        <v>RS.AN-03</v>
      </c>
      <c r="H732" s="37">
        <f>VLOOKUP(E732,'_Score matrix'!$B$31:$C$35,2,FALSE)</f>
        <v>1</v>
      </c>
      <c r="I732" s="37">
        <f t="shared" si="131"/>
        <v>0</v>
      </c>
      <c r="J732" s="37">
        <f t="shared" si="136"/>
        <v>5</v>
      </c>
      <c r="K732" s="37"/>
      <c r="L732" s="55"/>
      <c r="N732" s="2"/>
    </row>
    <row r="733" spans="1:14">
      <c r="A733" s="72" t="s">
        <v>3272</v>
      </c>
      <c r="B733" s="257">
        <f t="shared" si="128"/>
        <v>1</v>
      </c>
      <c r="C733" s="279" t="s">
        <v>3067</v>
      </c>
      <c r="D733" s="22">
        <v>0</v>
      </c>
      <c r="E733" s="22">
        <f t="shared" si="129"/>
        <v>3</v>
      </c>
      <c r="F733" s="205" t="s">
        <v>3124</v>
      </c>
      <c r="G733" s="205" t="str">
        <f t="shared" si="130"/>
        <v>DE.AE-02</v>
      </c>
      <c r="H733" s="37">
        <f>VLOOKUP(E733,'_Score matrix'!$B$31:$C$35,2,FALSE)</f>
        <v>1</v>
      </c>
      <c r="I733" s="37">
        <f t="shared" si="131"/>
        <v>0</v>
      </c>
      <c r="J733" s="37">
        <f t="shared" si="136"/>
        <v>5</v>
      </c>
      <c r="K733" s="37"/>
      <c r="L733" s="55"/>
      <c r="N733" s="2"/>
    </row>
    <row r="734" spans="1:14">
      <c r="A734" s="72" t="s">
        <v>3273</v>
      </c>
      <c r="B734" s="257">
        <f t="shared" si="128"/>
        <v>1</v>
      </c>
      <c r="C734" s="279" t="s">
        <v>3067</v>
      </c>
      <c r="D734" s="22">
        <v>0</v>
      </c>
      <c r="E734" s="22">
        <f t="shared" si="129"/>
        <v>3</v>
      </c>
      <c r="F734" s="205" t="s">
        <v>3172</v>
      </c>
      <c r="G734" s="37" t="str">
        <f t="shared" si="130"/>
        <v>RS.CO-02</v>
      </c>
      <c r="H734" s="37">
        <f>VLOOKUP(E734,'_Score matrix'!$B$31:$C$35,2,FALSE)</f>
        <v>1</v>
      </c>
      <c r="I734" s="37">
        <f t="shared" si="131"/>
        <v>0</v>
      </c>
      <c r="J734" s="37">
        <f t="shared" si="136"/>
        <v>5</v>
      </c>
      <c r="K734" s="37"/>
      <c r="L734" s="55"/>
      <c r="N734" s="2"/>
    </row>
    <row r="735" spans="1:14">
      <c r="A735" s="72" t="s">
        <v>3274</v>
      </c>
      <c r="B735" s="257">
        <f t="shared" si="128"/>
        <v>1</v>
      </c>
      <c r="C735" s="279" t="s">
        <v>3067</v>
      </c>
      <c r="D735" s="22">
        <v>0</v>
      </c>
      <c r="E735" s="22">
        <f t="shared" si="129"/>
        <v>3</v>
      </c>
      <c r="F735" s="205" t="s">
        <v>3193</v>
      </c>
      <c r="G735" s="205" t="str">
        <f t="shared" si="130"/>
        <v>RS.AN-03</v>
      </c>
      <c r="H735" s="37">
        <f>VLOOKUP(E735,'_Score matrix'!$B$31:$C$35,2,FALSE)</f>
        <v>1</v>
      </c>
      <c r="I735" s="37">
        <f t="shared" si="131"/>
        <v>0</v>
      </c>
      <c r="J735" s="37">
        <f t="shared" si="136"/>
        <v>5</v>
      </c>
      <c r="K735" s="37"/>
      <c r="L735" s="55"/>
      <c r="N735" s="2"/>
    </row>
    <row r="736" spans="1:14">
      <c r="A736" s="72" t="s">
        <v>3275</v>
      </c>
      <c r="B736" s="257">
        <f t="shared" si="128"/>
        <v>1</v>
      </c>
      <c r="C736" s="279" t="s">
        <v>3067</v>
      </c>
      <c r="D736" s="22">
        <v>0</v>
      </c>
      <c r="E736" s="22">
        <f t="shared" si="129"/>
        <v>3</v>
      </c>
      <c r="F736" s="205" t="s">
        <v>3193</v>
      </c>
      <c r="G736" s="205" t="str">
        <f t="shared" si="130"/>
        <v>RS.AN-03</v>
      </c>
      <c r="H736" s="37">
        <f>VLOOKUP(E736,'_Score matrix'!$B$31:$C$35,2,FALSE)</f>
        <v>1</v>
      </c>
      <c r="I736" s="37">
        <f t="shared" si="131"/>
        <v>0</v>
      </c>
      <c r="J736" s="37">
        <f t="shared" si="136"/>
        <v>5</v>
      </c>
      <c r="K736" s="37"/>
      <c r="L736" s="55"/>
      <c r="N736" s="2"/>
    </row>
    <row r="737" spans="1:14">
      <c r="A737" s="72" t="s">
        <v>3276</v>
      </c>
      <c r="B737" s="257">
        <f t="shared" si="128"/>
        <v>1</v>
      </c>
      <c r="C737" s="279" t="s">
        <v>3067</v>
      </c>
      <c r="D737" s="22">
        <v>0</v>
      </c>
      <c r="E737" s="22">
        <f t="shared" si="129"/>
        <v>3</v>
      </c>
      <c r="F737" s="205" t="s">
        <v>3193</v>
      </c>
      <c r="G737" s="205" t="str">
        <f t="shared" si="130"/>
        <v>RS.AN-03</v>
      </c>
      <c r="H737" s="37">
        <f>VLOOKUP(E737,'_Score matrix'!$B$31:$C$35,2,FALSE)</f>
        <v>1</v>
      </c>
      <c r="I737" s="37">
        <f t="shared" si="131"/>
        <v>0</v>
      </c>
      <c r="J737" s="37">
        <f t="shared" si="132"/>
        <v>5</v>
      </c>
      <c r="K737" s="37"/>
      <c r="L737" s="55"/>
      <c r="N737" s="2"/>
    </row>
    <row r="738" spans="1:14" ht="15" thickBot="1">
      <c r="A738" s="77" t="s">
        <v>3277</v>
      </c>
      <c r="B738" s="269"/>
      <c r="C738" s="287"/>
      <c r="D738" s="58"/>
      <c r="E738" s="58"/>
      <c r="F738" s="110"/>
      <c r="G738" s="110"/>
      <c r="H738" s="39"/>
      <c r="I738" s="39"/>
      <c r="J738" s="39"/>
      <c r="K738" s="39"/>
      <c r="L738" s="61"/>
      <c r="N738" s="2"/>
    </row>
    <row r="739" spans="1:14">
      <c r="A739" s="71" t="s">
        <v>2993</v>
      </c>
      <c r="B739" s="272"/>
      <c r="C739" s="289"/>
      <c r="D739" s="23">
        <f>SUMIFS(D:D,$A:$A,"S 3*",$B:$B,1,$C:$C,"C",$L:$L,"&lt;&gt;NIST MAPPING")</f>
        <v>0</v>
      </c>
      <c r="E739" s="23">
        <f>SUMIFS(E:E,$A:$A,"S 3*",$B:$B,1,$C:$C,"C",$L:$L,"&lt;&gt;NIST MAPPING")</f>
        <v>72</v>
      </c>
      <c r="F739" s="43"/>
      <c r="G739" s="43"/>
      <c r="H739" s="43">
        <f>SUMIFS(H:H,$A:$A,"S 3*",$B:$B,1,$C:$C,"C",$L:$L,"&lt;&gt;NIST MAPPING")</f>
        <v>24</v>
      </c>
      <c r="I739" s="43">
        <f>SUMIFS(I:I,$A:$A,"S 3*",$B:$B,1,$C:$C,"C",$L:$L,"&lt;&gt;NIST MAPPING")</f>
        <v>0</v>
      </c>
      <c r="J739" s="43">
        <f>SUMIFS(J:J,$A:$A,"S 3*",$B:$B,1,$C:$C,"C",$L:$L,"&lt;&gt;NIST MAPPING")</f>
        <v>120</v>
      </c>
      <c r="K739" s="43">
        <f>IF(ROUND(100*(I739-H739)/(J739-H739),2) &lt; 0, 0, ROUND(100*(I739-H739)/(J739-H739),2))</f>
        <v>0</v>
      </c>
      <c r="L739" s="59"/>
      <c r="N739" s="2"/>
    </row>
    <row r="740" spans="1:14" ht="15" thickBot="1">
      <c r="A740" s="74" t="s">
        <v>2806</v>
      </c>
      <c r="B740" s="274"/>
      <c r="C740" s="292"/>
      <c r="D740" s="68">
        <f>SUMIFS(D:D,$A:$A,"S 3*",$B:$B,1,$C:$C,"M",$L:$L,"&lt;&gt;NIST MAPPING")</f>
        <v>0</v>
      </c>
      <c r="E740" s="68">
        <f>SUMIFS(E:E,$A:$A,"S 3*",$B:$B,1,$C:$C,"M",$L:$L,"&lt;&gt;NIST MAPPING")</f>
        <v>42</v>
      </c>
      <c r="F740" s="34"/>
      <c r="G740" s="34"/>
      <c r="H740" s="34">
        <f>SUMIFS(H:H,$A:$A,"S 3*",$B:$B,1,$C:$C,"M",$L:$L,"&lt;&gt;NIST MAPPING")</f>
        <v>14</v>
      </c>
      <c r="I740" s="34">
        <f>SUMIFS(I:I,$A:$A,"S 3*",$B:$B,1,$C:$C,"M",$L:$L,"&lt;&gt;NIST MAPPING")</f>
        <v>0</v>
      </c>
      <c r="J740" s="34">
        <f>SUMIFS(J:J,$A:$A,"S 3*",$B:$B,1,$C:$C,"M",$L:$L,"&lt;&gt;NIST MAPPING")</f>
        <v>70</v>
      </c>
      <c r="K740" s="34">
        <f>IF(ROUND(100*(I740-H740)/(J740-H740),2) &lt; 0, 0, ROUND(100*(I740-H740)/(J740-H740),2))</f>
        <v>0</v>
      </c>
      <c r="L740" s="62"/>
      <c r="N740" s="2"/>
    </row>
    <row r="741" spans="1:14" ht="15" thickBot="1">
      <c r="F741" s="5"/>
      <c r="G741" s="5"/>
      <c r="H741" s="5"/>
      <c r="I741" s="5"/>
      <c r="J741" s="5"/>
      <c r="K741" s="5"/>
      <c r="N741" s="2"/>
    </row>
    <row r="742" spans="1:14">
      <c r="A742" s="51" t="s">
        <v>3278</v>
      </c>
      <c r="B742" s="260"/>
      <c r="C742" s="278"/>
      <c r="D742" s="66"/>
      <c r="E742" s="66"/>
      <c r="F742" s="208"/>
      <c r="G742" s="208"/>
      <c r="H742" s="42"/>
      <c r="I742" s="42"/>
      <c r="J742" s="42"/>
      <c r="K742" s="42"/>
      <c r="L742" s="59"/>
      <c r="N742" s="2"/>
    </row>
    <row r="743" spans="1:14">
      <c r="A743" s="72" t="s">
        <v>3279</v>
      </c>
      <c r="B743" s="257"/>
      <c r="C743" s="279"/>
      <c r="D743" s="22">
        <v>2</v>
      </c>
      <c r="E743" s="22"/>
      <c r="F743" s="205"/>
      <c r="G743" s="205"/>
      <c r="H743" s="37"/>
      <c r="I743" s="37"/>
      <c r="J743" s="37"/>
      <c r="K743" s="37"/>
      <c r="L743" s="55"/>
      <c r="N743" s="2"/>
    </row>
    <row r="744" spans="1:14">
      <c r="A744" s="72" t="s">
        <v>3280</v>
      </c>
      <c r="B744" s="257">
        <f>$D$743-1</f>
        <v>1</v>
      </c>
      <c r="C744" s="279" t="s">
        <v>2726</v>
      </c>
      <c r="D744" s="22">
        <v>0</v>
      </c>
      <c r="E744" s="22">
        <v>3</v>
      </c>
      <c r="F744" s="205" t="s">
        <v>2947</v>
      </c>
      <c r="G744" s="205" t="str">
        <f>IF(B744=1,F744,"")</f>
        <v>ID.RA-03</v>
      </c>
      <c r="H744" s="37">
        <f>VLOOKUP(E744,'_Score matrix'!$B$31:$C$35,2,FALSE)</f>
        <v>1</v>
      </c>
      <c r="I744" s="37">
        <f>D744*H744</f>
        <v>0</v>
      </c>
      <c r="J744" s="37">
        <f t="shared" ref="J744" si="137">5*H744</f>
        <v>5</v>
      </c>
      <c r="K744" s="37"/>
      <c r="L744" s="55"/>
      <c r="N744" s="2"/>
    </row>
    <row r="745" spans="1:14">
      <c r="A745" s="72" t="s">
        <v>3281</v>
      </c>
      <c r="B745" s="257"/>
      <c r="C745" s="279"/>
      <c r="D745" s="22"/>
      <c r="E745" s="22"/>
      <c r="F745" s="205"/>
      <c r="G745" s="205"/>
      <c r="H745" s="37"/>
      <c r="I745" s="37"/>
      <c r="J745" s="37"/>
      <c r="K745" s="37"/>
      <c r="L745" s="55"/>
      <c r="N745" s="2"/>
    </row>
    <row r="746" spans="1:14">
      <c r="A746" s="72" t="s">
        <v>3282</v>
      </c>
      <c r="B746" s="257"/>
      <c r="C746" s="279"/>
      <c r="D746" s="22">
        <v>1</v>
      </c>
      <c r="E746" s="22"/>
      <c r="F746" s="205"/>
      <c r="G746" s="205"/>
      <c r="H746" s="37"/>
      <c r="I746" s="37"/>
      <c r="J746" s="37"/>
      <c r="K746" s="37"/>
      <c r="L746" s="55"/>
      <c r="N746" s="2"/>
    </row>
    <row r="747" spans="1:14">
      <c r="A747" s="72" t="s">
        <v>3283</v>
      </c>
      <c r="B747" s="257"/>
      <c r="C747" s="279"/>
      <c r="D747" s="22">
        <v>1</v>
      </c>
      <c r="E747" s="22"/>
      <c r="F747" s="205"/>
      <c r="G747" s="205"/>
      <c r="H747" s="37"/>
      <c r="I747" s="37"/>
      <c r="J747" s="37"/>
      <c r="K747" s="37"/>
      <c r="L747" s="55"/>
      <c r="N747" s="2"/>
    </row>
    <row r="748" spans="1:14">
      <c r="A748" s="72" t="s">
        <v>3284</v>
      </c>
      <c r="B748" s="257"/>
      <c r="C748" s="279"/>
      <c r="D748" s="22">
        <v>1</v>
      </c>
      <c r="E748" s="22"/>
      <c r="F748" s="205"/>
      <c r="G748" s="205"/>
      <c r="H748" s="37"/>
      <c r="I748" s="37"/>
      <c r="J748" s="37"/>
      <c r="K748" s="37"/>
      <c r="L748" s="55"/>
      <c r="N748" s="2"/>
    </row>
    <row r="749" spans="1:14">
      <c r="A749" s="72" t="s">
        <v>3285</v>
      </c>
      <c r="B749" s="257"/>
      <c r="C749" s="279"/>
      <c r="D749" s="22">
        <v>1</v>
      </c>
      <c r="E749" s="22"/>
      <c r="F749" s="205"/>
      <c r="G749" s="205"/>
      <c r="H749" s="37"/>
      <c r="I749" s="37"/>
      <c r="J749" s="37"/>
      <c r="K749" s="37"/>
      <c r="L749" s="55"/>
      <c r="N749" s="2"/>
    </row>
    <row r="750" spans="1:14">
      <c r="A750" s="72" t="s">
        <v>3286</v>
      </c>
      <c r="B750" s="257"/>
      <c r="C750" s="279"/>
      <c r="D750" s="22">
        <v>1</v>
      </c>
      <c r="E750" s="22"/>
      <c r="F750" s="205"/>
      <c r="G750" s="205"/>
      <c r="H750" s="37"/>
      <c r="I750" s="37"/>
      <c r="J750" s="37"/>
      <c r="K750" s="37"/>
      <c r="L750" s="55"/>
      <c r="N750" s="2"/>
    </row>
    <row r="751" spans="1:14">
      <c r="A751" s="72" t="s">
        <v>3287</v>
      </c>
      <c r="B751" s="257"/>
      <c r="C751" s="279"/>
      <c r="D751" s="22">
        <v>1</v>
      </c>
      <c r="E751" s="22"/>
      <c r="F751" s="205"/>
      <c r="G751" s="205"/>
      <c r="H751" s="37"/>
      <c r="I751" s="37"/>
      <c r="J751" s="37"/>
      <c r="K751" s="37"/>
      <c r="L751" s="55"/>
      <c r="N751" s="2"/>
    </row>
    <row r="752" spans="1:14">
      <c r="A752" s="72" t="s">
        <v>3288</v>
      </c>
      <c r="B752" s="257"/>
      <c r="C752" s="279"/>
      <c r="D752" s="22">
        <v>1</v>
      </c>
      <c r="E752" s="22"/>
      <c r="F752" s="205"/>
      <c r="G752" s="205"/>
      <c r="H752" s="37"/>
      <c r="I752" s="37"/>
      <c r="J752" s="37"/>
      <c r="K752" s="37"/>
      <c r="L752" s="55"/>
      <c r="N752" s="2"/>
    </row>
    <row r="753" spans="1:14">
      <c r="A753" s="72" t="s">
        <v>3289</v>
      </c>
      <c r="B753" s="257"/>
      <c r="C753" s="279"/>
      <c r="D753" s="22">
        <v>1</v>
      </c>
      <c r="E753" s="22"/>
      <c r="F753" s="205"/>
      <c r="G753" s="205"/>
      <c r="H753" s="37"/>
      <c r="I753" s="37"/>
      <c r="J753" s="37"/>
      <c r="K753" s="37"/>
      <c r="L753" s="55"/>
      <c r="N753" s="2"/>
    </row>
    <row r="754" spans="1:14">
      <c r="A754" s="72" t="s">
        <v>3290</v>
      </c>
      <c r="B754" s="257"/>
      <c r="C754" s="279"/>
      <c r="D754" s="22">
        <v>1</v>
      </c>
      <c r="E754" s="22"/>
      <c r="F754" s="205"/>
      <c r="G754" s="205"/>
      <c r="H754" s="37"/>
      <c r="I754" s="37"/>
      <c r="J754" s="37"/>
      <c r="K754" s="37"/>
      <c r="L754" s="55"/>
      <c r="N754" s="2"/>
    </row>
    <row r="755" spans="1:14">
      <c r="A755" s="72" t="s">
        <v>3291</v>
      </c>
      <c r="B755" s="257"/>
      <c r="C755" s="279"/>
      <c r="D755" s="22">
        <v>1</v>
      </c>
      <c r="E755" s="22"/>
      <c r="F755" s="205"/>
      <c r="G755" s="205"/>
      <c r="H755" s="37"/>
      <c r="I755" s="37"/>
      <c r="J755" s="37"/>
      <c r="K755" s="37"/>
      <c r="L755" s="55"/>
      <c r="N755" s="2"/>
    </row>
    <row r="756" spans="1:14">
      <c r="A756" s="72" t="s">
        <v>3292</v>
      </c>
      <c r="B756" s="257"/>
      <c r="C756" s="279"/>
      <c r="D756" s="22">
        <v>1</v>
      </c>
      <c r="E756" s="22"/>
      <c r="F756" s="205"/>
      <c r="G756" s="205"/>
      <c r="H756" s="37"/>
      <c r="I756" s="37"/>
      <c r="J756" s="37"/>
      <c r="K756" s="37"/>
      <c r="L756" s="55"/>
      <c r="N756" s="2"/>
    </row>
    <row r="757" spans="1:14">
      <c r="A757" s="72" t="s">
        <v>3293</v>
      </c>
      <c r="B757" s="257">
        <f t="shared" ref="B757:B763" si="138">$D$743-1</f>
        <v>1</v>
      </c>
      <c r="C757" s="279" t="s">
        <v>2726</v>
      </c>
      <c r="D757" s="22">
        <v>0</v>
      </c>
      <c r="E757" s="22">
        <v>3</v>
      </c>
      <c r="F757" s="205"/>
      <c r="G757" s="205"/>
      <c r="H757" s="37">
        <f>VLOOKUP(E757,'_Score matrix'!$B$31:$C$35,2,FALSE)</f>
        <v>1</v>
      </c>
      <c r="I757" s="37">
        <f t="shared" ref="I757:I763" si="139">D757*H757</f>
        <v>0</v>
      </c>
      <c r="J757" s="37">
        <f t="shared" ref="J757" si="140">5*H757</f>
        <v>5</v>
      </c>
      <c r="K757" s="37"/>
      <c r="L757" s="55"/>
      <c r="N757" s="2"/>
    </row>
    <row r="758" spans="1:14">
      <c r="A758" s="72" t="s">
        <v>3294</v>
      </c>
      <c r="B758" s="257">
        <f t="shared" si="138"/>
        <v>1</v>
      </c>
      <c r="C758" s="279" t="s">
        <v>2726</v>
      </c>
      <c r="D758" s="22">
        <v>0</v>
      </c>
      <c r="E758" s="22">
        <v>3</v>
      </c>
      <c r="F758" s="205"/>
      <c r="G758" s="205"/>
      <c r="H758" s="37">
        <f>VLOOKUP(E758,'_Score matrix'!$B$31:$C$35,2,FALSE)</f>
        <v>1</v>
      </c>
      <c r="I758" s="37">
        <f t="shared" si="139"/>
        <v>0</v>
      </c>
      <c r="J758" s="37">
        <f t="shared" ref="J758:J768" si="141">5*H758</f>
        <v>5</v>
      </c>
      <c r="K758" s="37"/>
      <c r="L758" s="55"/>
      <c r="N758" s="2"/>
    </row>
    <row r="759" spans="1:14">
      <c r="A759" s="72" t="s">
        <v>3295</v>
      </c>
      <c r="B759" s="257">
        <f t="shared" si="138"/>
        <v>1</v>
      </c>
      <c r="C759" s="279" t="s">
        <v>2726</v>
      </c>
      <c r="D759" s="22">
        <v>0</v>
      </c>
      <c r="E759" s="22">
        <v>3</v>
      </c>
      <c r="F759" s="205"/>
      <c r="G759" s="205"/>
      <c r="H759" s="37">
        <f>VLOOKUP(E759,'_Score matrix'!$B$31:$C$35,2,FALSE)</f>
        <v>1</v>
      </c>
      <c r="I759" s="37">
        <f t="shared" si="139"/>
        <v>0</v>
      </c>
      <c r="J759" s="37">
        <f t="shared" si="141"/>
        <v>5</v>
      </c>
      <c r="K759" s="37"/>
      <c r="L759" s="55"/>
      <c r="N759" s="2"/>
    </row>
    <row r="760" spans="1:14">
      <c r="A760" s="72" t="s">
        <v>3296</v>
      </c>
      <c r="B760" s="257">
        <f t="shared" si="138"/>
        <v>1</v>
      </c>
      <c r="C760" s="279" t="s">
        <v>2726</v>
      </c>
      <c r="D760" s="22">
        <v>0</v>
      </c>
      <c r="E760" s="22">
        <v>3</v>
      </c>
      <c r="F760" s="205"/>
      <c r="G760" s="205"/>
      <c r="H760" s="37">
        <f>VLOOKUP(E760,'_Score matrix'!$B$31:$C$35,2,FALSE)</f>
        <v>1</v>
      </c>
      <c r="I760" s="37">
        <f t="shared" si="139"/>
        <v>0</v>
      </c>
      <c r="J760" s="37">
        <f t="shared" si="141"/>
        <v>5</v>
      </c>
      <c r="K760" s="37"/>
      <c r="L760" s="55"/>
      <c r="N760" s="2"/>
    </row>
    <row r="761" spans="1:14">
      <c r="A761" s="72" t="s">
        <v>3297</v>
      </c>
      <c r="B761" s="257">
        <f t="shared" si="138"/>
        <v>1</v>
      </c>
      <c r="C761" s="279" t="s">
        <v>2726</v>
      </c>
      <c r="D761" s="22">
        <v>0</v>
      </c>
      <c r="E761" s="22">
        <v>3</v>
      </c>
      <c r="F761" s="205" t="s">
        <v>2972</v>
      </c>
      <c r="G761" s="205" t="str">
        <f>IF(B761=1,F761,"")</f>
        <v>PR.IR-04</v>
      </c>
      <c r="H761" s="37">
        <f>VLOOKUP(E761,'_Score matrix'!$B$31:$C$35,2,FALSE)</f>
        <v>1</v>
      </c>
      <c r="I761" s="37">
        <f t="shared" si="139"/>
        <v>0</v>
      </c>
      <c r="J761" s="37">
        <f t="shared" si="141"/>
        <v>5</v>
      </c>
      <c r="K761" s="37"/>
      <c r="L761" s="55"/>
      <c r="N761" s="2"/>
    </row>
    <row r="762" spans="1:14">
      <c r="A762" s="72" t="s">
        <v>3298</v>
      </c>
      <c r="B762" s="257">
        <f t="shared" si="138"/>
        <v>1</v>
      </c>
      <c r="C762" s="279" t="s">
        <v>2726</v>
      </c>
      <c r="D762" s="22">
        <v>0</v>
      </c>
      <c r="E762" s="22">
        <v>3</v>
      </c>
      <c r="F762" s="205"/>
      <c r="G762" s="205"/>
      <c r="H762" s="37">
        <f>VLOOKUP(E762,'_Score matrix'!$B$31:$C$35,2,FALSE)</f>
        <v>1</v>
      </c>
      <c r="I762" s="37">
        <f t="shared" si="139"/>
        <v>0</v>
      </c>
      <c r="J762" s="37">
        <f t="shared" si="141"/>
        <v>5</v>
      </c>
      <c r="K762" s="37"/>
      <c r="L762" s="55"/>
      <c r="N762" s="2"/>
    </row>
    <row r="763" spans="1:14">
      <c r="A763" s="72" t="s">
        <v>3299</v>
      </c>
      <c r="B763" s="257">
        <f t="shared" si="138"/>
        <v>1</v>
      </c>
      <c r="C763" s="279" t="s">
        <v>2726</v>
      </c>
      <c r="D763" s="22">
        <v>0</v>
      </c>
      <c r="E763" s="22">
        <v>3</v>
      </c>
      <c r="F763" s="205" t="s">
        <v>2984</v>
      </c>
      <c r="G763" s="205" t="str">
        <f>IF(B763=1,F763,"")</f>
        <v>ID.IM-04</v>
      </c>
      <c r="H763" s="37">
        <f>VLOOKUP(E763,'_Score matrix'!$B$31:$C$35,2,FALSE)</f>
        <v>1</v>
      </c>
      <c r="I763" s="37">
        <f t="shared" si="139"/>
        <v>0</v>
      </c>
      <c r="J763" s="37">
        <f t="shared" si="141"/>
        <v>5</v>
      </c>
      <c r="K763" s="37"/>
      <c r="L763" s="55"/>
      <c r="N763" s="2"/>
    </row>
    <row r="764" spans="1:14">
      <c r="A764" s="429" t="str">
        <f>A763</f>
        <v>S 4.9</v>
      </c>
      <c r="B764" s="426">
        <f>B763</f>
        <v>1</v>
      </c>
      <c r="C764" s="430" t="str">
        <f>C763</f>
        <v>M</v>
      </c>
      <c r="D764" s="253">
        <f>D763</f>
        <v>0</v>
      </c>
      <c r="E764" s="253">
        <f>E763</f>
        <v>3</v>
      </c>
      <c r="F764" s="254"/>
      <c r="G764" s="254"/>
      <c r="H764" s="253">
        <f>H763</f>
        <v>1</v>
      </c>
      <c r="I764" s="253">
        <f>I763</f>
        <v>0</v>
      </c>
      <c r="J764" s="253">
        <f>J763</f>
        <v>5</v>
      </c>
      <c r="K764" s="253"/>
      <c r="L764" s="431" t="s">
        <v>2811</v>
      </c>
      <c r="N764" s="2"/>
    </row>
    <row r="765" spans="1:14">
      <c r="A765" s="72" t="s">
        <v>3300</v>
      </c>
      <c r="B765" s="257">
        <f>$D$743-1</f>
        <v>1</v>
      </c>
      <c r="C765" s="279" t="s">
        <v>2726</v>
      </c>
      <c r="D765" s="22">
        <v>0</v>
      </c>
      <c r="E765" s="22">
        <v>3</v>
      </c>
      <c r="F765" s="205"/>
      <c r="G765" s="205"/>
      <c r="H765" s="37">
        <f>VLOOKUP(E765,'_Score matrix'!$B$31:$C$35,2,FALSE)</f>
        <v>1</v>
      </c>
      <c r="I765" s="37">
        <f>D765*H765</f>
        <v>0</v>
      </c>
      <c r="J765" s="37">
        <f t="shared" si="141"/>
        <v>5</v>
      </c>
      <c r="K765" s="37"/>
      <c r="L765" s="55"/>
      <c r="N765" s="2"/>
    </row>
    <row r="766" spans="1:14">
      <c r="A766" s="72" t="s">
        <v>3301</v>
      </c>
      <c r="B766" s="257">
        <f>$D$743-1</f>
        <v>1</v>
      </c>
      <c r="C766" s="279" t="s">
        <v>2726</v>
      </c>
      <c r="D766" s="22">
        <v>0</v>
      </c>
      <c r="E766" s="22">
        <v>3</v>
      </c>
      <c r="F766" s="205" t="s">
        <v>2947</v>
      </c>
      <c r="G766" s="205" t="str">
        <f>IF(B766=1,F766,"")</f>
        <v>ID.RA-03</v>
      </c>
      <c r="H766" s="37">
        <f>VLOOKUP(E766,'_Score matrix'!$B$31:$C$35,2,FALSE)</f>
        <v>1</v>
      </c>
      <c r="I766" s="37">
        <f>D766*H766</f>
        <v>0</v>
      </c>
      <c r="J766" s="37">
        <f t="shared" si="141"/>
        <v>5</v>
      </c>
      <c r="K766" s="37"/>
      <c r="L766" s="55"/>
      <c r="N766" s="2"/>
    </row>
    <row r="767" spans="1:14">
      <c r="A767" s="72" t="s">
        <v>3302</v>
      </c>
      <c r="B767" s="257">
        <f>$D$743-1</f>
        <v>1</v>
      </c>
      <c r="C767" s="279" t="s">
        <v>2726</v>
      </c>
      <c r="D767" s="22">
        <v>0</v>
      </c>
      <c r="E767" s="22">
        <v>3</v>
      </c>
      <c r="F767" s="205"/>
      <c r="G767" s="205"/>
      <c r="H767" s="37">
        <f>VLOOKUP(E767,'_Score matrix'!$B$31:$C$35,2,FALSE)</f>
        <v>1</v>
      </c>
      <c r="I767" s="37">
        <f>D767*H767</f>
        <v>0</v>
      </c>
      <c r="J767" s="37">
        <f t="shared" si="141"/>
        <v>5</v>
      </c>
      <c r="K767" s="37"/>
      <c r="L767" s="55"/>
      <c r="N767" s="2"/>
    </row>
    <row r="768" spans="1:14">
      <c r="A768" s="72" t="s">
        <v>3303</v>
      </c>
      <c r="B768" s="257">
        <f>$D$743-1</f>
        <v>1</v>
      </c>
      <c r="C768" s="279" t="s">
        <v>2726</v>
      </c>
      <c r="D768" s="22">
        <v>0</v>
      </c>
      <c r="E768" s="22">
        <v>3</v>
      </c>
      <c r="F768" s="205"/>
      <c r="G768" s="205"/>
      <c r="H768" s="37">
        <f>VLOOKUP(E768,'_Score matrix'!$B$31:$C$35,2,FALSE)</f>
        <v>1</v>
      </c>
      <c r="I768" s="37">
        <f>D768*H768</f>
        <v>0</v>
      </c>
      <c r="J768" s="37">
        <f t="shared" si="141"/>
        <v>5</v>
      </c>
      <c r="K768" s="37"/>
      <c r="L768" s="55"/>
      <c r="N768" s="2"/>
    </row>
    <row r="769" spans="1:14">
      <c r="A769" s="72" t="s">
        <v>3304</v>
      </c>
      <c r="B769" s="257"/>
      <c r="C769" s="279"/>
      <c r="D769" s="22"/>
      <c r="E769" s="22"/>
      <c r="F769" s="205"/>
      <c r="G769" s="205"/>
      <c r="H769" s="37"/>
      <c r="I769" s="37"/>
      <c r="J769" s="37"/>
      <c r="K769" s="37"/>
      <c r="L769" s="55"/>
      <c r="N769" s="2"/>
    </row>
    <row r="770" spans="1:14">
      <c r="A770" s="72" t="s">
        <v>3305</v>
      </c>
      <c r="B770" s="257">
        <f t="shared" ref="B770:B798" si="142">$D$743-1</f>
        <v>1</v>
      </c>
      <c r="C770" s="279" t="s">
        <v>3067</v>
      </c>
      <c r="D770" s="22">
        <v>0</v>
      </c>
      <c r="E770" s="22">
        <f t="shared" ref="E770:E798" si="143">IF(D770=6, 1, 3)</f>
        <v>3</v>
      </c>
      <c r="F770" s="205" t="s">
        <v>3306</v>
      </c>
      <c r="G770" s="205" t="str">
        <f t="shared" ref="G770:G782" si="144">IF(B770=1,F770,"")</f>
        <v>ID.RA-02</v>
      </c>
      <c r="H770" s="37">
        <f>VLOOKUP(E770,'_Score matrix'!$B$31:$C$35,2,FALSE)</f>
        <v>1</v>
      </c>
      <c r="I770" s="37">
        <f t="shared" ref="I770:I798" si="145">D770*H770</f>
        <v>0</v>
      </c>
      <c r="J770" s="37">
        <f>5*H770</f>
        <v>5</v>
      </c>
      <c r="K770" s="37"/>
      <c r="L770" s="55"/>
      <c r="N770" s="2"/>
    </row>
    <row r="771" spans="1:14">
      <c r="A771" s="72" t="s">
        <v>3307</v>
      </c>
      <c r="B771" s="257">
        <f t="shared" si="142"/>
        <v>1</v>
      </c>
      <c r="C771" s="279" t="s">
        <v>3067</v>
      </c>
      <c r="D771" s="22">
        <v>0</v>
      </c>
      <c r="E771" s="22">
        <f t="shared" si="143"/>
        <v>3</v>
      </c>
      <c r="F771" s="205" t="s">
        <v>3306</v>
      </c>
      <c r="G771" s="205" t="str">
        <f t="shared" si="144"/>
        <v>ID.RA-02</v>
      </c>
      <c r="H771" s="37">
        <f>VLOOKUP(E771,'_Score matrix'!$B$31:$C$35,2,FALSE)</f>
        <v>1</v>
      </c>
      <c r="I771" s="37">
        <f t="shared" si="145"/>
        <v>0</v>
      </c>
      <c r="J771" s="37">
        <f t="shared" ref="J771:J798" si="146">5*H771</f>
        <v>5</v>
      </c>
      <c r="K771" s="37"/>
      <c r="L771" s="55"/>
      <c r="N771" s="2"/>
    </row>
    <row r="772" spans="1:14">
      <c r="A772" s="72" t="s">
        <v>3308</v>
      </c>
      <c r="B772" s="257">
        <f t="shared" si="142"/>
        <v>1</v>
      </c>
      <c r="C772" s="279" t="s">
        <v>3067</v>
      </c>
      <c r="D772" s="22">
        <v>0</v>
      </c>
      <c r="E772" s="22">
        <f t="shared" si="143"/>
        <v>3</v>
      </c>
      <c r="F772" s="205" t="s">
        <v>3306</v>
      </c>
      <c r="G772" s="205" t="str">
        <f t="shared" si="144"/>
        <v>ID.RA-02</v>
      </c>
      <c r="H772" s="37">
        <f>VLOOKUP(E772,'_Score matrix'!$B$31:$C$35,2,FALSE)</f>
        <v>1</v>
      </c>
      <c r="I772" s="37">
        <f t="shared" si="145"/>
        <v>0</v>
      </c>
      <c r="J772" s="37">
        <f t="shared" si="146"/>
        <v>5</v>
      </c>
      <c r="K772" s="37"/>
      <c r="L772" s="55"/>
      <c r="N772" s="2"/>
    </row>
    <row r="773" spans="1:14">
      <c r="A773" s="72" t="s">
        <v>3309</v>
      </c>
      <c r="B773" s="257">
        <f t="shared" si="142"/>
        <v>1</v>
      </c>
      <c r="C773" s="279" t="s">
        <v>3067</v>
      </c>
      <c r="D773" s="22">
        <v>0</v>
      </c>
      <c r="E773" s="22">
        <f t="shared" si="143"/>
        <v>3</v>
      </c>
      <c r="F773" s="205" t="s">
        <v>3306</v>
      </c>
      <c r="G773" s="205" t="str">
        <f t="shared" si="144"/>
        <v>ID.RA-02</v>
      </c>
      <c r="H773" s="37">
        <f>VLOOKUP(E773,'_Score matrix'!$B$31:$C$35,2,FALSE)</f>
        <v>1</v>
      </c>
      <c r="I773" s="37">
        <f t="shared" si="145"/>
        <v>0</v>
      </c>
      <c r="J773" s="37">
        <f t="shared" si="146"/>
        <v>5</v>
      </c>
      <c r="K773" s="37"/>
      <c r="L773" s="55"/>
      <c r="N773" s="2"/>
    </row>
    <row r="774" spans="1:14">
      <c r="A774" s="72" t="s">
        <v>3310</v>
      </c>
      <c r="B774" s="257">
        <f t="shared" si="142"/>
        <v>1</v>
      </c>
      <c r="C774" s="279" t="s">
        <v>3067</v>
      </c>
      <c r="D774" s="22">
        <v>0</v>
      </c>
      <c r="E774" s="22">
        <f t="shared" si="143"/>
        <v>3</v>
      </c>
      <c r="F774" s="205" t="s">
        <v>3306</v>
      </c>
      <c r="G774" s="205" t="str">
        <f t="shared" si="144"/>
        <v>ID.RA-02</v>
      </c>
      <c r="H774" s="37">
        <f>VLOOKUP(E774,'_Score matrix'!$B$31:$C$35,2,FALSE)</f>
        <v>1</v>
      </c>
      <c r="I774" s="37">
        <f t="shared" si="145"/>
        <v>0</v>
      </c>
      <c r="J774" s="37">
        <f t="shared" ref="J774" si="147">5*H774</f>
        <v>5</v>
      </c>
      <c r="K774" s="37"/>
      <c r="L774" s="55"/>
      <c r="N774" s="2"/>
    </row>
    <row r="775" spans="1:14">
      <c r="A775" s="72" t="s">
        <v>3311</v>
      </c>
      <c r="B775" s="257">
        <f t="shared" si="142"/>
        <v>1</v>
      </c>
      <c r="C775" s="279" t="s">
        <v>3067</v>
      </c>
      <c r="D775" s="22">
        <v>0</v>
      </c>
      <c r="E775" s="22">
        <f t="shared" si="143"/>
        <v>3</v>
      </c>
      <c r="F775" s="205" t="s">
        <v>3306</v>
      </c>
      <c r="G775" s="205" t="str">
        <f t="shared" si="144"/>
        <v>ID.RA-02</v>
      </c>
      <c r="H775" s="37">
        <f>VLOOKUP(E775,'_Score matrix'!$B$31:$C$35,2,FALSE)</f>
        <v>1</v>
      </c>
      <c r="I775" s="37">
        <f t="shared" si="145"/>
        <v>0</v>
      </c>
      <c r="J775" s="37">
        <f t="shared" si="146"/>
        <v>5</v>
      </c>
      <c r="K775" s="37"/>
      <c r="L775" s="55"/>
      <c r="N775" s="2"/>
    </row>
    <row r="776" spans="1:14">
      <c r="A776" s="72" t="s">
        <v>3312</v>
      </c>
      <c r="B776" s="257">
        <f t="shared" si="142"/>
        <v>1</v>
      </c>
      <c r="C776" s="279" t="s">
        <v>3067</v>
      </c>
      <c r="D776" s="22">
        <v>0</v>
      </c>
      <c r="E776" s="22">
        <f t="shared" si="143"/>
        <v>3</v>
      </c>
      <c r="F776" s="205" t="s">
        <v>3306</v>
      </c>
      <c r="G776" s="205" t="str">
        <f t="shared" si="144"/>
        <v>ID.RA-02</v>
      </c>
      <c r="H776" s="37">
        <f>VLOOKUP(E776,'_Score matrix'!$B$31:$C$35,2,FALSE)</f>
        <v>1</v>
      </c>
      <c r="I776" s="37">
        <f t="shared" si="145"/>
        <v>0</v>
      </c>
      <c r="J776" s="37">
        <f t="shared" si="146"/>
        <v>5</v>
      </c>
      <c r="K776" s="37"/>
      <c r="L776" s="55"/>
      <c r="N776" s="2"/>
    </row>
    <row r="777" spans="1:14">
      <c r="A777" s="72" t="s">
        <v>3313</v>
      </c>
      <c r="B777" s="257">
        <f t="shared" si="142"/>
        <v>1</v>
      </c>
      <c r="C777" s="279" t="s">
        <v>3067</v>
      </c>
      <c r="D777" s="22">
        <v>0</v>
      </c>
      <c r="E777" s="22">
        <f t="shared" si="143"/>
        <v>3</v>
      </c>
      <c r="F777" s="205" t="s">
        <v>3306</v>
      </c>
      <c r="G777" s="205" t="str">
        <f t="shared" si="144"/>
        <v>ID.RA-02</v>
      </c>
      <c r="H777" s="37">
        <f>VLOOKUP(E777,'_Score matrix'!$B$31:$C$35,2,FALSE)</f>
        <v>1</v>
      </c>
      <c r="I777" s="37">
        <f t="shared" si="145"/>
        <v>0</v>
      </c>
      <c r="J777" s="37">
        <f t="shared" si="146"/>
        <v>5</v>
      </c>
      <c r="K777" s="37"/>
      <c r="L777" s="55"/>
      <c r="N777" s="2"/>
    </row>
    <row r="778" spans="1:14">
      <c r="A778" s="72" t="s">
        <v>3314</v>
      </c>
      <c r="B778" s="257">
        <f t="shared" si="142"/>
        <v>1</v>
      </c>
      <c r="C778" s="279" t="s">
        <v>3067</v>
      </c>
      <c r="D778" s="22">
        <v>0</v>
      </c>
      <c r="E778" s="22">
        <f t="shared" si="143"/>
        <v>3</v>
      </c>
      <c r="F778" s="205" t="s">
        <v>3306</v>
      </c>
      <c r="G778" s="205" t="str">
        <f t="shared" si="144"/>
        <v>ID.RA-02</v>
      </c>
      <c r="H778" s="37">
        <f>VLOOKUP(E778,'_Score matrix'!$B$31:$C$35,2,FALSE)</f>
        <v>1</v>
      </c>
      <c r="I778" s="37">
        <f t="shared" si="145"/>
        <v>0</v>
      </c>
      <c r="J778" s="37">
        <f t="shared" si="146"/>
        <v>5</v>
      </c>
      <c r="K778" s="37"/>
      <c r="L778" s="55"/>
      <c r="N778" s="2"/>
    </row>
    <row r="779" spans="1:14">
      <c r="A779" s="72" t="s">
        <v>3315</v>
      </c>
      <c r="B779" s="257">
        <f t="shared" si="142"/>
        <v>1</v>
      </c>
      <c r="C779" s="279" t="s">
        <v>3067</v>
      </c>
      <c r="D779" s="22">
        <v>0</v>
      </c>
      <c r="E779" s="22">
        <f t="shared" si="143"/>
        <v>3</v>
      </c>
      <c r="F779" s="205" t="s">
        <v>2947</v>
      </c>
      <c r="G779" s="205" t="str">
        <f t="shared" si="144"/>
        <v>ID.RA-03</v>
      </c>
      <c r="H779" s="37">
        <f>VLOOKUP(E779,'_Score matrix'!$B$31:$C$35,2,FALSE)</f>
        <v>1</v>
      </c>
      <c r="I779" s="37">
        <f t="shared" si="145"/>
        <v>0</v>
      </c>
      <c r="J779" s="37">
        <f t="shared" si="146"/>
        <v>5</v>
      </c>
      <c r="K779" s="37"/>
      <c r="L779" s="55"/>
      <c r="N779" s="2"/>
    </row>
    <row r="780" spans="1:14">
      <c r="A780" s="72" t="s">
        <v>3316</v>
      </c>
      <c r="B780" s="257">
        <f t="shared" si="142"/>
        <v>1</v>
      </c>
      <c r="C780" s="279" t="s">
        <v>3067</v>
      </c>
      <c r="D780" s="22">
        <v>0</v>
      </c>
      <c r="E780" s="22">
        <f t="shared" si="143"/>
        <v>3</v>
      </c>
      <c r="F780" s="205" t="s">
        <v>2947</v>
      </c>
      <c r="G780" s="205" t="str">
        <f t="shared" si="144"/>
        <v>ID.RA-03</v>
      </c>
      <c r="H780" s="37">
        <f>VLOOKUP(E780,'_Score matrix'!$B$31:$C$35,2,FALSE)</f>
        <v>1</v>
      </c>
      <c r="I780" s="37">
        <f t="shared" si="145"/>
        <v>0</v>
      </c>
      <c r="J780" s="37">
        <f t="shared" si="146"/>
        <v>5</v>
      </c>
      <c r="K780" s="37"/>
      <c r="L780" s="55"/>
      <c r="N780" s="2"/>
    </row>
    <row r="781" spans="1:14">
      <c r="A781" s="72" t="s">
        <v>3317</v>
      </c>
      <c r="B781" s="257">
        <f t="shared" si="142"/>
        <v>1</v>
      </c>
      <c r="C781" s="279" t="s">
        <v>3067</v>
      </c>
      <c r="D781" s="22">
        <v>0</v>
      </c>
      <c r="E781" s="22">
        <f t="shared" si="143"/>
        <v>3</v>
      </c>
      <c r="F781" s="205" t="s">
        <v>2947</v>
      </c>
      <c r="G781" s="205" t="str">
        <f t="shared" si="144"/>
        <v>ID.RA-03</v>
      </c>
      <c r="H781" s="37">
        <f>VLOOKUP(E781,'_Score matrix'!$B$31:$C$35,2,FALSE)</f>
        <v>1</v>
      </c>
      <c r="I781" s="37">
        <f t="shared" si="145"/>
        <v>0</v>
      </c>
      <c r="J781" s="37">
        <f t="shared" si="146"/>
        <v>5</v>
      </c>
      <c r="K781" s="37"/>
      <c r="L781" s="55"/>
      <c r="N781" s="2"/>
    </row>
    <row r="782" spans="1:14">
      <c r="A782" s="72" t="s">
        <v>3318</v>
      </c>
      <c r="B782" s="257">
        <f t="shared" si="142"/>
        <v>1</v>
      </c>
      <c r="C782" s="279" t="s">
        <v>3067</v>
      </c>
      <c r="D782" s="22">
        <v>0</v>
      </c>
      <c r="E782" s="22">
        <f t="shared" si="143"/>
        <v>3</v>
      </c>
      <c r="F782" s="205" t="s">
        <v>2947</v>
      </c>
      <c r="G782" s="205" t="str">
        <f t="shared" si="144"/>
        <v>ID.RA-03</v>
      </c>
      <c r="H782" s="37">
        <f>VLOOKUP(E782,'_Score matrix'!$B$31:$C$35,2,FALSE)</f>
        <v>1</v>
      </c>
      <c r="I782" s="37">
        <f t="shared" si="145"/>
        <v>0</v>
      </c>
      <c r="J782" s="37">
        <f t="shared" si="146"/>
        <v>5</v>
      </c>
      <c r="K782" s="37"/>
      <c r="L782" s="55"/>
      <c r="N782" s="2"/>
    </row>
    <row r="783" spans="1:14">
      <c r="A783" s="72" t="s">
        <v>3319</v>
      </c>
      <c r="B783" s="257">
        <f t="shared" si="142"/>
        <v>1</v>
      </c>
      <c r="C783" s="279" t="s">
        <v>3067</v>
      </c>
      <c r="D783" s="22">
        <v>0</v>
      </c>
      <c r="E783" s="22">
        <f t="shared" si="143"/>
        <v>3</v>
      </c>
      <c r="F783" s="205"/>
      <c r="G783" s="205"/>
      <c r="H783" s="37">
        <f>VLOOKUP(E783,'_Score matrix'!$B$31:$C$35,2,FALSE)</f>
        <v>1</v>
      </c>
      <c r="I783" s="37">
        <f t="shared" si="145"/>
        <v>0</v>
      </c>
      <c r="J783" s="37">
        <f t="shared" si="146"/>
        <v>5</v>
      </c>
      <c r="K783" s="37"/>
      <c r="L783" s="55"/>
      <c r="N783" s="2"/>
    </row>
    <row r="784" spans="1:14">
      <c r="A784" s="72" t="s">
        <v>3320</v>
      </c>
      <c r="B784" s="257">
        <f t="shared" si="142"/>
        <v>1</v>
      </c>
      <c r="C784" s="279" t="s">
        <v>3067</v>
      </c>
      <c r="D784" s="22">
        <v>0</v>
      </c>
      <c r="E784" s="22">
        <f t="shared" si="143"/>
        <v>3</v>
      </c>
      <c r="F784" s="205" t="s">
        <v>2947</v>
      </c>
      <c r="G784" s="205" t="str">
        <f>IF(B784=1,F784,"")</f>
        <v>ID.RA-03</v>
      </c>
      <c r="H784" s="37">
        <f>VLOOKUP(E784,'_Score matrix'!$B$31:$C$35,2,FALSE)</f>
        <v>1</v>
      </c>
      <c r="I784" s="37">
        <f t="shared" si="145"/>
        <v>0</v>
      </c>
      <c r="J784" s="37">
        <f t="shared" si="146"/>
        <v>5</v>
      </c>
      <c r="K784" s="37"/>
      <c r="L784" s="55"/>
      <c r="N784" s="2"/>
    </row>
    <row r="785" spans="1:14">
      <c r="A785" s="72" t="s">
        <v>3321</v>
      </c>
      <c r="B785" s="257">
        <f t="shared" si="142"/>
        <v>1</v>
      </c>
      <c r="C785" s="279" t="s">
        <v>3067</v>
      </c>
      <c r="D785" s="22">
        <v>0</v>
      </c>
      <c r="E785" s="22">
        <f t="shared" si="143"/>
        <v>3</v>
      </c>
      <c r="F785" s="205" t="s">
        <v>2947</v>
      </c>
      <c r="G785" s="205" t="str">
        <f>IF(B785=1,F785,"")</f>
        <v>ID.RA-03</v>
      </c>
      <c r="H785" s="37">
        <f>VLOOKUP(E785,'_Score matrix'!$B$31:$C$35,2,FALSE)</f>
        <v>1</v>
      </c>
      <c r="I785" s="37">
        <f t="shared" si="145"/>
        <v>0</v>
      </c>
      <c r="J785" s="37">
        <f t="shared" ref="J785" si="148">5*H785</f>
        <v>5</v>
      </c>
      <c r="K785" s="37"/>
      <c r="L785" s="55"/>
      <c r="N785" s="2"/>
    </row>
    <row r="786" spans="1:14">
      <c r="A786" s="72" t="s">
        <v>3322</v>
      </c>
      <c r="B786" s="257">
        <f t="shared" si="142"/>
        <v>1</v>
      </c>
      <c r="C786" s="279" t="s">
        <v>3067</v>
      </c>
      <c r="D786" s="22">
        <v>0</v>
      </c>
      <c r="E786" s="22">
        <f t="shared" si="143"/>
        <v>3</v>
      </c>
      <c r="F786" s="205" t="s">
        <v>2947</v>
      </c>
      <c r="G786" s="205" t="str">
        <f>IF(B786=1,F786,"")</f>
        <v>ID.RA-03</v>
      </c>
      <c r="H786" s="37">
        <f>VLOOKUP(E786,'_Score matrix'!$B$31:$C$35,2,FALSE)</f>
        <v>1</v>
      </c>
      <c r="I786" s="37">
        <f t="shared" si="145"/>
        <v>0</v>
      </c>
      <c r="J786" s="37">
        <f t="shared" si="146"/>
        <v>5</v>
      </c>
      <c r="K786" s="37"/>
      <c r="L786" s="55"/>
      <c r="N786" s="2"/>
    </row>
    <row r="787" spans="1:14">
      <c r="A787" s="72" t="s">
        <v>3323</v>
      </c>
      <c r="B787" s="257">
        <f t="shared" si="142"/>
        <v>1</v>
      </c>
      <c r="C787" s="279" t="s">
        <v>3067</v>
      </c>
      <c r="D787" s="22">
        <v>0</v>
      </c>
      <c r="E787" s="22">
        <f t="shared" si="143"/>
        <v>3</v>
      </c>
      <c r="F787" s="205" t="s">
        <v>2947</v>
      </c>
      <c r="G787" s="205" t="str">
        <f>IF(B787=1,F787,"")</f>
        <v>ID.RA-03</v>
      </c>
      <c r="H787" s="37">
        <f>VLOOKUP(E787,'_Score matrix'!$B$31:$C$35,2,FALSE)</f>
        <v>1</v>
      </c>
      <c r="I787" s="37">
        <f t="shared" si="145"/>
        <v>0</v>
      </c>
      <c r="J787" s="37">
        <f t="shared" si="146"/>
        <v>5</v>
      </c>
      <c r="K787" s="37"/>
      <c r="L787" s="55"/>
      <c r="N787" s="2"/>
    </row>
    <row r="788" spans="1:14">
      <c r="A788" s="72" t="s">
        <v>3324</v>
      </c>
      <c r="B788" s="257">
        <f t="shared" si="142"/>
        <v>1</v>
      </c>
      <c r="C788" s="279" t="s">
        <v>3067</v>
      </c>
      <c r="D788" s="22">
        <v>0</v>
      </c>
      <c r="E788" s="22">
        <f t="shared" si="143"/>
        <v>3</v>
      </c>
      <c r="F788" s="205" t="s">
        <v>3124</v>
      </c>
      <c r="G788" s="205" t="str">
        <f>IF(B788=1,F788,"")</f>
        <v>DE.AE-02</v>
      </c>
      <c r="H788" s="37">
        <f>VLOOKUP(E788,'_Score matrix'!$B$31:$C$35,2,FALSE)</f>
        <v>1</v>
      </c>
      <c r="I788" s="37">
        <f t="shared" si="145"/>
        <v>0</v>
      </c>
      <c r="J788" s="37">
        <f t="shared" si="146"/>
        <v>5</v>
      </c>
      <c r="K788" s="37"/>
      <c r="L788" s="55"/>
      <c r="N788" s="2"/>
    </row>
    <row r="789" spans="1:14">
      <c r="A789" s="72" t="s">
        <v>3325</v>
      </c>
      <c r="B789" s="257">
        <f t="shared" si="142"/>
        <v>1</v>
      </c>
      <c r="C789" s="279" t="s">
        <v>3067</v>
      </c>
      <c r="D789" s="22">
        <v>0</v>
      </c>
      <c r="E789" s="22">
        <f t="shared" si="143"/>
        <v>3</v>
      </c>
      <c r="F789" s="205"/>
      <c r="G789" s="205"/>
      <c r="H789" s="37">
        <f>VLOOKUP(E789,'_Score matrix'!$B$31:$C$35,2,FALSE)</f>
        <v>1</v>
      </c>
      <c r="I789" s="37">
        <f t="shared" si="145"/>
        <v>0</v>
      </c>
      <c r="J789" s="37">
        <f t="shared" si="146"/>
        <v>5</v>
      </c>
      <c r="K789" s="37"/>
      <c r="L789" s="55"/>
      <c r="N789" s="2"/>
    </row>
    <row r="790" spans="1:14">
      <c r="A790" s="72" t="s">
        <v>3326</v>
      </c>
      <c r="B790" s="257">
        <f t="shared" si="142"/>
        <v>1</v>
      </c>
      <c r="C790" s="279" t="s">
        <v>3067</v>
      </c>
      <c r="D790" s="22">
        <v>0</v>
      </c>
      <c r="E790" s="22">
        <f t="shared" si="143"/>
        <v>3</v>
      </c>
      <c r="F790" s="205"/>
      <c r="G790" s="205"/>
      <c r="H790" s="37">
        <f>VLOOKUP(E790,'_Score matrix'!$B$31:$C$35,2,FALSE)</f>
        <v>1</v>
      </c>
      <c r="I790" s="37">
        <f t="shared" si="145"/>
        <v>0</v>
      </c>
      <c r="J790" s="37">
        <f t="shared" si="146"/>
        <v>5</v>
      </c>
      <c r="K790" s="37"/>
      <c r="L790" s="55"/>
      <c r="N790" s="2"/>
    </row>
    <row r="791" spans="1:14">
      <c r="A791" s="72" t="s">
        <v>3327</v>
      </c>
      <c r="B791" s="257">
        <f t="shared" si="142"/>
        <v>1</v>
      </c>
      <c r="C791" s="279" t="s">
        <v>3067</v>
      </c>
      <c r="D791" s="22">
        <v>0</v>
      </c>
      <c r="E791" s="22">
        <f t="shared" si="143"/>
        <v>3</v>
      </c>
      <c r="F791" s="205"/>
      <c r="G791" s="205"/>
      <c r="H791" s="37">
        <f>VLOOKUP(E791,'_Score matrix'!$B$31:$C$35,2,FALSE)</f>
        <v>1</v>
      </c>
      <c r="I791" s="37">
        <f t="shared" si="145"/>
        <v>0</v>
      </c>
      <c r="J791" s="37">
        <f t="shared" si="146"/>
        <v>5</v>
      </c>
      <c r="K791" s="37"/>
      <c r="L791" s="55"/>
      <c r="N791" s="2"/>
    </row>
    <row r="792" spans="1:14">
      <c r="A792" s="72" t="s">
        <v>3328</v>
      </c>
      <c r="B792" s="257">
        <f t="shared" si="142"/>
        <v>1</v>
      </c>
      <c r="C792" s="279" t="s">
        <v>3067</v>
      </c>
      <c r="D792" s="22">
        <v>0</v>
      </c>
      <c r="E792" s="22">
        <f t="shared" si="143"/>
        <v>3</v>
      </c>
      <c r="F792" s="205" t="s">
        <v>2949</v>
      </c>
      <c r="G792" s="205" t="str">
        <f>IF(B792=1,F792,"")</f>
        <v>ID.RA-05</v>
      </c>
      <c r="H792" s="37">
        <f>VLOOKUP(E792,'_Score matrix'!$B$31:$C$35,2,FALSE)</f>
        <v>1</v>
      </c>
      <c r="I792" s="37">
        <f t="shared" si="145"/>
        <v>0</v>
      </c>
      <c r="J792" s="37">
        <f t="shared" ref="J792" si="149">5*H792</f>
        <v>5</v>
      </c>
      <c r="K792" s="37"/>
      <c r="L792" s="55"/>
      <c r="N792" s="2"/>
    </row>
    <row r="793" spans="1:14">
      <c r="A793" s="72" t="s">
        <v>3329</v>
      </c>
      <c r="B793" s="257">
        <f t="shared" si="142"/>
        <v>1</v>
      </c>
      <c r="C793" s="279" t="s">
        <v>3067</v>
      </c>
      <c r="D793" s="22">
        <v>0</v>
      </c>
      <c r="E793" s="22">
        <f t="shared" si="143"/>
        <v>3</v>
      </c>
      <c r="F793" s="205"/>
      <c r="G793" s="205"/>
      <c r="H793" s="37">
        <f>VLOOKUP(E793,'_Score matrix'!$B$31:$C$35,2,FALSE)</f>
        <v>1</v>
      </c>
      <c r="I793" s="37">
        <f t="shared" si="145"/>
        <v>0</v>
      </c>
      <c r="J793" s="37">
        <f t="shared" si="146"/>
        <v>5</v>
      </c>
      <c r="K793" s="37"/>
      <c r="L793" s="55"/>
      <c r="N793" s="2"/>
    </row>
    <row r="794" spans="1:14">
      <c r="A794" s="72" t="s">
        <v>3330</v>
      </c>
      <c r="B794" s="257">
        <f t="shared" si="142"/>
        <v>1</v>
      </c>
      <c r="C794" s="279" t="s">
        <v>3067</v>
      </c>
      <c r="D794" s="22">
        <v>0</v>
      </c>
      <c r="E794" s="22">
        <f t="shared" si="143"/>
        <v>3</v>
      </c>
      <c r="F794" s="205"/>
      <c r="G794" s="205"/>
      <c r="H794" s="37">
        <f>VLOOKUP(E794,'_Score matrix'!$B$31:$C$35,2,FALSE)</f>
        <v>1</v>
      </c>
      <c r="I794" s="37">
        <f t="shared" si="145"/>
        <v>0</v>
      </c>
      <c r="J794" s="37">
        <f t="shared" si="146"/>
        <v>5</v>
      </c>
      <c r="K794" s="37"/>
      <c r="L794" s="55"/>
      <c r="N794" s="2"/>
    </row>
    <row r="795" spans="1:14">
      <c r="A795" s="72" t="s">
        <v>3331</v>
      </c>
      <c r="B795" s="257">
        <f t="shared" si="142"/>
        <v>1</v>
      </c>
      <c r="C795" s="279" t="s">
        <v>3067</v>
      </c>
      <c r="D795" s="22">
        <v>0</v>
      </c>
      <c r="E795" s="22">
        <f t="shared" si="143"/>
        <v>3</v>
      </c>
      <c r="F795" s="205" t="s">
        <v>3306</v>
      </c>
      <c r="G795" s="205" t="str">
        <f>IF(B795=1,F795,"")</f>
        <v>ID.RA-02</v>
      </c>
      <c r="H795" s="37">
        <f>VLOOKUP(E795,'_Score matrix'!$B$31:$C$35,2,FALSE)</f>
        <v>1</v>
      </c>
      <c r="I795" s="37">
        <f t="shared" si="145"/>
        <v>0</v>
      </c>
      <c r="J795" s="37">
        <f t="shared" si="146"/>
        <v>5</v>
      </c>
      <c r="K795" s="37"/>
      <c r="L795" s="55"/>
      <c r="N795" s="2"/>
    </row>
    <row r="796" spans="1:14">
      <c r="A796" s="72" t="s">
        <v>3332</v>
      </c>
      <c r="B796" s="257">
        <f t="shared" si="142"/>
        <v>1</v>
      </c>
      <c r="C796" s="279" t="s">
        <v>3067</v>
      </c>
      <c r="D796" s="22">
        <v>0</v>
      </c>
      <c r="E796" s="22">
        <f t="shared" si="143"/>
        <v>3</v>
      </c>
      <c r="F796" s="205" t="s">
        <v>3306</v>
      </c>
      <c r="G796" s="205" t="str">
        <f>IF(B796=1,F796,"")</f>
        <v>ID.RA-02</v>
      </c>
      <c r="H796" s="37">
        <f>VLOOKUP(E796,'_Score matrix'!$B$31:$C$35,2,FALSE)</f>
        <v>1</v>
      </c>
      <c r="I796" s="37">
        <f t="shared" si="145"/>
        <v>0</v>
      </c>
      <c r="J796" s="37">
        <f t="shared" si="146"/>
        <v>5</v>
      </c>
      <c r="K796" s="37"/>
      <c r="L796" s="55"/>
      <c r="N796" s="2"/>
    </row>
    <row r="797" spans="1:14">
      <c r="A797" s="72" t="s">
        <v>3333</v>
      </c>
      <c r="B797" s="257">
        <f t="shared" si="142"/>
        <v>1</v>
      </c>
      <c r="C797" s="279" t="s">
        <v>3067</v>
      </c>
      <c r="D797" s="22">
        <v>0</v>
      </c>
      <c r="E797" s="22">
        <f t="shared" si="143"/>
        <v>3</v>
      </c>
      <c r="F797" s="205" t="s">
        <v>3306</v>
      </c>
      <c r="G797" s="205" t="str">
        <f>IF(B797=1,F797,"")</f>
        <v>ID.RA-02</v>
      </c>
      <c r="H797" s="37">
        <f>VLOOKUP(E797,'_Score matrix'!$B$31:$C$35,2,FALSE)</f>
        <v>1</v>
      </c>
      <c r="I797" s="37">
        <f t="shared" si="145"/>
        <v>0</v>
      </c>
      <c r="J797" s="37">
        <f t="shared" si="146"/>
        <v>5</v>
      </c>
      <c r="K797" s="37"/>
      <c r="L797" s="55"/>
      <c r="N797" s="2"/>
    </row>
    <row r="798" spans="1:14">
      <c r="A798" s="72" t="s">
        <v>3334</v>
      </c>
      <c r="B798" s="257">
        <f t="shared" si="142"/>
        <v>1</v>
      </c>
      <c r="C798" s="279" t="s">
        <v>3067</v>
      </c>
      <c r="D798" s="22">
        <v>0</v>
      </c>
      <c r="E798" s="22">
        <f t="shared" si="143"/>
        <v>3</v>
      </c>
      <c r="F798" s="205" t="s">
        <v>3306</v>
      </c>
      <c r="G798" s="205" t="str">
        <f>IF(B798=1,F798,"")</f>
        <v>ID.RA-02</v>
      </c>
      <c r="H798" s="37">
        <f>VLOOKUP(E798,'_Score matrix'!$B$31:$C$35,2,FALSE)</f>
        <v>1</v>
      </c>
      <c r="I798" s="37">
        <f t="shared" si="145"/>
        <v>0</v>
      </c>
      <c r="J798" s="37">
        <f t="shared" si="146"/>
        <v>5</v>
      </c>
      <c r="K798" s="37"/>
      <c r="L798" s="55"/>
      <c r="N798" s="2"/>
    </row>
    <row r="799" spans="1:14" ht="15" thickBot="1">
      <c r="A799" s="79" t="s">
        <v>3335</v>
      </c>
      <c r="B799" s="261"/>
      <c r="C799" s="280"/>
      <c r="D799" s="26"/>
      <c r="E799" s="26"/>
      <c r="F799" s="206"/>
      <c r="G799" s="206"/>
      <c r="H799" s="38"/>
      <c r="I799" s="38"/>
      <c r="J799" s="38"/>
      <c r="K799" s="38"/>
      <c r="L799" s="56"/>
      <c r="N799" s="2"/>
    </row>
    <row r="800" spans="1:14">
      <c r="A800" s="71" t="s">
        <v>2993</v>
      </c>
      <c r="B800" s="272"/>
      <c r="C800" s="289"/>
      <c r="D800" s="23">
        <f>SUMIFS(D:D,$A:$A,"S 4*",$B:$B,1,$C:$C,"C",$L:$L,"&lt;&gt;NIST MAPPING")</f>
        <v>0</v>
      </c>
      <c r="E800" s="23">
        <f>SUMIFS(E:E,$A:$A,"S 4*",$B:$B,1,$C:$C,"C",$L:$L,"&lt;&gt;NIST MAPPING")</f>
        <v>126</v>
      </c>
      <c r="F800" s="43"/>
      <c r="G800" s="43"/>
      <c r="H800" s="43">
        <f>SUMIFS(H:H,$A:$A,"S 4*",$B:$B,1,$C:$C,"C",$L:$L,"&lt;&gt;NIST MAPPING")</f>
        <v>42</v>
      </c>
      <c r="I800" s="43">
        <f>SUMIFS(I:I,$A:$A,"S 4*",$B:$B,1,$C:$C,"C",$L:$L,"&lt;&gt;NIST MAPPING")</f>
        <v>0</v>
      </c>
      <c r="J800" s="43">
        <f>SUMIFS(J:J,$A:$A,"S 4*",$B:$B,1,$C:$C,"C",$L:$L,"&lt;&gt;NIST MAPPING")</f>
        <v>210</v>
      </c>
      <c r="K800" s="43">
        <f>IF(ROUND(100*(I800-H800)/(J800-H800),2) &lt; 0, 0, ROUND(100*(I800-H800)/(J800-H800),2))</f>
        <v>0</v>
      </c>
      <c r="L800" s="59"/>
      <c r="N800" s="2"/>
    </row>
    <row r="801" spans="1:14" ht="15" thickBot="1">
      <c r="A801" s="74" t="s">
        <v>2806</v>
      </c>
      <c r="B801" s="274"/>
      <c r="C801" s="292"/>
      <c r="D801" s="68">
        <f>SUMIFS(D:D,$A:$A,"S 4*",$B:$B,1,$C:$C,"M",$L:$L,"&lt;&gt;NIST MAPPING")</f>
        <v>0</v>
      </c>
      <c r="E801" s="68">
        <f>SUMIFS(E:E,$A:$A,"S 4*",$B:$B,1,$C:$C,"M",$L:$L,"&lt;&gt;NIST MAPPING")</f>
        <v>39</v>
      </c>
      <c r="F801" s="34"/>
      <c r="G801" s="34"/>
      <c r="H801" s="34">
        <f>SUMIFS(H:H,$A:$A,"S 4*",$B:$B,1,$C:$C,"M",$L:$L,"&lt;&gt;NIST MAPPING")</f>
        <v>13</v>
      </c>
      <c r="I801" s="34">
        <f>SUMIFS(I:I,$A:$A,"S 4*",$B:$B,1,$C:$C,"M",$L:$L,"&lt;&gt;NIST MAPPING")</f>
        <v>0</v>
      </c>
      <c r="J801" s="34">
        <f>SUMIFS(J:J,$A:$A,"S 4*",$B:$B,1,$C:$C,"M",$L:$L,"&lt;&gt;NIST MAPPING")</f>
        <v>65</v>
      </c>
      <c r="K801" s="34">
        <f>IF(ROUND(100*(I801-H801)/(J801-H801),2) &lt; 0, 0, ROUND(100*(I801-H801)/(J801-H801),2))</f>
        <v>0</v>
      </c>
      <c r="L801" s="62"/>
      <c r="N801" s="2"/>
    </row>
    <row r="802" spans="1:14" ht="15" thickBot="1">
      <c r="A802" s="19"/>
      <c r="B802" s="271"/>
      <c r="C802" s="288"/>
      <c r="D802" s="19"/>
      <c r="E802" s="19"/>
      <c r="F802" s="41"/>
      <c r="G802" s="41"/>
      <c r="H802" s="41"/>
      <c r="I802" s="41"/>
      <c r="J802" s="41"/>
      <c r="K802" s="41"/>
      <c r="N802" s="2"/>
    </row>
    <row r="803" spans="1:14">
      <c r="A803" s="51" t="s">
        <v>3336</v>
      </c>
      <c r="B803" s="260"/>
      <c r="C803" s="278"/>
      <c r="D803" s="66"/>
      <c r="E803" s="66"/>
      <c r="F803" s="208"/>
      <c r="G803" s="208"/>
      <c r="H803" s="42"/>
      <c r="I803" s="42"/>
      <c r="J803" s="42"/>
      <c r="K803" s="42"/>
      <c r="L803" s="59"/>
      <c r="N803" s="2"/>
    </row>
    <row r="804" spans="1:14">
      <c r="A804" s="72" t="s">
        <v>3337</v>
      </c>
      <c r="B804" s="257"/>
      <c r="C804" s="279"/>
      <c r="D804" s="22">
        <v>2</v>
      </c>
      <c r="E804" s="22"/>
      <c r="F804" s="205"/>
      <c r="G804" s="205"/>
      <c r="H804" s="37"/>
      <c r="I804" s="37"/>
      <c r="J804" s="37"/>
      <c r="K804" s="37"/>
      <c r="L804" s="55"/>
      <c r="N804" s="2"/>
    </row>
    <row r="805" spans="1:14">
      <c r="A805" s="72" t="s">
        <v>3338</v>
      </c>
      <c r="B805" s="257">
        <f>$D$804-1</f>
        <v>1</v>
      </c>
      <c r="C805" s="279" t="s">
        <v>2726</v>
      </c>
      <c r="D805" s="22">
        <v>0</v>
      </c>
      <c r="E805" s="22">
        <v>3</v>
      </c>
      <c r="F805" s="205"/>
      <c r="G805" s="205"/>
      <c r="H805" s="37">
        <f>VLOOKUP(E805,'_Score matrix'!$B$31:$C$35,2,FALSE)</f>
        <v>1</v>
      </c>
      <c r="I805" s="37">
        <f>D805*H805</f>
        <v>0</v>
      </c>
      <c r="J805" s="37">
        <f t="shared" ref="J805" si="150">5*H805</f>
        <v>5</v>
      </c>
      <c r="K805" s="37"/>
      <c r="L805" s="55"/>
      <c r="N805" s="2"/>
    </row>
    <row r="806" spans="1:14">
      <c r="A806" s="72" t="s">
        <v>3339</v>
      </c>
      <c r="B806" s="257">
        <f>$D$804-1</f>
        <v>1</v>
      </c>
      <c r="C806" s="279" t="s">
        <v>2726</v>
      </c>
      <c r="D806" s="22">
        <v>0</v>
      </c>
      <c r="E806" s="22">
        <v>3</v>
      </c>
      <c r="F806" s="205" t="s">
        <v>2947</v>
      </c>
      <c r="G806" s="205" t="str">
        <f>IF(B806=1,F806,"")</f>
        <v>ID.RA-03</v>
      </c>
      <c r="H806" s="37">
        <f>VLOOKUP(E806,'_Score matrix'!$B$31:$C$35,2,FALSE)</f>
        <v>1</v>
      </c>
      <c r="I806" s="37">
        <f>D806*H806</f>
        <v>0</v>
      </c>
      <c r="J806" s="37">
        <f t="shared" ref="J806" si="151">5*H806</f>
        <v>5</v>
      </c>
      <c r="K806" s="37"/>
      <c r="L806" s="55"/>
      <c r="N806" s="2"/>
    </row>
    <row r="807" spans="1:14">
      <c r="A807" s="72" t="s">
        <v>3340</v>
      </c>
      <c r="B807" s="257"/>
      <c r="C807" s="279"/>
      <c r="D807" s="22"/>
      <c r="E807" s="22"/>
      <c r="F807" s="205"/>
      <c r="G807" s="205"/>
      <c r="H807" s="37"/>
      <c r="I807" s="37"/>
      <c r="J807" s="37"/>
      <c r="K807" s="37"/>
      <c r="L807" s="55"/>
      <c r="N807" s="2"/>
    </row>
    <row r="808" spans="1:14">
      <c r="A808" s="72" t="s">
        <v>3341</v>
      </c>
      <c r="B808" s="257"/>
      <c r="C808" s="279"/>
      <c r="D808" s="22">
        <v>1</v>
      </c>
      <c r="E808" s="22"/>
      <c r="F808" s="205"/>
      <c r="G808" s="205"/>
      <c r="H808" s="37"/>
      <c r="I808" s="37"/>
      <c r="J808" s="37"/>
      <c r="K808" s="37"/>
      <c r="L808" s="55"/>
      <c r="N808" s="2"/>
    </row>
    <row r="809" spans="1:14">
      <c r="A809" s="72" t="s">
        <v>3342</v>
      </c>
      <c r="B809" s="257"/>
      <c r="C809" s="279"/>
      <c r="D809" s="22">
        <v>1</v>
      </c>
      <c r="E809" s="22"/>
      <c r="F809" s="205"/>
      <c r="G809" s="205"/>
      <c r="H809" s="37"/>
      <c r="I809" s="37"/>
      <c r="J809" s="37"/>
      <c r="K809" s="37"/>
      <c r="L809" s="55"/>
      <c r="N809" s="2"/>
    </row>
    <row r="810" spans="1:14">
      <c r="A810" s="72" t="s">
        <v>3343</v>
      </c>
      <c r="B810" s="257"/>
      <c r="C810" s="279"/>
      <c r="D810" s="22">
        <v>1</v>
      </c>
      <c r="E810" s="22"/>
      <c r="F810" s="205"/>
      <c r="G810" s="205"/>
      <c r="H810" s="37"/>
      <c r="I810" s="37"/>
      <c r="J810" s="37"/>
      <c r="K810" s="37"/>
      <c r="L810" s="55"/>
      <c r="N810" s="2"/>
    </row>
    <row r="811" spans="1:14">
      <c r="A811" s="72" t="s">
        <v>3344</v>
      </c>
      <c r="B811" s="257"/>
      <c r="C811" s="279"/>
      <c r="D811" s="22">
        <v>1</v>
      </c>
      <c r="E811" s="22"/>
      <c r="F811" s="205"/>
      <c r="G811" s="205"/>
      <c r="H811" s="37"/>
      <c r="I811" s="37"/>
      <c r="J811" s="37"/>
      <c r="K811" s="37"/>
      <c r="L811" s="55"/>
      <c r="N811" s="2"/>
    </row>
    <row r="812" spans="1:14">
      <c r="A812" s="72" t="s">
        <v>3345</v>
      </c>
      <c r="B812" s="257"/>
      <c r="C812" s="279"/>
      <c r="D812" s="22">
        <v>1</v>
      </c>
      <c r="E812" s="22"/>
      <c r="F812" s="205"/>
      <c r="G812" s="205"/>
      <c r="H812" s="37"/>
      <c r="I812" s="37"/>
      <c r="J812" s="37"/>
      <c r="K812" s="37"/>
      <c r="L812" s="55"/>
      <c r="N812" s="2"/>
    </row>
    <row r="813" spans="1:14">
      <c r="A813" s="72" t="s">
        <v>3346</v>
      </c>
      <c r="B813" s="257"/>
      <c r="C813" s="279"/>
      <c r="D813" s="22">
        <v>1</v>
      </c>
      <c r="E813" s="22"/>
      <c r="F813" s="205"/>
      <c r="G813" s="205"/>
      <c r="H813" s="37"/>
      <c r="I813" s="37"/>
      <c r="J813" s="37"/>
      <c r="K813" s="37"/>
      <c r="L813" s="55"/>
      <c r="N813" s="2"/>
    </row>
    <row r="814" spans="1:14">
      <c r="A814" s="72" t="s">
        <v>3347</v>
      </c>
      <c r="B814" s="257"/>
      <c r="C814" s="279"/>
      <c r="D814" s="22">
        <v>1</v>
      </c>
      <c r="E814" s="22"/>
      <c r="F814" s="205"/>
      <c r="G814" s="205"/>
      <c r="H814" s="37"/>
      <c r="I814" s="37"/>
      <c r="J814" s="37"/>
      <c r="K814" s="37"/>
      <c r="L814" s="55"/>
      <c r="N814" s="2"/>
    </row>
    <row r="815" spans="1:14">
      <c r="A815" s="72" t="s">
        <v>3348</v>
      </c>
      <c r="B815" s="257"/>
      <c r="C815" s="279"/>
      <c r="D815" s="22">
        <v>1</v>
      </c>
      <c r="E815" s="22"/>
      <c r="F815" s="205"/>
      <c r="G815" s="205"/>
      <c r="H815" s="37"/>
      <c r="I815" s="37"/>
      <c r="J815" s="37"/>
      <c r="K815" s="37"/>
      <c r="L815" s="55"/>
      <c r="N815" s="2"/>
    </row>
    <row r="816" spans="1:14">
      <c r="A816" s="72" t="s">
        <v>3349</v>
      </c>
      <c r="B816" s="257"/>
      <c r="C816" s="279"/>
      <c r="D816" s="22">
        <v>1</v>
      </c>
      <c r="E816" s="22"/>
      <c r="F816" s="205"/>
      <c r="G816" s="205"/>
      <c r="H816" s="37"/>
      <c r="I816" s="37"/>
      <c r="J816" s="37"/>
      <c r="K816" s="37"/>
      <c r="L816" s="55"/>
      <c r="N816" s="2"/>
    </row>
    <row r="817" spans="1:14">
      <c r="A817" s="72" t="s">
        <v>3350</v>
      </c>
      <c r="B817" s="257"/>
      <c r="C817" s="279"/>
      <c r="D817" s="22">
        <v>1</v>
      </c>
      <c r="E817" s="22"/>
      <c r="F817" s="205"/>
      <c r="G817" s="205"/>
      <c r="H817" s="37"/>
      <c r="I817" s="37"/>
      <c r="J817" s="37"/>
      <c r="K817" s="37"/>
      <c r="L817" s="55"/>
      <c r="N817" s="2"/>
    </row>
    <row r="818" spans="1:14">
      <c r="A818" s="72" t="s">
        <v>3351</v>
      </c>
      <c r="B818" s="257"/>
      <c r="C818" s="279"/>
      <c r="D818" s="22">
        <v>1</v>
      </c>
      <c r="E818" s="22"/>
      <c r="F818" s="205"/>
      <c r="G818" s="205"/>
      <c r="H818" s="37"/>
      <c r="I818" s="37"/>
      <c r="J818" s="37"/>
      <c r="K818" s="37"/>
      <c r="L818" s="55"/>
      <c r="N818" s="2"/>
    </row>
    <row r="819" spans="1:14">
      <c r="A819" s="72" t="s">
        <v>3352</v>
      </c>
      <c r="B819" s="257">
        <f t="shared" ref="B819:B825" si="152">$D$804-1</f>
        <v>1</v>
      </c>
      <c r="C819" s="279" t="s">
        <v>2726</v>
      </c>
      <c r="D819" s="22">
        <v>0</v>
      </c>
      <c r="E819" s="22">
        <v>3</v>
      </c>
      <c r="F819" s="205"/>
      <c r="G819" s="205"/>
      <c r="H819" s="37">
        <f>VLOOKUP(E819,'_Score matrix'!$B$31:$C$35,2,FALSE)</f>
        <v>1</v>
      </c>
      <c r="I819" s="37">
        <f t="shared" ref="I819:I825" si="153">D819*H819</f>
        <v>0</v>
      </c>
      <c r="J819" s="37">
        <f t="shared" ref="J819:J830" si="154">5*H819</f>
        <v>5</v>
      </c>
      <c r="K819" s="37"/>
      <c r="L819" s="55"/>
      <c r="N819" s="2"/>
    </row>
    <row r="820" spans="1:14">
      <c r="A820" s="72" t="s">
        <v>3353</v>
      </c>
      <c r="B820" s="257">
        <f t="shared" si="152"/>
        <v>1</v>
      </c>
      <c r="C820" s="279" t="s">
        <v>2726</v>
      </c>
      <c r="D820" s="22">
        <v>0</v>
      </c>
      <c r="E820" s="22">
        <v>3</v>
      </c>
      <c r="F820" s="205"/>
      <c r="G820" s="205"/>
      <c r="H820" s="37">
        <f>VLOOKUP(E820,'_Score matrix'!$B$31:$C$35,2,FALSE)</f>
        <v>1</v>
      </c>
      <c r="I820" s="37">
        <f t="shared" si="153"/>
        <v>0</v>
      </c>
      <c r="J820" s="37">
        <f t="shared" si="154"/>
        <v>5</v>
      </c>
      <c r="K820" s="37"/>
      <c r="L820" s="55"/>
      <c r="N820" s="2"/>
    </row>
    <row r="821" spans="1:14">
      <c r="A821" s="72" t="s">
        <v>3354</v>
      </c>
      <c r="B821" s="257">
        <f t="shared" si="152"/>
        <v>1</v>
      </c>
      <c r="C821" s="279" t="s">
        <v>2726</v>
      </c>
      <c r="D821" s="22">
        <v>0</v>
      </c>
      <c r="E821" s="22">
        <v>3</v>
      </c>
      <c r="F821" s="205"/>
      <c r="G821" s="205"/>
      <c r="H821" s="37">
        <f>VLOOKUP(E821,'_Score matrix'!$B$31:$C$35,2,FALSE)</f>
        <v>1</v>
      </c>
      <c r="I821" s="37">
        <f t="shared" si="153"/>
        <v>0</v>
      </c>
      <c r="J821" s="37">
        <f t="shared" si="154"/>
        <v>5</v>
      </c>
      <c r="K821" s="37"/>
      <c r="L821" s="55"/>
      <c r="N821" s="2"/>
    </row>
    <row r="822" spans="1:14">
      <c r="A822" s="72" t="s">
        <v>3355</v>
      </c>
      <c r="B822" s="257">
        <f t="shared" si="152"/>
        <v>1</v>
      </c>
      <c r="C822" s="279" t="s">
        <v>2726</v>
      </c>
      <c r="D822" s="22">
        <v>0</v>
      </c>
      <c r="E822" s="22">
        <v>3</v>
      </c>
      <c r="F822" s="205"/>
      <c r="G822" s="205"/>
      <c r="H822" s="37">
        <f>VLOOKUP(E822,'_Score matrix'!$B$31:$C$35,2,FALSE)</f>
        <v>1</v>
      </c>
      <c r="I822" s="37">
        <f t="shared" si="153"/>
        <v>0</v>
      </c>
      <c r="J822" s="37">
        <f t="shared" si="154"/>
        <v>5</v>
      </c>
      <c r="K822" s="37"/>
      <c r="L822" s="55"/>
      <c r="N822" s="2"/>
    </row>
    <row r="823" spans="1:14">
      <c r="A823" s="72" t="s">
        <v>3356</v>
      </c>
      <c r="B823" s="257">
        <f t="shared" si="152"/>
        <v>1</v>
      </c>
      <c r="C823" s="279" t="s">
        <v>2726</v>
      </c>
      <c r="D823" s="22">
        <v>0</v>
      </c>
      <c r="E823" s="22">
        <v>3</v>
      </c>
      <c r="F823" s="205" t="s">
        <v>2972</v>
      </c>
      <c r="G823" s="205" t="str">
        <f>IF(B823=1,F823,"")</f>
        <v>PR.IR-04</v>
      </c>
      <c r="H823" s="37">
        <f>VLOOKUP(E823,'_Score matrix'!$B$31:$C$35,2,FALSE)</f>
        <v>1</v>
      </c>
      <c r="I823" s="37">
        <f t="shared" si="153"/>
        <v>0</v>
      </c>
      <c r="J823" s="37">
        <f t="shared" si="154"/>
        <v>5</v>
      </c>
      <c r="K823" s="37"/>
      <c r="L823" s="55"/>
      <c r="N823" s="2"/>
    </row>
    <row r="824" spans="1:14">
      <c r="A824" s="72" t="s">
        <v>3357</v>
      </c>
      <c r="B824" s="257">
        <f t="shared" si="152"/>
        <v>1</v>
      </c>
      <c r="C824" s="279" t="s">
        <v>2726</v>
      </c>
      <c r="D824" s="22">
        <v>0</v>
      </c>
      <c r="E824" s="22">
        <v>3</v>
      </c>
      <c r="F824" s="205"/>
      <c r="G824" s="205"/>
      <c r="H824" s="37">
        <f>VLOOKUP(E824,'_Score matrix'!$B$31:$C$35,2,FALSE)</f>
        <v>1</v>
      </c>
      <c r="I824" s="37">
        <f t="shared" si="153"/>
        <v>0</v>
      </c>
      <c r="J824" s="37">
        <f t="shared" si="154"/>
        <v>5</v>
      </c>
      <c r="K824" s="37"/>
      <c r="L824" s="55"/>
      <c r="N824" s="2"/>
    </row>
    <row r="825" spans="1:14">
      <c r="A825" s="72" t="s">
        <v>3358</v>
      </c>
      <c r="B825" s="257">
        <f t="shared" si="152"/>
        <v>1</v>
      </c>
      <c r="C825" s="279" t="s">
        <v>2726</v>
      </c>
      <c r="D825" s="22">
        <v>0</v>
      </c>
      <c r="E825" s="22">
        <v>3</v>
      </c>
      <c r="F825" s="205" t="s">
        <v>2984</v>
      </c>
      <c r="G825" s="205" t="str">
        <f>IF(B825=1,F825,"")</f>
        <v>ID.IM-04</v>
      </c>
      <c r="H825" s="37">
        <f>VLOOKUP(E825,'_Score matrix'!$B$31:$C$35,2,FALSE)</f>
        <v>1</v>
      </c>
      <c r="I825" s="37">
        <f t="shared" si="153"/>
        <v>0</v>
      </c>
      <c r="J825" s="37">
        <f t="shared" si="154"/>
        <v>5</v>
      </c>
      <c r="K825" s="37"/>
      <c r="L825" s="55"/>
      <c r="N825" s="2"/>
    </row>
    <row r="826" spans="1:14">
      <c r="A826" s="429" t="str">
        <f>A825</f>
        <v>S 5.10</v>
      </c>
      <c r="B826" s="426">
        <f>B825</f>
        <v>1</v>
      </c>
      <c r="C826" s="430" t="str">
        <f>C825</f>
        <v>M</v>
      </c>
      <c r="D826" s="253">
        <f>D825</f>
        <v>0</v>
      </c>
      <c r="E826" s="253">
        <f>E825</f>
        <v>3</v>
      </c>
      <c r="F826" s="254"/>
      <c r="G826" s="254"/>
      <c r="H826" s="253">
        <f>H825</f>
        <v>1</v>
      </c>
      <c r="I826" s="253">
        <f>I825</f>
        <v>0</v>
      </c>
      <c r="J826" s="253">
        <f>J825</f>
        <v>5</v>
      </c>
      <c r="K826" s="253"/>
      <c r="L826" s="431" t="s">
        <v>2811</v>
      </c>
      <c r="N826" s="2"/>
    </row>
    <row r="827" spans="1:14">
      <c r="A827" s="72" t="s">
        <v>3359</v>
      </c>
      <c r="B827" s="257">
        <f>$D$804-1</f>
        <v>1</v>
      </c>
      <c r="C827" s="279" t="s">
        <v>2726</v>
      </c>
      <c r="D827" s="22">
        <v>0</v>
      </c>
      <c r="E827" s="22">
        <v>3</v>
      </c>
      <c r="F827" s="205"/>
      <c r="G827" s="205"/>
      <c r="H827" s="37">
        <f>VLOOKUP(E827,'_Score matrix'!$B$31:$C$35,2,FALSE)</f>
        <v>1</v>
      </c>
      <c r="I827" s="37">
        <f>D827*H827</f>
        <v>0</v>
      </c>
      <c r="J827" s="37">
        <f t="shared" si="154"/>
        <v>5</v>
      </c>
      <c r="K827" s="37"/>
      <c r="L827" s="55"/>
      <c r="N827" s="2"/>
    </row>
    <row r="828" spans="1:14">
      <c r="A828" s="72" t="s">
        <v>3360</v>
      </c>
      <c r="B828" s="257">
        <f>$D$804-1</f>
        <v>1</v>
      </c>
      <c r="C828" s="279" t="s">
        <v>2726</v>
      </c>
      <c r="D828" s="22">
        <v>0</v>
      </c>
      <c r="E828" s="22">
        <v>3</v>
      </c>
      <c r="F828" s="205"/>
      <c r="G828" s="205"/>
      <c r="H828" s="37">
        <f>VLOOKUP(E828,'_Score matrix'!$B$31:$C$35,2,FALSE)</f>
        <v>1</v>
      </c>
      <c r="I828" s="37">
        <f>D828*H828</f>
        <v>0</v>
      </c>
      <c r="J828" s="37">
        <f t="shared" si="154"/>
        <v>5</v>
      </c>
      <c r="K828" s="37"/>
      <c r="L828" s="55"/>
      <c r="N828" s="2"/>
    </row>
    <row r="829" spans="1:14">
      <c r="A829" s="72" t="s">
        <v>3361</v>
      </c>
      <c r="B829" s="257">
        <f>$D$804-1</f>
        <v>1</v>
      </c>
      <c r="C829" s="279" t="s">
        <v>2726</v>
      </c>
      <c r="D829" s="22">
        <v>0</v>
      </c>
      <c r="E829" s="22">
        <v>3</v>
      </c>
      <c r="F829" s="205"/>
      <c r="G829" s="205"/>
      <c r="H829" s="37">
        <f>VLOOKUP(E829,'_Score matrix'!$B$31:$C$35,2,FALSE)</f>
        <v>1</v>
      </c>
      <c r="I829" s="37">
        <f>D829*H829</f>
        <v>0</v>
      </c>
      <c r="J829" s="37">
        <f t="shared" si="154"/>
        <v>5</v>
      </c>
      <c r="K829" s="37"/>
      <c r="L829" s="55"/>
      <c r="N829" s="2"/>
    </row>
    <row r="830" spans="1:14">
      <c r="A830" s="72" t="s">
        <v>3362</v>
      </c>
      <c r="B830" s="257">
        <f>$D$804-1</f>
        <v>1</v>
      </c>
      <c r="C830" s="279" t="s">
        <v>2726</v>
      </c>
      <c r="D830" s="22">
        <v>0</v>
      </c>
      <c r="E830" s="22">
        <v>3</v>
      </c>
      <c r="F830" s="205" t="s">
        <v>3121</v>
      </c>
      <c r="G830" s="205" t="str">
        <f>IF(B830=1,F830,"")</f>
        <v>ID.IM-03</v>
      </c>
      <c r="H830" s="37">
        <f>VLOOKUP(E830,'_Score matrix'!$B$31:$C$35,2,FALSE)</f>
        <v>1</v>
      </c>
      <c r="I830" s="37">
        <f>D830*H830</f>
        <v>0</v>
      </c>
      <c r="J830" s="37">
        <f t="shared" si="154"/>
        <v>5</v>
      </c>
      <c r="K830" s="37"/>
      <c r="L830" s="55"/>
      <c r="N830" s="2"/>
    </row>
    <row r="831" spans="1:14">
      <c r="A831" s="72" t="s">
        <v>3363</v>
      </c>
      <c r="B831" s="257"/>
      <c r="C831" s="279"/>
      <c r="D831" s="22"/>
      <c r="E831" s="22"/>
      <c r="F831" s="205"/>
      <c r="G831" s="205"/>
      <c r="H831" s="37"/>
      <c r="I831" s="37"/>
      <c r="J831" s="37"/>
      <c r="K831" s="37"/>
      <c r="L831" s="55"/>
      <c r="N831" s="2"/>
    </row>
    <row r="832" spans="1:14">
      <c r="A832" s="72" t="s">
        <v>3364</v>
      </c>
      <c r="B832" s="257">
        <f t="shared" ref="B832:B852" si="155">$D$804-1</f>
        <v>1</v>
      </c>
      <c r="C832" s="279" t="s">
        <v>3067</v>
      </c>
      <c r="D832" s="22">
        <v>0</v>
      </c>
      <c r="E832" s="22">
        <f t="shared" ref="E832:E852" si="156">IF(D832=6, 1, 3)</f>
        <v>3</v>
      </c>
      <c r="F832" s="205" t="s">
        <v>3089</v>
      </c>
      <c r="G832" s="205" t="str">
        <f t="shared" ref="G832:G842" si="157">IF(B832=1,F832,"")</f>
        <v>DE.CM-01</v>
      </c>
      <c r="H832" s="37">
        <f>VLOOKUP(E832,'_Score matrix'!$B$31:$C$35,2,FALSE)</f>
        <v>1</v>
      </c>
      <c r="I832" s="37">
        <f t="shared" ref="I832:I852" si="158">D832*H832</f>
        <v>0</v>
      </c>
      <c r="J832" s="37">
        <f>5*H832</f>
        <v>5</v>
      </c>
      <c r="K832" s="37"/>
      <c r="L832" s="55"/>
      <c r="N832" s="2"/>
    </row>
    <row r="833" spans="1:14">
      <c r="A833" s="72" t="s">
        <v>3365</v>
      </c>
      <c r="B833" s="257">
        <f t="shared" si="155"/>
        <v>1</v>
      </c>
      <c r="C833" s="279" t="s">
        <v>3067</v>
      </c>
      <c r="D833" s="22">
        <v>0</v>
      </c>
      <c r="E833" s="22">
        <f t="shared" si="156"/>
        <v>3</v>
      </c>
      <c r="F833" s="205" t="s">
        <v>3089</v>
      </c>
      <c r="G833" s="205" t="str">
        <f t="shared" si="157"/>
        <v>DE.CM-01</v>
      </c>
      <c r="H833" s="37">
        <f>VLOOKUP(E833,'_Score matrix'!$B$31:$C$35,2,FALSE)</f>
        <v>1</v>
      </c>
      <c r="I833" s="37">
        <f t="shared" si="158"/>
        <v>0</v>
      </c>
      <c r="J833" s="37">
        <f t="shared" ref="J833:J852" si="159">5*H833</f>
        <v>5</v>
      </c>
      <c r="K833" s="37"/>
      <c r="L833" s="235"/>
      <c r="N833" s="2"/>
    </row>
    <row r="834" spans="1:14">
      <c r="A834" s="72" t="s">
        <v>3366</v>
      </c>
      <c r="B834" s="257">
        <f t="shared" si="155"/>
        <v>1</v>
      </c>
      <c r="C834" s="279" t="s">
        <v>3067</v>
      </c>
      <c r="D834" s="22">
        <v>0</v>
      </c>
      <c r="E834" s="22">
        <f t="shared" si="156"/>
        <v>3</v>
      </c>
      <c r="F834" s="205" t="s">
        <v>3089</v>
      </c>
      <c r="G834" s="205" t="str">
        <f t="shared" si="157"/>
        <v>DE.CM-01</v>
      </c>
      <c r="H834" s="37">
        <f>VLOOKUP(E834,'_Score matrix'!$B$31:$C$35,2,FALSE)</f>
        <v>1</v>
      </c>
      <c r="I834" s="37">
        <f t="shared" si="158"/>
        <v>0</v>
      </c>
      <c r="J834" s="37">
        <f t="shared" si="159"/>
        <v>5</v>
      </c>
      <c r="K834" s="37"/>
      <c r="L834" s="235"/>
      <c r="N834" s="2"/>
    </row>
    <row r="835" spans="1:14">
      <c r="A835" s="72" t="s">
        <v>3367</v>
      </c>
      <c r="B835" s="257">
        <f t="shared" si="155"/>
        <v>1</v>
      </c>
      <c r="C835" s="279" t="s">
        <v>3067</v>
      </c>
      <c r="D835" s="22">
        <v>0</v>
      </c>
      <c r="E835" s="22">
        <f t="shared" si="156"/>
        <v>3</v>
      </c>
      <c r="F835" s="205" t="s">
        <v>3089</v>
      </c>
      <c r="G835" s="205" t="str">
        <f t="shared" si="157"/>
        <v>DE.CM-01</v>
      </c>
      <c r="H835" s="37">
        <f>VLOOKUP(E835,'_Score matrix'!$B$31:$C$35,2,FALSE)</f>
        <v>1</v>
      </c>
      <c r="I835" s="37">
        <f t="shared" si="158"/>
        <v>0</v>
      </c>
      <c r="J835" s="37">
        <f t="shared" si="159"/>
        <v>5</v>
      </c>
      <c r="K835" s="37"/>
      <c r="L835" s="235"/>
      <c r="N835" s="2"/>
    </row>
    <row r="836" spans="1:14">
      <c r="A836" s="72" t="s">
        <v>3368</v>
      </c>
      <c r="B836" s="257">
        <f t="shared" si="155"/>
        <v>1</v>
      </c>
      <c r="C836" s="279" t="s">
        <v>3067</v>
      </c>
      <c r="D836" s="22">
        <v>0</v>
      </c>
      <c r="E836" s="22">
        <f t="shared" si="156"/>
        <v>3</v>
      </c>
      <c r="F836" s="205" t="s">
        <v>3089</v>
      </c>
      <c r="G836" s="205" t="str">
        <f t="shared" si="157"/>
        <v>DE.CM-01</v>
      </c>
      <c r="H836" s="37">
        <f>VLOOKUP(E836,'_Score matrix'!$B$31:$C$35,2,FALSE)</f>
        <v>1</v>
      </c>
      <c r="I836" s="37">
        <f t="shared" si="158"/>
        <v>0</v>
      </c>
      <c r="J836" s="37">
        <f t="shared" si="159"/>
        <v>5</v>
      </c>
      <c r="K836" s="37"/>
      <c r="L836" s="235"/>
      <c r="N836" s="2"/>
    </row>
    <row r="837" spans="1:14">
      <c r="A837" s="72" t="s">
        <v>3369</v>
      </c>
      <c r="B837" s="257">
        <f t="shared" si="155"/>
        <v>1</v>
      </c>
      <c r="C837" s="279" t="s">
        <v>3067</v>
      </c>
      <c r="D837" s="22">
        <v>0</v>
      </c>
      <c r="E837" s="22">
        <f t="shared" si="156"/>
        <v>3</v>
      </c>
      <c r="F837" s="205" t="s">
        <v>3089</v>
      </c>
      <c r="G837" s="205" t="str">
        <f t="shared" si="157"/>
        <v>DE.CM-01</v>
      </c>
      <c r="H837" s="37">
        <f>VLOOKUP(E837,'_Score matrix'!$B$31:$C$35,2,FALSE)</f>
        <v>1</v>
      </c>
      <c r="I837" s="37">
        <f t="shared" si="158"/>
        <v>0</v>
      </c>
      <c r="J837" s="37">
        <f t="shared" si="159"/>
        <v>5</v>
      </c>
      <c r="K837" s="37"/>
      <c r="L837" s="235"/>
      <c r="N837" s="2"/>
    </row>
    <row r="838" spans="1:14">
      <c r="A838" s="72" t="s">
        <v>3370</v>
      </c>
      <c r="B838" s="257">
        <f t="shared" si="155"/>
        <v>1</v>
      </c>
      <c r="C838" s="279" t="s">
        <v>3067</v>
      </c>
      <c r="D838" s="22">
        <v>0</v>
      </c>
      <c r="E838" s="22">
        <f t="shared" si="156"/>
        <v>3</v>
      </c>
      <c r="F838" s="205" t="s">
        <v>3089</v>
      </c>
      <c r="G838" s="205" t="str">
        <f t="shared" si="157"/>
        <v>DE.CM-01</v>
      </c>
      <c r="H838" s="37">
        <f>VLOOKUP(E838,'_Score matrix'!$B$31:$C$35,2,FALSE)</f>
        <v>1</v>
      </c>
      <c r="I838" s="37">
        <f t="shared" si="158"/>
        <v>0</v>
      </c>
      <c r="J838" s="37">
        <f t="shared" si="159"/>
        <v>5</v>
      </c>
      <c r="K838" s="37"/>
      <c r="L838" s="235"/>
      <c r="N838" s="2"/>
    </row>
    <row r="839" spans="1:14">
      <c r="A839" s="72" t="s">
        <v>3371</v>
      </c>
      <c r="B839" s="257">
        <f t="shared" si="155"/>
        <v>1</v>
      </c>
      <c r="C839" s="279" t="s">
        <v>3067</v>
      </c>
      <c r="D839" s="22">
        <v>0</v>
      </c>
      <c r="E839" s="22">
        <f t="shared" si="156"/>
        <v>3</v>
      </c>
      <c r="F839" s="205" t="s">
        <v>3089</v>
      </c>
      <c r="G839" s="205" t="str">
        <f t="shared" si="157"/>
        <v>DE.CM-01</v>
      </c>
      <c r="H839" s="37">
        <f>VLOOKUP(E839,'_Score matrix'!$B$31:$C$35,2,FALSE)</f>
        <v>1</v>
      </c>
      <c r="I839" s="37">
        <f t="shared" si="158"/>
        <v>0</v>
      </c>
      <c r="J839" s="37">
        <f t="shared" si="159"/>
        <v>5</v>
      </c>
      <c r="K839" s="37"/>
      <c r="L839" s="235"/>
      <c r="N839" s="2"/>
    </row>
    <row r="840" spans="1:14">
      <c r="A840" s="72" t="s">
        <v>3372</v>
      </c>
      <c r="B840" s="257">
        <f t="shared" si="155"/>
        <v>1</v>
      </c>
      <c r="C840" s="279" t="s">
        <v>3067</v>
      </c>
      <c r="D840" s="22">
        <v>0</v>
      </c>
      <c r="E840" s="22">
        <f t="shared" si="156"/>
        <v>3</v>
      </c>
      <c r="F840" s="205" t="s">
        <v>3089</v>
      </c>
      <c r="G840" s="205" t="str">
        <f t="shared" si="157"/>
        <v>DE.CM-01</v>
      </c>
      <c r="H840" s="37">
        <f>VLOOKUP(E840,'_Score matrix'!$B$31:$C$35,2,FALSE)</f>
        <v>1</v>
      </c>
      <c r="I840" s="37">
        <f t="shared" si="158"/>
        <v>0</v>
      </c>
      <c r="J840" s="37">
        <f t="shared" si="159"/>
        <v>5</v>
      </c>
      <c r="K840" s="37"/>
      <c r="L840" s="235"/>
      <c r="N840" s="2"/>
    </row>
    <row r="841" spans="1:14">
      <c r="A841" s="72" t="s">
        <v>3373</v>
      </c>
      <c r="B841" s="257">
        <f t="shared" si="155"/>
        <v>1</v>
      </c>
      <c r="C841" s="279" t="s">
        <v>3067</v>
      </c>
      <c r="D841" s="22">
        <v>0</v>
      </c>
      <c r="E841" s="22">
        <f t="shared" si="156"/>
        <v>3</v>
      </c>
      <c r="F841" s="205" t="s">
        <v>3089</v>
      </c>
      <c r="G841" s="205" t="str">
        <f t="shared" si="157"/>
        <v>DE.CM-01</v>
      </c>
      <c r="H841" s="37">
        <f>VLOOKUP(E841,'_Score matrix'!$B$31:$C$35,2,FALSE)</f>
        <v>1</v>
      </c>
      <c r="I841" s="37">
        <f t="shared" si="158"/>
        <v>0</v>
      </c>
      <c r="J841" s="37">
        <f t="shared" si="159"/>
        <v>5</v>
      </c>
      <c r="K841" s="37"/>
      <c r="L841" s="235"/>
      <c r="N841" s="2"/>
    </row>
    <row r="842" spans="1:14">
      <c r="A842" s="72" t="s">
        <v>3374</v>
      </c>
      <c r="B842" s="257">
        <f t="shared" si="155"/>
        <v>1</v>
      </c>
      <c r="C842" s="279" t="s">
        <v>3067</v>
      </c>
      <c r="D842" s="22">
        <v>0</v>
      </c>
      <c r="E842" s="22">
        <f t="shared" si="156"/>
        <v>3</v>
      </c>
      <c r="F842" s="205" t="s">
        <v>3089</v>
      </c>
      <c r="G842" s="205" t="str">
        <f t="shared" si="157"/>
        <v>DE.CM-01</v>
      </c>
      <c r="H842" s="37">
        <f>VLOOKUP(E842,'_Score matrix'!$B$31:$C$35,2,FALSE)</f>
        <v>1</v>
      </c>
      <c r="I842" s="37">
        <f t="shared" si="158"/>
        <v>0</v>
      </c>
      <c r="J842" s="37">
        <f t="shared" ref="J842" si="160">5*H842</f>
        <v>5</v>
      </c>
      <c r="K842" s="37"/>
      <c r="L842" s="235"/>
      <c r="N842" s="2"/>
    </row>
    <row r="843" spans="1:14">
      <c r="A843" s="72" t="s">
        <v>3375</v>
      </c>
      <c r="B843" s="257">
        <f t="shared" si="155"/>
        <v>1</v>
      </c>
      <c r="C843" s="279" t="s">
        <v>3067</v>
      </c>
      <c r="D843" s="22">
        <v>0</v>
      </c>
      <c r="E843" s="22">
        <f t="shared" si="156"/>
        <v>3</v>
      </c>
      <c r="F843" s="205"/>
      <c r="G843" s="205"/>
      <c r="H843" s="37">
        <f>VLOOKUP(E843,'_Score matrix'!$B$31:$C$35,2,FALSE)</f>
        <v>1</v>
      </c>
      <c r="I843" s="37">
        <f t="shared" si="158"/>
        <v>0</v>
      </c>
      <c r="J843" s="37">
        <f t="shared" si="159"/>
        <v>5</v>
      </c>
      <c r="K843" s="37"/>
      <c r="L843" s="235"/>
      <c r="N843" s="2"/>
    </row>
    <row r="844" spans="1:14">
      <c r="A844" s="72" t="s">
        <v>3376</v>
      </c>
      <c r="B844" s="257">
        <f t="shared" si="155"/>
        <v>1</v>
      </c>
      <c r="C844" s="279" t="s">
        <v>3067</v>
      </c>
      <c r="D844" s="22">
        <v>0</v>
      </c>
      <c r="E844" s="22">
        <f t="shared" si="156"/>
        <v>3</v>
      </c>
      <c r="F844" s="205"/>
      <c r="G844" s="205"/>
      <c r="H844" s="37">
        <f>VLOOKUP(E844,'_Score matrix'!$B$31:$C$35,2,FALSE)</f>
        <v>1</v>
      </c>
      <c r="I844" s="37">
        <f t="shared" si="158"/>
        <v>0</v>
      </c>
      <c r="J844" s="37">
        <f t="shared" si="159"/>
        <v>5</v>
      </c>
      <c r="K844" s="37"/>
      <c r="L844" s="235"/>
      <c r="N844" s="2"/>
    </row>
    <row r="845" spans="1:14">
      <c r="A845" s="72" t="s">
        <v>3377</v>
      </c>
      <c r="B845" s="257">
        <f t="shared" si="155"/>
        <v>1</v>
      </c>
      <c r="C845" s="279" t="s">
        <v>3067</v>
      </c>
      <c r="D845" s="22">
        <v>0</v>
      </c>
      <c r="E845" s="22">
        <f t="shared" si="156"/>
        <v>3</v>
      </c>
      <c r="F845" s="205"/>
      <c r="G845" s="205"/>
      <c r="H845" s="37">
        <f>VLOOKUP(E845,'_Score matrix'!$B$31:$C$35,2,FALSE)</f>
        <v>1</v>
      </c>
      <c r="I845" s="37">
        <f t="shared" si="158"/>
        <v>0</v>
      </c>
      <c r="J845" s="37">
        <f t="shared" si="159"/>
        <v>5</v>
      </c>
      <c r="K845" s="37"/>
      <c r="L845" s="235"/>
      <c r="N845" s="2"/>
    </row>
    <row r="846" spans="1:14">
      <c r="A846" s="72" t="s">
        <v>3378</v>
      </c>
      <c r="B846" s="257">
        <f t="shared" si="155"/>
        <v>1</v>
      </c>
      <c r="C846" s="279" t="s">
        <v>3067</v>
      </c>
      <c r="D846" s="22">
        <v>0</v>
      </c>
      <c r="E846" s="22">
        <f t="shared" si="156"/>
        <v>3</v>
      </c>
      <c r="F846" s="205" t="s">
        <v>3094</v>
      </c>
      <c r="G846" s="205" t="str">
        <f>IF(B846=1,F846,"")</f>
        <v>DE.AE-03</v>
      </c>
      <c r="H846" s="37">
        <f>VLOOKUP(E846,'_Score matrix'!$B$31:$C$35,2,FALSE)</f>
        <v>1</v>
      </c>
      <c r="I846" s="37">
        <f t="shared" si="158"/>
        <v>0</v>
      </c>
      <c r="J846" s="37">
        <f t="shared" si="159"/>
        <v>5</v>
      </c>
      <c r="K846" s="37"/>
      <c r="L846" s="235"/>
      <c r="N846" s="2"/>
    </row>
    <row r="847" spans="1:14">
      <c r="A847" s="72" t="s">
        <v>3379</v>
      </c>
      <c r="B847" s="257">
        <f t="shared" si="155"/>
        <v>1</v>
      </c>
      <c r="C847" s="279" t="s">
        <v>3067</v>
      </c>
      <c r="D847" s="22">
        <v>0</v>
      </c>
      <c r="E847" s="22">
        <f t="shared" si="156"/>
        <v>3</v>
      </c>
      <c r="F847" s="205" t="s">
        <v>3094</v>
      </c>
      <c r="G847" s="205" t="str">
        <f>IF(B847=1,F847,"")</f>
        <v>DE.AE-03</v>
      </c>
      <c r="H847" s="37">
        <f>VLOOKUP(E847,'_Score matrix'!$B$31:$C$35,2,FALSE)</f>
        <v>1</v>
      </c>
      <c r="I847" s="37">
        <f t="shared" si="158"/>
        <v>0</v>
      </c>
      <c r="J847" s="37">
        <f t="shared" si="159"/>
        <v>5</v>
      </c>
      <c r="K847" s="37"/>
      <c r="L847" s="235"/>
      <c r="N847" s="2"/>
    </row>
    <row r="848" spans="1:14">
      <c r="A848" s="72" t="s">
        <v>3380</v>
      </c>
      <c r="B848" s="257">
        <f t="shared" si="155"/>
        <v>1</v>
      </c>
      <c r="C848" s="279" t="s">
        <v>3067</v>
      </c>
      <c r="D848" s="22">
        <v>0</v>
      </c>
      <c r="E848" s="22">
        <f t="shared" si="156"/>
        <v>3</v>
      </c>
      <c r="F848" s="205" t="s">
        <v>3094</v>
      </c>
      <c r="G848" s="205" t="str">
        <f>IF(B848=1,F848,"")</f>
        <v>DE.AE-03</v>
      </c>
      <c r="H848" s="37">
        <f>VLOOKUP(E848,'_Score matrix'!$B$31:$C$35,2,FALSE)</f>
        <v>1</v>
      </c>
      <c r="I848" s="37">
        <f t="shared" si="158"/>
        <v>0</v>
      </c>
      <c r="J848" s="37">
        <f t="shared" si="159"/>
        <v>5</v>
      </c>
      <c r="K848" s="37"/>
      <c r="L848" s="235"/>
      <c r="N848" s="2"/>
    </row>
    <row r="849" spans="1:14">
      <c r="A849" s="72" t="s">
        <v>3381</v>
      </c>
      <c r="B849" s="257">
        <f t="shared" si="155"/>
        <v>1</v>
      </c>
      <c r="C849" s="279" t="s">
        <v>3067</v>
      </c>
      <c r="D849" s="22">
        <v>0</v>
      </c>
      <c r="E849" s="22">
        <f t="shared" si="156"/>
        <v>3</v>
      </c>
      <c r="F849" s="205"/>
      <c r="G849" s="205"/>
      <c r="H849" s="37">
        <f>VLOOKUP(E849,'_Score matrix'!$B$31:$C$35,2,FALSE)</f>
        <v>1</v>
      </c>
      <c r="I849" s="37">
        <f t="shared" si="158"/>
        <v>0</v>
      </c>
      <c r="J849" s="37">
        <f t="shared" si="159"/>
        <v>5</v>
      </c>
      <c r="K849" s="37"/>
      <c r="L849" s="235"/>
      <c r="N849" s="2"/>
    </row>
    <row r="850" spans="1:14">
      <c r="A850" s="72" t="s">
        <v>3382</v>
      </c>
      <c r="B850" s="257">
        <f t="shared" si="155"/>
        <v>1</v>
      </c>
      <c r="C850" s="279" t="s">
        <v>3067</v>
      </c>
      <c r="D850" s="22">
        <v>0</v>
      </c>
      <c r="E850" s="22">
        <f t="shared" si="156"/>
        <v>3</v>
      </c>
      <c r="F850" s="205"/>
      <c r="G850" s="205"/>
      <c r="H850" s="37">
        <f>VLOOKUP(E850,'_Score matrix'!$B$31:$C$35,2,FALSE)</f>
        <v>1</v>
      </c>
      <c r="I850" s="37">
        <f t="shared" si="158"/>
        <v>0</v>
      </c>
      <c r="J850" s="37">
        <f t="shared" si="159"/>
        <v>5</v>
      </c>
      <c r="K850" s="37"/>
      <c r="L850" s="235"/>
      <c r="N850" s="2"/>
    </row>
    <row r="851" spans="1:14">
      <c r="A851" s="72" t="s">
        <v>3383</v>
      </c>
      <c r="B851" s="257">
        <f t="shared" si="155"/>
        <v>1</v>
      </c>
      <c r="C851" s="279" t="s">
        <v>3067</v>
      </c>
      <c r="D851" s="22">
        <v>0</v>
      </c>
      <c r="E851" s="22">
        <f t="shared" si="156"/>
        <v>3</v>
      </c>
      <c r="F851" s="205"/>
      <c r="G851" s="205"/>
      <c r="H851" s="37">
        <f>VLOOKUP(E851,'_Score matrix'!$B$31:$C$35,2,FALSE)</f>
        <v>1</v>
      </c>
      <c r="I851" s="37">
        <f t="shared" si="158"/>
        <v>0</v>
      </c>
      <c r="J851" s="37">
        <f t="shared" si="159"/>
        <v>5</v>
      </c>
      <c r="K851" s="132"/>
      <c r="L851" s="235"/>
      <c r="N851" s="2"/>
    </row>
    <row r="852" spans="1:14">
      <c r="A852" s="72" t="s">
        <v>3384</v>
      </c>
      <c r="B852" s="257">
        <f t="shared" si="155"/>
        <v>1</v>
      </c>
      <c r="C852" s="279" t="s">
        <v>3067</v>
      </c>
      <c r="D852" s="22">
        <v>0</v>
      </c>
      <c r="E852" s="22">
        <f t="shared" si="156"/>
        <v>3</v>
      </c>
      <c r="F852" s="205"/>
      <c r="G852" s="205"/>
      <c r="H852" s="37">
        <f>VLOOKUP(E852,'_Score matrix'!$B$31:$C$35,2,FALSE)</f>
        <v>1</v>
      </c>
      <c r="I852" s="37">
        <f t="shared" si="158"/>
        <v>0</v>
      </c>
      <c r="J852" s="37">
        <f t="shared" si="159"/>
        <v>5</v>
      </c>
      <c r="K852" s="37"/>
      <c r="L852" s="55"/>
      <c r="N852" s="2"/>
    </row>
    <row r="853" spans="1:14" ht="15" thickBot="1">
      <c r="A853" s="314" t="s">
        <v>3385</v>
      </c>
      <c r="B853" s="264"/>
      <c r="C853" s="283"/>
      <c r="D853" s="67"/>
      <c r="E853" s="67"/>
      <c r="F853" s="207"/>
      <c r="G853" s="207"/>
      <c r="H853" s="44"/>
      <c r="I853" s="44"/>
      <c r="J853" s="44"/>
      <c r="K853" s="44"/>
      <c r="L853" s="62"/>
      <c r="N853" s="2"/>
    </row>
    <row r="854" spans="1:14">
      <c r="A854" s="71" t="s">
        <v>2993</v>
      </c>
      <c r="B854" s="272"/>
      <c r="C854" s="289"/>
      <c r="D854" s="23">
        <f>SUMIFS(D:D,$A:$A,"S 5*",$B:$B,1,$C:$C,"C",$L:$L,"&lt;&gt;NIST MAPPING")</f>
        <v>0</v>
      </c>
      <c r="E854" s="23">
        <f>SUMIFS(E:E,$A:$A,"S 5*",$B:$B,1,$C:$C,"C",$L:$L,"&lt;&gt;NIST MAPPING")</f>
        <v>63</v>
      </c>
      <c r="F854" s="43"/>
      <c r="G854" s="43"/>
      <c r="H854" s="43">
        <f>SUMIFS(H:H,$A:$A,"S 5*",$B:$B,1,$C:$C,"C",$L:$L,"&lt;&gt;NIST MAPPING")</f>
        <v>21</v>
      </c>
      <c r="I854" s="43">
        <f>SUMIFS(I:I,$A:$A,"S 5*",$B:$B,1,$C:$C,"C",$L:$L,"&lt;&gt;NIST MAPPING")</f>
        <v>0</v>
      </c>
      <c r="J854" s="43">
        <f>SUMIFS(J:J,$A:$A,"S 5*",$B:$B,1,$C:$C,"C",$L:$L,"&lt;&gt;NIST MAPPING")</f>
        <v>105</v>
      </c>
      <c r="K854" s="43">
        <f>IF(ROUND(100*(I854-H854)/(J854-H854),2) &lt; 0, 0, ROUND(100*(I854-H854)/(J854-H854),2))</f>
        <v>0</v>
      </c>
      <c r="L854" s="59"/>
      <c r="N854" s="2"/>
    </row>
    <row r="855" spans="1:14" ht="15" thickBot="1">
      <c r="A855" s="74" t="s">
        <v>2806</v>
      </c>
      <c r="B855" s="274"/>
      <c r="C855" s="292"/>
      <c r="D855" s="68">
        <f>SUMIFS(D:D,$A:$A,"S 5*",$B:$B,1,$C:$C,"M",$L:$L,"&lt;&gt;NIST MAPPING")</f>
        <v>0</v>
      </c>
      <c r="E855" s="68">
        <f>SUMIFS(E:E,$A:$A,"S 5*",$B:$B,1,$C:$C,"M",$L:$L,"&lt;&gt;NIST MAPPING")</f>
        <v>42</v>
      </c>
      <c r="F855" s="34"/>
      <c r="G855" s="34"/>
      <c r="H855" s="34">
        <f>SUMIFS(H:H,$A:$A,"S 5*",$B:$B,1,$C:$C,"M",$L:$L,"&lt;&gt;NIST MAPPING")</f>
        <v>14</v>
      </c>
      <c r="I855" s="34">
        <f>SUMIFS(I:I,$A:$A,"S 5*",$B:$B,1,$C:$C,"M",$L:$L,"&lt;&gt;NIST MAPPING")</f>
        <v>0</v>
      </c>
      <c r="J855" s="34">
        <f>SUMIFS(J:J,$A:$A,"S 5*",$B:$B,1,$C:$C,"M",$L:$L,"&lt;&gt;NIST MAPPING")</f>
        <v>70</v>
      </c>
      <c r="K855" s="34">
        <f>IF(ROUND(100*(I855-H855)/(J855-H855),2) &lt; 0, 0, ROUND(100*(I855-H855)/(J855-H855),2))</f>
        <v>0</v>
      </c>
      <c r="L855" s="62"/>
      <c r="N855" s="2"/>
    </row>
    <row r="856" spans="1:14" ht="15" thickBot="1">
      <c r="F856" s="5"/>
      <c r="G856" s="5"/>
      <c r="H856" s="5"/>
      <c r="I856" s="5"/>
      <c r="J856" s="5"/>
      <c r="K856" s="5"/>
      <c r="N856" s="2"/>
    </row>
    <row r="857" spans="1:14">
      <c r="A857" s="51" t="s">
        <v>3386</v>
      </c>
      <c r="B857" s="260"/>
      <c r="C857" s="278"/>
      <c r="D857" s="66"/>
      <c r="E857" s="66"/>
      <c r="F857" s="208"/>
      <c r="G857" s="208"/>
      <c r="H857" s="42"/>
      <c r="I857" s="42"/>
      <c r="J857" s="42"/>
      <c r="K857" s="42"/>
      <c r="L857" s="59"/>
      <c r="N857" s="2"/>
    </row>
    <row r="858" spans="1:14">
      <c r="A858" s="72" t="s">
        <v>3387</v>
      </c>
      <c r="B858" s="257"/>
      <c r="C858" s="279"/>
      <c r="D858" s="22">
        <v>2</v>
      </c>
      <c r="E858" s="22"/>
      <c r="F858" s="205"/>
      <c r="G858" s="205"/>
      <c r="H858" s="37"/>
      <c r="I858" s="37"/>
      <c r="J858" s="37"/>
      <c r="K858" s="37"/>
      <c r="L858" s="55"/>
      <c r="N858" s="2"/>
    </row>
    <row r="859" spans="1:14">
      <c r="A859" s="72" t="s">
        <v>3388</v>
      </c>
      <c r="B859" s="257">
        <f>$D$858-1</f>
        <v>1</v>
      </c>
      <c r="C859" s="279" t="s">
        <v>2726</v>
      </c>
      <c r="D859" s="22">
        <v>0</v>
      </c>
      <c r="E859" s="22">
        <v>3</v>
      </c>
      <c r="F859" s="205"/>
      <c r="G859" s="205"/>
      <c r="H859" s="37">
        <f>VLOOKUP(E859,'_Score matrix'!$B$31:$C$35,2,FALSE)</f>
        <v>1</v>
      </c>
      <c r="I859" s="37">
        <f>D859*H859</f>
        <v>0</v>
      </c>
      <c r="J859" s="37">
        <f t="shared" ref="J859" si="161">5*H859</f>
        <v>5</v>
      </c>
      <c r="K859" s="37"/>
      <c r="L859" s="55"/>
      <c r="N859" s="2"/>
    </row>
    <row r="860" spans="1:14">
      <c r="A860" s="429" t="str">
        <f>A859</f>
        <v>S 6.1</v>
      </c>
      <c r="B860" s="426">
        <f>B859</f>
        <v>1</v>
      </c>
      <c r="C860" s="430" t="str">
        <f>C859</f>
        <v>M</v>
      </c>
      <c r="D860" s="253">
        <f>D859</f>
        <v>0</v>
      </c>
      <c r="E860" s="253">
        <f>E859</f>
        <v>3</v>
      </c>
      <c r="F860" s="254" t="s">
        <v>3389</v>
      </c>
      <c r="G860" s="254" t="str">
        <f>IF(B860=1,F860,"")</f>
        <v>ID.RA-01</v>
      </c>
      <c r="H860" s="253">
        <f>H859</f>
        <v>1</v>
      </c>
      <c r="I860" s="253">
        <f>I859</f>
        <v>0</v>
      </c>
      <c r="J860" s="253">
        <f>J859</f>
        <v>5</v>
      </c>
      <c r="K860" s="253"/>
      <c r="L860" s="431" t="s">
        <v>2811</v>
      </c>
      <c r="N860" s="2"/>
    </row>
    <row r="861" spans="1:14">
      <c r="A861" s="72" t="s">
        <v>3390</v>
      </c>
      <c r="B861" s="257"/>
      <c r="C861" s="279"/>
      <c r="D861" s="22"/>
      <c r="E861" s="22"/>
      <c r="F861" s="205"/>
      <c r="G861" s="205"/>
      <c r="H861" s="37"/>
      <c r="I861" s="37"/>
      <c r="J861" s="37"/>
      <c r="K861" s="37"/>
      <c r="L861" s="55"/>
      <c r="N861" s="2"/>
    </row>
    <row r="862" spans="1:14">
      <c r="A862" s="72" t="s">
        <v>3391</v>
      </c>
      <c r="B862" s="257"/>
      <c r="C862" s="279"/>
      <c r="D862" s="22">
        <v>1</v>
      </c>
      <c r="E862" s="22"/>
      <c r="F862" s="205"/>
      <c r="G862" s="205"/>
      <c r="H862" s="37"/>
      <c r="I862" s="37"/>
      <c r="J862" s="37"/>
      <c r="K862" s="37"/>
      <c r="L862" s="55"/>
      <c r="N862" s="2"/>
    </row>
    <row r="863" spans="1:14">
      <c r="A863" s="72" t="s">
        <v>3392</v>
      </c>
      <c r="B863" s="257"/>
      <c r="C863" s="279"/>
      <c r="D863" s="22">
        <v>1</v>
      </c>
      <c r="E863" s="22"/>
      <c r="F863" s="205"/>
      <c r="G863" s="205"/>
      <c r="H863" s="37"/>
      <c r="I863" s="37"/>
      <c r="J863" s="37"/>
      <c r="K863" s="37"/>
      <c r="L863" s="55"/>
      <c r="N863" s="2"/>
    </row>
    <row r="864" spans="1:14">
      <c r="A864" s="72" t="s">
        <v>3393</v>
      </c>
      <c r="B864" s="257"/>
      <c r="C864" s="279"/>
      <c r="D864" s="22">
        <v>1</v>
      </c>
      <c r="E864" s="22"/>
      <c r="F864" s="205"/>
      <c r="G864" s="205"/>
      <c r="H864" s="37"/>
      <c r="I864" s="37"/>
      <c r="J864" s="37"/>
      <c r="K864" s="37"/>
      <c r="L864" s="55"/>
      <c r="N864" s="2"/>
    </row>
    <row r="865" spans="1:14">
      <c r="A865" s="72" t="s">
        <v>3394</v>
      </c>
      <c r="B865" s="257"/>
      <c r="C865" s="279"/>
      <c r="D865" s="22">
        <v>1</v>
      </c>
      <c r="E865" s="22"/>
      <c r="F865" s="205"/>
      <c r="G865" s="205"/>
      <c r="H865" s="37"/>
      <c r="I865" s="37"/>
      <c r="J865" s="37"/>
      <c r="K865" s="37"/>
      <c r="L865" s="55"/>
      <c r="N865" s="2"/>
    </row>
    <row r="866" spans="1:14">
      <c r="A866" s="72" t="s">
        <v>3395</v>
      </c>
      <c r="B866" s="257"/>
      <c r="C866" s="279"/>
      <c r="D866" s="22">
        <v>1</v>
      </c>
      <c r="E866" s="22"/>
      <c r="F866" s="205"/>
      <c r="G866" s="205"/>
      <c r="H866" s="37"/>
      <c r="I866" s="37"/>
      <c r="J866" s="37"/>
      <c r="K866" s="37"/>
      <c r="L866" s="55"/>
      <c r="N866" s="2"/>
    </row>
    <row r="867" spans="1:14">
      <c r="A867" s="72" t="s">
        <v>3396</v>
      </c>
      <c r="B867" s="257"/>
      <c r="C867" s="279"/>
      <c r="D867" s="22">
        <v>1</v>
      </c>
      <c r="E867" s="22"/>
      <c r="F867" s="205"/>
      <c r="G867" s="205"/>
      <c r="H867" s="37"/>
      <c r="I867" s="37"/>
      <c r="J867" s="37"/>
      <c r="K867" s="37"/>
      <c r="L867" s="55"/>
      <c r="N867" s="2"/>
    </row>
    <row r="868" spans="1:14">
      <c r="A868" s="72" t="s">
        <v>3397</v>
      </c>
      <c r="B868" s="257"/>
      <c r="C868" s="279"/>
      <c r="D868" s="22">
        <v>1</v>
      </c>
      <c r="E868" s="22"/>
      <c r="F868" s="205"/>
      <c r="G868" s="205"/>
      <c r="H868" s="37"/>
      <c r="I868" s="37"/>
      <c r="J868" s="37"/>
      <c r="K868" s="37"/>
      <c r="L868" s="55"/>
      <c r="N868" s="2"/>
    </row>
    <row r="869" spans="1:14">
      <c r="A869" s="72" t="s">
        <v>3398</v>
      </c>
      <c r="B869" s="257"/>
      <c r="C869" s="279"/>
      <c r="D869" s="22">
        <v>1</v>
      </c>
      <c r="E869" s="22"/>
      <c r="F869" s="205"/>
      <c r="G869" s="205"/>
      <c r="H869" s="37"/>
      <c r="I869" s="37"/>
      <c r="J869" s="37"/>
      <c r="K869" s="37"/>
      <c r="L869" s="55"/>
      <c r="N869" s="2"/>
    </row>
    <row r="870" spans="1:14">
      <c r="A870" s="72" t="s">
        <v>3399</v>
      </c>
      <c r="B870" s="257"/>
      <c r="C870" s="279"/>
      <c r="D870" s="22">
        <v>1</v>
      </c>
      <c r="E870" s="22"/>
      <c r="F870" s="205"/>
      <c r="G870" s="205"/>
      <c r="H870" s="37"/>
      <c r="I870" s="37"/>
      <c r="J870" s="37"/>
      <c r="K870" s="37"/>
      <c r="L870" s="55"/>
      <c r="N870" s="2"/>
    </row>
    <row r="871" spans="1:14">
      <c r="A871" s="72" t="s">
        <v>3400</v>
      </c>
      <c r="B871" s="257"/>
      <c r="C871" s="279"/>
      <c r="D871" s="22">
        <v>1</v>
      </c>
      <c r="E871" s="22"/>
      <c r="F871" s="205"/>
      <c r="G871" s="205"/>
      <c r="H871" s="37"/>
      <c r="I871" s="37"/>
      <c r="J871" s="37"/>
      <c r="K871" s="37"/>
      <c r="L871" s="55"/>
      <c r="N871" s="2"/>
    </row>
    <row r="872" spans="1:14">
      <c r="A872" s="72" t="s">
        <v>3401</v>
      </c>
      <c r="B872" s="257"/>
      <c r="C872" s="279"/>
      <c r="D872" s="22">
        <v>1</v>
      </c>
      <c r="E872" s="22"/>
      <c r="F872" s="205"/>
      <c r="G872" s="205"/>
      <c r="H872" s="37"/>
      <c r="I872" s="37"/>
      <c r="J872" s="37"/>
      <c r="K872" s="37"/>
      <c r="L872" s="55"/>
      <c r="N872" s="2"/>
    </row>
    <row r="873" spans="1:14">
      <c r="A873" s="72" t="s">
        <v>3402</v>
      </c>
      <c r="B873" s="257">
        <f t="shared" ref="B873:B879" si="162">$D$858-1</f>
        <v>1</v>
      </c>
      <c r="C873" s="279" t="s">
        <v>2726</v>
      </c>
      <c r="D873" s="22">
        <v>0</v>
      </c>
      <c r="E873" s="22">
        <v>3</v>
      </c>
      <c r="F873" s="205" t="s">
        <v>3389</v>
      </c>
      <c r="G873" s="205" t="str">
        <f t="shared" ref="G873:G879" si="163">IF(B873=1,F873,"")</f>
        <v>ID.RA-01</v>
      </c>
      <c r="H873" s="37">
        <f>VLOOKUP(E873,'_Score matrix'!$B$31:$C$35,2,FALSE)</f>
        <v>1</v>
      </c>
      <c r="I873" s="37">
        <f t="shared" ref="I873:I879" si="164">D873*H873</f>
        <v>0</v>
      </c>
      <c r="J873" s="37">
        <f t="shared" ref="J873" si="165">5*H873</f>
        <v>5</v>
      </c>
      <c r="K873" s="37"/>
      <c r="L873" s="55"/>
      <c r="N873" s="2"/>
    </row>
    <row r="874" spans="1:14">
      <c r="A874" s="72" t="s">
        <v>3403</v>
      </c>
      <c r="B874" s="257">
        <f t="shared" si="162"/>
        <v>1</v>
      </c>
      <c r="C874" s="279" t="s">
        <v>2726</v>
      </c>
      <c r="D874" s="22">
        <v>0</v>
      </c>
      <c r="E874" s="22">
        <v>3</v>
      </c>
      <c r="F874" s="205" t="s">
        <v>3389</v>
      </c>
      <c r="G874" s="205" t="str">
        <f t="shared" si="163"/>
        <v>ID.RA-01</v>
      </c>
      <c r="H874" s="37">
        <f>VLOOKUP(E874,'_Score matrix'!$B$31:$C$35,2,FALSE)</f>
        <v>1</v>
      </c>
      <c r="I874" s="37">
        <f t="shared" si="164"/>
        <v>0</v>
      </c>
      <c r="J874" s="37">
        <f t="shared" ref="J874:J885" si="166">5*H874</f>
        <v>5</v>
      </c>
      <c r="K874" s="37"/>
      <c r="L874" s="55"/>
      <c r="N874" s="2"/>
    </row>
    <row r="875" spans="1:14">
      <c r="A875" s="72" t="s">
        <v>3404</v>
      </c>
      <c r="B875" s="257">
        <f t="shared" si="162"/>
        <v>1</v>
      </c>
      <c r="C875" s="279" t="s">
        <v>2726</v>
      </c>
      <c r="D875" s="22">
        <v>0</v>
      </c>
      <c r="E875" s="22">
        <v>3</v>
      </c>
      <c r="F875" s="205" t="s">
        <v>3389</v>
      </c>
      <c r="G875" s="205" t="str">
        <f t="shared" si="163"/>
        <v>ID.RA-01</v>
      </c>
      <c r="H875" s="37">
        <f>VLOOKUP(E875,'_Score matrix'!$B$31:$C$35,2,FALSE)</f>
        <v>1</v>
      </c>
      <c r="I875" s="37">
        <f t="shared" si="164"/>
        <v>0</v>
      </c>
      <c r="J875" s="37">
        <f t="shared" si="166"/>
        <v>5</v>
      </c>
      <c r="K875" s="37"/>
      <c r="L875" s="55"/>
      <c r="N875" s="2"/>
    </row>
    <row r="876" spans="1:14">
      <c r="A876" s="72" t="s">
        <v>3405</v>
      </c>
      <c r="B876" s="257">
        <f t="shared" si="162"/>
        <v>1</v>
      </c>
      <c r="C876" s="279" t="s">
        <v>2726</v>
      </c>
      <c r="D876" s="22">
        <v>0</v>
      </c>
      <c r="E876" s="22">
        <v>3</v>
      </c>
      <c r="F876" s="205" t="s">
        <v>3389</v>
      </c>
      <c r="G876" s="205" t="str">
        <f t="shared" si="163"/>
        <v>ID.RA-01</v>
      </c>
      <c r="H876" s="37">
        <f>VLOOKUP(E876,'_Score matrix'!$B$31:$C$35,2,FALSE)</f>
        <v>1</v>
      </c>
      <c r="I876" s="37">
        <f t="shared" si="164"/>
        <v>0</v>
      </c>
      <c r="J876" s="37">
        <f t="shared" si="166"/>
        <v>5</v>
      </c>
      <c r="K876" s="37"/>
      <c r="L876" s="55"/>
      <c r="N876" s="2"/>
    </row>
    <row r="877" spans="1:14">
      <c r="A877" s="72" t="s">
        <v>3406</v>
      </c>
      <c r="B877" s="257">
        <f t="shared" si="162"/>
        <v>1</v>
      </c>
      <c r="C877" s="279" t="s">
        <v>2726</v>
      </c>
      <c r="D877" s="22">
        <v>0</v>
      </c>
      <c r="E877" s="22">
        <v>3</v>
      </c>
      <c r="F877" s="205" t="s">
        <v>3389</v>
      </c>
      <c r="G877" s="205" t="str">
        <f t="shared" si="163"/>
        <v>ID.RA-01</v>
      </c>
      <c r="H877" s="37">
        <f>VLOOKUP(E877,'_Score matrix'!$B$31:$C$35,2,FALSE)</f>
        <v>1</v>
      </c>
      <c r="I877" s="37">
        <f t="shared" si="164"/>
        <v>0</v>
      </c>
      <c r="J877" s="37">
        <f t="shared" si="166"/>
        <v>5</v>
      </c>
      <c r="K877" s="37"/>
      <c r="L877" s="55"/>
      <c r="N877" s="2"/>
    </row>
    <row r="878" spans="1:14">
      <c r="A878" s="72" t="s">
        <v>3407</v>
      </c>
      <c r="B878" s="257">
        <f t="shared" si="162"/>
        <v>1</v>
      </c>
      <c r="C878" s="279" t="s">
        <v>2726</v>
      </c>
      <c r="D878" s="22">
        <v>0</v>
      </c>
      <c r="E878" s="22">
        <v>3</v>
      </c>
      <c r="F878" s="205" t="s">
        <v>3389</v>
      </c>
      <c r="G878" s="205" t="str">
        <f t="shared" si="163"/>
        <v>ID.RA-01</v>
      </c>
      <c r="H878" s="37">
        <f>VLOOKUP(E878,'_Score matrix'!$B$31:$C$35,2,FALSE)</f>
        <v>1</v>
      </c>
      <c r="I878" s="37">
        <f t="shared" si="164"/>
        <v>0</v>
      </c>
      <c r="J878" s="37">
        <f t="shared" si="166"/>
        <v>5</v>
      </c>
      <c r="K878" s="37"/>
      <c r="L878" s="55"/>
      <c r="N878" s="2"/>
    </row>
    <row r="879" spans="1:14">
      <c r="A879" s="72" t="s">
        <v>3408</v>
      </c>
      <c r="B879" s="257">
        <f t="shared" si="162"/>
        <v>1</v>
      </c>
      <c r="C879" s="279" t="s">
        <v>2726</v>
      </c>
      <c r="D879" s="22">
        <v>0</v>
      </c>
      <c r="E879" s="22">
        <v>3</v>
      </c>
      <c r="F879" s="205" t="s">
        <v>2984</v>
      </c>
      <c r="G879" s="205" t="str">
        <f t="shared" si="163"/>
        <v>ID.IM-04</v>
      </c>
      <c r="H879" s="37">
        <f>VLOOKUP(E879,'_Score matrix'!$B$31:$C$35,2,FALSE)</f>
        <v>1</v>
      </c>
      <c r="I879" s="37">
        <f t="shared" si="164"/>
        <v>0</v>
      </c>
      <c r="J879" s="37">
        <f t="shared" si="166"/>
        <v>5</v>
      </c>
      <c r="K879" s="37"/>
      <c r="L879" s="55"/>
      <c r="N879" s="2"/>
    </row>
    <row r="880" spans="1:14">
      <c r="A880" s="429" t="str">
        <f>A879</f>
        <v>S 6.9</v>
      </c>
      <c r="B880" s="426">
        <f>B879</f>
        <v>1</v>
      </c>
      <c r="C880" s="430" t="str">
        <f>C879</f>
        <v>M</v>
      </c>
      <c r="D880" s="253">
        <f>D879</f>
        <v>0</v>
      </c>
      <c r="E880" s="253">
        <f>E879</f>
        <v>3</v>
      </c>
      <c r="F880" s="254"/>
      <c r="G880" s="254"/>
      <c r="H880" s="253">
        <f>H879</f>
        <v>1</v>
      </c>
      <c r="I880" s="253">
        <f>I879</f>
        <v>0</v>
      </c>
      <c r="J880" s="253">
        <f>J879</f>
        <v>5</v>
      </c>
      <c r="K880" s="253"/>
      <c r="L880" s="431" t="s">
        <v>2811</v>
      </c>
      <c r="N880" s="2"/>
    </row>
    <row r="881" spans="1:14">
      <c r="A881" s="72" t="s">
        <v>3409</v>
      </c>
      <c r="B881" s="257">
        <f>$D$858-1</f>
        <v>1</v>
      </c>
      <c r="C881" s="279" t="s">
        <v>2726</v>
      </c>
      <c r="D881" s="22">
        <v>0</v>
      </c>
      <c r="E881" s="22">
        <v>3</v>
      </c>
      <c r="F881" s="205" t="s">
        <v>3389</v>
      </c>
      <c r="G881" s="205" t="str">
        <f>IF(B881=1,F881,"")</f>
        <v>ID.RA-01</v>
      </c>
      <c r="H881" s="37">
        <f>VLOOKUP(E881,'_Score matrix'!$B$31:$C$35,2,FALSE)</f>
        <v>1</v>
      </c>
      <c r="I881" s="37">
        <f>D881*H881</f>
        <v>0</v>
      </c>
      <c r="J881" s="37">
        <f t="shared" si="166"/>
        <v>5</v>
      </c>
      <c r="K881" s="37"/>
      <c r="L881" s="55"/>
      <c r="N881" s="2"/>
    </row>
    <row r="882" spans="1:14">
      <c r="A882" s="429" t="str">
        <f>A881</f>
        <v>S 6.10</v>
      </c>
      <c r="B882" s="426">
        <f>B881</f>
        <v>1</v>
      </c>
      <c r="C882" s="430" t="str">
        <f>C881</f>
        <v>M</v>
      </c>
      <c r="D882" s="253">
        <f>D881</f>
        <v>0</v>
      </c>
      <c r="E882" s="253">
        <f>E881</f>
        <v>3</v>
      </c>
      <c r="F882" s="254" t="s">
        <v>3389</v>
      </c>
      <c r="G882" s="254" t="str">
        <f>IF(B882=1,F882,"")</f>
        <v>ID.RA-01</v>
      </c>
      <c r="H882" s="253">
        <f>H881</f>
        <v>1</v>
      </c>
      <c r="I882" s="253">
        <f>I881</f>
        <v>0</v>
      </c>
      <c r="J882" s="253">
        <f>J881</f>
        <v>5</v>
      </c>
      <c r="K882" s="253"/>
      <c r="L882" s="431" t="s">
        <v>2811</v>
      </c>
      <c r="N882" s="2"/>
    </row>
    <row r="883" spans="1:14">
      <c r="A883" s="72" t="s">
        <v>3410</v>
      </c>
      <c r="B883" s="257">
        <f>$D$858-1</f>
        <v>1</v>
      </c>
      <c r="C883" s="279" t="s">
        <v>2726</v>
      </c>
      <c r="D883" s="22">
        <v>0</v>
      </c>
      <c r="E883" s="22">
        <v>3</v>
      </c>
      <c r="F883" s="205" t="s">
        <v>3389</v>
      </c>
      <c r="G883" s="205" t="str">
        <f>IF(B883=1,F883,"")</f>
        <v>ID.RA-01</v>
      </c>
      <c r="H883" s="37">
        <f>VLOOKUP(E883,'_Score matrix'!$B$31:$C$35,2,FALSE)</f>
        <v>1</v>
      </c>
      <c r="I883" s="37">
        <f>D883*H883</f>
        <v>0</v>
      </c>
      <c r="J883" s="37">
        <f t="shared" si="166"/>
        <v>5</v>
      </c>
      <c r="K883" s="37"/>
      <c r="L883" s="55"/>
      <c r="N883" s="2"/>
    </row>
    <row r="884" spans="1:14">
      <c r="A884" s="72" t="s">
        <v>3411</v>
      </c>
      <c r="B884" s="257">
        <f>$D$858-1</f>
        <v>1</v>
      </c>
      <c r="C884" s="279" t="s">
        <v>2726</v>
      </c>
      <c r="D884" s="22">
        <v>0</v>
      </c>
      <c r="E884" s="22">
        <v>3</v>
      </c>
      <c r="F884" s="205" t="s">
        <v>3389</v>
      </c>
      <c r="G884" s="205" t="str">
        <f>IF(B884=1,F884,"")</f>
        <v>ID.RA-01</v>
      </c>
      <c r="H884" s="37">
        <f>VLOOKUP(E884,'_Score matrix'!$B$31:$C$35,2,FALSE)</f>
        <v>1</v>
      </c>
      <c r="I884" s="37">
        <f>D884*H884</f>
        <v>0</v>
      </c>
      <c r="J884" s="37">
        <f t="shared" si="166"/>
        <v>5</v>
      </c>
      <c r="K884" s="37"/>
      <c r="L884" s="55"/>
      <c r="N884" s="2"/>
    </row>
    <row r="885" spans="1:14">
      <c r="A885" s="72" t="s">
        <v>3412</v>
      </c>
      <c r="B885" s="257">
        <f>$D$858-1</f>
        <v>1</v>
      </c>
      <c r="C885" s="279" t="s">
        <v>2726</v>
      </c>
      <c r="D885" s="22">
        <v>0</v>
      </c>
      <c r="E885" s="22">
        <v>3</v>
      </c>
      <c r="F885" s="205" t="s">
        <v>3389</v>
      </c>
      <c r="G885" s="205" t="str">
        <f>IF(B885=1,F885,"")</f>
        <v>ID.RA-01</v>
      </c>
      <c r="H885" s="37">
        <f>VLOOKUP(E885,'_Score matrix'!$B$31:$C$35,2,FALSE)</f>
        <v>1</v>
      </c>
      <c r="I885" s="37">
        <f>D885*H885</f>
        <v>0</v>
      </c>
      <c r="J885" s="37">
        <f t="shared" si="166"/>
        <v>5</v>
      </c>
      <c r="K885" s="37"/>
      <c r="L885" s="55"/>
      <c r="N885" s="2"/>
    </row>
    <row r="886" spans="1:14">
      <c r="A886" s="72" t="s">
        <v>3413</v>
      </c>
      <c r="B886" s="257"/>
      <c r="C886" s="279"/>
      <c r="D886" s="22"/>
      <c r="E886" s="22"/>
      <c r="F886" s="205"/>
      <c r="G886" s="205"/>
      <c r="H886" s="37"/>
      <c r="I886" s="37"/>
      <c r="J886" s="37"/>
      <c r="K886" s="37"/>
      <c r="L886" s="55"/>
      <c r="N886" s="2"/>
    </row>
    <row r="887" spans="1:14">
      <c r="A887" s="72" t="s">
        <v>3414</v>
      </c>
      <c r="B887" s="257">
        <f>$D$858-1</f>
        <v>1</v>
      </c>
      <c r="C887" s="279" t="s">
        <v>3067</v>
      </c>
      <c r="D887" s="22">
        <v>0</v>
      </c>
      <c r="E887" s="22">
        <f t="shared" ref="E887:E911" si="167">IF(D887=6, 1, 3)</f>
        <v>3</v>
      </c>
      <c r="F887" s="205" t="s">
        <v>3389</v>
      </c>
      <c r="G887" s="205" t="str">
        <f>IF(B887=1,F887,"")</f>
        <v>ID.RA-01</v>
      </c>
      <c r="H887" s="37">
        <f>VLOOKUP(E887,'_Score matrix'!$B$31:$C$35,2,FALSE)</f>
        <v>1</v>
      </c>
      <c r="I887" s="37">
        <f>D887*H887</f>
        <v>0</v>
      </c>
      <c r="J887" s="37">
        <f t="shared" ref="J887" si="168">5*H887</f>
        <v>5</v>
      </c>
      <c r="K887" s="37"/>
      <c r="L887" s="55"/>
      <c r="N887" s="2"/>
    </row>
    <row r="888" spans="1:14">
      <c r="A888" s="429" t="str">
        <f>A887</f>
        <v>S 6.15.1</v>
      </c>
      <c r="B888" s="426">
        <f>B887</f>
        <v>1</v>
      </c>
      <c r="C888" s="430" t="str">
        <f>C887</f>
        <v>C</v>
      </c>
      <c r="D888" s="253">
        <f>D887</f>
        <v>0</v>
      </c>
      <c r="E888" s="253">
        <f>E887</f>
        <v>3</v>
      </c>
      <c r="F888" s="254" t="s">
        <v>3415</v>
      </c>
      <c r="G888" s="254" t="str">
        <f>IF(B888=1,F888,"")</f>
        <v>ID.AM-01</v>
      </c>
      <c r="H888" s="253">
        <f>H887</f>
        <v>1</v>
      </c>
      <c r="I888" s="253">
        <f>I887</f>
        <v>0</v>
      </c>
      <c r="J888" s="253">
        <f>J887</f>
        <v>5</v>
      </c>
      <c r="K888" s="253"/>
      <c r="L888" s="431" t="s">
        <v>2811</v>
      </c>
      <c r="N888" s="2"/>
    </row>
    <row r="889" spans="1:14">
      <c r="A889" s="72" t="s">
        <v>3416</v>
      </c>
      <c r="B889" s="257">
        <f>$D$858-1</f>
        <v>1</v>
      </c>
      <c r="C889" s="279" t="s">
        <v>3067</v>
      </c>
      <c r="D889" s="22">
        <v>0</v>
      </c>
      <c r="E889" s="22">
        <f t="shared" si="167"/>
        <v>3</v>
      </c>
      <c r="F889" s="205"/>
      <c r="G889" s="205"/>
      <c r="H889" s="37">
        <f>VLOOKUP(E889,'_Score matrix'!$B$31:$C$35,2,FALSE)</f>
        <v>1</v>
      </c>
      <c r="I889" s="37">
        <f>D889*H889</f>
        <v>0</v>
      </c>
      <c r="J889" s="37">
        <f t="shared" ref="J889:J910" si="169">5*H889</f>
        <v>5</v>
      </c>
      <c r="K889" s="37"/>
      <c r="L889" s="55"/>
      <c r="N889" s="2"/>
    </row>
    <row r="890" spans="1:14">
      <c r="A890" s="429" t="str">
        <f>A889</f>
        <v>S 6.15.2</v>
      </c>
      <c r="B890" s="426">
        <f>B889</f>
        <v>1</v>
      </c>
      <c r="C890" s="430" t="str">
        <f>C889</f>
        <v>C</v>
      </c>
      <c r="D890" s="253">
        <f>D889</f>
        <v>0</v>
      </c>
      <c r="E890" s="253">
        <f>E889</f>
        <v>3</v>
      </c>
      <c r="F890" s="254" t="s">
        <v>3389</v>
      </c>
      <c r="G890" s="254" t="str">
        <f t="shared" ref="G890:G912" si="170">IF(B890=1,F890,"")</f>
        <v>ID.RA-01</v>
      </c>
      <c r="H890" s="253">
        <f>H889</f>
        <v>1</v>
      </c>
      <c r="I890" s="253">
        <f>I889</f>
        <v>0</v>
      </c>
      <c r="J890" s="253">
        <f>J889</f>
        <v>5</v>
      </c>
      <c r="K890" s="253"/>
      <c r="L890" s="431" t="s">
        <v>2811</v>
      </c>
      <c r="N890" s="2"/>
    </row>
    <row r="891" spans="1:14">
      <c r="A891" s="72" t="s">
        <v>3417</v>
      </c>
      <c r="B891" s="257">
        <f>$D$858-1</f>
        <v>1</v>
      </c>
      <c r="C891" s="279" t="s">
        <v>3067</v>
      </c>
      <c r="D891" s="22">
        <v>0</v>
      </c>
      <c r="E891" s="22">
        <f t="shared" si="167"/>
        <v>3</v>
      </c>
      <c r="F891" s="205" t="s">
        <v>2949</v>
      </c>
      <c r="G891" s="205" t="str">
        <f t="shared" si="170"/>
        <v>ID.RA-05</v>
      </c>
      <c r="H891" s="37">
        <f>VLOOKUP(E891,'_Score matrix'!$B$31:$C$35,2,FALSE)</f>
        <v>1</v>
      </c>
      <c r="I891" s="37">
        <f>D891*H891</f>
        <v>0</v>
      </c>
      <c r="J891" s="37">
        <f t="shared" si="169"/>
        <v>5</v>
      </c>
      <c r="K891" s="37"/>
      <c r="L891" s="55"/>
      <c r="N891" s="2"/>
    </row>
    <row r="892" spans="1:14">
      <c r="A892" s="429" t="str">
        <f>A891</f>
        <v>S 6.15.3</v>
      </c>
      <c r="B892" s="426">
        <f>B891</f>
        <v>1</v>
      </c>
      <c r="C892" s="430" t="str">
        <f>C891</f>
        <v>C</v>
      </c>
      <c r="D892" s="253">
        <f>D891</f>
        <v>0</v>
      </c>
      <c r="E892" s="253">
        <f>E891</f>
        <v>3</v>
      </c>
      <c r="F892" s="254" t="s">
        <v>3389</v>
      </c>
      <c r="G892" s="254" t="str">
        <f t="shared" si="170"/>
        <v>ID.RA-01</v>
      </c>
      <c r="H892" s="253">
        <f>H891</f>
        <v>1</v>
      </c>
      <c r="I892" s="253">
        <f>I891</f>
        <v>0</v>
      </c>
      <c r="J892" s="253">
        <f>J891</f>
        <v>5</v>
      </c>
      <c r="K892" s="253"/>
      <c r="L892" s="431" t="s">
        <v>2811</v>
      </c>
      <c r="N892" s="2"/>
    </row>
    <row r="893" spans="1:14">
      <c r="A893" s="72" t="s">
        <v>3418</v>
      </c>
      <c r="B893" s="257">
        <f t="shared" ref="B893:B899" si="171">$D$858-1</f>
        <v>1</v>
      </c>
      <c r="C893" s="279" t="s">
        <v>3067</v>
      </c>
      <c r="D893" s="22">
        <v>0</v>
      </c>
      <c r="E893" s="22">
        <f t="shared" si="167"/>
        <v>3</v>
      </c>
      <c r="F893" s="205" t="s">
        <v>3419</v>
      </c>
      <c r="G893" s="205" t="str">
        <f t="shared" si="170"/>
        <v>ID.RA-06</v>
      </c>
      <c r="H893" s="37">
        <f>VLOOKUP(E893,'_Score matrix'!$B$31:$C$35,2,FALSE)</f>
        <v>1</v>
      </c>
      <c r="I893" s="37">
        <f t="shared" ref="I893:I899" si="172">D893*H893</f>
        <v>0</v>
      </c>
      <c r="J893" s="37">
        <f t="shared" ref="J893" si="173">5*H893</f>
        <v>5</v>
      </c>
      <c r="K893" s="37"/>
      <c r="L893" s="55"/>
      <c r="N893" s="2"/>
    </row>
    <row r="894" spans="1:14">
      <c r="A894" s="72" t="s">
        <v>3420</v>
      </c>
      <c r="B894" s="257">
        <f t="shared" si="171"/>
        <v>1</v>
      </c>
      <c r="C894" s="279" t="s">
        <v>3067</v>
      </c>
      <c r="D894" s="22">
        <v>0</v>
      </c>
      <c r="E894" s="22">
        <f t="shared" si="167"/>
        <v>3</v>
      </c>
      <c r="F894" s="205" t="s">
        <v>3389</v>
      </c>
      <c r="G894" s="205" t="str">
        <f t="shared" si="170"/>
        <v>ID.RA-01</v>
      </c>
      <c r="H894" s="37">
        <f>VLOOKUP(E894,'_Score matrix'!$B$31:$C$35,2,FALSE)</f>
        <v>1</v>
      </c>
      <c r="I894" s="37">
        <f t="shared" si="172"/>
        <v>0</v>
      </c>
      <c r="J894" s="37">
        <f t="shared" si="169"/>
        <v>5</v>
      </c>
      <c r="K894" s="37"/>
      <c r="L894" s="55"/>
      <c r="N894" s="2"/>
    </row>
    <row r="895" spans="1:14">
      <c r="A895" s="72" t="s">
        <v>3421</v>
      </c>
      <c r="B895" s="257">
        <f t="shared" si="171"/>
        <v>1</v>
      </c>
      <c r="C895" s="279" t="s">
        <v>3067</v>
      </c>
      <c r="D895" s="22">
        <v>0</v>
      </c>
      <c r="E895" s="22">
        <f t="shared" si="167"/>
        <v>3</v>
      </c>
      <c r="F895" s="205" t="s">
        <v>3389</v>
      </c>
      <c r="G895" s="205" t="str">
        <f t="shared" si="170"/>
        <v>ID.RA-01</v>
      </c>
      <c r="H895" s="37">
        <f>VLOOKUP(E895,'_Score matrix'!$B$31:$C$35,2,FALSE)</f>
        <v>1</v>
      </c>
      <c r="I895" s="37">
        <f t="shared" si="172"/>
        <v>0</v>
      </c>
      <c r="J895" s="37">
        <f t="shared" si="169"/>
        <v>5</v>
      </c>
      <c r="K895" s="37"/>
      <c r="L895" s="55"/>
      <c r="N895" s="2"/>
    </row>
    <row r="896" spans="1:14">
      <c r="A896" s="72" t="s">
        <v>3422</v>
      </c>
      <c r="B896" s="257">
        <f t="shared" si="171"/>
        <v>1</v>
      </c>
      <c r="C896" s="279" t="s">
        <v>3067</v>
      </c>
      <c r="D896" s="22">
        <v>0</v>
      </c>
      <c r="E896" s="22">
        <f t="shared" si="167"/>
        <v>3</v>
      </c>
      <c r="F896" s="205" t="s">
        <v>3389</v>
      </c>
      <c r="G896" s="205" t="str">
        <f t="shared" si="170"/>
        <v>ID.RA-01</v>
      </c>
      <c r="H896" s="37">
        <f>VLOOKUP(E896,'_Score matrix'!$B$31:$C$35,2,FALSE)</f>
        <v>1</v>
      </c>
      <c r="I896" s="37">
        <f t="shared" si="172"/>
        <v>0</v>
      </c>
      <c r="J896" s="37">
        <f t="shared" si="169"/>
        <v>5</v>
      </c>
      <c r="K896" s="37"/>
      <c r="L896" s="55"/>
      <c r="N896" s="2"/>
    </row>
    <row r="897" spans="1:14">
      <c r="A897" s="72" t="s">
        <v>3423</v>
      </c>
      <c r="B897" s="257">
        <f t="shared" si="171"/>
        <v>1</v>
      </c>
      <c r="C897" s="279" t="s">
        <v>3067</v>
      </c>
      <c r="D897" s="22">
        <v>0</v>
      </c>
      <c r="E897" s="22">
        <f t="shared" si="167"/>
        <v>3</v>
      </c>
      <c r="F897" s="205" t="s">
        <v>3389</v>
      </c>
      <c r="G897" s="205" t="str">
        <f t="shared" si="170"/>
        <v>ID.RA-01</v>
      </c>
      <c r="H897" s="37">
        <f>VLOOKUP(E897,'_Score matrix'!$B$31:$C$35,2,FALSE)</f>
        <v>1</v>
      </c>
      <c r="I897" s="37">
        <f t="shared" si="172"/>
        <v>0</v>
      </c>
      <c r="J897" s="37">
        <f t="shared" si="169"/>
        <v>5</v>
      </c>
      <c r="K897" s="37"/>
      <c r="L897" s="55"/>
      <c r="N897" s="2"/>
    </row>
    <row r="898" spans="1:14">
      <c r="A898" s="72" t="s">
        <v>3424</v>
      </c>
      <c r="B898" s="257">
        <f t="shared" si="171"/>
        <v>1</v>
      </c>
      <c r="C898" s="279" t="s">
        <v>3067</v>
      </c>
      <c r="D898" s="22">
        <v>0</v>
      </c>
      <c r="E898" s="22">
        <f t="shared" si="167"/>
        <v>3</v>
      </c>
      <c r="F898" s="205" t="s">
        <v>3389</v>
      </c>
      <c r="G898" s="205" t="str">
        <f t="shared" si="170"/>
        <v>ID.RA-01</v>
      </c>
      <c r="H898" s="37">
        <f>VLOOKUP(E898,'_Score matrix'!$B$31:$C$35,2,FALSE)</f>
        <v>1</v>
      </c>
      <c r="I898" s="37">
        <f t="shared" si="172"/>
        <v>0</v>
      </c>
      <c r="J898" s="37">
        <f t="shared" si="169"/>
        <v>5</v>
      </c>
      <c r="K898" s="37"/>
      <c r="L898" s="55"/>
      <c r="N898" s="2"/>
    </row>
    <row r="899" spans="1:14">
      <c r="A899" s="72" t="s">
        <v>3425</v>
      </c>
      <c r="B899" s="257">
        <f t="shared" si="171"/>
        <v>1</v>
      </c>
      <c r="C899" s="279" t="s">
        <v>3067</v>
      </c>
      <c r="D899" s="22">
        <v>0</v>
      </c>
      <c r="E899" s="22">
        <f t="shared" si="167"/>
        <v>3</v>
      </c>
      <c r="F899" s="205" t="s">
        <v>3389</v>
      </c>
      <c r="G899" s="205" t="str">
        <f t="shared" si="170"/>
        <v>ID.RA-01</v>
      </c>
      <c r="H899" s="37">
        <f>VLOOKUP(E899,'_Score matrix'!$B$31:$C$35,2,FALSE)</f>
        <v>1</v>
      </c>
      <c r="I899" s="37">
        <f t="shared" si="172"/>
        <v>0</v>
      </c>
      <c r="J899" s="37">
        <f t="shared" si="169"/>
        <v>5</v>
      </c>
      <c r="K899" s="37"/>
      <c r="L899" s="55"/>
      <c r="N899" s="2"/>
    </row>
    <row r="900" spans="1:14">
      <c r="A900" s="429" t="str">
        <f t="shared" ref="A900:E901" si="174">A899</f>
        <v>S 6.15.10</v>
      </c>
      <c r="B900" s="426">
        <f t="shared" si="174"/>
        <v>1</v>
      </c>
      <c r="C900" s="430" t="str">
        <f t="shared" si="174"/>
        <v>C</v>
      </c>
      <c r="D900" s="253">
        <f>D899</f>
        <v>0</v>
      </c>
      <c r="E900" s="253">
        <f t="shared" si="174"/>
        <v>3</v>
      </c>
      <c r="F900" s="254" t="s">
        <v>3389</v>
      </c>
      <c r="G900" s="254" t="str">
        <f t="shared" si="170"/>
        <v>ID.RA-01</v>
      </c>
      <c r="H900" s="253">
        <f t="shared" ref="H900:J901" si="175">H899</f>
        <v>1</v>
      </c>
      <c r="I900" s="253">
        <f t="shared" si="175"/>
        <v>0</v>
      </c>
      <c r="J900" s="253">
        <f t="shared" si="175"/>
        <v>5</v>
      </c>
      <c r="K900" s="253"/>
      <c r="L900" s="431" t="s">
        <v>2811</v>
      </c>
      <c r="N900" s="2"/>
    </row>
    <row r="901" spans="1:14">
      <c r="A901" s="429" t="str">
        <f t="shared" si="174"/>
        <v>S 6.15.10</v>
      </c>
      <c r="B901" s="426">
        <f t="shared" si="174"/>
        <v>1</v>
      </c>
      <c r="C901" s="430" t="str">
        <f t="shared" si="174"/>
        <v>C</v>
      </c>
      <c r="D901" s="253">
        <f t="shared" si="174"/>
        <v>0</v>
      </c>
      <c r="E901" s="253">
        <f t="shared" si="174"/>
        <v>3</v>
      </c>
      <c r="F901" s="254" t="s">
        <v>3419</v>
      </c>
      <c r="G901" s="254" t="str">
        <f t="shared" si="170"/>
        <v>ID.RA-06</v>
      </c>
      <c r="H901" s="253">
        <f t="shared" si="175"/>
        <v>1</v>
      </c>
      <c r="I901" s="253">
        <f t="shared" si="175"/>
        <v>0</v>
      </c>
      <c r="J901" s="253">
        <f t="shared" si="175"/>
        <v>5</v>
      </c>
      <c r="K901" s="253"/>
      <c r="L901" s="431" t="s">
        <v>2811</v>
      </c>
      <c r="N901" s="2"/>
    </row>
    <row r="902" spans="1:14">
      <c r="A902" s="72" t="s">
        <v>3426</v>
      </c>
      <c r="B902" s="257">
        <f>$D$858-1</f>
        <v>1</v>
      </c>
      <c r="C902" s="279" t="s">
        <v>3067</v>
      </c>
      <c r="D902" s="22">
        <v>0</v>
      </c>
      <c r="E902" s="22">
        <f t="shared" si="167"/>
        <v>3</v>
      </c>
      <c r="F902" s="205" t="s">
        <v>3389</v>
      </c>
      <c r="G902" s="205" t="str">
        <f t="shared" si="170"/>
        <v>ID.RA-01</v>
      </c>
      <c r="H902" s="37">
        <f>VLOOKUP(E902,'_Score matrix'!$B$31:$C$35,2,FALSE)</f>
        <v>1</v>
      </c>
      <c r="I902" s="37">
        <f>D902*H902</f>
        <v>0</v>
      </c>
      <c r="J902" s="37">
        <f t="shared" si="169"/>
        <v>5</v>
      </c>
      <c r="K902" s="37"/>
      <c r="L902" s="55"/>
      <c r="N902" s="2"/>
    </row>
    <row r="903" spans="1:14">
      <c r="A903" s="429" t="str">
        <f>A902</f>
        <v>S 6.15.11</v>
      </c>
      <c r="B903" s="426">
        <f>B902</f>
        <v>1</v>
      </c>
      <c r="C903" s="430" t="str">
        <f>C902</f>
        <v>C</v>
      </c>
      <c r="D903" s="253">
        <f>D902</f>
        <v>0</v>
      </c>
      <c r="E903" s="253">
        <f>E902</f>
        <v>3</v>
      </c>
      <c r="F903" s="254" t="s">
        <v>3389</v>
      </c>
      <c r="G903" s="254" t="str">
        <f t="shared" si="170"/>
        <v>ID.RA-01</v>
      </c>
      <c r="H903" s="253">
        <f>H902</f>
        <v>1</v>
      </c>
      <c r="I903" s="253">
        <f>I902</f>
        <v>0</v>
      </c>
      <c r="J903" s="253">
        <f>J902</f>
        <v>5</v>
      </c>
      <c r="K903" s="253"/>
      <c r="L903" s="431" t="s">
        <v>2811</v>
      </c>
      <c r="N903" s="2"/>
    </row>
    <row r="904" spans="1:14">
      <c r="A904" s="72" t="s">
        <v>3427</v>
      </c>
      <c r="B904" s="257">
        <f>$D$858-1</f>
        <v>1</v>
      </c>
      <c r="C904" s="279" t="s">
        <v>3067</v>
      </c>
      <c r="D904" s="22">
        <v>0</v>
      </c>
      <c r="E904" s="22">
        <f t="shared" si="167"/>
        <v>3</v>
      </c>
      <c r="F904" s="205" t="s">
        <v>3428</v>
      </c>
      <c r="G904" s="205" t="str">
        <f t="shared" si="170"/>
        <v>ID.AM-02</v>
      </c>
      <c r="H904" s="37">
        <f>VLOOKUP(E904,'_Score matrix'!$B$31:$C$35,2,FALSE)</f>
        <v>1</v>
      </c>
      <c r="I904" s="37">
        <f>D904*H904</f>
        <v>0</v>
      </c>
      <c r="J904" s="37">
        <f t="shared" si="169"/>
        <v>5</v>
      </c>
      <c r="K904" s="37"/>
      <c r="L904" s="55"/>
      <c r="N904" s="2"/>
    </row>
    <row r="905" spans="1:14">
      <c r="A905" s="72" t="s">
        <v>3429</v>
      </c>
      <c r="B905" s="257">
        <f>$D$858-1</f>
        <v>1</v>
      </c>
      <c r="C905" s="279" t="s">
        <v>3067</v>
      </c>
      <c r="D905" s="22">
        <v>0</v>
      </c>
      <c r="E905" s="22">
        <f t="shared" si="167"/>
        <v>3</v>
      </c>
      <c r="F905" s="205" t="s">
        <v>3389</v>
      </c>
      <c r="G905" s="205" t="str">
        <f t="shared" si="170"/>
        <v>ID.RA-01</v>
      </c>
      <c r="H905" s="37">
        <f>VLOOKUP(E905,'_Score matrix'!$B$31:$C$35,2,FALSE)</f>
        <v>1</v>
      </c>
      <c r="I905" s="37">
        <f>D905*H905</f>
        <v>0</v>
      </c>
      <c r="J905" s="37">
        <f t="shared" si="169"/>
        <v>5</v>
      </c>
      <c r="K905" s="37"/>
      <c r="L905" s="55"/>
      <c r="N905" s="2"/>
    </row>
    <row r="906" spans="1:14">
      <c r="A906" s="429" t="str">
        <f>A905</f>
        <v>S 6.15.13</v>
      </c>
      <c r="B906" s="426">
        <f>B905</f>
        <v>1</v>
      </c>
      <c r="C906" s="430" t="str">
        <f>C905</f>
        <v>C</v>
      </c>
      <c r="D906" s="253">
        <f>D905</f>
        <v>0</v>
      </c>
      <c r="E906" s="253">
        <f>E905</f>
        <v>3</v>
      </c>
      <c r="F906" s="254" t="s">
        <v>3389</v>
      </c>
      <c r="G906" s="254" t="str">
        <f t="shared" si="170"/>
        <v>ID.RA-01</v>
      </c>
      <c r="H906" s="253">
        <f>H905</f>
        <v>1</v>
      </c>
      <c r="I906" s="253">
        <f>I905</f>
        <v>0</v>
      </c>
      <c r="J906" s="253">
        <f>J905</f>
        <v>5</v>
      </c>
      <c r="K906" s="253"/>
      <c r="L906" s="431" t="s">
        <v>2811</v>
      </c>
      <c r="N906" s="2"/>
    </row>
    <row r="907" spans="1:14">
      <c r="A907" s="72" t="s">
        <v>3430</v>
      </c>
      <c r="B907" s="257">
        <f t="shared" ref="B907:B912" si="176">$D$858-1</f>
        <v>1</v>
      </c>
      <c r="C907" s="279" t="s">
        <v>3067</v>
      </c>
      <c r="D907" s="22">
        <v>0</v>
      </c>
      <c r="E907" s="22">
        <f t="shared" si="167"/>
        <v>3</v>
      </c>
      <c r="F907" s="205" t="s">
        <v>3389</v>
      </c>
      <c r="G907" s="205" t="str">
        <f t="shared" si="170"/>
        <v>ID.RA-01</v>
      </c>
      <c r="H907" s="37">
        <f>VLOOKUP(E907,'_Score matrix'!$B$31:$C$35,2,FALSE)</f>
        <v>1</v>
      </c>
      <c r="I907" s="37">
        <f t="shared" ref="I907:I912" si="177">D907*H907</f>
        <v>0</v>
      </c>
      <c r="J907" s="37">
        <f t="shared" ref="J907" si="178">5*H907</f>
        <v>5</v>
      </c>
      <c r="K907" s="37"/>
      <c r="L907" s="55"/>
      <c r="N907" s="2"/>
    </row>
    <row r="908" spans="1:14">
      <c r="A908" s="72" t="s">
        <v>3431</v>
      </c>
      <c r="B908" s="257">
        <f t="shared" si="176"/>
        <v>1</v>
      </c>
      <c r="C908" s="279" t="s">
        <v>3067</v>
      </c>
      <c r="D908" s="22">
        <v>0</v>
      </c>
      <c r="E908" s="22">
        <f t="shared" si="167"/>
        <v>3</v>
      </c>
      <c r="F908" s="205" t="s">
        <v>3389</v>
      </c>
      <c r="G908" s="205" t="str">
        <f t="shared" si="170"/>
        <v>ID.RA-01</v>
      </c>
      <c r="H908" s="37">
        <f>VLOOKUP(E908,'_Score matrix'!$B$31:$C$35,2,FALSE)</f>
        <v>1</v>
      </c>
      <c r="I908" s="37">
        <f t="shared" si="177"/>
        <v>0</v>
      </c>
      <c r="J908" s="37">
        <f t="shared" si="169"/>
        <v>5</v>
      </c>
      <c r="K908" s="37"/>
      <c r="L908" s="55"/>
      <c r="N908" s="2"/>
    </row>
    <row r="909" spans="1:14">
      <c r="A909" s="72" t="s">
        <v>3432</v>
      </c>
      <c r="B909" s="257">
        <f t="shared" si="176"/>
        <v>1</v>
      </c>
      <c r="C909" s="279" t="s">
        <v>3067</v>
      </c>
      <c r="D909" s="22">
        <v>0</v>
      </c>
      <c r="E909" s="22">
        <f t="shared" si="167"/>
        <v>3</v>
      </c>
      <c r="F909" s="205" t="s">
        <v>3389</v>
      </c>
      <c r="G909" s="205" t="str">
        <f t="shared" si="170"/>
        <v>ID.RA-01</v>
      </c>
      <c r="H909" s="37">
        <f>VLOOKUP(E909,'_Score matrix'!$B$31:$C$35,2,FALSE)</f>
        <v>1</v>
      </c>
      <c r="I909" s="37">
        <f t="shared" si="177"/>
        <v>0</v>
      </c>
      <c r="J909" s="37">
        <f t="shared" si="169"/>
        <v>5</v>
      </c>
      <c r="K909" s="37"/>
      <c r="L909" s="55"/>
      <c r="N909" s="2"/>
    </row>
    <row r="910" spans="1:14">
      <c r="A910" s="72" t="s">
        <v>3433</v>
      </c>
      <c r="B910" s="257">
        <f t="shared" si="176"/>
        <v>1</v>
      </c>
      <c r="C910" s="279" t="s">
        <v>3067</v>
      </c>
      <c r="D910" s="22">
        <v>0</v>
      </c>
      <c r="E910" s="22">
        <f t="shared" si="167"/>
        <v>3</v>
      </c>
      <c r="F910" s="205" t="s">
        <v>3389</v>
      </c>
      <c r="G910" s="205" t="str">
        <f t="shared" si="170"/>
        <v>ID.RA-01</v>
      </c>
      <c r="H910" s="37">
        <f>VLOOKUP(E910,'_Score matrix'!$B$31:$C$35,2,FALSE)</f>
        <v>1</v>
      </c>
      <c r="I910" s="37">
        <f t="shared" si="177"/>
        <v>0</v>
      </c>
      <c r="J910" s="37">
        <f t="shared" si="169"/>
        <v>5</v>
      </c>
      <c r="K910" s="37"/>
      <c r="L910" s="55"/>
      <c r="N910" s="2"/>
    </row>
    <row r="911" spans="1:14">
      <c r="A911" s="72" t="s">
        <v>3434</v>
      </c>
      <c r="B911" s="257">
        <f t="shared" si="176"/>
        <v>1</v>
      </c>
      <c r="C911" s="279" t="s">
        <v>3067</v>
      </c>
      <c r="D911" s="22">
        <v>0</v>
      </c>
      <c r="E911" s="22">
        <f t="shared" si="167"/>
        <v>3</v>
      </c>
      <c r="F911" s="205" t="s">
        <v>3389</v>
      </c>
      <c r="G911" s="205" t="str">
        <f t="shared" si="170"/>
        <v>ID.RA-01</v>
      </c>
      <c r="H911" s="37">
        <f>VLOOKUP(E911,'_Score matrix'!$B$31:$C$35,2,FALSE)</f>
        <v>1</v>
      </c>
      <c r="I911" s="37">
        <f t="shared" si="177"/>
        <v>0</v>
      </c>
      <c r="J911" s="37">
        <f>5*H911</f>
        <v>5</v>
      </c>
      <c r="K911" s="37"/>
      <c r="L911" s="55"/>
      <c r="N911" s="2"/>
    </row>
    <row r="912" spans="1:14">
      <c r="A912" s="72" t="s">
        <v>3435</v>
      </c>
      <c r="B912" s="257">
        <f t="shared" si="176"/>
        <v>1</v>
      </c>
      <c r="C912" s="279" t="s">
        <v>3067</v>
      </c>
      <c r="D912" s="22">
        <v>0</v>
      </c>
      <c r="E912" s="22">
        <f t="shared" ref="E912" si="179">IF(D912=6, 1, 3)</f>
        <v>3</v>
      </c>
      <c r="F912" s="205" t="s">
        <v>3389</v>
      </c>
      <c r="G912" s="205" t="str">
        <f t="shared" si="170"/>
        <v>ID.RA-01</v>
      </c>
      <c r="H912" s="37">
        <f>VLOOKUP(E912,'_Score matrix'!$B$31:$C$35,2,FALSE)</f>
        <v>1</v>
      </c>
      <c r="I912" s="37">
        <f t="shared" si="177"/>
        <v>0</v>
      </c>
      <c r="J912" s="37">
        <f>5*H912</f>
        <v>5</v>
      </c>
      <c r="K912" s="39"/>
      <c r="L912" s="61"/>
      <c r="N912" s="2"/>
    </row>
    <row r="913" spans="1:14" ht="15" thickBot="1">
      <c r="A913" s="76" t="s">
        <v>3436</v>
      </c>
      <c r="B913" s="269"/>
      <c r="C913" s="287"/>
      <c r="D913" s="58"/>
      <c r="E913" s="58"/>
      <c r="F913" s="110"/>
      <c r="G913" s="110"/>
      <c r="H913" s="39"/>
      <c r="I913" s="39"/>
      <c r="J913" s="39"/>
      <c r="K913" s="39"/>
      <c r="L913" s="61"/>
      <c r="N913" s="2"/>
    </row>
    <row r="914" spans="1:14">
      <c r="A914" s="71" t="s">
        <v>2993</v>
      </c>
      <c r="B914" s="272"/>
      <c r="C914" s="289"/>
      <c r="D914" s="23">
        <f>SUMIFS(D:D,$A:$A,"S 6*",$B:$B,1,$C:$C,"C",$L:$L,"&lt;&gt;NIST MAPPING")</f>
        <v>0</v>
      </c>
      <c r="E914" s="23">
        <f>SUMIFS(E:E,$A:$A,"S 6*",$B:$B,1,$C:$C,"C",$L:$L,"&lt;&gt;NIST MAPPING")</f>
        <v>60</v>
      </c>
      <c r="F914" s="43"/>
      <c r="G914" s="43"/>
      <c r="H914" s="43">
        <f>SUMIFS(H:H,$A:$A,"S 6*",$B:$B,1,$C:$C,"C",$L:$L,"&lt;&gt;NIST MAPPING")</f>
        <v>20</v>
      </c>
      <c r="I914" s="43">
        <f>SUMIFS(I:I,$A:$A,"S 6*",$B:$B,1,$C:$C,"C",$L:$L,"&lt;&gt;NIST MAPPING")</f>
        <v>0</v>
      </c>
      <c r="J914" s="43">
        <f>SUMIFS(J:J,$A:$A,"S 6*",$B:$B,1,$C:$C,"C",$L:$L,"&lt;&gt;NIST MAPPING")</f>
        <v>100</v>
      </c>
      <c r="K914" s="43">
        <f>IF(ROUND(100*(I914-H914)/(J914-H914),2) &lt; 0, 0, ROUND(100*(I914-H914)/(J914-H914),2))</f>
        <v>0</v>
      </c>
      <c r="L914" s="59"/>
      <c r="N914" s="2"/>
    </row>
    <row r="915" spans="1:14" ht="15" thickBot="1">
      <c r="A915" s="80" t="s">
        <v>2806</v>
      </c>
      <c r="B915" s="275"/>
      <c r="C915" s="294"/>
      <c r="D915" s="68">
        <f>SUMIFS(D:D,$A:$A,"S 6*",$B:$B,1,$C:$C,"M",$L:$L,"&lt;&gt;NIST MAPPING")</f>
        <v>0</v>
      </c>
      <c r="E915" s="68">
        <f>SUMIFS(E:E,$A:$A,"S 6*",$B:$B,1,$C:$C,"M",$L:$L,"&lt;&gt;NIST MAPPING")</f>
        <v>39</v>
      </c>
      <c r="F915" s="34"/>
      <c r="G915" s="34"/>
      <c r="H915" s="34">
        <f>SUMIFS(H:H,$A:$A,"S 6*",$B:$B,1,$C:$C,"M",$L:$L,"&lt;&gt;NIST MAPPING")</f>
        <v>13</v>
      </c>
      <c r="I915" s="34">
        <f>SUMIFS(I:I,$A:$A,"S 6*",$B:$B,1,$C:$C,"M",$L:$L,"&lt;&gt;NIST MAPPING")</f>
        <v>0</v>
      </c>
      <c r="J915" s="34">
        <f>SUMIFS(J:J,$A:$A,"S 6*",$B:$B,1,$C:$C,"M",$L:$L,"&lt;&gt;NIST MAPPING")</f>
        <v>65</v>
      </c>
      <c r="K915" s="50">
        <f>IF(ROUND(100*(I915-H915)/(J915-H915),2) &lt; 0, 0, ROUND(100*(I915-H915)/(J915-H915),2))</f>
        <v>0</v>
      </c>
      <c r="L915" s="64"/>
      <c r="N915" s="2"/>
    </row>
    <row r="916" spans="1:14" ht="15" thickBot="1">
      <c r="F916" s="5"/>
      <c r="G916" s="5"/>
      <c r="H916" s="5"/>
      <c r="I916" s="5"/>
      <c r="J916" s="5"/>
      <c r="K916" s="5"/>
      <c r="N916" s="2"/>
    </row>
    <row r="917" spans="1:14">
      <c r="A917" s="53" t="s">
        <v>3437</v>
      </c>
      <c r="B917" s="260"/>
      <c r="C917" s="278"/>
      <c r="D917" s="66"/>
      <c r="E917" s="66"/>
      <c r="F917" s="208"/>
      <c r="G917" s="208"/>
      <c r="H917" s="42"/>
      <c r="I917" s="42"/>
      <c r="J917" s="42"/>
      <c r="K917" s="42"/>
      <c r="L917" s="59"/>
      <c r="N917" s="2"/>
    </row>
    <row r="918" spans="1:14">
      <c r="A918" s="73" t="s">
        <v>3438</v>
      </c>
      <c r="B918" s="257"/>
      <c r="C918" s="291"/>
      <c r="D918" s="22">
        <v>2</v>
      </c>
      <c r="E918" s="22"/>
      <c r="F918" s="205"/>
      <c r="G918" s="205"/>
      <c r="H918" s="37"/>
      <c r="I918" s="37"/>
      <c r="J918" s="37"/>
      <c r="K918" s="37"/>
      <c r="L918" s="55"/>
      <c r="N918" s="2"/>
    </row>
    <row r="919" spans="1:14">
      <c r="A919" s="73" t="s">
        <v>3439</v>
      </c>
      <c r="B919" s="257">
        <f>$D$918-1</f>
        <v>1</v>
      </c>
      <c r="C919" s="291" t="s">
        <v>2726</v>
      </c>
      <c r="D919" s="22">
        <v>0</v>
      </c>
      <c r="E919" s="22">
        <v>3</v>
      </c>
      <c r="F919" s="205" t="s">
        <v>3016</v>
      </c>
      <c r="G919" s="205" t="str">
        <f>IF(B919=1,F919,"")</f>
        <v>PR.PS-04</v>
      </c>
      <c r="H919" s="37">
        <f>VLOOKUP(E919,'_Score matrix'!$B$31:$C$35,2,FALSE)</f>
        <v>1</v>
      </c>
      <c r="I919" s="37">
        <f>D919*H919</f>
        <v>0</v>
      </c>
      <c r="J919" s="37">
        <f t="shared" ref="J919" si="180">5*H919</f>
        <v>5</v>
      </c>
      <c r="K919" s="37"/>
      <c r="L919" s="55"/>
      <c r="N919" s="2"/>
    </row>
    <row r="920" spans="1:14">
      <c r="A920" s="73" t="s">
        <v>3440</v>
      </c>
      <c r="B920" s="257"/>
      <c r="C920" s="291"/>
      <c r="D920" s="22"/>
      <c r="E920" s="22"/>
      <c r="F920" s="205"/>
      <c r="G920" s="205"/>
      <c r="H920" s="37"/>
      <c r="I920" s="37"/>
      <c r="J920" s="37"/>
      <c r="K920" s="37"/>
      <c r="L920" s="55"/>
      <c r="N920" s="2"/>
    </row>
    <row r="921" spans="1:14">
      <c r="A921" s="73" t="s">
        <v>3441</v>
      </c>
      <c r="B921" s="257"/>
      <c r="C921" s="291"/>
      <c r="D921" s="22">
        <v>1</v>
      </c>
      <c r="E921" s="22"/>
      <c r="F921" s="205"/>
      <c r="G921" s="205"/>
      <c r="H921" s="37"/>
      <c r="I921" s="37"/>
      <c r="J921" s="37"/>
      <c r="K921" s="37"/>
      <c r="L921" s="55"/>
      <c r="N921" s="2"/>
    </row>
    <row r="922" spans="1:14">
      <c r="A922" s="73" t="s">
        <v>3442</v>
      </c>
      <c r="B922" s="257"/>
      <c r="C922" s="291"/>
      <c r="D922" s="22">
        <v>1</v>
      </c>
      <c r="E922" s="22"/>
      <c r="F922" s="205"/>
      <c r="G922" s="205"/>
      <c r="H922" s="37"/>
      <c r="I922" s="37"/>
      <c r="J922" s="37"/>
      <c r="K922" s="37"/>
      <c r="L922" s="55"/>
      <c r="N922" s="2"/>
    </row>
    <row r="923" spans="1:14">
      <c r="A923" s="73" t="s">
        <v>3443</v>
      </c>
      <c r="B923" s="257"/>
      <c r="C923" s="291"/>
      <c r="D923" s="22">
        <v>1</v>
      </c>
      <c r="E923" s="22"/>
      <c r="F923" s="205"/>
      <c r="G923" s="205"/>
      <c r="H923" s="37"/>
      <c r="I923" s="37"/>
      <c r="J923" s="37"/>
      <c r="K923" s="37"/>
      <c r="L923" s="55"/>
      <c r="N923" s="2"/>
    </row>
    <row r="924" spans="1:14">
      <c r="A924" s="73" t="s">
        <v>3444</v>
      </c>
      <c r="B924" s="257"/>
      <c r="C924" s="291"/>
      <c r="D924" s="22">
        <v>1</v>
      </c>
      <c r="E924" s="22"/>
      <c r="F924" s="205"/>
      <c r="G924" s="205"/>
      <c r="H924" s="37"/>
      <c r="I924" s="37"/>
      <c r="J924" s="37"/>
      <c r="K924" s="37"/>
      <c r="L924" s="55"/>
      <c r="N924" s="2"/>
    </row>
    <row r="925" spans="1:14">
      <c r="A925" s="73" t="s">
        <v>3445</v>
      </c>
      <c r="B925" s="257"/>
      <c r="C925" s="291"/>
      <c r="D925" s="22">
        <v>1</v>
      </c>
      <c r="E925" s="22"/>
      <c r="F925" s="205"/>
      <c r="G925" s="205"/>
      <c r="H925" s="37"/>
      <c r="I925" s="37"/>
      <c r="J925" s="37"/>
      <c r="K925" s="37"/>
      <c r="L925" s="55"/>
      <c r="N925" s="2"/>
    </row>
    <row r="926" spans="1:14">
      <c r="A926" s="73" t="s">
        <v>3446</v>
      </c>
      <c r="B926" s="257"/>
      <c r="C926" s="291"/>
      <c r="D926" s="22">
        <v>1</v>
      </c>
      <c r="E926" s="22"/>
      <c r="F926" s="205"/>
      <c r="G926" s="205"/>
      <c r="H926" s="37"/>
      <c r="I926" s="37"/>
      <c r="J926" s="37"/>
      <c r="K926" s="37"/>
      <c r="L926" s="55"/>
      <c r="N926" s="2"/>
    </row>
    <row r="927" spans="1:14">
      <c r="A927" s="73" t="s">
        <v>3447</v>
      </c>
      <c r="B927" s="257"/>
      <c r="C927" s="291"/>
      <c r="D927" s="22">
        <v>1</v>
      </c>
      <c r="E927" s="22"/>
      <c r="F927" s="205"/>
      <c r="G927" s="205"/>
      <c r="H927" s="37"/>
      <c r="I927" s="37"/>
      <c r="J927" s="37"/>
      <c r="K927" s="37"/>
      <c r="L927" s="55"/>
      <c r="N927" s="2"/>
    </row>
    <row r="928" spans="1:14">
      <c r="A928" s="73" t="s">
        <v>3448</v>
      </c>
      <c r="B928" s="257"/>
      <c r="C928" s="291"/>
      <c r="D928" s="22">
        <v>1</v>
      </c>
      <c r="E928" s="22"/>
      <c r="F928" s="205"/>
      <c r="G928" s="205"/>
      <c r="H928" s="37"/>
      <c r="I928" s="37"/>
      <c r="J928" s="37"/>
      <c r="K928" s="37"/>
      <c r="L928" s="55"/>
      <c r="N928" s="2"/>
    </row>
    <row r="929" spans="1:14">
      <c r="A929" s="73" t="s">
        <v>3449</v>
      </c>
      <c r="B929" s="257"/>
      <c r="C929" s="291"/>
      <c r="D929" s="22">
        <v>1</v>
      </c>
      <c r="E929" s="22"/>
      <c r="F929" s="205"/>
      <c r="G929" s="205"/>
      <c r="H929" s="37"/>
      <c r="I929" s="37"/>
      <c r="J929" s="37"/>
      <c r="K929" s="37"/>
      <c r="L929" s="55"/>
      <c r="N929" s="2"/>
    </row>
    <row r="930" spans="1:14">
      <c r="A930" s="73" t="s">
        <v>3450</v>
      </c>
      <c r="B930" s="257"/>
      <c r="C930" s="291"/>
      <c r="D930" s="22">
        <v>1</v>
      </c>
      <c r="E930" s="22"/>
      <c r="F930" s="205"/>
      <c r="G930" s="205"/>
      <c r="H930" s="37"/>
      <c r="I930" s="37"/>
      <c r="J930" s="37"/>
      <c r="K930" s="37"/>
      <c r="L930" s="55"/>
      <c r="N930" s="2"/>
    </row>
    <row r="931" spans="1:14">
      <c r="A931" s="73" t="s">
        <v>3451</v>
      </c>
      <c r="B931" s="257"/>
      <c r="C931" s="291"/>
      <c r="D931" s="22">
        <v>1</v>
      </c>
      <c r="E931" s="22"/>
      <c r="F931" s="205"/>
      <c r="G931" s="205"/>
      <c r="H931" s="37"/>
      <c r="I931" s="37"/>
      <c r="J931" s="37"/>
      <c r="K931" s="37"/>
      <c r="L931" s="55"/>
      <c r="N931" s="2"/>
    </row>
    <row r="932" spans="1:14">
      <c r="A932" s="73" t="s">
        <v>3452</v>
      </c>
      <c r="B932" s="257">
        <f t="shared" ref="B932:B938" si="181">$D$918-1</f>
        <v>1</v>
      </c>
      <c r="C932" s="291" t="s">
        <v>2726</v>
      </c>
      <c r="D932" s="22">
        <v>0</v>
      </c>
      <c r="E932" s="22">
        <v>3</v>
      </c>
      <c r="F932" s="205" t="s">
        <v>3016</v>
      </c>
      <c r="G932" s="205" t="str">
        <f t="shared" ref="G932:G938" si="182">IF(B932=1,F932,"")</f>
        <v>PR.PS-04</v>
      </c>
      <c r="H932" s="37">
        <f>VLOOKUP(E932,'_Score matrix'!$B$31:$C$35,2,FALSE)</f>
        <v>1</v>
      </c>
      <c r="I932" s="37">
        <f t="shared" ref="I932:I938" si="183">D932*H932</f>
        <v>0</v>
      </c>
      <c r="J932" s="37">
        <f t="shared" ref="J932" si="184">5*H932</f>
        <v>5</v>
      </c>
      <c r="K932" s="37"/>
      <c r="L932" s="55"/>
      <c r="N932" s="2"/>
    </row>
    <row r="933" spans="1:14">
      <c r="A933" s="73" t="s">
        <v>3453</v>
      </c>
      <c r="B933" s="257">
        <f t="shared" si="181"/>
        <v>1</v>
      </c>
      <c r="C933" s="291" t="s">
        <v>2726</v>
      </c>
      <c r="D933" s="22">
        <v>0</v>
      </c>
      <c r="E933" s="22">
        <v>3</v>
      </c>
      <c r="F933" s="205" t="s">
        <v>3016</v>
      </c>
      <c r="G933" s="205" t="str">
        <f t="shared" si="182"/>
        <v>PR.PS-04</v>
      </c>
      <c r="H933" s="37">
        <f>VLOOKUP(E933,'_Score matrix'!$B$31:$C$35,2,FALSE)</f>
        <v>1</v>
      </c>
      <c r="I933" s="37">
        <f t="shared" si="183"/>
        <v>0</v>
      </c>
      <c r="J933" s="37">
        <f t="shared" ref="J933:J943" si="185">5*H933</f>
        <v>5</v>
      </c>
      <c r="K933" s="37"/>
      <c r="L933" s="55"/>
      <c r="N933" s="2"/>
    </row>
    <row r="934" spans="1:14">
      <c r="A934" s="73" t="s">
        <v>3454</v>
      </c>
      <c r="B934" s="257">
        <f t="shared" si="181"/>
        <v>1</v>
      </c>
      <c r="C934" s="291" t="s">
        <v>2726</v>
      </c>
      <c r="D934" s="22">
        <v>0</v>
      </c>
      <c r="E934" s="22">
        <v>3</v>
      </c>
      <c r="F934" s="205" t="s">
        <v>3016</v>
      </c>
      <c r="G934" s="205" t="str">
        <f t="shared" si="182"/>
        <v>PR.PS-04</v>
      </c>
      <c r="H934" s="37">
        <f>VLOOKUP(E934,'_Score matrix'!$B$31:$C$35,2,FALSE)</f>
        <v>1</v>
      </c>
      <c r="I934" s="37">
        <f t="shared" si="183"/>
        <v>0</v>
      </c>
      <c r="J934" s="37">
        <f t="shared" si="185"/>
        <v>5</v>
      </c>
      <c r="K934" s="37"/>
      <c r="L934" s="55"/>
      <c r="N934" s="2"/>
    </row>
    <row r="935" spans="1:14">
      <c r="A935" s="73" t="s">
        <v>3455</v>
      </c>
      <c r="B935" s="257">
        <f t="shared" si="181"/>
        <v>1</v>
      </c>
      <c r="C935" s="291" t="s">
        <v>2726</v>
      </c>
      <c r="D935" s="22">
        <v>0</v>
      </c>
      <c r="E935" s="22">
        <v>3</v>
      </c>
      <c r="F935" s="205" t="s">
        <v>3016</v>
      </c>
      <c r="G935" s="205" t="str">
        <f t="shared" si="182"/>
        <v>PR.PS-04</v>
      </c>
      <c r="H935" s="37">
        <f>VLOOKUP(E935,'_Score matrix'!$B$31:$C$35,2,FALSE)</f>
        <v>1</v>
      </c>
      <c r="I935" s="37">
        <f t="shared" si="183"/>
        <v>0</v>
      </c>
      <c r="J935" s="37">
        <f t="shared" si="185"/>
        <v>5</v>
      </c>
      <c r="K935" s="37"/>
      <c r="L935" s="55"/>
      <c r="N935" s="2"/>
    </row>
    <row r="936" spans="1:14">
      <c r="A936" s="73" t="s">
        <v>3456</v>
      </c>
      <c r="B936" s="257">
        <f t="shared" si="181"/>
        <v>1</v>
      </c>
      <c r="C936" s="291" t="s">
        <v>2726</v>
      </c>
      <c r="D936" s="22">
        <v>0</v>
      </c>
      <c r="E936" s="22">
        <v>3</v>
      </c>
      <c r="F936" s="205" t="s">
        <v>3016</v>
      </c>
      <c r="G936" s="205" t="str">
        <f t="shared" si="182"/>
        <v>PR.PS-04</v>
      </c>
      <c r="H936" s="37">
        <f>VLOOKUP(E936,'_Score matrix'!$B$31:$C$35,2,FALSE)</f>
        <v>1</v>
      </c>
      <c r="I936" s="37">
        <f t="shared" si="183"/>
        <v>0</v>
      </c>
      <c r="J936" s="37">
        <f t="shared" si="185"/>
        <v>5</v>
      </c>
      <c r="K936" s="37"/>
      <c r="L936" s="55"/>
      <c r="N936" s="2"/>
    </row>
    <row r="937" spans="1:14">
      <c r="A937" s="73" t="s">
        <v>3457</v>
      </c>
      <c r="B937" s="257">
        <f t="shared" si="181"/>
        <v>1</v>
      </c>
      <c r="C937" s="291" t="s">
        <v>2726</v>
      </c>
      <c r="D937" s="22">
        <v>0</v>
      </c>
      <c r="E937" s="22">
        <v>3</v>
      </c>
      <c r="F937" s="205" t="s">
        <v>3016</v>
      </c>
      <c r="G937" s="205" t="str">
        <f t="shared" si="182"/>
        <v>PR.PS-04</v>
      </c>
      <c r="H937" s="37">
        <f>VLOOKUP(E937,'_Score matrix'!$B$31:$C$35,2,FALSE)</f>
        <v>1</v>
      </c>
      <c r="I937" s="37">
        <f t="shared" si="183"/>
        <v>0</v>
      </c>
      <c r="J937" s="37">
        <f t="shared" si="185"/>
        <v>5</v>
      </c>
      <c r="K937" s="37"/>
      <c r="L937" s="55"/>
      <c r="N937" s="2"/>
    </row>
    <row r="938" spans="1:14">
      <c r="A938" s="73" t="s">
        <v>3458</v>
      </c>
      <c r="B938" s="257">
        <f t="shared" si="181"/>
        <v>1</v>
      </c>
      <c r="C938" s="291" t="s">
        <v>2726</v>
      </c>
      <c r="D938" s="22">
        <v>0</v>
      </c>
      <c r="E938" s="22">
        <v>3</v>
      </c>
      <c r="F938" s="205" t="s">
        <v>2984</v>
      </c>
      <c r="G938" s="205" t="str">
        <f t="shared" si="182"/>
        <v>ID.IM-04</v>
      </c>
      <c r="H938" s="37">
        <f>VLOOKUP(E938,'_Score matrix'!$B$31:$C$35,2,FALSE)</f>
        <v>1</v>
      </c>
      <c r="I938" s="37">
        <f t="shared" si="183"/>
        <v>0</v>
      </c>
      <c r="J938" s="37">
        <f t="shared" si="185"/>
        <v>5</v>
      </c>
      <c r="K938" s="37"/>
      <c r="L938" s="55"/>
      <c r="N938" s="2"/>
    </row>
    <row r="939" spans="1:14">
      <c r="A939" s="429" t="str">
        <f>A938</f>
        <v>S 7.9</v>
      </c>
      <c r="B939" s="426">
        <f>B938</f>
        <v>1</v>
      </c>
      <c r="C939" s="430" t="str">
        <f>C938</f>
        <v>M</v>
      </c>
      <c r="D939" s="253">
        <f>D938</f>
        <v>0</v>
      </c>
      <c r="E939" s="253">
        <f>E938</f>
        <v>3</v>
      </c>
      <c r="F939" s="254"/>
      <c r="G939" s="254"/>
      <c r="H939" s="253">
        <f>H938</f>
        <v>1</v>
      </c>
      <c r="I939" s="253">
        <f>I938</f>
        <v>0</v>
      </c>
      <c r="J939" s="253">
        <f>J938</f>
        <v>5</v>
      </c>
      <c r="K939" s="253"/>
      <c r="L939" s="431" t="s">
        <v>2811</v>
      </c>
      <c r="N939" s="2"/>
    </row>
    <row r="940" spans="1:14">
      <c r="A940" s="73" t="s">
        <v>3459</v>
      </c>
      <c r="B940" s="257">
        <f>$D$918-1</f>
        <v>1</v>
      </c>
      <c r="C940" s="291" t="s">
        <v>2726</v>
      </c>
      <c r="D940" s="22">
        <v>0</v>
      </c>
      <c r="E940" s="22">
        <v>3</v>
      </c>
      <c r="F940" s="205" t="s">
        <v>3016</v>
      </c>
      <c r="G940" s="205" t="str">
        <f>IF(B940=1,F940,"")</f>
        <v>PR.PS-04</v>
      </c>
      <c r="H940" s="37">
        <f>VLOOKUP(E940,'_Score matrix'!$B$31:$C$35,2,FALSE)</f>
        <v>1</v>
      </c>
      <c r="I940" s="37">
        <f>D940*H940</f>
        <v>0</v>
      </c>
      <c r="J940" s="37">
        <f t="shared" si="185"/>
        <v>5</v>
      </c>
      <c r="K940" s="37"/>
      <c r="L940" s="55"/>
      <c r="N940" s="2"/>
    </row>
    <row r="941" spans="1:14">
      <c r="A941" s="73" t="s">
        <v>3460</v>
      </c>
      <c r="B941" s="257">
        <f>$D$918-1</f>
        <v>1</v>
      </c>
      <c r="C941" s="291" t="s">
        <v>2726</v>
      </c>
      <c r="D941" s="22">
        <v>0</v>
      </c>
      <c r="E941" s="22">
        <v>3</v>
      </c>
      <c r="F941" s="205" t="s">
        <v>3016</v>
      </c>
      <c r="G941" s="205" t="str">
        <f>IF(B941=1,F941,"")</f>
        <v>PR.PS-04</v>
      </c>
      <c r="H941" s="37">
        <f>VLOOKUP(E941,'_Score matrix'!$B$31:$C$35,2,FALSE)</f>
        <v>1</v>
      </c>
      <c r="I941" s="37">
        <f>D941*H941</f>
        <v>0</v>
      </c>
      <c r="J941" s="37">
        <f t="shared" si="185"/>
        <v>5</v>
      </c>
      <c r="K941" s="37"/>
      <c r="L941" s="55"/>
      <c r="N941" s="2"/>
    </row>
    <row r="942" spans="1:14">
      <c r="A942" s="73" t="s">
        <v>3461</v>
      </c>
      <c r="B942" s="257">
        <f>$D$918-1</f>
        <v>1</v>
      </c>
      <c r="C942" s="291" t="s">
        <v>2726</v>
      </c>
      <c r="D942" s="22">
        <v>0</v>
      </c>
      <c r="E942" s="22">
        <v>3</v>
      </c>
      <c r="F942" s="205" t="s">
        <v>3016</v>
      </c>
      <c r="G942" s="205" t="str">
        <f>IF(B942=1,F942,"")</f>
        <v>PR.PS-04</v>
      </c>
      <c r="H942" s="37">
        <f>VLOOKUP(E942,'_Score matrix'!$B$31:$C$35,2,FALSE)</f>
        <v>1</v>
      </c>
      <c r="I942" s="37">
        <f>D942*H942</f>
        <v>0</v>
      </c>
      <c r="J942" s="37">
        <f t="shared" si="185"/>
        <v>5</v>
      </c>
      <c r="K942" s="37"/>
      <c r="L942" s="55"/>
      <c r="N942" s="2"/>
    </row>
    <row r="943" spans="1:14">
      <c r="A943" s="73" t="s">
        <v>3462</v>
      </c>
      <c r="B943" s="257">
        <f>$D$918-1</f>
        <v>1</v>
      </c>
      <c r="C943" s="291" t="s">
        <v>2726</v>
      </c>
      <c r="D943" s="22">
        <v>0</v>
      </c>
      <c r="E943" s="22">
        <v>3</v>
      </c>
      <c r="F943" s="205" t="s">
        <v>3016</v>
      </c>
      <c r="G943" s="205" t="str">
        <f>IF(B943=1,F943,"")</f>
        <v>PR.PS-04</v>
      </c>
      <c r="H943" s="37">
        <f>VLOOKUP(E943,'_Score matrix'!$B$31:$C$35,2,FALSE)</f>
        <v>1</v>
      </c>
      <c r="I943" s="37">
        <f>D943*H943</f>
        <v>0</v>
      </c>
      <c r="J943" s="37">
        <f t="shared" si="185"/>
        <v>5</v>
      </c>
      <c r="K943" s="37"/>
      <c r="L943" s="55"/>
      <c r="N943" s="2"/>
    </row>
    <row r="944" spans="1:14">
      <c r="A944" s="73" t="s">
        <v>3463</v>
      </c>
      <c r="B944" s="257"/>
      <c r="C944" s="291"/>
      <c r="D944" s="22"/>
      <c r="E944" s="22"/>
      <c r="F944" s="205"/>
      <c r="G944" s="205"/>
      <c r="H944" s="37"/>
      <c r="I944" s="37"/>
      <c r="J944" s="37"/>
      <c r="K944" s="37"/>
      <c r="L944" s="55"/>
      <c r="N944" s="2"/>
    </row>
    <row r="945" spans="1:14">
      <c r="A945" s="73" t="s">
        <v>3464</v>
      </c>
      <c r="B945" s="257">
        <f t="shared" ref="B945:B963" si="186">$D$918-1</f>
        <v>1</v>
      </c>
      <c r="C945" s="291" t="s">
        <v>3067</v>
      </c>
      <c r="D945" s="22">
        <v>0</v>
      </c>
      <c r="E945" s="22">
        <f t="shared" ref="E945:E965" si="187">IF(D945=6, 1, 3)</f>
        <v>3</v>
      </c>
      <c r="F945" s="205" t="s">
        <v>3094</v>
      </c>
      <c r="G945" s="205" t="str">
        <f t="shared" ref="G945:G956" si="188">IF(B945=1,F945,"")</f>
        <v>DE.AE-03</v>
      </c>
      <c r="H945" s="37">
        <f>VLOOKUP(E945,'_Score matrix'!$B$31:$C$35,2,FALSE)</f>
        <v>1</v>
      </c>
      <c r="I945" s="37">
        <f t="shared" ref="I945:I963" si="189">D945*H945</f>
        <v>0</v>
      </c>
      <c r="J945" s="37">
        <f t="shared" ref="J945" si="190">5*H945</f>
        <v>5</v>
      </c>
      <c r="K945" s="37"/>
      <c r="L945" s="55"/>
      <c r="N945" s="2"/>
    </row>
    <row r="946" spans="1:14">
      <c r="A946" s="73" t="s">
        <v>3465</v>
      </c>
      <c r="B946" s="257">
        <f t="shared" si="186"/>
        <v>1</v>
      </c>
      <c r="C946" s="291" t="s">
        <v>3067</v>
      </c>
      <c r="D946" s="22">
        <v>0</v>
      </c>
      <c r="E946" s="22">
        <f t="shared" si="187"/>
        <v>3</v>
      </c>
      <c r="F946" s="205" t="s">
        <v>3094</v>
      </c>
      <c r="G946" s="205" t="str">
        <f t="shared" si="188"/>
        <v>DE.AE-03</v>
      </c>
      <c r="H946" s="37">
        <f>VLOOKUP(E946,'_Score matrix'!$B$31:$C$35,2,FALSE)</f>
        <v>1</v>
      </c>
      <c r="I946" s="37">
        <f t="shared" si="189"/>
        <v>0</v>
      </c>
      <c r="J946" s="37">
        <f t="shared" ref="J946:J965" si="191">5*H946</f>
        <v>5</v>
      </c>
      <c r="K946" s="37"/>
      <c r="L946" s="55"/>
      <c r="N946" s="2"/>
    </row>
    <row r="947" spans="1:14">
      <c r="A947" s="73" t="s">
        <v>3466</v>
      </c>
      <c r="B947" s="257">
        <f t="shared" si="186"/>
        <v>1</v>
      </c>
      <c r="C947" s="291" t="s">
        <v>3067</v>
      </c>
      <c r="D947" s="22">
        <v>0</v>
      </c>
      <c r="E947" s="22">
        <f t="shared" si="187"/>
        <v>3</v>
      </c>
      <c r="F947" s="205" t="s">
        <v>3094</v>
      </c>
      <c r="G947" s="205" t="str">
        <f t="shared" si="188"/>
        <v>DE.AE-03</v>
      </c>
      <c r="H947" s="37">
        <f>VLOOKUP(E947,'_Score matrix'!$B$31:$C$35,2,FALSE)</f>
        <v>1</v>
      </c>
      <c r="I947" s="37">
        <f t="shared" si="189"/>
        <v>0</v>
      </c>
      <c r="J947" s="37">
        <f t="shared" si="191"/>
        <v>5</v>
      </c>
      <c r="K947" s="37"/>
      <c r="L947" s="55"/>
      <c r="N947" s="2"/>
    </row>
    <row r="948" spans="1:14">
      <c r="A948" s="73" t="s">
        <v>3467</v>
      </c>
      <c r="B948" s="257">
        <f t="shared" si="186"/>
        <v>1</v>
      </c>
      <c r="C948" s="291" t="s">
        <v>3067</v>
      </c>
      <c r="D948" s="22">
        <v>0</v>
      </c>
      <c r="E948" s="22">
        <f t="shared" si="187"/>
        <v>3</v>
      </c>
      <c r="F948" s="205" t="s">
        <v>3094</v>
      </c>
      <c r="G948" s="205" t="str">
        <f t="shared" si="188"/>
        <v>DE.AE-03</v>
      </c>
      <c r="H948" s="37">
        <f>VLOOKUP(E948,'_Score matrix'!$B$31:$C$35,2,FALSE)</f>
        <v>1</v>
      </c>
      <c r="I948" s="37">
        <f t="shared" si="189"/>
        <v>0</v>
      </c>
      <c r="J948" s="37">
        <f t="shared" si="191"/>
        <v>5</v>
      </c>
      <c r="K948" s="37"/>
      <c r="L948" s="55"/>
      <c r="N948" s="2"/>
    </row>
    <row r="949" spans="1:14">
      <c r="A949" s="73" t="s">
        <v>3468</v>
      </c>
      <c r="B949" s="257">
        <f t="shared" si="186"/>
        <v>1</v>
      </c>
      <c r="C949" s="291" t="s">
        <v>3067</v>
      </c>
      <c r="D949" s="22">
        <v>0</v>
      </c>
      <c r="E949" s="22">
        <f t="shared" si="187"/>
        <v>3</v>
      </c>
      <c r="F949" s="205" t="s">
        <v>3094</v>
      </c>
      <c r="G949" s="205" t="str">
        <f t="shared" si="188"/>
        <v>DE.AE-03</v>
      </c>
      <c r="H949" s="37">
        <f>VLOOKUP(E949,'_Score matrix'!$B$31:$C$35,2,FALSE)</f>
        <v>1</v>
      </c>
      <c r="I949" s="37">
        <f t="shared" si="189"/>
        <v>0</v>
      </c>
      <c r="J949" s="37">
        <f t="shared" si="191"/>
        <v>5</v>
      </c>
      <c r="K949" s="37"/>
      <c r="L949" s="55"/>
      <c r="N949" s="2"/>
    </row>
    <row r="950" spans="1:14">
      <c r="A950" s="73" t="s">
        <v>3469</v>
      </c>
      <c r="B950" s="257">
        <f t="shared" si="186"/>
        <v>1</v>
      </c>
      <c r="C950" s="291" t="s">
        <v>3067</v>
      </c>
      <c r="D950" s="22">
        <v>0</v>
      </c>
      <c r="E950" s="22">
        <f t="shared" si="187"/>
        <v>3</v>
      </c>
      <c r="F950" s="205" t="s">
        <v>3094</v>
      </c>
      <c r="G950" s="205" t="str">
        <f t="shared" si="188"/>
        <v>DE.AE-03</v>
      </c>
      <c r="H950" s="37">
        <f>VLOOKUP(E950,'_Score matrix'!$B$31:$C$35,2,FALSE)</f>
        <v>1</v>
      </c>
      <c r="I950" s="37">
        <f t="shared" si="189"/>
        <v>0</v>
      </c>
      <c r="J950" s="37">
        <f t="shared" si="191"/>
        <v>5</v>
      </c>
      <c r="K950" s="37"/>
      <c r="L950" s="55"/>
      <c r="N950" s="2"/>
    </row>
    <row r="951" spans="1:14">
      <c r="A951" s="73" t="s">
        <v>3470</v>
      </c>
      <c r="B951" s="257">
        <f t="shared" si="186"/>
        <v>1</v>
      </c>
      <c r="C951" s="291" t="s">
        <v>3067</v>
      </c>
      <c r="D951" s="22">
        <v>0</v>
      </c>
      <c r="E951" s="22">
        <f t="shared" si="187"/>
        <v>3</v>
      </c>
      <c r="F951" s="205" t="s">
        <v>3094</v>
      </c>
      <c r="G951" s="205" t="str">
        <f t="shared" si="188"/>
        <v>DE.AE-03</v>
      </c>
      <c r="H951" s="37">
        <f>VLOOKUP(E951,'_Score matrix'!$B$31:$C$35,2,FALSE)</f>
        <v>1</v>
      </c>
      <c r="I951" s="37">
        <f t="shared" si="189"/>
        <v>0</v>
      </c>
      <c r="J951" s="37">
        <f t="shared" si="191"/>
        <v>5</v>
      </c>
      <c r="K951" s="37"/>
      <c r="L951" s="55"/>
      <c r="N951" s="2"/>
    </row>
    <row r="952" spans="1:14">
      <c r="A952" s="73" t="s">
        <v>3471</v>
      </c>
      <c r="B952" s="257">
        <f t="shared" si="186"/>
        <v>1</v>
      </c>
      <c r="C952" s="291" t="s">
        <v>3067</v>
      </c>
      <c r="D952" s="22">
        <v>0</v>
      </c>
      <c r="E952" s="22">
        <f t="shared" si="187"/>
        <v>3</v>
      </c>
      <c r="F952" s="205" t="s">
        <v>3142</v>
      </c>
      <c r="G952" s="205" t="str">
        <f t="shared" si="188"/>
        <v>PR.DS-01</v>
      </c>
      <c r="H952" s="37">
        <f>VLOOKUP(E952,'_Score matrix'!$B$31:$C$35,2,FALSE)</f>
        <v>1</v>
      </c>
      <c r="I952" s="37">
        <f t="shared" si="189"/>
        <v>0</v>
      </c>
      <c r="J952" s="37">
        <f t="shared" si="191"/>
        <v>5</v>
      </c>
      <c r="K952" s="37"/>
      <c r="L952" s="55"/>
      <c r="N952" s="2"/>
    </row>
    <row r="953" spans="1:14">
      <c r="A953" s="73" t="s">
        <v>3472</v>
      </c>
      <c r="B953" s="257">
        <f t="shared" si="186"/>
        <v>1</v>
      </c>
      <c r="C953" s="291" t="s">
        <v>3067</v>
      </c>
      <c r="D953" s="22">
        <v>0</v>
      </c>
      <c r="E953" s="22">
        <f t="shared" si="187"/>
        <v>3</v>
      </c>
      <c r="F953" s="205" t="s">
        <v>3473</v>
      </c>
      <c r="G953" s="205" t="str">
        <f t="shared" si="188"/>
        <v>PR.DS-02</v>
      </c>
      <c r="H953" s="37">
        <f>VLOOKUP(E953,'_Score matrix'!$B$31:$C$35,2,FALSE)</f>
        <v>1</v>
      </c>
      <c r="I953" s="37">
        <f t="shared" si="189"/>
        <v>0</v>
      </c>
      <c r="J953" s="37">
        <f t="shared" si="191"/>
        <v>5</v>
      </c>
      <c r="K953" s="37"/>
      <c r="L953" s="55"/>
      <c r="N953" s="2"/>
    </row>
    <row r="954" spans="1:14">
      <c r="A954" s="73" t="s">
        <v>3474</v>
      </c>
      <c r="B954" s="257">
        <f t="shared" si="186"/>
        <v>1</v>
      </c>
      <c r="C954" s="291" t="s">
        <v>3067</v>
      </c>
      <c r="D954" s="22">
        <v>0</v>
      </c>
      <c r="E954" s="22">
        <f t="shared" si="187"/>
        <v>3</v>
      </c>
      <c r="F954" s="205" t="s">
        <v>3094</v>
      </c>
      <c r="G954" s="205" t="str">
        <f t="shared" si="188"/>
        <v>DE.AE-03</v>
      </c>
      <c r="H954" s="37">
        <f>VLOOKUP(E954,'_Score matrix'!$B$31:$C$35,2,FALSE)</f>
        <v>1</v>
      </c>
      <c r="I954" s="37">
        <f t="shared" si="189"/>
        <v>0</v>
      </c>
      <c r="J954" s="37">
        <f>5*H954</f>
        <v>5</v>
      </c>
      <c r="K954" s="37"/>
      <c r="L954" s="55"/>
      <c r="N954" s="2"/>
    </row>
    <row r="955" spans="1:14">
      <c r="A955" s="73" t="s">
        <v>3475</v>
      </c>
      <c r="B955" s="257">
        <f t="shared" si="186"/>
        <v>1</v>
      </c>
      <c r="C955" s="291" t="s">
        <v>3067</v>
      </c>
      <c r="D955" s="22">
        <v>0</v>
      </c>
      <c r="E955" s="22">
        <f t="shared" si="187"/>
        <v>3</v>
      </c>
      <c r="F955" s="205" t="s">
        <v>3142</v>
      </c>
      <c r="G955" s="205" t="str">
        <f t="shared" si="188"/>
        <v>PR.DS-01</v>
      </c>
      <c r="H955" s="37">
        <f>VLOOKUP(E955,'_Score matrix'!$B$31:$C$35,2,FALSE)</f>
        <v>1</v>
      </c>
      <c r="I955" s="37">
        <f t="shared" si="189"/>
        <v>0</v>
      </c>
      <c r="J955" s="37">
        <f t="shared" si="191"/>
        <v>5</v>
      </c>
      <c r="K955" s="37"/>
      <c r="L955" s="55"/>
      <c r="N955" s="2"/>
    </row>
    <row r="956" spans="1:14">
      <c r="A956" s="73" t="s">
        <v>3476</v>
      </c>
      <c r="B956" s="257">
        <f t="shared" si="186"/>
        <v>1</v>
      </c>
      <c r="C956" s="291" t="s">
        <v>3067</v>
      </c>
      <c r="D956" s="22">
        <v>0</v>
      </c>
      <c r="E956" s="22">
        <f t="shared" si="187"/>
        <v>3</v>
      </c>
      <c r="F956" s="205" t="s">
        <v>3094</v>
      </c>
      <c r="G956" s="205" t="str">
        <f t="shared" si="188"/>
        <v>DE.AE-03</v>
      </c>
      <c r="H956" s="37">
        <f>VLOOKUP(E956,'_Score matrix'!$B$31:$C$35,2,FALSE)</f>
        <v>1</v>
      </c>
      <c r="I956" s="37">
        <f t="shared" si="189"/>
        <v>0</v>
      </c>
      <c r="J956" s="37">
        <f t="shared" si="191"/>
        <v>5</v>
      </c>
      <c r="K956" s="37"/>
      <c r="L956" s="55"/>
      <c r="N956" s="2"/>
    </row>
    <row r="957" spans="1:14">
      <c r="A957" s="73" t="s">
        <v>3477</v>
      </c>
      <c r="B957" s="257">
        <f t="shared" si="186"/>
        <v>1</v>
      </c>
      <c r="C957" s="291" t="s">
        <v>3067</v>
      </c>
      <c r="D957" s="22">
        <v>0</v>
      </c>
      <c r="E957" s="22">
        <f t="shared" si="187"/>
        <v>3</v>
      </c>
      <c r="F957" s="205"/>
      <c r="G957" s="205"/>
      <c r="H957" s="37">
        <f>VLOOKUP(E957,'_Score matrix'!$B$31:$C$35,2,FALSE)</f>
        <v>1</v>
      </c>
      <c r="I957" s="37">
        <f t="shared" si="189"/>
        <v>0</v>
      </c>
      <c r="J957" s="37">
        <f t="shared" si="191"/>
        <v>5</v>
      </c>
      <c r="K957" s="37"/>
      <c r="L957" s="55"/>
      <c r="N957" s="2"/>
    </row>
    <row r="958" spans="1:14">
      <c r="A958" s="73" t="s">
        <v>3478</v>
      </c>
      <c r="B958" s="257">
        <f t="shared" si="186"/>
        <v>1</v>
      </c>
      <c r="C958" s="291" t="s">
        <v>3067</v>
      </c>
      <c r="D958" s="22">
        <v>0</v>
      </c>
      <c r="E958" s="22">
        <f t="shared" si="187"/>
        <v>3</v>
      </c>
      <c r="F958" s="205"/>
      <c r="G958" s="205"/>
      <c r="H958" s="37">
        <f>VLOOKUP(E958,'_Score matrix'!$B$31:$C$35,2,FALSE)</f>
        <v>1</v>
      </c>
      <c r="I958" s="37">
        <f t="shared" si="189"/>
        <v>0</v>
      </c>
      <c r="J958" s="37">
        <f t="shared" si="191"/>
        <v>5</v>
      </c>
      <c r="K958" s="37"/>
      <c r="L958" s="55"/>
      <c r="N958" s="2"/>
    </row>
    <row r="959" spans="1:14">
      <c r="A959" s="73" t="s">
        <v>3479</v>
      </c>
      <c r="B959" s="257">
        <f t="shared" si="186"/>
        <v>1</v>
      </c>
      <c r="C959" s="291" t="s">
        <v>3067</v>
      </c>
      <c r="D959" s="22">
        <v>0</v>
      </c>
      <c r="E959" s="22">
        <f t="shared" si="187"/>
        <v>3</v>
      </c>
      <c r="F959" s="205"/>
      <c r="G959" s="205"/>
      <c r="H959" s="37">
        <f>VLOOKUP(E959,'_Score matrix'!$B$31:$C$35,2,FALSE)</f>
        <v>1</v>
      </c>
      <c r="I959" s="37">
        <f t="shared" si="189"/>
        <v>0</v>
      </c>
      <c r="J959" s="37">
        <f t="shared" si="191"/>
        <v>5</v>
      </c>
      <c r="K959" s="37"/>
      <c r="L959" s="55"/>
      <c r="N959" s="2"/>
    </row>
    <row r="960" spans="1:14">
      <c r="A960" s="73" t="s">
        <v>3480</v>
      </c>
      <c r="B960" s="257">
        <f t="shared" si="186"/>
        <v>1</v>
      </c>
      <c r="C960" s="291" t="s">
        <v>3067</v>
      </c>
      <c r="D960" s="22">
        <v>0</v>
      </c>
      <c r="E960" s="22">
        <f t="shared" si="187"/>
        <v>3</v>
      </c>
      <c r="F960" s="205" t="s">
        <v>3142</v>
      </c>
      <c r="G960" s="205" t="str">
        <f>IF(B960=1,F960,"")</f>
        <v>PR.DS-01</v>
      </c>
      <c r="H960" s="37">
        <f>VLOOKUP(E960,'_Score matrix'!$B$31:$C$35,2,FALSE)</f>
        <v>1</v>
      </c>
      <c r="I960" s="37">
        <f t="shared" si="189"/>
        <v>0</v>
      </c>
      <c r="J960" s="37">
        <f t="shared" si="191"/>
        <v>5</v>
      </c>
      <c r="K960" s="37"/>
      <c r="L960" s="55"/>
      <c r="N960" s="2"/>
    </row>
    <row r="961" spans="1:14">
      <c r="A961" s="73" t="s">
        <v>3481</v>
      </c>
      <c r="B961" s="257">
        <f t="shared" si="186"/>
        <v>1</v>
      </c>
      <c r="C961" s="291" t="s">
        <v>3067</v>
      </c>
      <c r="D961" s="22">
        <v>0</v>
      </c>
      <c r="E961" s="22">
        <f t="shared" si="187"/>
        <v>3</v>
      </c>
      <c r="F961" s="205" t="s">
        <v>2773</v>
      </c>
      <c r="G961" s="205" t="str">
        <f>IF(B961=1,F961,"")</f>
        <v>GV.PO-01</v>
      </c>
      <c r="H961" s="37">
        <f>VLOOKUP(E961,'_Score matrix'!$B$31:$C$35,2,FALSE)</f>
        <v>1</v>
      </c>
      <c r="I961" s="37">
        <f t="shared" si="189"/>
        <v>0</v>
      </c>
      <c r="J961" s="37">
        <f t="shared" si="191"/>
        <v>5</v>
      </c>
      <c r="K961" s="37"/>
      <c r="L961" s="55"/>
      <c r="N961" s="2"/>
    </row>
    <row r="962" spans="1:14">
      <c r="A962" s="73" t="s">
        <v>3482</v>
      </c>
      <c r="B962" s="257">
        <f t="shared" si="186"/>
        <v>1</v>
      </c>
      <c r="C962" s="291" t="s">
        <v>3067</v>
      </c>
      <c r="D962" s="22">
        <v>0</v>
      </c>
      <c r="E962" s="22">
        <f t="shared" si="187"/>
        <v>3</v>
      </c>
      <c r="F962" s="205" t="s">
        <v>3016</v>
      </c>
      <c r="G962" s="205" t="str">
        <f>IF(B962=1,F962,"")</f>
        <v>PR.PS-04</v>
      </c>
      <c r="H962" s="37">
        <f>VLOOKUP(E962,'_Score matrix'!$B$31:$C$35,2,FALSE)</f>
        <v>1</v>
      </c>
      <c r="I962" s="37">
        <f t="shared" si="189"/>
        <v>0</v>
      </c>
      <c r="J962" s="37">
        <f t="shared" si="191"/>
        <v>5</v>
      </c>
      <c r="K962" s="37"/>
      <c r="L962" s="55"/>
      <c r="N962" s="2"/>
    </row>
    <row r="963" spans="1:14">
      <c r="A963" s="73" t="s">
        <v>3483</v>
      </c>
      <c r="B963" s="257">
        <f t="shared" si="186"/>
        <v>1</v>
      </c>
      <c r="C963" s="291" t="s">
        <v>3067</v>
      </c>
      <c r="D963" s="22">
        <v>0</v>
      </c>
      <c r="E963" s="22">
        <f t="shared" si="187"/>
        <v>3</v>
      </c>
      <c r="F963" s="205" t="s">
        <v>2773</v>
      </c>
      <c r="G963" s="205" t="str">
        <f>IF(B963=1,F963,"")</f>
        <v>GV.PO-01</v>
      </c>
      <c r="H963" s="37">
        <f>VLOOKUP(E963,'_Score matrix'!$B$31:$C$35,2,FALSE)</f>
        <v>1</v>
      </c>
      <c r="I963" s="37">
        <f t="shared" si="189"/>
        <v>0</v>
      </c>
      <c r="J963" s="37">
        <f t="shared" si="191"/>
        <v>5</v>
      </c>
      <c r="K963" s="37"/>
      <c r="L963" s="55"/>
      <c r="N963" s="2"/>
    </row>
    <row r="964" spans="1:14">
      <c r="A964" s="429" t="str">
        <f>A963</f>
        <v>S 7.15.19</v>
      </c>
      <c r="B964" s="426">
        <f>B963</f>
        <v>1</v>
      </c>
      <c r="C964" s="430" t="str">
        <f>C963</f>
        <v>C</v>
      </c>
      <c r="D964" s="253">
        <f>D963</f>
        <v>0</v>
      </c>
      <c r="E964" s="253">
        <f>E963</f>
        <v>3</v>
      </c>
      <c r="F964" s="254"/>
      <c r="G964" s="254"/>
      <c r="H964" s="253">
        <f>H963</f>
        <v>1</v>
      </c>
      <c r="I964" s="253">
        <f>I963</f>
        <v>0</v>
      </c>
      <c r="J964" s="253">
        <f>J963</f>
        <v>5</v>
      </c>
      <c r="K964" s="253"/>
      <c r="L964" s="431" t="s">
        <v>2811</v>
      </c>
      <c r="N964" s="2"/>
    </row>
    <row r="965" spans="1:14">
      <c r="A965" s="73" t="s">
        <v>3484</v>
      </c>
      <c r="B965" s="257">
        <f>$D$918-1</f>
        <v>1</v>
      </c>
      <c r="C965" s="291" t="s">
        <v>3067</v>
      </c>
      <c r="D965" s="22">
        <v>0</v>
      </c>
      <c r="E965" s="22">
        <f t="shared" si="187"/>
        <v>3</v>
      </c>
      <c r="F965" s="205" t="s">
        <v>2809</v>
      </c>
      <c r="G965" s="205" t="str">
        <f>IF(B965=1,F965,"")</f>
        <v>GV.OC-03</v>
      </c>
      <c r="H965" s="37">
        <f>VLOOKUP(E965,'_Score matrix'!$B$31:$C$35,2,FALSE)</f>
        <v>1</v>
      </c>
      <c r="I965" s="37">
        <f>D965*H965</f>
        <v>0</v>
      </c>
      <c r="J965" s="37">
        <f t="shared" si="191"/>
        <v>5</v>
      </c>
      <c r="K965" s="37"/>
      <c r="L965" s="55"/>
      <c r="N965" s="2"/>
    </row>
    <row r="966" spans="1:14" ht="15" thickBot="1">
      <c r="A966" s="81" t="s">
        <v>3485</v>
      </c>
      <c r="B966" s="269"/>
      <c r="C966" s="295"/>
      <c r="D966" s="58"/>
      <c r="E966" s="58"/>
      <c r="F966" s="110"/>
      <c r="G966" s="110"/>
      <c r="H966" s="39"/>
      <c r="I966" s="39"/>
      <c r="J966" s="39"/>
      <c r="K966" s="39"/>
      <c r="L966" s="61"/>
      <c r="N966" s="2"/>
    </row>
    <row r="967" spans="1:14">
      <c r="A967" s="71" t="s">
        <v>2993</v>
      </c>
      <c r="B967" s="272"/>
      <c r="C967" s="289"/>
      <c r="D967" s="23">
        <f>SUMIFS(D:D,$A:$A,"S 7*",$B:$B,1,$C:$C,"C",$L:$L,"&lt;&gt;NIST MAPPING")</f>
        <v>0</v>
      </c>
      <c r="E967" s="23">
        <f>SUMIFS(E:E,$A:$A,"S 7*",$B:$B,1,$C:$C,"C",$L:$L,"&lt;&gt;NIST MAPPING")</f>
        <v>60</v>
      </c>
      <c r="F967" s="209"/>
      <c r="G967" s="209"/>
      <c r="H967" s="43">
        <f>SUMIFS(H:H,$A:$A,"S 7*",$B:$B,1,$C:$C,"C",$L:$L,"&lt;&gt;NIST MAPPING")</f>
        <v>20</v>
      </c>
      <c r="I967" s="43">
        <f>SUMIFS(I:I,$A:$A,"S 7*",$B:$B,1,$C:$C,"C",$L:$L,"&lt;&gt;NIST MAPPING")</f>
        <v>0</v>
      </c>
      <c r="J967" s="43">
        <f>SUMIFS(J:J,$A:$A,"S 7*",$B:$B,1,$C:$C,"C",$L:$L,"&lt;&gt;NIST MAPPING")</f>
        <v>100</v>
      </c>
      <c r="K967" s="43">
        <f>IF(ROUND(100*(I967-H967)/(J967-H967),2) &lt; 0, 0, ROUND(100*(I967-H967)/(J967-H967),2))</f>
        <v>0</v>
      </c>
      <c r="L967" s="59"/>
    </row>
    <row r="968" spans="1:14" ht="15" thickBot="1">
      <c r="A968" s="80" t="s">
        <v>2806</v>
      </c>
      <c r="B968" s="275"/>
      <c r="C968" s="294"/>
      <c r="D968" s="68">
        <f>SUMIFS(D:D,$A:$A,"S 7*",$B:$B,1,$C:$C,"M",$L:$L,"&lt;&gt;NIST MAPPING")</f>
        <v>0</v>
      </c>
      <c r="E968" s="68">
        <f>SUMIFS(E:E,$A:$A,"S 7*",$B:$B,1,$C:$C,"M",$L:$L,"&lt;&gt;NIST MAPPING")</f>
        <v>39</v>
      </c>
      <c r="F968" s="210"/>
      <c r="G968" s="210"/>
      <c r="H968" s="34">
        <f>SUMIFS(H:H,$A:$A,"S 7*",$B:$B,1,$C:$C,"M",$L:$L,"&lt;&gt;NIST MAPPING")</f>
        <v>13</v>
      </c>
      <c r="I968" s="34">
        <f>SUMIFS(I:I,$A:$A,"S 7*",$B:$B,1,$C:$C,"M",$L:$L,"&lt;&gt;NIST MAPPING")</f>
        <v>0</v>
      </c>
      <c r="J968" s="34">
        <f>SUMIFS(J:J,$A:$A,"S 7*",$B:$B,1,$C:$C,"M",$L:$L,"&lt;&gt;NIST MAPPING")</f>
        <v>65</v>
      </c>
      <c r="K968" s="34">
        <f>IF(ROUND(100*(I968-H968)/(J968-H968),2) &lt; 0, 0, ROUND(100*(I968-H968)/(J968-H968),2))</f>
        <v>0</v>
      </c>
      <c r="L968" s="62"/>
    </row>
    <row r="970" spans="1:14" ht="26.45" thickBot="1">
      <c r="A970" s="674" t="s">
        <v>3486</v>
      </c>
      <c r="B970" s="675"/>
      <c r="C970" s="676"/>
      <c r="D970" s="677"/>
      <c r="E970" s="677"/>
      <c r="F970" s="677"/>
      <c r="G970" s="677"/>
      <c r="H970" s="677"/>
      <c r="I970" s="677"/>
      <c r="J970" s="677"/>
      <c r="K970" s="677"/>
      <c r="L970" s="678"/>
    </row>
    <row r="971" spans="1:14" ht="15" thickBot="1">
      <c r="A971" s="554" t="s">
        <v>3487</v>
      </c>
      <c r="B971" s="685"/>
      <c r="C971" s="686"/>
      <c r="D971" s="687"/>
      <c r="E971" s="687"/>
      <c r="F971" s="687"/>
      <c r="G971" s="687"/>
      <c r="H971" s="687"/>
      <c r="I971" s="687"/>
      <c r="J971" s="687"/>
      <c r="K971" s="687"/>
      <c r="L971" s="558"/>
    </row>
    <row r="972" spans="1:14">
      <c r="A972" s="679" t="str">
        <f>A591</f>
        <v>S 1.16.23</v>
      </c>
      <c r="B972" s="680">
        <f>B591</f>
        <v>1</v>
      </c>
      <c r="C972" s="681" t="str">
        <f>C591</f>
        <v>C</v>
      </c>
      <c r="D972" s="682">
        <f>D591</f>
        <v>0</v>
      </c>
      <c r="E972" s="682">
        <f>E591</f>
        <v>3</v>
      </c>
      <c r="F972" s="683" t="s">
        <v>3488</v>
      </c>
      <c r="G972" s="683" t="str">
        <f t="shared" ref="G972:G981" si="192">IF(B972=1,F972,"")</f>
        <v>GV.SC-07</v>
      </c>
      <c r="H972" s="682">
        <f>H591</f>
        <v>1</v>
      </c>
      <c r="I972" s="682">
        <f>I591</f>
        <v>0</v>
      </c>
      <c r="J972" s="682">
        <f>J591</f>
        <v>5</v>
      </c>
      <c r="K972" s="682"/>
      <c r="L972" s="684" t="s">
        <v>2811</v>
      </c>
      <c r="N972" s="2"/>
    </row>
    <row r="973" spans="1:14">
      <c r="A973" s="73" t="s">
        <v>3489</v>
      </c>
      <c r="B973" s="257">
        <f>$D$527-1</f>
        <v>1</v>
      </c>
      <c r="C973" s="279" t="s">
        <v>3067</v>
      </c>
      <c r="D973" s="257">
        <v>0</v>
      </c>
      <c r="E973" s="257">
        <f>IF(D973=6, 1, 3)</f>
        <v>3</v>
      </c>
      <c r="F973" s="205" t="s">
        <v>3093</v>
      </c>
      <c r="G973" s="205" t="str">
        <f t="shared" si="192"/>
        <v>DE.CM-06</v>
      </c>
      <c r="H973" s="37">
        <f>VLOOKUP(E973,'_Score matrix'!$B$31:$C$35,2,FALSE)</f>
        <v>1</v>
      </c>
      <c r="I973" s="37">
        <f>D973*H973</f>
        <v>0</v>
      </c>
      <c r="J973" s="37">
        <f>5*H973</f>
        <v>5</v>
      </c>
      <c r="K973" s="37"/>
      <c r="L973" s="55"/>
      <c r="N973" s="2"/>
    </row>
    <row r="974" spans="1:14">
      <c r="A974" s="429" t="str">
        <f>A593</f>
        <v>S 1.16.9</v>
      </c>
      <c r="B974" s="426">
        <f>B593</f>
        <v>1</v>
      </c>
      <c r="C974" s="430" t="str">
        <f>C593</f>
        <v>C</v>
      </c>
      <c r="D974" s="253">
        <f>D593</f>
        <v>0</v>
      </c>
      <c r="E974" s="253">
        <f>E593</f>
        <v>3</v>
      </c>
      <c r="F974" s="254" t="s">
        <v>3488</v>
      </c>
      <c r="G974" s="254" t="str">
        <f t="shared" si="192"/>
        <v>GV.SC-07</v>
      </c>
      <c r="H974" s="253">
        <f>H593</f>
        <v>1</v>
      </c>
      <c r="I974" s="253">
        <f>I593</f>
        <v>0</v>
      </c>
      <c r="J974" s="253">
        <f>J593</f>
        <v>5</v>
      </c>
      <c r="K974" s="253"/>
      <c r="L974" s="431" t="s">
        <v>2811</v>
      </c>
      <c r="N974" s="2"/>
    </row>
    <row r="975" spans="1:14">
      <c r="A975" s="72" t="s">
        <v>3490</v>
      </c>
      <c r="B975" s="257">
        <f>$D$527-1</f>
        <v>1</v>
      </c>
      <c r="C975" s="279" t="s">
        <v>3067</v>
      </c>
      <c r="D975" s="257">
        <v>0</v>
      </c>
      <c r="E975" s="257">
        <f>IF(D975=6, 1, 3)</f>
        <v>3</v>
      </c>
      <c r="F975" s="205" t="s">
        <v>3093</v>
      </c>
      <c r="G975" s="205" t="str">
        <f t="shared" si="192"/>
        <v>DE.CM-06</v>
      </c>
      <c r="H975" s="37">
        <f>VLOOKUP(E975,'_Score matrix'!$B$31:$C$35,2,FALSE)</f>
        <v>1</v>
      </c>
      <c r="I975" s="37">
        <f>D975*H975</f>
        <v>0</v>
      </c>
      <c r="J975" s="37">
        <f>5*H975</f>
        <v>5</v>
      </c>
      <c r="K975" s="37"/>
      <c r="L975" s="55"/>
      <c r="N975" s="2"/>
    </row>
    <row r="976" spans="1:14">
      <c r="A976" s="429" t="str">
        <f>A669</f>
        <v>S 2.17.28</v>
      </c>
      <c r="B976" s="426">
        <f>B669</f>
        <v>1</v>
      </c>
      <c r="C976" s="430" t="str">
        <f>C669</f>
        <v>C</v>
      </c>
      <c r="D976" s="253">
        <f>D669</f>
        <v>0</v>
      </c>
      <c r="E976" s="253">
        <f>E669</f>
        <v>3</v>
      </c>
      <c r="F976" s="254" t="s">
        <v>3491</v>
      </c>
      <c r="G976" s="254" t="str">
        <f t="shared" si="192"/>
        <v>GV.SC-08</v>
      </c>
      <c r="H976" s="253">
        <f>H669</f>
        <v>1</v>
      </c>
      <c r="I976" s="253">
        <f>I669</f>
        <v>0</v>
      </c>
      <c r="J976" s="253">
        <f>J669</f>
        <v>5</v>
      </c>
      <c r="K976" s="253"/>
      <c r="L976" s="431" t="s">
        <v>2811</v>
      </c>
      <c r="N976" s="2"/>
    </row>
    <row r="977" spans="1:14">
      <c r="A977" s="72" t="s">
        <v>3492</v>
      </c>
      <c r="B977" s="257">
        <f>$D$601-1</f>
        <v>1</v>
      </c>
      <c r="C977" s="279" t="s">
        <v>3067</v>
      </c>
      <c r="D977" s="257">
        <v>0</v>
      </c>
      <c r="E977" s="257">
        <f t="shared" ref="E977:E980" si="193">IF(D977=6, 1, 3)</f>
        <v>3</v>
      </c>
      <c r="F977" s="205" t="s">
        <v>2976</v>
      </c>
      <c r="G977" s="205" t="str">
        <f t="shared" si="192"/>
        <v>GV.SC-04</v>
      </c>
      <c r="H977" s="37">
        <f>VLOOKUP(E977,'_Score matrix'!$B$31:$C$35,2,FALSE)</f>
        <v>1</v>
      </c>
      <c r="I977" s="37">
        <f>D977*H977</f>
        <v>0</v>
      </c>
      <c r="J977" s="37">
        <f t="shared" ref="J977:J980" si="194">5*H977</f>
        <v>5</v>
      </c>
      <c r="K977" s="37"/>
      <c r="L977" s="55"/>
    </row>
    <row r="978" spans="1:14">
      <c r="A978" s="72" t="s">
        <v>3493</v>
      </c>
      <c r="B978" s="257">
        <f>$D$601-1</f>
        <v>1</v>
      </c>
      <c r="C978" s="279" t="s">
        <v>3067</v>
      </c>
      <c r="D978" s="257">
        <v>0</v>
      </c>
      <c r="E978" s="257">
        <f t="shared" si="193"/>
        <v>3</v>
      </c>
      <c r="F978" s="205" t="s">
        <v>2921</v>
      </c>
      <c r="G978" s="205" t="str">
        <f t="shared" si="192"/>
        <v>ID.IM-02</v>
      </c>
      <c r="H978" s="37">
        <f>VLOOKUP(E978,'_Score matrix'!$B$31:$C$35,2,FALSE)</f>
        <v>1</v>
      </c>
      <c r="I978" s="37">
        <f>D978*H978</f>
        <v>0</v>
      </c>
      <c r="J978" s="37">
        <f t="shared" si="194"/>
        <v>5</v>
      </c>
      <c r="K978" s="37"/>
      <c r="L978" s="55"/>
    </row>
    <row r="979" spans="1:14">
      <c r="A979" s="429" t="str">
        <f>A978</f>
        <v>S 2.17.34</v>
      </c>
      <c r="B979" s="426">
        <f t="shared" ref="B979:J979" si="195">B978</f>
        <v>1</v>
      </c>
      <c r="C979" s="430" t="str">
        <f t="shared" si="195"/>
        <v>C</v>
      </c>
      <c r="D979" s="253">
        <f>D978</f>
        <v>0</v>
      </c>
      <c r="E979" s="253">
        <f>E978</f>
        <v>3</v>
      </c>
      <c r="F979" s="254" t="s">
        <v>3491</v>
      </c>
      <c r="G979" s="254" t="str">
        <f t="shared" si="192"/>
        <v>GV.SC-08</v>
      </c>
      <c r="H979" s="253">
        <f t="shared" si="195"/>
        <v>1</v>
      </c>
      <c r="I979" s="253">
        <f t="shared" si="195"/>
        <v>0</v>
      </c>
      <c r="J979" s="253">
        <f t="shared" si="195"/>
        <v>5</v>
      </c>
      <c r="K979" s="253"/>
      <c r="L979" s="431" t="s">
        <v>2811</v>
      </c>
    </row>
    <row r="980" spans="1:14">
      <c r="A980" s="72" t="s">
        <v>3494</v>
      </c>
      <c r="B980" s="257">
        <f>$D$601-1</f>
        <v>1</v>
      </c>
      <c r="C980" s="279" t="s">
        <v>3067</v>
      </c>
      <c r="D980" s="257">
        <v>0</v>
      </c>
      <c r="E980" s="257">
        <f t="shared" si="193"/>
        <v>3</v>
      </c>
      <c r="F980" s="205" t="s">
        <v>3121</v>
      </c>
      <c r="G980" s="37" t="str">
        <f t="shared" si="192"/>
        <v>ID.IM-03</v>
      </c>
      <c r="H980" s="37">
        <f>VLOOKUP(E980,'_Score matrix'!$B$31:$C$35,2,FALSE)</f>
        <v>1</v>
      </c>
      <c r="I980" s="37">
        <f>D980*H980</f>
        <v>0</v>
      </c>
      <c r="J980" s="37">
        <f t="shared" si="194"/>
        <v>5</v>
      </c>
      <c r="K980" s="37"/>
      <c r="L980" s="55"/>
    </row>
    <row r="981" spans="1:14" ht="15" thickBot="1">
      <c r="A981" s="636" t="s">
        <v>3495</v>
      </c>
      <c r="B981" s="264">
        <f>$D$858-1</f>
        <v>1</v>
      </c>
      <c r="C981" s="283" t="s">
        <v>3067</v>
      </c>
      <c r="D981" s="264">
        <v>0</v>
      </c>
      <c r="E981" s="264">
        <f>IF(D981=6, 1, 3)</f>
        <v>3</v>
      </c>
      <c r="F981" s="207" t="s">
        <v>3496</v>
      </c>
      <c r="G981" s="207" t="str">
        <f t="shared" si="192"/>
        <v>ID.RA-08</v>
      </c>
      <c r="H981" s="44">
        <f>VLOOKUP(E981,'_Score matrix'!$B$31:$C$35,2,FALSE)</f>
        <v>1</v>
      </c>
      <c r="I981" s="44">
        <f>D981*H981</f>
        <v>0</v>
      </c>
      <c r="J981" s="44">
        <f>5*H981</f>
        <v>5</v>
      </c>
      <c r="K981" s="44"/>
      <c r="L981" s="62"/>
      <c r="N981" s="2"/>
    </row>
    <row r="982" spans="1:14" ht="15" thickBot="1">
      <c r="F982" s="5"/>
      <c r="G982" s="5"/>
      <c r="H982" s="5"/>
      <c r="I982" s="5"/>
      <c r="J982" s="5"/>
      <c r="K982" s="5"/>
    </row>
    <row r="983" spans="1:14" ht="15" thickBot="1">
      <c r="A983" s="554" t="s">
        <v>3497</v>
      </c>
      <c r="B983" s="685"/>
      <c r="C983" s="686"/>
      <c r="D983" s="687"/>
      <c r="E983" s="687"/>
      <c r="F983" s="687"/>
      <c r="G983" s="687"/>
      <c r="H983" s="687"/>
      <c r="I983" s="687"/>
      <c r="J983" s="687"/>
      <c r="K983" s="687"/>
      <c r="L983" s="558"/>
    </row>
    <row r="984" spans="1:14">
      <c r="A984" s="520" t="s">
        <v>13</v>
      </c>
      <c r="B984" s="528"/>
      <c r="C984" s="529"/>
      <c r="D984" s="530"/>
      <c r="E984" s="530"/>
      <c r="F984" s="42"/>
      <c r="G984" s="42"/>
      <c r="H984" s="42"/>
      <c r="I984" s="42"/>
      <c r="J984" s="42"/>
      <c r="K984" s="42"/>
      <c r="L984" s="131"/>
    </row>
    <row r="985" spans="1:14">
      <c r="A985" s="500" t="s">
        <v>2805</v>
      </c>
      <c r="B985" s="507">
        <v>1</v>
      </c>
      <c r="C985" s="508" t="s">
        <v>2726</v>
      </c>
      <c r="D985" s="501">
        <v>0</v>
      </c>
      <c r="E985" s="501">
        <v>3</v>
      </c>
      <c r="F985" s="48"/>
      <c r="G985" s="48"/>
      <c r="H985" s="48">
        <f>VLOOKUP(E985,'_Score matrix'!$B$31:$C$35,2,FALSE)</f>
        <v>1</v>
      </c>
      <c r="I985" s="48">
        <f>D985*H985</f>
        <v>0</v>
      </c>
      <c r="J985" s="48">
        <f>5*H985</f>
        <v>5</v>
      </c>
      <c r="K985" s="48"/>
      <c r="L985" s="235"/>
    </row>
    <row r="986" spans="1:14">
      <c r="A986" s="429" t="str">
        <f>A985</f>
        <v>B 4.11</v>
      </c>
      <c r="B986" s="426">
        <f t="shared" ref="B986:J992" si="196">B985</f>
        <v>1</v>
      </c>
      <c r="C986" s="430" t="str">
        <f t="shared" si="196"/>
        <v>M</v>
      </c>
      <c r="D986" s="253">
        <f>D985</f>
        <v>0</v>
      </c>
      <c r="E986" s="253">
        <f>E985</f>
        <v>3</v>
      </c>
      <c r="F986" s="254" t="s">
        <v>3306</v>
      </c>
      <c r="G986" s="254" t="str">
        <f>IF(B986=1,F986,"")</f>
        <v>ID.RA-02</v>
      </c>
      <c r="H986" s="253">
        <f t="shared" si="196"/>
        <v>1</v>
      </c>
      <c r="I986" s="253">
        <f t="shared" si="196"/>
        <v>0</v>
      </c>
      <c r="J986" s="253">
        <f t="shared" si="196"/>
        <v>5</v>
      </c>
      <c r="K986" s="253"/>
      <c r="L986" s="431" t="s">
        <v>2811</v>
      </c>
    </row>
    <row r="987" spans="1:14">
      <c r="A987" s="24" t="s">
        <v>3498</v>
      </c>
      <c r="B987" s="267">
        <v>1</v>
      </c>
      <c r="C987" s="286" t="s">
        <v>2726</v>
      </c>
      <c r="D987" s="22">
        <v>0</v>
      </c>
      <c r="E987" s="22">
        <v>3</v>
      </c>
      <c r="F987" s="37"/>
      <c r="G987" s="37"/>
      <c r="H987" s="37">
        <f>VLOOKUP(E987,'_Score matrix'!$B$31:$C$35,2,FALSE)</f>
        <v>1</v>
      </c>
      <c r="I987" s="37">
        <f>D987*H987</f>
        <v>0</v>
      </c>
      <c r="J987" s="37">
        <f>5*H987</f>
        <v>5</v>
      </c>
      <c r="K987" s="37"/>
      <c r="L987" s="235"/>
    </row>
    <row r="988" spans="1:14">
      <c r="A988" s="429" t="str">
        <f>A987</f>
        <v>B 5.1</v>
      </c>
      <c r="B988" s="426">
        <f t="shared" si="196"/>
        <v>1</v>
      </c>
      <c r="C988" s="430" t="str">
        <f t="shared" si="196"/>
        <v>M</v>
      </c>
      <c r="D988" s="253">
        <f>D987</f>
        <v>0</v>
      </c>
      <c r="E988" s="253">
        <f>E987</f>
        <v>3</v>
      </c>
      <c r="F988" s="254" t="s">
        <v>2773</v>
      </c>
      <c r="G988" s="254" t="str">
        <f>IF(B988=1,F988,"")</f>
        <v>GV.PO-01</v>
      </c>
      <c r="H988" s="253">
        <f t="shared" si="196"/>
        <v>1</v>
      </c>
      <c r="I988" s="253">
        <f t="shared" si="196"/>
        <v>0</v>
      </c>
      <c r="J988" s="253">
        <f t="shared" si="196"/>
        <v>5</v>
      </c>
      <c r="K988" s="253"/>
      <c r="L988" s="431" t="s">
        <v>2811</v>
      </c>
    </row>
    <row r="989" spans="1:14">
      <c r="A989" s="24" t="s">
        <v>3499</v>
      </c>
      <c r="B989" s="267">
        <v>1</v>
      </c>
      <c r="C989" s="286" t="s">
        <v>2726</v>
      </c>
      <c r="D989" s="22">
        <v>0</v>
      </c>
      <c r="E989" s="22">
        <v>3</v>
      </c>
      <c r="F989" s="37"/>
      <c r="G989" s="37"/>
      <c r="H989" s="37">
        <f>VLOOKUP(E989,'_Score matrix'!$B$31:$C$35,2,FALSE)</f>
        <v>1</v>
      </c>
      <c r="I989" s="37">
        <f>D989*H989</f>
        <v>0</v>
      </c>
      <c r="J989" s="37">
        <f>5*H989</f>
        <v>5</v>
      </c>
      <c r="K989" s="37"/>
      <c r="L989" s="235"/>
    </row>
    <row r="990" spans="1:14">
      <c r="A990" s="429" t="str">
        <f>A989</f>
        <v>B 5.4</v>
      </c>
      <c r="B990" s="426">
        <f t="shared" si="196"/>
        <v>1</v>
      </c>
      <c r="C990" s="430" t="str">
        <f t="shared" si="196"/>
        <v>M</v>
      </c>
      <c r="D990" s="253">
        <f>D989</f>
        <v>0</v>
      </c>
      <c r="E990" s="253">
        <f>E989</f>
        <v>3</v>
      </c>
      <c r="F990" s="254" t="s">
        <v>2773</v>
      </c>
      <c r="G990" s="254" t="str">
        <f>IF(B990=1,F990,"")</f>
        <v>GV.PO-01</v>
      </c>
      <c r="H990" s="253">
        <f t="shared" si="196"/>
        <v>1</v>
      </c>
      <c r="I990" s="253">
        <f t="shared" si="196"/>
        <v>0</v>
      </c>
      <c r="J990" s="253">
        <f t="shared" si="196"/>
        <v>5</v>
      </c>
      <c r="K990" s="253"/>
      <c r="L990" s="431" t="s">
        <v>2811</v>
      </c>
    </row>
    <row r="991" spans="1:14">
      <c r="A991" s="25" t="s">
        <v>3500</v>
      </c>
      <c r="B991" s="505">
        <v>1</v>
      </c>
      <c r="C991" s="506" t="s">
        <v>2726</v>
      </c>
      <c r="D991" s="26">
        <v>0</v>
      </c>
      <c r="E991" s="26">
        <v>3</v>
      </c>
      <c r="F991" s="38"/>
      <c r="G991" s="38"/>
      <c r="H991" s="38">
        <f>VLOOKUP(E991,'_Score matrix'!$B$31:$C$35,2,FALSE)</f>
        <v>1</v>
      </c>
      <c r="I991" s="38">
        <f>D991*H991</f>
        <v>0</v>
      </c>
      <c r="J991" s="38">
        <f>5*H991</f>
        <v>5</v>
      </c>
      <c r="K991" s="38"/>
      <c r="L991" s="55"/>
    </row>
    <row r="992" spans="1:14">
      <c r="A992" s="429" t="str">
        <f>A991</f>
        <v>B 5.5</v>
      </c>
      <c r="B992" s="426">
        <f t="shared" si="196"/>
        <v>1</v>
      </c>
      <c r="C992" s="430" t="str">
        <f t="shared" si="196"/>
        <v>M</v>
      </c>
      <c r="D992" s="253">
        <f>D991</f>
        <v>0</v>
      </c>
      <c r="E992" s="253">
        <f>E991</f>
        <v>3</v>
      </c>
      <c r="F992" s="254" t="s">
        <v>2773</v>
      </c>
      <c r="G992" s="254" t="str">
        <f>IF(B992=1,F992,"")</f>
        <v>GV.PO-01</v>
      </c>
      <c r="H992" s="253">
        <f t="shared" si="196"/>
        <v>1</v>
      </c>
      <c r="I992" s="253">
        <f t="shared" si="196"/>
        <v>0</v>
      </c>
      <c r="J992" s="253">
        <f t="shared" si="196"/>
        <v>5</v>
      </c>
      <c r="K992" s="253"/>
      <c r="L992" s="431" t="s">
        <v>2811</v>
      </c>
    </row>
    <row r="993" spans="1:12" ht="15" thickBot="1">
      <c r="A993" s="531" t="str">
        <f>A83</f>
        <v>B 5.6</v>
      </c>
      <c r="B993" s="532">
        <f>B83</f>
        <v>1</v>
      </c>
      <c r="C993" s="533" t="str">
        <f>C83</f>
        <v>M</v>
      </c>
      <c r="D993" s="534">
        <f>D83</f>
        <v>0</v>
      </c>
      <c r="E993" s="534">
        <f>E83</f>
        <v>3</v>
      </c>
      <c r="F993" s="535"/>
      <c r="G993" s="254"/>
      <c r="H993" s="534">
        <f>H83</f>
        <v>1</v>
      </c>
      <c r="I993" s="534">
        <f>I83</f>
        <v>0</v>
      </c>
      <c r="J993" s="534">
        <f>J83</f>
        <v>5</v>
      </c>
      <c r="K993" s="534"/>
      <c r="L993" s="536" t="s">
        <v>2811</v>
      </c>
    </row>
    <row r="994" spans="1:12">
      <c r="A994" s="53" t="s">
        <v>19</v>
      </c>
      <c r="B994" s="525"/>
      <c r="C994" s="526"/>
      <c r="D994" s="66"/>
      <c r="E994" s="66"/>
      <c r="F994" s="42"/>
      <c r="G994" s="42"/>
      <c r="H994" s="42"/>
      <c r="I994" s="42"/>
      <c r="J994" s="42"/>
      <c r="K994" s="42"/>
      <c r="L994" s="59"/>
    </row>
    <row r="995" spans="1:12">
      <c r="A995" s="24" t="s">
        <v>3501</v>
      </c>
      <c r="B995" s="267">
        <v>1</v>
      </c>
      <c r="C995" s="286" t="s">
        <v>2726</v>
      </c>
      <c r="D995" s="22">
        <v>0</v>
      </c>
      <c r="E995" s="22">
        <v>3</v>
      </c>
      <c r="F995" s="37"/>
      <c r="G995" s="37"/>
      <c r="H995" s="37">
        <f>VLOOKUP(E995,'_Score matrix'!$B$31:$C$35,2,FALSE)</f>
        <v>1</v>
      </c>
      <c r="I995" s="37">
        <f t="shared" ref="I995:I1001" si="197">D995*H995</f>
        <v>0</v>
      </c>
      <c r="J995" s="37">
        <f t="shared" ref="J995:J996" si="198">5*H995</f>
        <v>5</v>
      </c>
      <c r="K995" s="37"/>
      <c r="L995" s="55"/>
    </row>
    <row r="996" spans="1:12">
      <c r="A996" s="24" t="s">
        <v>3502</v>
      </c>
      <c r="B996" s="267">
        <v>1</v>
      </c>
      <c r="C996" s="286" t="s">
        <v>2726</v>
      </c>
      <c r="D996" s="22">
        <v>0</v>
      </c>
      <c r="E996" s="22">
        <v>3</v>
      </c>
      <c r="F996" s="37"/>
      <c r="G996" s="37"/>
      <c r="H996" s="37">
        <f>VLOOKUP(E996,'_Score matrix'!$B$31:$C$35,2,FALSE)</f>
        <v>1</v>
      </c>
      <c r="I996" s="37">
        <f t="shared" si="197"/>
        <v>0</v>
      </c>
      <c r="J996" s="37">
        <f t="shared" si="198"/>
        <v>5</v>
      </c>
      <c r="K996" s="37"/>
      <c r="L996" s="55"/>
    </row>
    <row r="997" spans="1:12">
      <c r="A997" s="24" t="s">
        <v>3503</v>
      </c>
      <c r="B997" s="267">
        <v>1</v>
      </c>
      <c r="C997" s="286" t="s">
        <v>2726</v>
      </c>
      <c r="D997" s="22">
        <v>0</v>
      </c>
      <c r="E997" s="22">
        <v>3</v>
      </c>
      <c r="F997" s="37"/>
      <c r="G997" s="37"/>
      <c r="H997" s="37">
        <f>VLOOKUP(E997,'_Score matrix'!$B$31:$C$35,2,FALSE)</f>
        <v>1</v>
      </c>
      <c r="I997" s="37">
        <f t="shared" si="197"/>
        <v>0</v>
      </c>
      <c r="J997" s="37">
        <f t="shared" ref="J997:J1000" si="199">5*H997</f>
        <v>5</v>
      </c>
      <c r="K997" s="37"/>
      <c r="L997" s="55"/>
    </row>
    <row r="998" spans="1:12">
      <c r="A998" s="24" t="s">
        <v>3504</v>
      </c>
      <c r="B998" s="267">
        <v>1</v>
      </c>
      <c r="C998" s="286" t="s">
        <v>2726</v>
      </c>
      <c r="D998" s="22">
        <v>0</v>
      </c>
      <c r="E998" s="22">
        <v>3</v>
      </c>
      <c r="F998" s="37"/>
      <c r="G998" s="37"/>
      <c r="H998" s="37">
        <f>VLOOKUP(E998,'_Score matrix'!$B$31:$C$35,2,FALSE)</f>
        <v>1</v>
      </c>
      <c r="I998" s="37">
        <f t="shared" si="197"/>
        <v>0</v>
      </c>
      <c r="J998" s="37">
        <f t="shared" si="199"/>
        <v>5</v>
      </c>
      <c r="K998" s="37"/>
      <c r="L998" s="55"/>
    </row>
    <row r="999" spans="1:12">
      <c r="A999" s="24" t="s">
        <v>3505</v>
      </c>
      <c r="B999" s="267">
        <v>1</v>
      </c>
      <c r="C999" s="286" t="s">
        <v>2726</v>
      </c>
      <c r="D999" s="22">
        <v>0</v>
      </c>
      <c r="E999" s="22">
        <v>3</v>
      </c>
      <c r="F999" s="37"/>
      <c r="G999" s="37"/>
      <c r="H999" s="37">
        <f>VLOOKUP(E999,'_Score matrix'!$B$31:$C$35,2,FALSE)</f>
        <v>1</v>
      </c>
      <c r="I999" s="37">
        <f t="shared" si="197"/>
        <v>0</v>
      </c>
      <c r="J999" s="37">
        <f t="shared" si="199"/>
        <v>5</v>
      </c>
      <c r="K999" s="37"/>
      <c r="L999" s="55"/>
    </row>
    <row r="1000" spans="1:12">
      <c r="A1000" s="24" t="s">
        <v>3506</v>
      </c>
      <c r="B1000" s="267">
        <v>1</v>
      </c>
      <c r="C1000" s="286" t="s">
        <v>2726</v>
      </c>
      <c r="D1000" s="22">
        <v>0</v>
      </c>
      <c r="E1000" s="22">
        <v>3</v>
      </c>
      <c r="F1000" s="37"/>
      <c r="G1000" s="37"/>
      <c r="H1000" s="37">
        <f>VLOOKUP(E1000,'_Score matrix'!$B$31:$C$35,2,FALSE)</f>
        <v>1</v>
      </c>
      <c r="I1000" s="37">
        <f t="shared" si="197"/>
        <v>0</v>
      </c>
      <c r="J1000" s="37">
        <f t="shared" si="199"/>
        <v>5</v>
      </c>
      <c r="K1000" s="37"/>
      <c r="L1000" s="55"/>
    </row>
    <row r="1001" spans="1:12" ht="15" thickBot="1">
      <c r="A1001" s="186" t="s">
        <v>3507</v>
      </c>
      <c r="B1001" s="527">
        <v>1</v>
      </c>
      <c r="C1001" s="302" t="s">
        <v>2726</v>
      </c>
      <c r="D1001" s="67">
        <v>0</v>
      </c>
      <c r="E1001" s="67">
        <v>3</v>
      </c>
      <c r="F1001" s="44"/>
      <c r="G1001" s="44"/>
      <c r="H1001" s="44">
        <f>VLOOKUP(E1001,'_Score matrix'!$B$31:$C$35,2,FALSE)</f>
        <v>1</v>
      </c>
      <c r="I1001" s="44">
        <f t="shared" si="197"/>
        <v>0</v>
      </c>
      <c r="J1001" s="44">
        <f t="shared" ref="J1001" si="200">5*H1001</f>
        <v>5</v>
      </c>
      <c r="K1001" s="44"/>
      <c r="L1001" s="62"/>
    </row>
    <row r="1002" spans="1:12">
      <c r="A1002" s="53" t="s">
        <v>25</v>
      </c>
      <c r="B1002" s="525"/>
      <c r="C1002" s="526"/>
      <c r="D1002" s="66"/>
      <c r="E1002" s="66"/>
      <c r="F1002" s="42"/>
      <c r="G1002" s="42"/>
      <c r="H1002" s="42"/>
      <c r="I1002" s="42"/>
      <c r="J1002" s="42"/>
      <c r="K1002" s="42"/>
      <c r="L1002" s="59"/>
    </row>
    <row r="1003" spans="1:12">
      <c r="A1003" s="24" t="s">
        <v>3508</v>
      </c>
      <c r="B1003" s="267">
        <v>1</v>
      </c>
      <c r="C1003" s="286" t="s">
        <v>2726</v>
      </c>
      <c r="D1003" s="22">
        <v>0</v>
      </c>
      <c r="E1003" s="22">
        <v>3</v>
      </c>
      <c r="F1003" s="37"/>
      <c r="G1003" s="37"/>
      <c r="H1003" s="37">
        <f>VLOOKUP(E1003,'_Score matrix'!$B$31:$C$35,2,FALSE)</f>
        <v>1</v>
      </c>
      <c r="I1003" s="37">
        <f>D1003*H1003</f>
        <v>0</v>
      </c>
      <c r="J1003" s="37">
        <f t="shared" ref="J1003" si="201">5*H1003</f>
        <v>5</v>
      </c>
      <c r="K1003" s="37"/>
      <c r="L1003" s="55"/>
    </row>
    <row r="1004" spans="1:12">
      <c r="A1004" s="502" t="s">
        <v>2878</v>
      </c>
      <c r="B1004" s="491"/>
      <c r="C1004" s="503"/>
      <c r="D1004" s="493"/>
      <c r="E1004" s="493"/>
      <c r="F1004" s="494"/>
      <c r="G1004" s="494"/>
      <c r="H1004" s="493"/>
      <c r="I1004" s="493"/>
      <c r="J1004" s="493"/>
      <c r="K1004" s="497"/>
      <c r="L1004" s="495"/>
    </row>
    <row r="1005" spans="1:12">
      <c r="A1005" s="502" t="s">
        <v>2878</v>
      </c>
      <c r="B1005" s="491"/>
      <c r="C1005" s="503"/>
      <c r="D1005" s="493"/>
      <c r="E1005" s="493"/>
      <c r="F1005" s="494"/>
      <c r="G1005" s="494"/>
      <c r="H1005" s="493"/>
      <c r="I1005" s="493"/>
      <c r="J1005" s="493"/>
      <c r="K1005" s="497"/>
      <c r="L1005" s="495"/>
    </row>
    <row r="1006" spans="1:12">
      <c r="A1006" s="22" t="s">
        <v>3509</v>
      </c>
      <c r="B1006" s="22">
        <v>1</v>
      </c>
      <c r="C1006" s="286" t="s">
        <v>2726</v>
      </c>
      <c r="D1006" s="22">
        <v>0</v>
      </c>
      <c r="E1006" s="22">
        <v>3</v>
      </c>
      <c r="F1006" s="37"/>
      <c r="G1006" s="37"/>
      <c r="H1006" s="37">
        <f>VLOOKUP(E1006,'_Score matrix'!$B$31:$C$35,2,FALSE)</f>
        <v>1</v>
      </c>
      <c r="I1006" s="37">
        <f t="shared" ref="I1006:I1007" si="202">D1006*H1006</f>
        <v>0</v>
      </c>
      <c r="J1006" s="37">
        <f t="shared" ref="J1006:J1007" si="203">5*H1006</f>
        <v>5</v>
      </c>
      <c r="K1006" s="37"/>
      <c r="L1006" s="37"/>
    </row>
    <row r="1007" spans="1:12">
      <c r="A1007" s="22" t="s">
        <v>3510</v>
      </c>
      <c r="B1007" s="22">
        <v>1</v>
      </c>
      <c r="C1007" s="286" t="s">
        <v>2726</v>
      </c>
      <c r="D1007" s="22">
        <v>0</v>
      </c>
      <c r="E1007" s="22">
        <v>3</v>
      </c>
      <c r="F1007" s="37"/>
      <c r="G1007" s="37"/>
      <c r="H1007" s="37">
        <f>VLOOKUP(E1007,'_Score matrix'!$B$31:$C$35,2,FALSE)</f>
        <v>1</v>
      </c>
      <c r="I1007" s="37">
        <f t="shared" si="202"/>
        <v>0</v>
      </c>
      <c r="J1007" s="37">
        <f t="shared" si="203"/>
        <v>5</v>
      </c>
      <c r="K1007" s="37"/>
      <c r="L1007" s="37"/>
    </row>
    <row r="1008" spans="1:12">
      <c r="A1008" s="502" t="s">
        <v>2878</v>
      </c>
      <c r="B1008" s="491"/>
      <c r="C1008" s="503"/>
      <c r="D1008" s="493"/>
      <c r="E1008" s="493"/>
      <c r="F1008" s="494"/>
      <c r="G1008" s="494"/>
      <c r="H1008" s="493"/>
      <c r="I1008" s="493"/>
      <c r="J1008" s="493"/>
      <c r="K1008" s="497"/>
      <c r="L1008" s="495"/>
    </row>
    <row r="1009" spans="1:12">
      <c r="A1009" s="24" t="s">
        <v>3511</v>
      </c>
      <c r="B1009" s="267">
        <v>1</v>
      </c>
      <c r="C1009" s="286" t="s">
        <v>2726</v>
      </c>
      <c r="D1009" s="22">
        <v>0</v>
      </c>
      <c r="E1009" s="22">
        <v>3</v>
      </c>
      <c r="F1009" s="37" t="s">
        <v>2870</v>
      </c>
      <c r="G1009" s="37" t="str">
        <f>IF(B1009=1,F1009,"")</f>
        <v>PR.AT-01</v>
      </c>
      <c r="H1009" s="37">
        <f>VLOOKUP(E1009,'_Score matrix'!$B$31:$C$35,2,FALSE)</f>
        <v>1</v>
      </c>
      <c r="I1009" s="37">
        <f t="shared" ref="I1009:I1023" si="204">D1009*H1009</f>
        <v>0</v>
      </c>
      <c r="J1009" s="37">
        <f t="shared" ref="J1009:J1010" si="205">5*H1009</f>
        <v>5</v>
      </c>
      <c r="K1009" s="37"/>
      <c r="L1009" s="55"/>
    </row>
    <row r="1010" spans="1:12">
      <c r="A1010" s="24" t="s">
        <v>3512</v>
      </c>
      <c r="B1010" s="267">
        <v>1</v>
      </c>
      <c r="C1010" s="286" t="s">
        <v>2726</v>
      </c>
      <c r="D1010" s="22">
        <v>0</v>
      </c>
      <c r="E1010" s="22">
        <v>3</v>
      </c>
      <c r="F1010" s="37"/>
      <c r="G1010" s="37"/>
      <c r="H1010" s="37">
        <f>VLOOKUP(E1010,'_Score matrix'!$B$31:$C$35,2,FALSE)</f>
        <v>1</v>
      </c>
      <c r="I1010" s="37">
        <f t="shared" si="204"/>
        <v>0</v>
      </c>
      <c r="J1010" s="37">
        <f t="shared" si="205"/>
        <v>5</v>
      </c>
      <c r="K1010" s="37"/>
      <c r="L1010" s="55"/>
    </row>
    <row r="1011" spans="1:12">
      <c r="A1011" s="24" t="s">
        <v>3513</v>
      </c>
      <c r="B1011" s="267">
        <v>1</v>
      </c>
      <c r="C1011" s="286" t="s">
        <v>2726</v>
      </c>
      <c r="D1011" s="22">
        <v>0</v>
      </c>
      <c r="E1011" s="22">
        <v>3</v>
      </c>
      <c r="F1011" s="37"/>
      <c r="G1011" s="37"/>
      <c r="H1011" s="37">
        <f>VLOOKUP(E1011,'_Score matrix'!$B$31:$C$35,2,FALSE)</f>
        <v>1</v>
      </c>
      <c r="I1011" s="37">
        <f t="shared" si="204"/>
        <v>0</v>
      </c>
      <c r="J1011" s="37">
        <f t="shared" ref="J1011:J1014" si="206">5*H1011</f>
        <v>5</v>
      </c>
      <c r="K1011" s="37"/>
      <c r="L1011" s="55"/>
    </row>
    <row r="1012" spans="1:12">
      <c r="A1012" s="24" t="s">
        <v>3514</v>
      </c>
      <c r="B1012" s="267">
        <v>1</v>
      </c>
      <c r="C1012" s="286" t="s">
        <v>2726</v>
      </c>
      <c r="D1012" s="22">
        <v>0</v>
      </c>
      <c r="E1012" s="22">
        <v>3</v>
      </c>
      <c r="F1012" s="37"/>
      <c r="G1012" s="37"/>
      <c r="H1012" s="37">
        <f>VLOOKUP(E1012,'_Score matrix'!$B$31:$C$35,2,FALSE)</f>
        <v>1</v>
      </c>
      <c r="I1012" s="37">
        <f t="shared" si="204"/>
        <v>0</v>
      </c>
      <c r="J1012" s="37">
        <f t="shared" si="206"/>
        <v>5</v>
      </c>
      <c r="K1012" s="37"/>
      <c r="L1012" s="55"/>
    </row>
    <row r="1013" spans="1:12">
      <c r="A1013" s="24" t="s">
        <v>3515</v>
      </c>
      <c r="B1013" s="267">
        <v>1</v>
      </c>
      <c r="C1013" s="286" t="s">
        <v>2726</v>
      </c>
      <c r="D1013" s="22">
        <v>0</v>
      </c>
      <c r="E1013" s="22">
        <v>3</v>
      </c>
      <c r="F1013" s="37" t="s">
        <v>2870</v>
      </c>
      <c r="G1013" s="37" t="str">
        <f>IF(B1013=1,F1013,"")</f>
        <v>PR.AT-01</v>
      </c>
      <c r="H1013" s="37">
        <f>VLOOKUP(E1013,'_Score matrix'!$B$31:$C$35,2,FALSE)</f>
        <v>1</v>
      </c>
      <c r="I1013" s="37">
        <f t="shared" si="204"/>
        <v>0</v>
      </c>
      <c r="J1013" s="37">
        <f t="shared" si="206"/>
        <v>5</v>
      </c>
      <c r="K1013" s="37"/>
      <c r="L1013" s="55"/>
    </row>
    <row r="1014" spans="1:12">
      <c r="A1014" s="24" t="s">
        <v>3516</v>
      </c>
      <c r="B1014" s="267">
        <v>1</v>
      </c>
      <c r="C1014" s="286" t="s">
        <v>2726</v>
      </c>
      <c r="D1014" s="22">
        <v>0</v>
      </c>
      <c r="E1014" s="22">
        <v>3</v>
      </c>
      <c r="F1014" s="37"/>
      <c r="G1014" s="37"/>
      <c r="H1014" s="37">
        <f>VLOOKUP(E1014,'_Score matrix'!$B$31:$C$35,2,FALSE)</f>
        <v>1</v>
      </c>
      <c r="I1014" s="37">
        <f t="shared" si="204"/>
        <v>0</v>
      </c>
      <c r="J1014" s="37">
        <f t="shared" si="206"/>
        <v>5</v>
      </c>
      <c r="K1014" s="37"/>
      <c r="L1014" s="55"/>
    </row>
    <row r="1015" spans="1:12">
      <c r="A1015" s="24" t="s">
        <v>3517</v>
      </c>
      <c r="B1015" s="267">
        <v>1</v>
      </c>
      <c r="C1015" s="286" t="s">
        <v>2726</v>
      </c>
      <c r="D1015" s="22">
        <v>0</v>
      </c>
      <c r="E1015" s="22">
        <v>3</v>
      </c>
      <c r="F1015" s="37"/>
      <c r="G1015" s="37"/>
      <c r="H1015" s="37">
        <f>VLOOKUP(E1015,'_Score matrix'!$B$31:$C$35,2,FALSE)</f>
        <v>1</v>
      </c>
      <c r="I1015" s="37">
        <f t="shared" si="204"/>
        <v>0</v>
      </c>
      <c r="J1015" s="37">
        <f t="shared" ref="J1015:J1018" si="207">5*H1015</f>
        <v>5</v>
      </c>
      <c r="K1015" s="37"/>
      <c r="L1015" s="55"/>
    </row>
    <row r="1016" spans="1:12">
      <c r="A1016" s="24" t="s">
        <v>3518</v>
      </c>
      <c r="B1016" s="267">
        <v>1</v>
      </c>
      <c r="C1016" s="286" t="s">
        <v>2726</v>
      </c>
      <c r="D1016" s="22">
        <v>0</v>
      </c>
      <c r="E1016" s="22">
        <v>3</v>
      </c>
      <c r="F1016" s="37"/>
      <c r="G1016" s="37"/>
      <c r="H1016" s="37">
        <f>VLOOKUP(E1016,'_Score matrix'!$B$31:$C$35,2,FALSE)</f>
        <v>1</v>
      </c>
      <c r="I1016" s="37">
        <f t="shared" si="204"/>
        <v>0</v>
      </c>
      <c r="J1016" s="37">
        <f t="shared" si="207"/>
        <v>5</v>
      </c>
      <c r="K1016" s="37"/>
      <c r="L1016" s="55"/>
    </row>
    <row r="1017" spans="1:12">
      <c r="A1017" s="24" t="s">
        <v>3519</v>
      </c>
      <c r="B1017" s="267">
        <v>1</v>
      </c>
      <c r="C1017" s="286" t="s">
        <v>2726</v>
      </c>
      <c r="D1017" s="22">
        <v>0</v>
      </c>
      <c r="E1017" s="22">
        <v>3</v>
      </c>
      <c r="F1017" s="37"/>
      <c r="G1017" s="37"/>
      <c r="H1017" s="37">
        <f>VLOOKUP(E1017,'_Score matrix'!$B$31:$C$35,2,FALSE)</f>
        <v>1</v>
      </c>
      <c r="I1017" s="37">
        <f t="shared" si="204"/>
        <v>0</v>
      </c>
      <c r="J1017" s="37">
        <f t="shared" si="207"/>
        <v>5</v>
      </c>
      <c r="K1017" s="37"/>
      <c r="L1017" s="55"/>
    </row>
    <row r="1018" spans="1:12">
      <c r="A1018" s="24" t="s">
        <v>3520</v>
      </c>
      <c r="B1018" s="267">
        <v>1</v>
      </c>
      <c r="C1018" s="286" t="s">
        <v>2726</v>
      </c>
      <c r="D1018" s="22">
        <v>0</v>
      </c>
      <c r="E1018" s="22">
        <v>3</v>
      </c>
      <c r="F1018" s="37"/>
      <c r="G1018" s="37"/>
      <c r="H1018" s="37">
        <f>VLOOKUP(E1018,'_Score matrix'!$B$31:$C$35,2,FALSE)</f>
        <v>1</v>
      </c>
      <c r="I1018" s="37">
        <f t="shared" si="204"/>
        <v>0</v>
      </c>
      <c r="J1018" s="37">
        <f t="shared" si="207"/>
        <v>5</v>
      </c>
      <c r="K1018" s="37"/>
      <c r="L1018" s="55"/>
    </row>
    <row r="1019" spans="1:12">
      <c r="A1019" s="24" t="s">
        <v>3521</v>
      </c>
      <c r="B1019" s="267">
        <v>1</v>
      </c>
      <c r="C1019" s="286" t="s">
        <v>2726</v>
      </c>
      <c r="D1019" s="22">
        <v>0</v>
      </c>
      <c r="E1019" s="22">
        <v>3</v>
      </c>
      <c r="F1019" s="37"/>
      <c r="G1019" s="37"/>
      <c r="H1019" s="37">
        <f>VLOOKUP(E1019,'_Score matrix'!$B$31:$C$35,2,FALSE)</f>
        <v>1</v>
      </c>
      <c r="I1019" s="37">
        <f t="shared" si="204"/>
        <v>0</v>
      </c>
      <c r="J1019" s="37">
        <f t="shared" ref="J1019:J1023" si="208">5*H1019</f>
        <v>5</v>
      </c>
      <c r="K1019" s="37"/>
      <c r="L1019" s="55"/>
    </row>
    <row r="1020" spans="1:12">
      <c r="A1020" s="24" t="s">
        <v>3522</v>
      </c>
      <c r="B1020" s="267">
        <v>1</v>
      </c>
      <c r="C1020" s="286" t="s">
        <v>2726</v>
      </c>
      <c r="D1020" s="22">
        <v>0</v>
      </c>
      <c r="E1020" s="22">
        <v>3</v>
      </c>
      <c r="F1020" s="205" t="s">
        <v>3121</v>
      </c>
      <c r="G1020" s="205" t="str">
        <f>IF(B1020=1,F1020,"")</f>
        <v>ID.IM-03</v>
      </c>
      <c r="H1020" s="37">
        <f>VLOOKUP(E1020,'_Score matrix'!$B$31:$C$35,2,FALSE)</f>
        <v>1</v>
      </c>
      <c r="I1020" s="37">
        <f t="shared" si="204"/>
        <v>0</v>
      </c>
      <c r="J1020" s="37">
        <f t="shared" si="208"/>
        <v>5</v>
      </c>
      <c r="K1020" s="37"/>
      <c r="L1020" s="55"/>
    </row>
    <row r="1021" spans="1:12">
      <c r="A1021" s="24" t="s">
        <v>3523</v>
      </c>
      <c r="B1021" s="267">
        <v>1</v>
      </c>
      <c r="C1021" s="286" t="s">
        <v>2726</v>
      </c>
      <c r="D1021" s="22">
        <v>0</v>
      </c>
      <c r="E1021" s="22">
        <v>3</v>
      </c>
      <c r="F1021" s="37"/>
      <c r="G1021" s="37"/>
      <c r="H1021" s="37">
        <f>VLOOKUP(E1021,'_Score matrix'!$B$31:$C$35,2,FALSE)</f>
        <v>1</v>
      </c>
      <c r="I1021" s="37">
        <f t="shared" si="204"/>
        <v>0</v>
      </c>
      <c r="J1021" s="37">
        <f t="shared" si="208"/>
        <v>5</v>
      </c>
      <c r="K1021" s="37"/>
      <c r="L1021" s="55"/>
    </row>
    <row r="1022" spans="1:12">
      <c r="A1022" s="24" t="s">
        <v>3524</v>
      </c>
      <c r="B1022" s="267">
        <v>1</v>
      </c>
      <c r="C1022" s="286" t="s">
        <v>2726</v>
      </c>
      <c r="D1022" s="22">
        <v>0</v>
      </c>
      <c r="E1022" s="22">
        <v>3</v>
      </c>
      <c r="F1022" s="205" t="s">
        <v>3121</v>
      </c>
      <c r="G1022" s="205" t="str">
        <f>IF(B1022=1,F1022,"")</f>
        <v>ID.IM-03</v>
      </c>
      <c r="H1022" s="37">
        <f>VLOOKUP(E1022,'_Score matrix'!$B$31:$C$35,2,FALSE)</f>
        <v>1</v>
      </c>
      <c r="I1022" s="37">
        <f t="shared" si="204"/>
        <v>0</v>
      </c>
      <c r="J1022" s="37">
        <f t="shared" si="208"/>
        <v>5</v>
      </c>
      <c r="K1022" s="37"/>
      <c r="L1022" s="55"/>
    </row>
    <row r="1023" spans="1:12" ht="15" thickBot="1">
      <c r="A1023" s="186" t="s">
        <v>3525</v>
      </c>
      <c r="B1023" s="527">
        <v>1</v>
      </c>
      <c r="C1023" s="302" t="s">
        <v>2726</v>
      </c>
      <c r="D1023" s="67">
        <v>0</v>
      </c>
      <c r="E1023" s="67">
        <v>3</v>
      </c>
      <c r="F1023" s="205" t="s">
        <v>3121</v>
      </c>
      <c r="G1023" s="205" t="str">
        <f>IF(B1023=1,F1023,"")</f>
        <v>ID.IM-03</v>
      </c>
      <c r="H1023" s="44">
        <f>VLOOKUP(E1023,'_Score matrix'!$B$31:$C$35,2,FALSE)</f>
        <v>1</v>
      </c>
      <c r="I1023" s="44">
        <f t="shared" si="204"/>
        <v>0</v>
      </c>
      <c r="J1023" s="44">
        <f t="shared" si="208"/>
        <v>5</v>
      </c>
      <c r="K1023" s="44"/>
      <c r="L1023" s="62"/>
    </row>
    <row r="1024" spans="1:12" ht="15" thickBot="1">
      <c r="A1024" s="514"/>
      <c r="B1024" s="263"/>
      <c r="C1024" s="282"/>
      <c r="D1024" s="58"/>
      <c r="E1024" s="58"/>
      <c r="F1024" s="33"/>
      <c r="G1024" s="33"/>
      <c r="H1024" s="39"/>
      <c r="I1024" s="39"/>
      <c r="J1024" s="39"/>
      <c r="K1024" s="39"/>
      <c r="L1024" s="235"/>
    </row>
    <row r="1025" spans="1:12" ht="15" thickBot="1">
      <c r="A1025" s="509" t="s">
        <v>3526</v>
      </c>
      <c r="B1025" s="510"/>
      <c r="C1025" s="511"/>
      <c r="D1025" s="512"/>
      <c r="E1025" s="512"/>
      <c r="F1025" s="513"/>
      <c r="G1025" s="513"/>
      <c r="H1025" s="513"/>
      <c r="I1025" s="513"/>
      <c r="J1025" s="513"/>
      <c r="K1025" s="513"/>
      <c r="L1025" s="462"/>
    </row>
    <row r="1026" spans="1:12">
      <c r="A1026" s="24" t="s">
        <v>3527</v>
      </c>
      <c r="B1026" s="267">
        <v>1</v>
      </c>
      <c r="C1026" s="286" t="s">
        <v>2726</v>
      </c>
      <c r="D1026" s="22">
        <v>0</v>
      </c>
      <c r="E1026" s="22">
        <v>3</v>
      </c>
      <c r="F1026" s="37"/>
      <c r="G1026" s="37"/>
      <c r="H1026" s="37">
        <f>VLOOKUP(E1026,'_Score matrix'!$B$31:$C$35,2,FALSE)</f>
        <v>1</v>
      </c>
      <c r="I1026" s="37">
        <f t="shared" ref="I1026:I1041" si="209">D1026*H1026</f>
        <v>0</v>
      </c>
      <c r="J1026" s="37">
        <f t="shared" ref="J1026:J1034" si="210">5*H1026</f>
        <v>5</v>
      </c>
      <c r="K1026" s="37"/>
      <c r="L1026" s="55"/>
    </row>
    <row r="1027" spans="1:12">
      <c r="A1027" s="24" t="s">
        <v>3528</v>
      </c>
      <c r="B1027" s="267">
        <v>1</v>
      </c>
      <c r="C1027" s="286" t="s">
        <v>2726</v>
      </c>
      <c r="D1027" s="22">
        <v>0</v>
      </c>
      <c r="E1027" s="22">
        <v>3</v>
      </c>
      <c r="F1027" s="37"/>
      <c r="G1027" s="37"/>
      <c r="H1027" s="37">
        <f>VLOOKUP(E1027,'_Score matrix'!$B$31:$C$35,2,FALSE)</f>
        <v>1</v>
      </c>
      <c r="I1027" s="37">
        <f t="shared" si="209"/>
        <v>0</v>
      </c>
      <c r="J1027" s="37">
        <f t="shared" si="210"/>
        <v>5</v>
      </c>
      <c r="K1027" s="37"/>
      <c r="L1027" s="55"/>
    </row>
    <row r="1028" spans="1:12">
      <c r="A1028" s="24" t="s">
        <v>3529</v>
      </c>
      <c r="B1028" s="267">
        <v>1</v>
      </c>
      <c r="C1028" s="286" t="s">
        <v>2726</v>
      </c>
      <c r="D1028" s="22">
        <v>0</v>
      </c>
      <c r="E1028" s="22">
        <v>3</v>
      </c>
      <c r="F1028" s="205" t="s">
        <v>2831</v>
      </c>
      <c r="G1028" s="205" t="str">
        <f>IF(B1028=1,F1028,"")</f>
        <v>GV.RR-02</v>
      </c>
      <c r="H1028" s="37">
        <f>VLOOKUP(E1028,'_Score matrix'!$B$31:$C$35,2,FALSE)</f>
        <v>1</v>
      </c>
      <c r="I1028" s="37">
        <f t="shared" si="209"/>
        <v>0</v>
      </c>
      <c r="J1028" s="37">
        <f t="shared" si="210"/>
        <v>5</v>
      </c>
      <c r="K1028" s="37"/>
      <c r="L1028" s="55"/>
    </row>
    <row r="1029" spans="1:12">
      <c r="A1029" s="24" t="s">
        <v>3530</v>
      </c>
      <c r="B1029" s="267">
        <v>1</v>
      </c>
      <c r="C1029" s="286" t="s">
        <v>2726</v>
      </c>
      <c r="D1029" s="22">
        <v>0</v>
      </c>
      <c r="E1029" s="22">
        <v>3</v>
      </c>
      <c r="F1029" s="37"/>
      <c r="G1029" s="37"/>
      <c r="H1029" s="37">
        <f>VLOOKUP(E1029,'_Score matrix'!$B$31:$C$35,2,FALSE)</f>
        <v>1</v>
      </c>
      <c r="I1029" s="37">
        <f t="shared" si="209"/>
        <v>0</v>
      </c>
      <c r="J1029" s="37">
        <f t="shared" si="210"/>
        <v>5</v>
      </c>
      <c r="K1029" s="37"/>
      <c r="L1029" s="55"/>
    </row>
    <row r="1030" spans="1:12">
      <c r="A1030" s="24" t="s">
        <v>3531</v>
      </c>
      <c r="B1030" s="267">
        <v>1</v>
      </c>
      <c r="C1030" s="286" t="s">
        <v>2726</v>
      </c>
      <c r="D1030" s="22">
        <v>0</v>
      </c>
      <c r="E1030" s="22">
        <v>3</v>
      </c>
      <c r="F1030" s="37"/>
      <c r="G1030" s="37"/>
      <c r="H1030" s="37">
        <f>VLOOKUP(E1030,'_Score matrix'!$B$31:$C$35,2,FALSE)</f>
        <v>1</v>
      </c>
      <c r="I1030" s="37">
        <f t="shared" si="209"/>
        <v>0</v>
      </c>
      <c r="J1030" s="37">
        <f t="shared" si="210"/>
        <v>5</v>
      </c>
      <c r="K1030" s="37"/>
      <c r="L1030" s="55"/>
    </row>
    <row r="1031" spans="1:12">
      <c r="A1031" s="24" t="s">
        <v>3532</v>
      </c>
      <c r="B1031" s="267">
        <v>1</v>
      </c>
      <c r="C1031" s="286" t="s">
        <v>2726</v>
      </c>
      <c r="D1031" s="22">
        <v>0</v>
      </c>
      <c r="E1031" s="22">
        <v>3</v>
      </c>
      <c r="F1031" s="37"/>
      <c r="G1031" s="37"/>
      <c r="H1031" s="37">
        <f>VLOOKUP(E1031,'_Score matrix'!$B$31:$C$35,2,FALSE)</f>
        <v>1</v>
      </c>
      <c r="I1031" s="37">
        <f t="shared" si="209"/>
        <v>0</v>
      </c>
      <c r="J1031" s="37">
        <f t="shared" si="210"/>
        <v>5</v>
      </c>
      <c r="K1031" s="37"/>
      <c r="L1031" s="55"/>
    </row>
    <row r="1032" spans="1:12">
      <c r="A1032" s="24" t="s">
        <v>3533</v>
      </c>
      <c r="B1032" s="267">
        <v>1</v>
      </c>
      <c r="C1032" s="286" t="s">
        <v>2726</v>
      </c>
      <c r="D1032" s="22">
        <v>0</v>
      </c>
      <c r="E1032" s="22">
        <v>3</v>
      </c>
      <c r="F1032" s="205" t="s">
        <v>2987</v>
      </c>
      <c r="G1032" s="205" t="str">
        <f>IF(B1032=1,F1032,"")</f>
        <v>PR.IR-01</v>
      </c>
      <c r="H1032" s="37">
        <f>VLOOKUP(E1032,'_Score matrix'!$B$31:$C$35,2,FALSE)</f>
        <v>1</v>
      </c>
      <c r="I1032" s="37">
        <f t="shared" si="209"/>
        <v>0</v>
      </c>
      <c r="J1032" s="37">
        <f t="shared" si="210"/>
        <v>5</v>
      </c>
      <c r="K1032" s="37"/>
      <c r="L1032" s="55"/>
    </row>
    <row r="1033" spans="1:12">
      <c r="A1033" s="24" t="s">
        <v>3534</v>
      </c>
      <c r="B1033" s="267">
        <v>1</v>
      </c>
      <c r="C1033" s="286" t="s">
        <v>2726</v>
      </c>
      <c r="D1033" s="22">
        <v>0</v>
      </c>
      <c r="E1033" s="22">
        <v>3</v>
      </c>
      <c r="F1033" s="37"/>
      <c r="G1033" s="37"/>
      <c r="H1033" s="37">
        <f>VLOOKUP(E1033,'_Score matrix'!$B$31:$C$35,2,FALSE)</f>
        <v>1</v>
      </c>
      <c r="I1033" s="37">
        <f t="shared" si="209"/>
        <v>0</v>
      </c>
      <c r="J1033" s="37">
        <f t="shared" si="210"/>
        <v>5</v>
      </c>
      <c r="K1033" s="37"/>
      <c r="L1033" s="55"/>
    </row>
    <row r="1034" spans="1:12">
      <c r="A1034" s="24" t="s">
        <v>3535</v>
      </c>
      <c r="B1034" s="267">
        <v>1</v>
      </c>
      <c r="C1034" s="286" t="s">
        <v>2726</v>
      </c>
      <c r="D1034" s="22">
        <v>0</v>
      </c>
      <c r="E1034" s="22">
        <v>3</v>
      </c>
      <c r="F1034" s="37"/>
      <c r="G1034" s="37"/>
      <c r="H1034" s="37">
        <f>VLOOKUP(E1034,'_Score matrix'!$B$31:$C$35,2,FALSE)</f>
        <v>1</v>
      </c>
      <c r="I1034" s="37">
        <f t="shared" si="209"/>
        <v>0</v>
      </c>
      <c r="J1034" s="37">
        <f t="shared" si="210"/>
        <v>5</v>
      </c>
      <c r="K1034" s="37"/>
      <c r="L1034" s="55"/>
    </row>
    <row r="1035" spans="1:12">
      <c r="A1035" s="24" t="s">
        <v>3536</v>
      </c>
      <c r="B1035" s="267">
        <v>1</v>
      </c>
      <c r="C1035" s="286" t="s">
        <v>2726</v>
      </c>
      <c r="D1035" s="22">
        <v>0</v>
      </c>
      <c r="E1035" s="22">
        <v>3</v>
      </c>
      <c r="F1035" s="37"/>
      <c r="G1035" s="37"/>
      <c r="H1035" s="37">
        <f>VLOOKUP(E1035,'_Score matrix'!$B$31:$C$35,2,FALSE)</f>
        <v>1</v>
      </c>
      <c r="I1035" s="37">
        <f t="shared" si="209"/>
        <v>0</v>
      </c>
      <c r="J1035" s="37">
        <f t="shared" ref="J1035:J1041" si="211">5*H1035</f>
        <v>5</v>
      </c>
      <c r="K1035" s="37"/>
      <c r="L1035" s="55"/>
    </row>
    <row r="1036" spans="1:12">
      <c r="A1036" s="24" t="s">
        <v>3537</v>
      </c>
      <c r="B1036" s="267">
        <v>1</v>
      </c>
      <c r="C1036" s="286" t="s">
        <v>2726</v>
      </c>
      <c r="D1036" s="22">
        <v>0</v>
      </c>
      <c r="E1036" s="22">
        <v>3</v>
      </c>
      <c r="F1036" s="37" t="s">
        <v>2921</v>
      </c>
      <c r="G1036" s="37" t="str">
        <f>IF(B1036=1,F1036,"")</f>
        <v>ID.IM-02</v>
      </c>
      <c r="H1036" s="37">
        <f>VLOOKUP(E1036,'_Score matrix'!$B$31:$C$35,2,FALSE)</f>
        <v>1</v>
      </c>
      <c r="I1036" s="37">
        <f t="shared" si="209"/>
        <v>0</v>
      </c>
      <c r="J1036" s="37">
        <f t="shared" si="211"/>
        <v>5</v>
      </c>
      <c r="K1036" s="37"/>
      <c r="L1036" s="55"/>
    </row>
    <row r="1037" spans="1:12">
      <c r="A1037" s="24" t="s">
        <v>3538</v>
      </c>
      <c r="B1037" s="267">
        <v>1</v>
      </c>
      <c r="C1037" s="286" t="s">
        <v>2726</v>
      </c>
      <c r="D1037" s="22">
        <v>0</v>
      </c>
      <c r="E1037" s="22">
        <v>3</v>
      </c>
      <c r="F1037" s="37" t="s">
        <v>2921</v>
      </c>
      <c r="G1037" s="37" t="str">
        <f>IF(B1037=1,F1037,"")</f>
        <v>ID.IM-02</v>
      </c>
      <c r="H1037" s="37">
        <f>VLOOKUP(E1037,'_Score matrix'!$B$31:$C$35,2,FALSE)</f>
        <v>1</v>
      </c>
      <c r="I1037" s="37">
        <f t="shared" si="209"/>
        <v>0</v>
      </c>
      <c r="J1037" s="37">
        <f t="shared" si="211"/>
        <v>5</v>
      </c>
      <c r="K1037" s="37"/>
      <c r="L1037" s="55"/>
    </row>
    <row r="1038" spans="1:12">
      <c r="A1038" s="24" t="s">
        <v>3539</v>
      </c>
      <c r="B1038" s="267">
        <v>1</v>
      </c>
      <c r="C1038" s="286" t="s">
        <v>2726</v>
      </c>
      <c r="D1038" s="22">
        <v>0</v>
      </c>
      <c r="E1038" s="22">
        <v>3</v>
      </c>
      <c r="F1038" s="37" t="s">
        <v>2921</v>
      </c>
      <c r="G1038" s="37" t="str">
        <f>IF(B1038=1,F1038,"")</f>
        <v>ID.IM-02</v>
      </c>
      <c r="H1038" s="37">
        <f>VLOOKUP(E1038,'_Score matrix'!$B$31:$C$35,2,FALSE)</f>
        <v>1</v>
      </c>
      <c r="I1038" s="37">
        <f t="shared" si="209"/>
        <v>0</v>
      </c>
      <c r="J1038" s="37">
        <f t="shared" si="211"/>
        <v>5</v>
      </c>
      <c r="K1038" s="37"/>
      <c r="L1038" s="55"/>
    </row>
    <row r="1039" spans="1:12">
      <c r="A1039" s="24" t="s">
        <v>3540</v>
      </c>
      <c r="B1039" s="267">
        <v>1</v>
      </c>
      <c r="C1039" s="286" t="s">
        <v>2726</v>
      </c>
      <c r="D1039" s="22">
        <v>0</v>
      </c>
      <c r="E1039" s="22">
        <v>3</v>
      </c>
      <c r="F1039" s="37" t="s">
        <v>2921</v>
      </c>
      <c r="G1039" s="37" t="str">
        <f>IF(B1039=1,F1039,"")</f>
        <v>ID.IM-02</v>
      </c>
      <c r="H1039" s="37">
        <f>VLOOKUP(E1039,'_Score matrix'!$B$31:$C$35,2,FALSE)</f>
        <v>1</v>
      </c>
      <c r="I1039" s="37">
        <f t="shared" si="209"/>
        <v>0</v>
      </c>
      <c r="J1039" s="37">
        <f t="shared" si="211"/>
        <v>5</v>
      </c>
      <c r="K1039" s="37"/>
      <c r="L1039" s="55"/>
    </row>
    <row r="1040" spans="1:12">
      <c r="A1040" s="24" t="s">
        <v>3541</v>
      </c>
      <c r="B1040" s="267">
        <v>1</v>
      </c>
      <c r="C1040" s="286" t="s">
        <v>2726</v>
      </c>
      <c r="D1040" s="22">
        <v>0</v>
      </c>
      <c r="E1040" s="22">
        <v>3</v>
      </c>
      <c r="F1040" s="37"/>
      <c r="G1040" s="37"/>
      <c r="H1040" s="37">
        <f>VLOOKUP(E1040,'_Score matrix'!$B$31:$C$35,2,FALSE)</f>
        <v>1</v>
      </c>
      <c r="I1040" s="37">
        <f t="shared" si="209"/>
        <v>0</v>
      </c>
      <c r="J1040" s="37">
        <f t="shared" si="211"/>
        <v>5</v>
      </c>
      <c r="K1040" s="37"/>
      <c r="L1040" s="55"/>
    </row>
    <row r="1041" spans="1:12" ht="15" thickBot="1">
      <c r="A1041" s="24" t="s">
        <v>3542</v>
      </c>
      <c r="B1041" s="267">
        <v>1</v>
      </c>
      <c r="C1041" s="286" t="s">
        <v>2726</v>
      </c>
      <c r="D1041" s="22">
        <v>0</v>
      </c>
      <c r="E1041" s="22">
        <v>3</v>
      </c>
      <c r="F1041" s="205" t="s">
        <v>3121</v>
      </c>
      <c r="G1041" s="205" t="str">
        <f>IF(B1041=1,F1041,"")</f>
        <v>ID.IM-03</v>
      </c>
      <c r="H1041" s="37">
        <f>VLOOKUP(E1041,'_Score matrix'!$B$31:$C$35,2,FALSE)</f>
        <v>1</v>
      </c>
      <c r="I1041" s="37">
        <f t="shared" si="209"/>
        <v>0</v>
      </c>
      <c r="J1041" s="37">
        <f t="shared" si="211"/>
        <v>5</v>
      </c>
      <c r="K1041" s="37"/>
      <c r="L1041" s="55"/>
    </row>
    <row r="1042" spans="1:12" ht="15" thickBot="1">
      <c r="A1042" s="69" t="s">
        <v>2806</v>
      </c>
      <c r="B1042" s="262"/>
      <c r="C1042" s="281"/>
      <c r="D1042" s="20">
        <f>SUMIFS(D:D,$A:$A,"M 5*",$B:$B,1,$C:$C,"M",$L:$L,"&lt;&gt;NIST MAPPING")</f>
        <v>0</v>
      </c>
      <c r="E1042" s="20">
        <f>SUMIFS(E:E,$A:$A,"M 5*",$B:$B,1,$C:$C,"M",$L:$L,"&lt;&gt;NIST MAPPING")</f>
        <v>54</v>
      </c>
      <c r="F1042" s="33"/>
      <c r="G1042" s="33"/>
      <c r="H1042" s="33">
        <f>SUMIFS(H:H,$A:$A,"M 5*",$B:$B,1,$C:$C,"M",$L:$L,"&lt;&gt;NIST MAPPING")</f>
        <v>18</v>
      </c>
      <c r="I1042" s="33">
        <f>SUMIFS(I:I,$A:$A,"M 5*",$B:$B,1,$C:$C,"M",$L:$L,"&lt;&gt;NIST MAPPING")</f>
        <v>0</v>
      </c>
      <c r="J1042" s="33">
        <f>SUMIFS(J:J,$A:$A,"M 5*",$B:$B,1,$C:$C,"M",$L:$L,"&lt;&gt;NIST MAPPING")</f>
        <v>90</v>
      </c>
      <c r="K1042" s="33">
        <f>IF(ROUND(100*(I1042-H1042)/(J1042-H1042),2) &lt; 0, 0, ROUND(100*(I1042-H1042)/(J1042-H1042),2))</f>
        <v>0</v>
      </c>
      <c r="L1042" s="462"/>
    </row>
    <row r="1043" spans="1:12" ht="15" thickBot="1">
      <c r="A1043" s="130"/>
      <c r="B1043" s="521"/>
      <c r="C1043" s="522"/>
      <c r="D1043" s="523"/>
      <c r="E1043" s="523"/>
      <c r="F1043" s="524"/>
      <c r="G1043" s="524"/>
      <c r="H1043" s="524"/>
      <c r="I1043" s="524"/>
      <c r="J1043" s="524"/>
      <c r="K1043" s="524"/>
      <c r="L1043" s="131"/>
    </row>
    <row r="1044" spans="1:12">
      <c r="A1044" s="53" t="s">
        <v>33</v>
      </c>
      <c r="B1044" s="525"/>
      <c r="C1044" s="526"/>
      <c r="D1044" s="66"/>
      <c r="E1044" s="66"/>
      <c r="F1044" s="42"/>
      <c r="G1044" s="42"/>
      <c r="H1044" s="42"/>
      <c r="I1044" s="42"/>
      <c r="J1044" s="42"/>
      <c r="K1044" s="42"/>
      <c r="L1044" s="59"/>
    </row>
    <row r="1045" spans="1:12">
      <c r="A1045" s="24" t="s">
        <v>3543</v>
      </c>
      <c r="B1045" s="267">
        <f>$D$320-1</f>
        <v>1</v>
      </c>
      <c r="C1045" s="286" t="s">
        <v>2726</v>
      </c>
      <c r="D1045" s="22">
        <v>0</v>
      </c>
      <c r="E1045" s="22">
        <v>3</v>
      </c>
      <c r="F1045" s="37" t="s">
        <v>3115</v>
      </c>
      <c r="G1045" s="37" t="str">
        <f t="shared" ref="G1045:G1064" si="212">IF(B1045=1,F1045,"")</f>
        <v>ID.AM-08</v>
      </c>
      <c r="H1045" s="37">
        <f>VLOOKUP(E1045,'_Score matrix'!$B$31:$C$35,2,FALSE)</f>
        <v>1</v>
      </c>
      <c r="I1045" s="37">
        <f t="shared" ref="I1045:I1064" si="213">D1045*H1045</f>
        <v>0</v>
      </c>
      <c r="J1045" s="37">
        <f t="shared" ref="J1045" si="214">5*H1045</f>
        <v>5</v>
      </c>
      <c r="K1045" s="37"/>
      <c r="L1045" s="55"/>
    </row>
    <row r="1046" spans="1:12">
      <c r="A1046" s="24" t="s">
        <v>3544</v>
      </c>
      <c r="B1046" s="267">
        <f>$D$320-1</f>
        <v>1</v>
      </c>
      <c r="C1046" s="286" t="s">
        <v>2726</v>
      </c>
      <c r="D1046" s="22">
        <v>0</v>
      </c>
      <c r="E1046" s="22">
        <v>3</v>
      </c>
      <c r="F1046" s="37" t="s">
        <v>3115</v>
      </c>
      <c r="G1046" s="37" t="str">
        <f t="shared" si="212"/>
        <v>ID.AM-08</v>
      </c>
      <c r="H1046" s="37">
        <f>VLOOKUP(E1046,'_Score matrix'!$B$31:$C$35,2,FALSE)</f>
        <v>1</v>
      </c>
      <c r="I1046" s="37">
        <f t="shared" si="213"/>
        <v>0</v>
      </c>
      <c r="J1046" s="37">
        <f t="shared" ref="J1046:J1049" si="215">5*H1046</f>
        <v>5</v>
      </c>
      <c r="K1046" s="37"/>
      <c r="L1046" s="55"/>
    </row>
    <row r="1047" spans="1:12">
      <c r="A1047" s="24" t="s">
        <v>3545</v>
      </c>
      <c r="B1047" s="267">
        <f>$D$320-1</f>
        <v>1</v>
      </c>
      <c r="C1047" s="286" t="s">
        <v>2726</v>
      </c>
      <c r="D1047" s="22">
        <v>0</v>
      </c>
      <c r="E1047" s="22">
        <v>3</v>
      </c>
      <c r="F1047" s="37" t="s">
        <v>3115</v>
      </c>
      <c r="G1047" s="37" t="str">
        <f t="shared" si="212"/>
        <v>ID.AM-08</v>
      </c>
      <c r="H1047" s="37">
        <f>VLOOKUP(E1047,'_Score matrix'!$B$31:$C$35,2,FALSE)</f>
        <v>1</v>
      </c>
      <c r="I1047" s="37">
        <f t="shared" si="213"/>
        <v>0</v>
      </c>
      <c r="J1047" s="37">
        <f t="shared" si="215"/>
        <v>5</v>
      </c>
      <c r="K1047" s="37"/>
      <c r="L1047" s="55"/>
    </row>
    <row r="1048" spans="1:12">
      <c r="A1048" s="24" t="s">
        <v>3546</v>
      </c>
      <c r="B1048" s="267">
        <f>$D$320-1</f>
        <v>1</v>
      </c>
      <c r="C1048" s="286" t="s">
        <v>2726</v>
      </c>
      <c r="D1048" s="22">
        <v>0</v>
      </c>
      <c r="E1048" s="22">
        <v>3</v>
      </c>
      <c r="F1048" s="37" t="s">
        <v>3115</v>
      </c>
      <c r="G1048" s="37" t="str">
        <f t="shared" si="212"/>
        <v>ID.AM-08</v>
      </c>
      <c r="H1048" s="37">
        <f>VLOOKUP(E1048,'_Score matrix'!$B$31:$C$35,2,FALSE)</f>
        <v>1</v>
      </c>
      <c r="I1048" s="37">
        <f t="shared" si="213"/>
        <v>0</v>
      </c>
      <c r="J1048" s="37">
        <f t="shared" si="215"/>
        <v>5</v>
      </c>
      <c r="K1048" s="37"/>
      <c r="L1048" s="55"/>
    </row>
    <row r="1049" spans="1:12">
      <c r="A1049" s="24" t="s">
        <v>3547</v>
      </c>
      <c r="B1049" s="267">
        <f>$D$320-1</f>
        <v>1</v>
      </c>
      <c r="C1049" s="286" t="s">
        <v>2726</v>
      </c>
      <c r="D1049" s="22">
        <v>0</v>
      </c>
      <c r="E1049" s="22">
        <v>3</v>
      </c>
      <c r="F1049" s="37" t="s">
        <v>3115</v>
      </c>
      <c r="G1049" s="37" t="str">
        <f t="shared" si="212"/>
        <v>ID.AM-08</v>
      </c>
      <c r="H1049" s="37">
        <f>VLOOKUP(E1049,'_Score matrix'!$B$31:$C$35,2,FALSE)</f>
        <v>1</v>
      </c>
      <c r="I1049" s="37">
        <f t="shared" si="213"/>
        <v>0</v>
      </c>
      <c r="J1049" s="37">
        <f t="shared" si="215"/>
        <v>5</v>
      </c>
      <c r="K1049" s="37"/>
      <c r="L1049" s="55"/>
    </row>
    <row r="1050" spans="1:12">
      <c r="A1050" s="24" t="s">
        <v>3548</v>
      </c>
      <c r="B1050" s="267">
        <f>$D$376-1</f>
        <v>1</v>
      </c>
      <c r="C1050" s="286" t="s">
        <v>2726</v>
      </c>
      <c r="D1050" s="22">
        <v>0</v>
      </c>
      <c r="E1050" s="22">
        <v>3</v>
      </c>
      <c r="F1050" s="37" t="s">
        <v>3115</v>
      </c>
      <c r="G1050" s="37" t="str">
        <f t="shared" si="212"/>
        <v>ID.AM-08</v>
      </c>
      <c r="H1050" s="37">
        <f>VLOOKUP(E1050,'_Score matrix'!$B$31:$C$35,2,FALSE)</f>
        <v>1</v>
      </c>
      <c r="I1050" s="37">
        <f t="shared" si="213"/>
        <v>0</v>
      </c>
      <c r="J1050" s="37">
        <f t="shared" ref="J1050:J1064" si="216">5*H1050</f>
        <v>5</v>
      </c>
      <c r="K1050" s="37"/>
      <c r="L1050" s="55"/>
    </row>
    <row r="1051" spans="1:12">
      <c r="A1051" s="24" t="s">
        <v>3549</v>
      </c>
      <c r="B1051" s="267">
        <f>$D$376-1</f>
        <v>1</v>
      </c>
      <c r="C1051" s="286" t="s">
        <v>2726</v>
      </c>
      <c r="D1051" s="22">
        <v>0</v>
      </c>
      <c r="E1051" s="22">
        <v>3</v>
      </c>
      <c r="F1051" s="37" t="s">
        <v>3115</v>
      </c>
      <c r="G1051" s="37" t="str">
        <f t="shared" si="212"/>
        <v>ID.AM-08</v>
      </c>
      <c r="H1051" s="37">
        <f>VLOOKUP(E1051,'_Score matrix'!$B$31:$C$35,2,FALSE)</f>
        <v>1</v>
      </c>
      <c r="I1051" s="37">
        <f t="shared" si="213"/>
        <v>0</v>
      </c>
      <c r="J1051" s="37">
        <f t="shared" si="216"/>
        <v>5</v>
      </c>
      <c r="K1051" s="37"/>
      <c r="L1051" s="55"/>
    </row>
    <row r="1052" spans="1:12">
      <c r="A1052" s="24" t="s">
        <v>3550</v>
      </c>
      <c r="B1052" s="267">
        <f>$D$376-1</f>
        <v>1</v>
      </c>
      <c r="C1052" s="286" t="s">
        <v>2726</v>
      </c>
      <c r="D1052" s="22">
        <v>0</v>
      </c>
      <c r="E1052" s="22">
        <v>3</v>
      </c>
      <c r="F1052" s="37" t="s">
        <v>3115</v>
      </c>
      <c r="G1052" s="37" t="str">
        <f t="shared" si="212"/>
        <v>ID.AM-08</v>
      </c>
      <c r="H1052" s="37">
        <f>VLOOKUP(E1052,'_Score matrix'!$B$31:$C$35,2,FALSE)</f>
        <v>1</v>
      </c>
      <c r="I1052" s="37">
        <f t="shared" si="213"/>
        <v>0</v>
      </c>
      <c r="J1052" s="37">
        <f t="shared" si="216"/>
        <v>5</v>
      </c>
      <c r="K1052" s="37"/>
      <c r="L1052" s="55"/>
    </row>
    <row r="1053" spans="1:12">
      <c r="A1053" s="24" t="s">
        <v>3551</v>
      </c>
      <c r="B1053" s="267">
        <f>$D$376-1</f>
        <v>1</v>
      </c>
      <c r="C1053" s="286" t="s">
        <v>2726</v>
      </c>
      <c r="D1053" s="22">
        <v>0</v>
      </c>
      <c r="E1053" s="22">
        <v>3</v>
      </c>
      <c r="F1053" s="37" t="s">
        <v>3115</v>
      </c>
      <c r="G1053" s="37" t="str">
        <f t="shared" si="212"/>
        <v>ID.AM-08</v>
      </c>
      <c r="H1053" s="37">
        <f>VLOOKUP(E1053,'_Score matrix'!$B$31:$C$35,2,FALSE)</f>
        <v>1</v>
      </c>
      <c r="I1053" s="37">
        <f t="shared" si="213"/>
        <v>0</v>
      </c>
      <c r="J1053" s="37">
        <f t="shared" si="216"/>
        <v>5</v>
      </c>
      <c r="K1053" s="37"/>
      <c r="L1053" s="55"/>
    </row>
    <row r="1054" spans="1:12">
      <c r="A1054" s="24" t="s">
        <v>3552</v>
      </c>
      <c r="B1054" s="267">
        <f>$D$376-1</f>
        <v>1</v>
      </c>
      <c r="C1054" s="286" t="s">
        <v>2726</v>
      </c>
      <c r="D1054" s="22">
        <v>0</v>
      </c>
      <c r="E1054" s="22">
        <v>3</v>
      </c>
      <c r="F1054" s="37" t="s">
        <v>3115</v>
      </c>
      <c r="G1054" s="37" t="str">
        <f t="shared" si="212"/>
        <v>ID.AM-08</v>
      </c>
      <c r="H1054" s="37">
        <f>VLOOKUP(E1054,'_Score matrix'!$B$31:$C$35,2,FALSE)</f>
        <v>1</v>
      </c>
      <c r="I1054" s="37">
        <f t="shared" si="213"/>
        <v>0</v>
      </c>
      <c r="J1054" s="37">
        <f t="shared" si="216"/>
        <v>5</v>
      </c>
      <c r="K1054" s="37"/>
      <c r="L1054" s="55"/>
    </row>
    <row r="1055" spans="1:12">
      <c r="A1055" s="24" t="s">
        <v>3553</v>
      </c>
      <c r="B1055" s="267">
        <f>$D$423-1</f>
        <v>1</v>
      </c>
      <c r="C1055" s="286" t="s">
        <v>2726</v>
      </c>
      <c r="D1055" s="22">
        <v>0</v>
      </c>
      <c r="E1055" s="22">
        <v>3</v>
      </c>
      <c r="F1055" s="37" t="s">
        <v>3115</v>
      </c>
      <c r="G1055" s="37" t="str">
        <f t="shared" si="212"/>
        <v>ID.AM-08</v>
      </c>
      <c r="H1055" s="37">
        <f>VLOOKUP(E1055,'_Score matrix'!$B$31:$C$35,2,FALSE)</f>
        <v>1</v>
      </c>
      <c r="I1055" s="37">
        <f t="shared" si="213"/>
        <v>0</v>
      </c>
      <c r="J1055" s="37">
        <f t="shared" si="216"/>
        <v>5</v>
      </c>
      <c r="K1055" s="37"/>
      <c r="L1055" s="55"/>
    </row>
    <row r="1056" spans="1:12">
      <c r="A1056" s="24" t="s">
        <v>3554</v>
      </c>
      <c r="B1056" s="267">
        <f t="shared" ref="B1056:B1059" si="217">$D$423-1</f>
        <v>1</v>
      </c>
      <c r="C1056" s="286" t="s">
        <v>2726</v>
      </c>
      <c r="D1056" s="22">
        <v>0</v>
      </c>
      <c r="E1056" s="22">
        <v>3</v>
      </c>
      <c r="F1056" s="37" t="s">
        <v>3115</v>
      </c>
      <c r="G1056" s="37" t="str">
        <f t="shared" si="212"/>
        <v>ID.AM-08</v>
      </c>
      <c r="H1056" s="37">
        <f>VLOOKUP(E1056,'_Score matrix'!$B$31:$C$35,2,FALSE)</f>
        <v>1</v>
      </c>
      <c r="I1056" s="37">
        <f t="shared" si="213"/>
        <v>0</v>
      </c>
      <c r="J1056" s="37">
        <f t="shared" si="216"/>
        <v>5</v>
      </c>
      <c r="K1056" s="37"/>
      <c r="L1056" s="55"/>
    </row>
    <row r="1057" spans="1:12">
      <c r="A1057" s="24" t="s">
        <v>3555</v>
      </c>
      <c r="B1057" s="267">
        <f t="shared" si="217"/>
        <v>1</v>
      </c>
      <c r="C1057" s="286" t="s">
        <v>2726</v>
      </c>
      <c r="D1057" s="22">
        <v>0</v>
      </c>
      <c r="E1057" s="22">
        <v>3</v>
      </c>
      <c r="F1057" s="37" t="s">
        <v>3115</v>
      </c>
      <c r="G1057" s="37" t="str">
        <f t="shared" si="212"/>
        <v>ID.AM-08</v>
      </c>
      <c r="H1057" s="37">
        <f>VLOOKUP(E1057,'_Score matrix'!$B$31:$C$35,2,FALSE)</f>
        <v>1</v>
      </c>
      <c r="I1057" s="37">
        <f t="shared" si="213"/>
        <v>0</v>
      </c>
      <c r="J1057" s="37">
        <f t="shared" si="216"/>
        <v>5</v>
      </c>
      <c r="K1057" s="37"/>
      <c r="L1057" s="55"/>
    </row>
    <row r="1058" spans="1:12">
      <c r="A1058" s="24" t="s">
        <v>3556</v>
      </c>
      <c r="B1058" s="267">
        <f t="shared" si="217"/>
        <v>1</v>
      </c>
      <c r="C1058" s="286" t="s">
        <v>2726</v>
      </c>
      <c r="D1058" s="22">
        <v>0</v>
      </c>
      <c r="E1058" s="22">
        <v>3</v>
      </c>
      <c r="F1058" s="37" t="s">
        <v>3115</v>
      </c>
      <c r="G1058" s="37" t="str">
        <f t="shared" si="212"/>
        <v>ID.AM-08</v>
      </c>
      <c r="H1058" s="37">
        <f>VLOOKUP(E1058,'_Score matrix'!$B$31:$C$35,2,FALSE)</f>
        <v>1</v>
      </c>
      <c r="I1058" s="37">
        <f t="shared" si="213"/>
        <v>0</v>
      </c>
      <c r="J1058" s="37">
        <f t="shared" si="216"/>
        <v>5</v>
      </c>
      <c r="K1058" s="37"/>
      <c r="L1058" s="55"/>
    </row>
    <row r="1059" spans="1:12">
      <c r="A1059" s="24" t="s">
        <v>3557</v>
      </c>
      <c r="B1059" s="267">
        <f t="shared" si="217"/>
        <v>1</v>
      </c>
      <c r="C1059" s="286" t="s">
        <v>2726</v>
      </c>
      <c r="D1059" s="22">
        <v>0</v>
      </c>
      <c r="E1059" s="22">
        <v>3</v>
      </c>
      <c r="F1059" s="37" t="s">
        <v>3115</v>
      </c>
      <c r="G1059" s="37" t="str">
        <f t="shared" si="212"/>
        <v>ID.AM-08</v>
      </c>
      <c r="H1059" s="37">
        <f>VLOOKUP(E1059,'_Score matrix'!$B$31:$C$35,2,FALSE)</f>
        <v>1</v>
      </c>
      <c r="I1059" s="37">
        <f t="shared" si="213"/>
        <v>0</v>
      </c>
      <c r="J1059" s="37">
        <f t="shared" si="216"/>
        <v>5</v>
      </c>
      <c r="K1059" s="37"/>
      <c r="L1059" s="55"/>
    </row>
    <row r="1060" spans="1:12">
      <c r="A1060" s="24" t="s">
        <v>3558</v>
      </c>
      <c r="B1060" s="267">
        <f>$D$477-1</f>
        <v>1</v>
      </c>
      <c r="C1060" s="286" t="s">
        <v>2726</v>
      </c>
      <c r="D1060" s="22">
        <v>0</v>
      </c>
      <c r="E1060" s="22">
        <v>3</v>
      </c>
      <c r="F1060" s="37" t="s">
        <v>3115</v>
      </c>
      <c r="G1060" s="37" t="str">
        <f t="shared" si="212"/>
        <v>ID.AM-08</v>
      </c>
      <c r="H1060" s="37">
        <f>VLOOKUP(E1060,'_Score matrix'!$B$31:$C$35,2,FALSE)</f>
        <v>1</v>
      </c>
      <c r="I1060" s="37">
        <f t="shared" si="213"/>
        <v>0</v>
      </c>
      <c r="J1060" s="37">
        <f t="shared" si="216"/>
        <v>5</v>
      </c>
      <c r="K1060" s="37"/>
      <c r="L1060" s="55"/>
    </row>
    <row r="1061" spans="1:12">
      <c r="A1061" s="24" t="s">
        <v>3559</v>
      </c>
      <c r="B1061" s="267">
        <f t="shared" ref="B1061:B1064" si="218">$D$477-1</f>
        <v>1</v>
      </c>
      <c r="C1061" s="286" t="s">
        <v>2726</v>
      </c>
      <c r="D1061" s="22">
        <v>0</v>
      </c>
      <c r="E1061" s="22">
        <v>3</v>
      </c>
      <c r="F1061" s="37" t="s">
        <v>3115</v>
      </c>
      <c r="G1061" s="37" t="str">
        <f t="shared" si="212"/>
        <v>ID.AM-08</v>
      </c>
      <c r="H1061" s="37">
        <f>VLOOKUP(E1061,'_Score matrix'!$B$31:$C$35,2,FALSE)</f>
        <v>1</v>
      </c>
      <c r="I1061" s="37">
        <f t="shared" si="213"/>
        <v>0</v>
      </c>
      <c r="J1061" s="37">
        <f t="shared" si="216"/>
        <v>5</v>
      </c>
      <c r="K1061" s="37"/>
      <c r="L1061" s="55"/>
    </row>
    <row r="1062" spans="1:12">
      <c r="A1062" s="24" t="s">
        <v>3560</v>
      </c>
      <c r="B1062" s="267">
        <f t="shared" si="218"/>
        <v>1</v>
      </c>
      <c r="C1062" s="286" t="s">
        <v>2726</v>
      </c>
      <c r="D1062" s="22">
        <v>0</v>
      </c>
      <c r="E1062" s="22">
        <v>3</v>
      </c>
      <c r="F1062" s="37" t="s">
        <v>3115</v>
      </c>
      <c r="G1062" s="37" t="str">
        <f t="shared" si="212"/>
        <v>ID.AM-08</v>
      </c>
      <c r="H1062" s="37">
        <f>VLOOKUP(E1062,'_Score matrix'!$B$31:$C$35,2,FALSE)</f>
        <v>1</v>
      </c>
      <c r="I1062" s="37">
        <f t="shared" si="213"/>
        <v>0</v>
      </c>
      <c r="J1062" s="37">
        <f t="shared" si="216"/>
        <v>5</v>
      </c>
      <c r="K1062" s="37"/>
      <c r="L1062" s="55"/>
    </row>
    <row r="1063" spans="1:12">
      <c r="A1063" s="24" t="s">
        <v>3561</v>
      </c>
      <c r="B1063" s="267">
        <f t="shared" si="218"/>
        <v>1</v>
      </c>
      <c r="C1063" s="286" t="s">
        <v>2726</v>
      </c>
      <c r="D1063" s="22">
        <v>0</v>
      </c>
      <c r="E1063" s="22">
        <v>3</v>
      </c>
      <c r="F1063" s="37" t="s">
        <v>3115</v>
      </c>
      <c r="G1063" s="37" t="str">
        <f t="shared" si="212"/>
        <v>ID.AM-08</v>
      </c>
      <c r="H1063" s="37">
        <f>VLOOKUP(E1063,'_Score matrix'!$B$31:$C$35,2,FALSE)</f>
        <v>1</v>
      </c>
      <c r="I1063" s="37">
        <f t="shared" si="213"/>
        <v>0</v>
      </c>
      <c r="J1063" s="37">
        <f t="shared" si="216"/>
        <v>5</v>
      </c>
      <c r="K1063" s="37"/>
      <c r="L1063" s="55"/>
    </row>
    <row r="1064" spans="1:12" ht="15" thickBot="1">
      <c r="A1064" s="25" t="s">
        <v>3562</v>
      </c>
      <c r="B1064" s="505">
        <f t="shared" si="218"/>
        <v>1</v>
      </c>
      <c r="C1064" s="506" t="s">
        <v>2726</v>
      </c>
      <c r="D1064" s="26">
        <v>0</v>
      </c>
      <c r="E1064" s="26">
        <v>3</v>
      </c>
      <c r="F1064" s="37" t="s">
        <v>3115</v>
      </c>
      <c r="G1064" s="37" t="str">
        <f t="shared" si="212"/>
        <v>ID.AM-08</v>
      </c>
      <c r="H1064" s="38">
        <f>VLOOKUP(E1064,'_Score matrix'!$B$31:$C$35,2,FALSE)</f>
        <v>1</v>
      </c>
      <c r="I1064" s="38">
        <f t="shared" si="213"/>
        <v>0</v>
      </c>
      <c r="J1064" s="38">
        <f t="shared" si="216"/>
        <v>5</v>
      </c>
      <c r="K1064" s="38"/>
      <c r="L1064" s="56"/>
    </row>
    <row r="1065" spans="1:12">
      <c r="A1065" s="53" t="s">
        <v>38</v>
      </c>
      <c r="B1065" s="525"/>
      <c r="C1065" s="526"/>
      <c r="D1065" s="66"/>
      <c r="E1065" s="66"/>
      <c r="F1065" s="42"/>
      <c r="G1065" s="42"/>
      <c r="H1065" s="42"/>
      <c r="I1065" s="42"/>
      <c r="J1065" s="42"/>
      <c r="K1065" s="42"/>
      <c r="L1065" s="59"/>
    </row>
    <row r="1066" spans="1:12">
      <c r="A1066" s="24" t="s">
        <v>3563</v>
      </c>
      <c r="B1066" s="267">
        <f>$D$527-1</f>
        <v>1</v>
      </c>
      <c r="C1066" s="286" t="s">
        <v>2726</v>
      </c>
      <c r="D1066" s="22">
        <v>0</v>
      </c>
      <c r="E1066" s="22">
        <v>3</v>
      </c>
      <c r="F1066" s="37"/>
      <c r="G1066" s="37"/>
      <c r="H1066" s="37">
        <f>VLOOKUP(E1066,'_Score matrix'!$B$31:$C$35,2,FALSE)</f>
        <v>1</v>
      </c>
      <c r="I1066" s="37">
        <f t="shared" ref="I1066:I1074" si="219">D1066*H1066</f>
        <v>0</v>
      </c>
      <c r="J1066" s="37">
        <f t="shared" ref="J1066" si="220">5*H1066</f>
        <v>5</v>
      </c>
      <c r="K1066" s="37"/>
      <c r="L1066" s="55"/>
    </row>
    <row r="1067" spans="1:12">
      <c r="A1067" s="24" t="s">
        <v>3564</v>
      </c>
      <c r="B1067" s="267">
        <f>$D$601-1</f>
        <v>1</v>
      </c>
      <c r="C1067" s="286" t="s">
        <v>2726</v>
      </c>
      <c r="D1067" s="22">
        <v>0</v>
      </c>
      <c r="E1067" s="22">
        <v>3</v>
      </c>
      <c r="F1067" s="37"/>
      <c r="G1067" s="37"/>
      <c r="H1067" s="37">
        <f>VLOOKUP(E1067,'_Score matrix'!$B$31:$C$35,2,FALSE)</f>
        <v>1</v>
      </c>
      <c r="I1067" s="37">
        <f t="shared" si="219"/>
        <v>0</v>
      </c>
      <c r="J1067" s="37">
        <f t="shared" ref="J1067" si="221">5*H1067</f>
        <v>5</v>
      </c>
      <c r="K1067" s="37"/>
      <c r="L1067" s="55"/>
    </row>
    <row r="1068" spans="1:12">
      <c r="A1068" s="24" t="s">
        <v>3565</v>
      </c>
      <c r="B1068" s="267">
        <f>$D$680-1</f>
        <v>1</v>
      </c>
      <c r="C1068" s="286" t="s">
        <v>2726</v>
      </c>
      <c r="D1068" s="22">
        <v>0</v>
      </c>
      <c r="E1068" s="22">
        <v>3</v>
      </c>
      <c r="F1068" s="37"/>
      <c r="G1068" s="37"/>
      <c r="H1068" s="37">
        <f>VLOOKUP(E1068,'_Score matrix'!$B$31:$C$35,2,FALSE)</f>
        <v>1</v>
      </c>
      <c r="I1068" s="37">
        <f t="shared" si="219"/>
        <v>0</v>
      </c>
      <c r="J1068" s="37">
        <f t="shared" ref="J1068:J1072" si="222">5*H1068</f>
        <v>5</v>
      </c>
      <c r="K1068" s="37"/>
      <c r="L1068" s="55"/>
    </row>
    <row r="1069" spans="1:12">
      <c r="A1069" s="24" t="s">
        <v>3566</v>
      </c>
      <c r="B1069" s="267">
        <f>$D$743-1</f>
        <v>1</v>
      </c>
      <c r="C1069" s="286" t="s">
        <v>2726</v>
      </c>
      <c r="D1069" s="22">
        <v>0</v>
      </c>
      <c r="E1069" s="22">
        <v>3</v>
      </c>
      <c r="F1069" s="37"/>
      <c r="G1069" s="37"/>
      <c r="H1069" s="37">
        <f>VLOOKUP(E1069,'_Score matrix'!$B$31:$C$35,2,FALSE)</f>
        <v>1</v>
      </c>
      <c r="I1069" s="37">
        <f t="shared" si="219"/>
        <v>0</v>
      </c>
      <c r="J1069" s="37">
        <f t="shared" si="222"/>
        <v>5</v>
      </c>
      <c r="K1069" s="37"/>
      <c r="L1069" s="55"/>
    </row>
    <row r="1070" spans="1:12">
      <c r="A1070" s="24" t="s">
        <v>3567</v>
      </c>
      <c r="B1070" s="267">
        <f>$D$804-1</f>
        <v>1</v>
      </c>
      <c r="C1070" s="286" t="s">
        <v>2726</v>
      </c>
      <c r="D1070" s="22">
        <v>0</v>
      </c>
      <c r="E1070" s="22">
        <v>3</v>
      </c>
      <c r="F1070" s="37"/>
      <c r="G1070" s="37"/>
      <c r="H1070" s="37">
        <f>VLOOKUP(E1070,'_Score matrix'!$B$31:$C$35,2,FALSE)</f>
        <v>1</v>
      </c>
      <c r="I1070" s="37">
        <f t="shared" si="219"/>
        <v>0</v>
      </c>
      <c r="J1070" s="37">
        <f t="shared" si="222"/>
        <v>5</v>
      </c>
      <c r="K1070" s="37"/>
      <c r="L1070" s="55"/>
    </row>
    <row r="1071" spans="1:12">
      <c r="A1071" s="24" t="s">
        <v>3568</v>
      </c>
      <c r="B1071" s="267">
        <f>$D$858-1</f>
        <v>1</v>
      </c>
      <c r="C1071" s="286" t="s">
        <v>2726</v>
      </c>
      <c r="D1071" s="22">
        <v>0</v>
      </c>
      <c r="E1071" s="22">
        <v>3</v>
      </c>
      <c r="F1071" s="37"/>
      <c r="G1071" s="37"/>
      <c r="H1071" s="37">
        <f>VLOOKUP(E1071,'_Score matrix'!$B$31:$C$35,2,FALSE)</f>
        <v>1</v>
      </c>
      <c r="I1071" s="37">
        <f t="shared" si="219"/>
        <v>0</v>
      </c>
      <c r="J1071" s="37">
        <f t="shared" si="222"/>
        <v>5</v>
      </c>
      <c r="K1071" s="37"/>
      <c r="L1071" s="55"/>
    </row>
    <row r="1072" spans="1:12">
      <c r="A1072" s="24" t="s">
        <v>3569</v>
      </c>
      <c r="B1072" s="267">
        <f>$D$918-1</f>
        <v>1</v>
      </c>
      <c r="C1072" s="286" t="s">
        <v>2726</v>
      </c>
      <c r="D1072" s="22">
        <v>0</v>
      </c>
      <c r="E1072" s="22">
        <v>3</v>
      </c>
      <c r="F1072" s="37"/>
      <c r="G1072" s="37"/>
      <c r="H1072" s="37">
        <f>VLOOKUP(E1072,'_Score matrix'!$B$31:$C$35,2,FALSE)</f>
        <v>1</v>
      </c>
      <c r="I1072" s="37">
        <f t="shared" si="219"/>
        <v>0</v>
      </c>
      <c r="J1072" s="37">
        <f t="shared" si="222"/>
        <v>5</v>
      </c>
      <c r="K1072" s="37"/>
      <c r="L1072" s="55"/>
    </row>
    <row r="1073" spans="1:12">
      <c r="A1073" s="24" t="s">
        <v>3570</v>
      </c>
      <c r="B1073" s="267">
        <f t="shared" ref="B1073:B1074" si="223">$D$743-1</f>
        <v>1</v>
      </c>
      <c r="C1073" s="286" t="s">
        <v>3067</v>
      </c>
      <c r="D1073" s="22">
        <v>0</v>
      </c>
      <c r="E1073" s="22">
        <f>IF(D1073=6, 1, 3)</f>
        <v>3</v>
      </c>
      <c r="F1073" s="37" t="s">
        <v>2949</v>
      </c>
      <c r="G1073" s="37" t="str">
        <f>IF(B1073=1,F1073,"")</f>
        <v>ID.RA-05</v>
      </c>
      <c r="H1073" s="37">
        <f>VLOOKUP(E1073,'_Score matrix'!$B$31:$C$35,2,FALSE)</f>
        <v>1</v>
      </c>
      <c r="I1073" s="37">
        <f t="shared" si="219"/>
        <v>0</v>
      </c>
      <c r="J1073" s="37">
        <f t="shared" ref="J1073:J1074" si="224">5*H1073</f>
        <v>5</v>
      </c>
      <c r="K1073" s="37"/>
      <c r="L1073" s="55"/>
    </row>
    <row r="1074" spans="1:12" ht="15" thickBot="1">
      <c r="A1074" s="186" t="s">
        <v>3571</v>
      </c>
      <c r="B1074" s="527">
        <f t="shared" si="223"/>
        <v>1</v>
      </c>
      <c r="C1074" s="302" t="s">
        <v>3067</v>
      </c>
      <c r="D1074" s="67">
        <v>0</v>
      </c>
      <c r="E1074" s="67">
        <f t="shared" ref="E1074" si="225">IF(D1074=6, 1, 3)</f>
        <v>3</v>
      </c>
      <c r="F1074" s="44"/>
      <c r="G1074" s="44"/>
      <c r="H1074" s="44">
        <f>VLOOKUP(E1074,'_Score matrix'!$B$31:$C$35,2,FALSE)</f>
        <v>1</v>
      </c>
      <c r="I1074" s="44">
        <f t="shared" si="219"/>
        <v>0</v>
      </c>
      <c r="J1074" s="44">
        <f t="shared" si="224"/>
        <v>5</v>
      </c>
      <c r="K1074" s="44"/>
      <c r="L1074" s="62"/>
    </row>
    <row r="1075" spans="1:12" ht="15" thickBot="1"/>
    <row r="1076" spans="1:12" ht="15" thickBot="1">
      <c r="A1076" s="554" t="s">
        <v>3572</v>
      </c>
      <c r="B1076" s="555"/>
      <c r="C1076" s="556"/>
      <c r="D1076" s="557"/>
      <c r="E1076" s="557"/>
      <c r="F1076" s="557"/>
      <c r="G1076" s="557"/>
      <c r="H1076" s="557"/>
      <c r="I1076" s="557"/>
      <c r="J1076" s="557"/>
      <c r="K1076" s="557"/>
      <c r="L1076" s="558"/>
    </row>
    <row r="1077" spans="1:12">
      <c r="A1077" s="520" t="s">
        <v>13</v>
      </c>
      <c r="B1077" s="528"/>
      <c r="C1077" s="529"/>
      <c r="D1077" s="530"/>
      <c r="E1077" s="530"/>
      <c r="F1077" s="42"/>
      <c r="G1077" s="42"/>
      <c r="H1077" s="42"/>
      <c r="I1077" s="42"/>
      <c r="J1077" s="42"/>
      <c r="K1077" s="42"/>
      <c r="L1077" s="131"/>
    </row>
    <row r="1078" spans="1:12">
      <c r="A1078" s="24" t="s">
        <v>3573</v>
      </c>
      <c r="B1078" s="267">
        <v>1</v>
      </c>
      <c r="C1078" s="286" t="s">
        <v>2726</v>
      </c>
      <c r="D1078" s="22">
        <v>0</v>
      </c>
      <c r="E1078" s="22">
        <v>3</v>
      </c>
      <c r="F1078" s="37" t="s">
        <v>3574</v>
      </c>
      <c r="G1078" s="37" t="str">
        <f>IF(B1078=1,F1078,"")</f>
        <v>GV.OV-03</v>
      </c>
      <c r="H1078" s="37">
        <f>VLOOKUP(E1078,'_Score matrix'!$B$31:$C$35,2,FALSE)</f>
        <v>1</v>
      </c>
      <c r="I1078" s="37">
        <f>D1078*H1078</f>
        <v>0</v>
      </c>
      <c r="J1078" s="37">
        <f>5*H1078</f>
        <v>5</v>
      </c>
      <c r="K1078" s="37"/>
      <c r="L1078" s="55"/>
    </row>
    <row r="1079" spans="1:12">
      <c r="A1079" s="24" t="s">
        <v>3575</v>
      </c>
      <c r="B1079" s="267">
        <v>1</v>
      </c>
      <c r="C1079" s="286" t="s">
        <v>2726</v>
      </c>
      <c r="D1079" s="22">
        <v>0</v>
      </c>
      <c r="E1079" s="22">
        <v>3</v>
      </c>
      <c r="F1079" s="37" t="s">
        <v>2801</v>
      </c>
      <c r="G1079" s="37" t="str">
        <f>IF(B1079=1,F1079,"")</f>
        <v>GV.PO-02</v>
      </c>
      <c r="H1079" s="37">
        <f>VLOOKUP(E1079,'_Score matrix'!$B$31:$C$35,2,FALSE)</f>
        <v>1</v>
      </c>
      <c r="I1079" s="37">
        <f>D1079*H1079</f>
        <v>0</v>
      </c>
      <c r="J1079" s="37">
        <f>5*H1079</f>
        <v>5</v>
      </c>
      <c r="K1079" s="37"/>
      <c r="L1079" s="55"/>
    </row>
    <row r="1080" spans="1:12">
      <c r="A1080" s="429" t="str">
        <f>A1079</f>
        <v>B 5.2</v>
      </c>
      <c r="B1080" s="426">
        <f>B1079</f>
        <v>1</v>
      </c>
      <c r="C1080" s="430" t="str">
        <f t="shared" ref="C1080:J1080" si="226">C1079</f>
        <v>M</v>
      </c>
      <c r="D1080" s="253">
        <f t="shared" si="226"/>
        <v>0</v>
      </c>
      <c r="E1080" s="253">
        <f t="shared" si="226"/>
        <v>3</v>
      </c>
      <c r="F1080" s="253"/>
      <c r="G1080" s="253"/>
      <c r="H1080" s="253">
        <f t="shared" si="226"/>
        <v>1</v>
      </c>
      <c r="I1080" s="253">
        <f t="shared" si="226"/>
        <v>0</v>
      </c>
      <c r="J1080" s="253">
        <f t="shared" si="226"/>
        <v>5</v>
      </c>
      <c r="K1080" s="253"/>
      <c r="L1080" s="431" t="s">
        <v>2811</v>
      </c>
    </row>
    <row r="1081" spans="1:12">
      <c r="A1081" s="24" t="s">
        <v>3576</v>
      </c>
      <c r="B1081" s="267"/>
      <c r="C1081" s="286"/>
      <c r="D1081" s="22">
        <v>1</v>
      </c>
      <c r="E1081" s="22"/>
      <c r="F1081" s="37"/>
      <c r="G1081" s="37"/>
      <c r="H1081" s="37"/>
      <c r="I1081" s="37"/>
      <c r="J1081" s="37"/>
      <c r="K1081" s="37"/>
      <c r="L1081" s="55"/>
    </row>
    <row r="1082" spans="1:12">
      <c r="A1082" s="24" t="s">
        <v>3577</v>
      </c>
      <c r="B1082" s="267"/>
      <c r="C1082" s="286"/>
      <c r="D1082" s="22">
        <v>1</v>
      </c>
      <c r="E1082" s="22"/>
      <c r="F1082" s="37"/>
      <c r="G1082" s="37"/>
      <c r="H1082" s="37"/>
      <c r="I1082" s="37"/>
      <c r="J1082" s="37"/>
      <c r="K1082" s="37"/>
      <c r="L1082" s="55"/>
    </row>
    <row r="1083" spans="1:12">
      <c r="A1083" s="24" t="s">
        <v>3578</v>
      </c>
      <c r="B1083" s="267"/>
      <c r="C1083" s="286"/>
      <c r="D1083" s="22">
        <v>1</v>
      </c>
      <c r="E1083" s="22"/>
      <c r="F1083" s="37"/>
      <c r="G1083" s="37"/>
      <c r="H1083" s="37"/>
      <c r="I1083" s="37"/>
      <c r="J1083" s="37"/>
      <c r="K1083" s="37"/>
      <c r="L1083" s="55"/>
    </row>
    <row r="1084" spans="1:12">
      <c r="A1084" s="24" t="s">
        <v>3579</v>
      </c>
      <c r="B1084" s="267"/>
      <c r="C1084" s="286"/>
      <c r="D1084" s="22">
        <v>1</v>
      </c>
      <c r="E1084" s="22"/>
      <c r="F1084" s="37"/>
      <c r="G1084" s="37"/>
      <c r="H1084" s="37"/>
      <c r="I1084" s="37"/>
      <c r="J1084" s="37"/>
      <c r="K1084" s="37"/>
      <c r="L1084" s="55"/>
    </row>
    <row r="1085" spans="1:12">
      <c r="A1085" s="24" t="s">
        <v>3580</v>
      </c>
      <c r="B1085" s="267"/>
      <c r="C1085" s="286"/>
      <c r="D1085" s="22">
        <v>1</v>
      </c>
      <c r="E1085" s="22"/>
      <c r="F1085" s="37"/>
      <c r="G1085" s="37"/>
      <c r="H1085" s="37"/>
      <c r="I1085" s="37"/>
      <c r="J1085" s="37"/>
      <c r="K1085" s="37"/>
      <c r="L1085" s="55"/>
    </row>
    <row r="1086" spans="1:12">
      <c r="A1086" s="24" t="s">
        <v>3581</v>
      </c>
      <c r="B1086" s="267"/>
      <c r="C1086" s="286"/>
      <c r="D1086" s="22">
        <v>1</v>
      </c>
      <c r="E1086" s="22"/>
      <c r="F1086" s="37"/>
      <c r="G1086" s="37"/>
      <c r="H1086" s="37"/>
      <c r="I1086" s="37"/>
      <c r="J1086" s="37"/>
      <c r="K1086" s="37"/>
      <c r="L1086" s="55"/>
    </row>
    <row r="1087" spans="1:12">
      <c r="A1087" s="24" t="s">
        <v>3582</v>
      </c>
      <c r="B1087" s="267"/>
      <c r="C1087" s="286"/>
      <c r="D1087" s="22">
        <v>1</v>
      </c>
      <c r="E1087" s="22"/>
      <c r="F1087" s="37"/>
      <c r="G1087" s="37"/>
      <c r="H1087" s="37"/>
      <c r="I1087" s="37"/>
      <c r="J1087" s="37"/>
      <c r="K1087" s="37"/>
      <c r="L1087" s="55"/>
    </row>
    <row r="1088" spans="1:12" ht="15" thickBot="1">
      <c r="A1088" s="24" t="s">
        <v>3583</v>
      </c>
      <c r="B1088" s="267"/>
      <c r="C1088" s="286"/>
      <c r="D1088" s="22">
        <v>1</v>
      </c>
      <c r="E1088" s="22"/>
      <c r="F1088" s="37"/>
      <c r="G1088" s="37"/>
      <c r="H1088" s="37"/>
      <c r="I1088" s="37"/>
      <c r="J1088" s="37"/>
      <c r="K1088" s="37"/>
      <c r="L1088" s="55"/>
    </row>
    <row r="1089" spans="1:12">
      <c r="A1089" s="520" t="s">
        <v>19</v>
      </c>
      <c r="B1089" s="528"/>
      <c r="C1089" s="529"/>
      <c r="D1089" s="530"/>
      <c r="E1089" s="530"/>
      <c r="F1089" s="42"/>
      <c r="G1089" s="42"/>
      <c r="H1089" s="42"/>
      <c r="I1089" s="42"/>
      <c r="J1089" s="42"/>
      <c r="K1089" s="42"/>
      <c r="L1089" s="131"/>
    </row>
    <row r="1090" spans="1:12">
      <c r="A1090" s="24" t="s">
        <v>2845</v>
      </c>
      <c r="B1090" s="267"/>
      <c r="C1090" s="286"/>
      <c r="D1090" s="22">
        <v>1</v>
      </c>
      <c r="E1090" s="22"/>
      <c r="F1090" s="37"/>
      <c r="G1090" s="37"/>
      <c r="H1090" s="37"/>
      <c r="I1090" s="37"/>
      <c r="J1090" s="37"/>
      <c r="K1090" s="37"/>
      <c r="L1090" s="55"/>
    </row>
    <row r="1091" spans="1:12">
      <c r="A1091" s="24" t="s">
        <v>3584</v>
      </c>
      <c r="B1091" s="267"/>
      <c r="C1091" s="286"/>
      <c r="D1091" s="22">
        <v>1</v>
      </c>
      <c r="E1091" s="22"/>
      <c r="F1091" s="37"/>
      <c r="G1091" s="37"/>
      <c r="H1091" s="37"/>
      <c r="I1091" s="37"/>
      <c r="J1091" s="37"/>
      <c r="K1091" s="37"/>
      <c r="L1091" s="55"/>
    </row>
    <row r="1092" spans="1:12">
      <c r="A1092" s="24" t="s">
        <v>3585</v>
      </c>
      <c r="B1092" s="267">
        <v>1</v>
      </c>
      <c r="C1092" s="286" t="s">
        <v>2726</v>
      </c>
      <c r="D1092" s="22">
        <v>0</v>
      </c>
      <c r="E1092" s="22">
        <v>3</v>
      </c>
      <c r="F1092" s="37"/>
      <c r="G1092" s="37"/>
      <c r="H1092" s="37">
        <f>VLOOKUP(E1092,'_Score matrix'!$B$31:$C$35,2,FALSE)</f>
        <v>1</v>
      </c>
      <c r="I1092" s="37">
        <f>D1092*H1092</f>
        <v>0</v>
      </c>
      <c r="J1092" s="37">
        <f>5*H1092</f>
        <v>5</v>
      </c>
      <c r="K1092" s="37"/>
      <c r="L1092" s="55"/>
    </row>
    <row r="1093" spans="1:12">
      <c r="A1093" s="24" t="s">
        <v>3586</v>
      </c>
      <c r="B1093" s="267"/>
      <c r="C1093" s="286"/>
      <c r="D1093" s="22">
        <v>2</v>
      </c>
      <c r="E1093" s="22"/>
      <c r="F1093" s="37"/>
      <c r="G1093" s="37"/>
      <c r="H1093" s="37"/>
      <c r="I1093" s="37"/>
      <c r="J1093" s="37"/>
      <c r="K1093" s="37"/>
      <c r="L1093" s="55"/>
    </row>
    <row r="1094" spans="1:12">
      <c r="A1094" s="24" t="s">
        <v>3587</v>
      </c>
      <c r="B1094" s="267"/>
      <c r="C1094" s="286"/>
      <c r="D1094" s="22">
        <v>2</v>
      </c>
      <c r="E1094" s="22"/>
      <c r="F1094" s="37"/>
      <c r="G1094" s="37"/>
      <c r="H1094" s="37"/>
      <c r="I1094" s="37"/>
      <c r="J1094" s="37"/>
      <c r="K1094" s="37"/>
      <c r="L1094" s="55"/>
    </row>
    <row r="1095" spans="1:12">
      <c r="A1095" s="24" t="s">
        <v>3588</v>
      </c>
      <c r="B1095" s="267"/>
      <c r="C1095" s="286"/>
      <c r="D1095" s="22">
        <v>2</v>
      </c>
      <c r="E1095" s="22"/>
      <c r="F1095" s="37"/>
      <c r="G1095" s="37"/>
      <c r="H1095" s="37"/>
      <c r="I1095" s="37"/>
      <c r="J1095" s="37"/>
      <c r="K1095" s="37"/>
      <c r="L1095" s="55"/>
    </row>
    <row r="1096" spans="1:12">
      <c r="A1096" s="24" t="s">
        <v>3589</v>
      </c>
      <c r="B1096" s="267"/>
      <c r="C1096" s="286"/>
      <c r="D1096" s="22">
        <v>1</v>
      </c>
      <c r="E1096" s="22"/>
      <c r="F1096" s="37"/>
      <c r="G1096" s="37"/>
      <c r="H1096" s="37"/>
      <c r="I1096" s="37"/>
      <c r="J1096" s="37"/>
      <c r="K1096" s="37"/>
      <c r="L1096" s="55"/>
    </row>
    <row r="1097" spans="1:12">
      <c r="A1097" s="24" t="s">
        <v>3590</v>
      </c>
      <c r="B1097" s="267">
        <v>1</v>
      </c>
      <c r="C1097" s="286" t="s">
        <v>2726</v>
      </c>
      <c r="D1097" s="22">
        <v>0</v>
      </c>
      <c r="E1097" s="22">
        <v>3</v>
      </c>
      <c r="F1097" s="37"/>
      <c r="G1097" s="37"/>
      <c r="H1097" s="37">
        <f>VLOOKUP(E1097,'_Score matrix'!$B$31:$C$35,2,FALSE)</f>
        <v>1</v>
      </c>
      <c r="I1097" s="37">
        <f>D1097*H1097</f>
        <v>0</v>
      </c>
      <c r="J1097" s="37">
        <f>5*H1097</f>
        <v>5</v>
      </c>
      <c r="K1097" s="37"/>
      <c r="L1097" s="55"/>
    </row>
    <row r="1098" spans="1:12">
      <c r="A1098" s="24" t="s">
        <v>3591</v>
      </c>
      <c r="B1098" s="267">
        <v>1</v>
      </c>
      <c r="C1098" s="286" t="s">
        <v>2726</v>
      </c>
      <c r="D1098" s="22">
        <v>0</v>
      </c>
      <c r="E1098" s="22">
        <v>3</v>
      </c>
      <c r="F1098" s="37"/>
      <c r="G1098" s="37"/>
      <c r="H1098" s="37">
        <f>VLOOKUP(E1098,'_Score matrix'!$B$31:$C$35,2,FALSE)</f>
        <v>1</v>
      </c>
      <c r="I1098" s="37">
        <f>D1098*H1098</f>
        <v>0</v>
      </c>
      <c r="J1098" s="37">
        <f>5*H1098</f>
        <v>5</v>
      </c>
      <c r="K1098" s="37"/>
      <c r="L1098" s="55"/>
    </row>
    <row r="1099" spans="1:12">
      <c r="A1099" s="24" t="s">
        <v>3592</v>
      </c>
      <c r="B1099" s="267"/>
      <c r="C1099" s="286"/>
      <c r="D1099" s="22">
        <v>2</v>
      </c>
      <c r="E1099" s="22"/>
      <c r="F1099" s="37"/>
      <c r="G1099" s="37"/>
      <c r="H1099" s="37"/>
      <c r="I1099" s="37"/>
      <c r="J1099" s="37"/>
      <c r="K1099" s="37"/>
      <c r="L1099" s="55"/>
    </row>
    <row r="1100" spans="1:12">
      <c r="A1100" s="24" t="s">
        <v>3593</v>
      </c>
      <c r="B1100" s="267"/>
      <c r="C1100" s="286"/>
      <c r="D1100" s="22">
        <v>2</v>
      </c>
      <c r="E1100" s="22"/>
      <c r="F1100" s="37"/>
      <c r="G1100" s="37"/>
      <c r="H1100" s="37"/>
      <c r="I1100" s="37"/>
      <c r="J1100" s="37"/>
      <c r="K1100" s="37"/>
      <c r="L1100" s="55"/>
    </row>
    <row r="1101" spans="1:12">
      <c r="A1101" s="24" t="s">
        <v>3594</v>
      </c>
      <c r="B1101" s="267"/>
      <c r="C1101" s="286"/>
      <c r="D1101" s="22">
        <v>2</v>
      </c>
      <c r="E1101" s="22"/>
      <c r="F1101" s="37"/>
      <c r="G1101" s="37"/>
      <c r="H1101" s="37"/>
      <c r="I1101" s="37"/>
      <c r="J1101" s="37"/>
      <c r="K1101" s="37"/>
      <c r="L1101" s="55"/>
    </row>
    <row r="1102" spans="1:12" ht="15" thickBot="1">
      <c r="A1102" s="24" t="s">
        <v>3595</v>
      </c>
      <c r="B1102" s="267">
        <v>1</v>
      </c>
      <c r="C1102" s="286" t="s">
        <v>2726</v>
      </c>
      <c r="D1102" s="22">
        <v>0</v>
      </c>
      <c r="E1102" s="22">
        <v>3</v>
      </c>
      <c r="F1102" s="37"/>
      <c r="G1102" s="37"/>
      <c r="H1102" s="37">
        <f>VLOOKUP(E1102,'_Score matrix'!$B$31:$C$35,2,FALSE)</f>
        <v>1</v>
      </c>
      <c r="I1102" s="37">
        <f>D1102*H1102</f>
        <v>0</v>
      </c>
      <c r="J1102" s="37">
        <f>5*H1102</f>
        <v>5</v>
      </c>
      <c r="K1102" s="37"/>
      <c r="L1102" s="55"/>
    </row>
    <row r="1103" spans="1:12">
      <c r="A1103" s="520" t="s">
        <v>25</v>
      </c>
      <c r="B1103" s="528"/>
      <c r="C1103" s="529"/>
      <c r="D1103" s="530"/>
      <c r="E1103" s="530"/>
      <c r="F1103" s="42"/>
      <c r="G1103" s="42"/>
      <c r="H1103" s="42"/>
      <c r="I1103" s="42"/>
      <c r="J1103" s="42"/>
      <c r="K1103" s="42"/>
      <c r="L1103" s="131"/>
    </row>
    <row r="1104" spans="1:12">
      <c r="A1104" s="24" t="s">
        <v>3596</v>
      </c>
      <c r="B1104" s="267">
        <v>1</v>
      </c>
      <c r="C1104" s="286" t="s">
        <v>2726</v>
      </c>
      <c r="D1104" s="22">
        <v>0</v>
      </c>
      <c r="E1104" s="22">
        <v>3</v>
      </c>
      <c r="F1104" s="205" t="s">
        <v>3121</v>
      </c>
      <c r="G1104" s="205" t="str">
        <f>IF(B1104=1,F1104,"")</f>
        <v>ID.IM-03</v>
      </c>
      <c r="H1104" s="37">
        <f>VLOOKUP(E1104,'_Score matrix'!$B$31:$C$35,2,FALSE)</f>
        <v>1</v>
      </c>
      <c r="I1104" s="37">
        <f>D1104*H1104</f>
        <v>0</v>
      </c>
      <c r="J1104" s="37">
        <f>5*H1104</f>
        <v>5</v>
      </c>
      <c r="K1104" s="37"/>
      <c r="L1104" s="55"/>
    </row>
    <row r="1105" spans="1:12">
      <c r="A1105" s="24" t="s">
        <v>3597</v>
      </c>
      <c r="B1105" s="267">
        <v>1</v>
      </c>
      <c r="C1105" s="286" t="s">
        <v>2726</v>
      </c>
      <c r="D1105" s="22">
        <v>0</v>
      </c>
      <c r="E1105" s="22">
        <v>3</v>
      </c>
      <c r="F1105" s="205" t="s">
        <v>3121</v>
      </c>
      <c r="G1105" s="205" t="str">
        <f>IF(B1105=1,F1105,"")</f>
        <v>ID.IM-03</v>
      </c>
      <c r="H1105" s="37">
        <f>VLOOKUP(E1105,'_Score matrix'!$B$31:$C$35,2,FALSE)</f>
        <v>1</v>
      </c>
      <c r="I1105" s="37">
        <f>D1105*H1105</f>
        <v>0</v>
      </c>
      <c r="J1105" s="37">
        <f>5*H1105</f>
        <v>5</v>
      </c>
      <c r="K1105" s="37"/>
      <c r="L1105" s="55"/>
    </row>
    <row r="1106" spans="1:12">
      <c r="A1106" s="502" t="s">
        <v>2878</v>
      </c>
      <c r="B1106" s="491"/>
      <c r="C1106" s="503"/>
      <c r="D1106" s="493"/>
      <c r="E1106" s="493"/>
      <c r="F1106" s="494"/>
      <c r="G1106" s="494"/>
      <c r="H1106" s="493"/>
      <c r="I1106" s="493"/>
      <c r="J1106" s="493"/>
      <c r="K1106" s="497"/>
      <c r="L1106" s="495"/>
    </row>
    <row r="1107" spans="1:12">
      <c r="A1107" s="502" t="s">
        <v>2878</v>
      </c>
      <c r="B1107" s="491"/>
      <c r="C1107" s="503"/>
      <c r="D1107" s="493"/>
      <c r="E1107" s="493"/>
      <c r="F1107" s="494"/>
      <c r="G1107" s="494"/>
      <c r="H1107" s="493"/>
      <c r="I1107" s="493"/>
      <c r="J1107" s="493"/>
      <c r="K1107" s="497"/>
      <c r="L1107" s="495"/>
    </row>
    <row r="1108" spans="1:12">
      <c r="A1108" s="502" t="s">
        <v>2878</v>
      </c>
      <c r="B1108" s="491"/>
      <c r="C1108" s="503"/>
      <c r="D1108" s="493"/>
      <c r="E1108" s="493"/>
      <c r="F1108" s="494"/>
      <c r="G1108" s="494"/>
      <c r="H1108" s="493"/>
      <c r="I1108" s="493"/>
      <c r="J1108" s="493"/>
      <c r="K1108" s="497"/>
      <c r="L1108" s="495"/>
    </row>
    <row r="1109" spans="1:12">
      <c r="A1109" s="24" t="s">
        <v>3598</v>
      </c>
      <c r="B1109" s="267">
        <v>1</v>
      </c>
      <c r="C1109" s="286" t="s">
        <v>2726</v>
      </c>
      <c r="D1109" s="22">
        <v>0</v>
      </c>
      <c r="E1109" s="22">
        <v>3</v>
      </c>
      <c r="F1109" s="205" t="s">
        <v>2984</v>
      </c>
      <c r="G1109" s="205" t="str">
        <f>IF(B1109=1,F1109,"")</f>
        <v>ID.IM-04</v>
      </c>
      <c r="H1109" s="37">
        <f>VLOOKUP(E1109,'_Score matrix'!$B$31:$C$35,2,FALSE)</f>
        <v>1</v>
      </c>
      <c r="I1109" s="37">
        <f>D1109*H1109</f>
        <v>0</v>
      </c>
      <c r="J1109" s="37">
        <f>5*H1109</f>
        <v>5</v>
      </c>
      <c r="K1109" s="37"/>
      <c r="L1109" s="55"/>
    </row>
    <row r="1110" spans="1:12">
      <c r="A1110" s="24" t="s">
        <v>3599</v>
      </c>
      <c r="B1110" s="267"/>
      <c r="C1110" s="286"/>
      <c r="D1110" s="22">
        <v>1</v>
      </c>
      <c r="E1110" s="22"/>
      <c r="F1110" s="37"/>
      <c r="G1110" s="37"/>
      <c r="H1110" s="37"/>
      <c r="I1110" s="37"/>
      <c r="J1110" s="37"/>
      <c r="K1110" s="37"/>
      <c r="L1110" s="55"/>
    </row>
    <row r="1111" spans="1:12">
      <c r="A1111" s="24" t="s">
        <v>3600</v>
      </c>
      <c r="B1111" s="267"/>
      <c r="C1111" s="286"/>
      <c r="D1111" s="22">
        <v>1</v>
      </c>
      <c r="E1111" s="22"/>
      <c r="F1111" s="37"/>
      <c r="G1111" s="37"/>
      <c r="H1111" s="37"/>
      <c r="I1111" s="37"/>
      <c r="J1111" s="37"/>
      <c r="K1111" s="37"/>
      <c r="L1111" s="55"/>
    </row>
    <row r="1112" spans="1:12">
      <c r="A1112" s="24" t="s">
        <v>3601</v>
      </c>
      <c r="B1112" s="267"/>
      <c r="C1112" s="286"/>
      <c r="D1112" s="22">
        <v>1</v>
      </c>
      <c r="E1112" s="22"/>
      <c r="F1112" s="37"/>
      <c r="G1112" s="37"/>
      <c r="H1112" s="37"/>
      <c r="I1112" s="37"/>
      <c r="J1112" s="37"/>
      <c r="K1112" s="37"/>
      <c r="L1112" s="55"/>
    </row>
    <row r="1113" spans="1:12">
      <c r="A1113" s="24" t="s">
        <v>3602</v>
      </c>
      <c r="B1113" s="267"/>
      <c r="C1113" s="286"/>
      <c r="D1113" s="22">
        <v>1</v>
      </c>
      <c r="E1113" s="22"/>
      <c r="F1113" s="37"/>
      <c r="G1113" s="37"/>
      <c r="H1113" s="37"/>
      <c r="I1113" s="37"/>
      <c r="J1113" s="37"/>
      <c r="K1113" s="37"/>
      <c r="L1113" s="55"/>
    </row>
    <row r="1114" spans="1:12">
      <c r="A1114" s="24" t="s">
        <v>3603</v>
      </c>
      <c r="B1114" s="267"/>
      <c r="C1114" s="286"/>
      <c r="D1114" s="22">
        <v>1</v>
      </c>
      <c r="E1114" s="22"/>
      <c r="F1114" s="37"/>
      <c r="G1114" s="37"/>
      <c r="H1114" s="37"/>
      <c r="I1114" s="37"/>
      <c r="J1114" s="37"/>
      <c r="K1114" s="37"/>
      <c r="L1114" s="55"/>
    </row>
    <row r="1115" spans="1:12">
      <c r="A1115" s="24" t="s">
        <v>3604</v>
      </c>
      <c r="B1115" s="267"/>
      <c r="C1115" s="286"/>
      <c r="D1115" s="22">
        <v>1</v>
      </c>
      <c r="E1115" s="22"/>
      <c r="F1115" s="37"/>
      <c r="G1115" s="37"/>
      <c r="H1115" s="37"/>
      <c r="I1115" s="37"/>
      <c r="J1115" s="37"/>
      <c r="K1115" s="37"/>
      <c r="L1115" s="55"/>
    </row>
    <row r="1116" spans="1:12">
      <c r="A1116" s="24" t="s">
        <v>3605</v>
      </c>
      <c r="B1116" s="267">
        <v>1</v>
      </c>
      <c r="C1116" s="286" t="s">
        <v>2726</v>
      </c>
      <c r="D1116" s="22">
        <v>0</v>
      </c>
      <c r="E1116" s="22">
        <v>3</v>
      </c>
      <c r="F1116" s="205" t="s">
        <v>2921</v>
      </c>
      <c r="G1116" s="205" t="str">
        <f>IF(B1116=1,F1116,"")</f>
        <v>ID.IM-02</v>
      </c>
      <c r="H1116" s="37">
        <f>VLOOKUP(E1116,'_Score matrix'!$B$31:$C$35,2,FALSE)</f>
        <v>1</v>
      </c>
      <c r="I1116" s="37">
        <f>D1116*H1116</f>
        <v>0</v>
      </c>
      <c r="J1116" s="37">
        <f>5*H1116</f>
        <v>5</v>
      </c>
      <c r="K1116" s="37"/>
      <c r="L1116" s="55"/>
    </row>
    <row r="1117" spans="1:12">
      <c r="A1117" s="24" t="s">
        <v>3606</v>
      </c>
      <c r="B1117" s="267">
        <v>1</v>
      </c>
      <c r="C1117" s="286" t="s">
        <v>2726</v>
      </c>
      <c r="D1117" s="22">
        <v>0</v>
      </c>
      <c r="E1117" s="22">
        <v>3</v>
      </c>
      <c r="F1117" s="205" t="s">
        <v>2921</v>
      </c>
      <c r="G1117" s="205" t="str">
        <f>IF(B1117=1,F1117,"")</f>
        <v>ID.IM-02</v>
      </c>
      <c r="H1117" s="37">
        <f>VLOOKUP(E1117,'_Score matrix'!$B$31:$C$35,2,FALSE)</f>
        <v>1</v>
      </c>
      <c r="I1117" s="37">
        <f>D1117*H1117</f>
        <v>0</v>
      </c>
      <c r="J1117" s="37">
        <f>5*H1117</f>
        <v>5</v>
      </c>
      <c r="K1117" s="37"/>
      <c r="L1117" s="55"/>
    </row>
    <row r="1118" spans="1:12">
      <c r="A1118" s="24" t="s">
        <v>2939</v>
      </c>
      <c r="B1118" s="267">
        <v>1</v>
      </c>
      <c r="C1118" s="286" t="s">
        <v>2726</v>
      </c>
      <c r="D1118" s="22">
        <v>0</v>
      </c>
      <c r="E1118" s="22">
        <v>3</v>
      </c>
      <c r="F1118" s="37"/>
      <c r="G1118" s="37"/>
      <c r="H1118" s="37">
        <f>VLOOKUP(E1118,'_Score matrix'!$B$31:$C$35,2,FALSE)</f>
        <v>1</v>
      </c>
      <c r="I1118" s="37">
        <f>D1118*H1118</f>
        <v>0</v>
      </c>
      <c r="J1118" s="37">
        <f>5*H1118</f>
        <v>5</v>
      </c>
      <c r="K1118" s="37"/>
      <c r="L1118" s="55"/>
    </row>
    <row r="1119" spans="1:12">
      <c r="A1119" s="24" t="s">
        <v>3607</v>
      </c>
      <c r="B1119" s="267"/>
      <c r="C1119" s="286"/>
      <c r="D1119" s="22">
        <v>1</v>
      </c>
      <c r="E1119" s="22"/>
      <c r="F1119" s="37"/>
      <c r="G1119" s="37"/>
      <c r="H1119" s="37"/>
      <c r="I1119" s="37"/>
      <c r="J1119" s="37"/>
      <c r="K1119" s="37"/>
      <c r="L1119" s="55"/>
    </row>
    <row r="1120" spans="1:12">
      <c r="A1120" s="24" t="s">
        <v>3608</v>
      </c>
      <c r="B1120" s="267"/>
      <c r="C1120" s="286"/>
      <c r="D1120" s="22">
        <v>1</v>
      </c>
      <c r="E1120" s="22"/>
      <c r="F1120" s="37"/>
      <c r="G1120" s="37"/>
      <c r="H1120" s="37"/>
      <c r="I1120" s="37"/>
      <c r="J1120" s="37"/>
      <c r="K1120" s="37"/>
      <c r="L1120" s="55"/>
    </row>
    <row r="1121" spans="1:12">
      <c r="A1121" s="24" t="s">
        <v>3609</v>
      </c>
      <c r="B1121" s="267"/>
      <c r="C1121" s="286"/>
      <c r="D1121" s="22">
        <v>1</v>
      </c>
      <c r="E1121" s="22"/>
      <c r="F1121" s="37"/>
      <c r="G1121" s="37"/>
      <c r="H1121" s="37"/>
      <c r="I1121" s="37"/>
      <c r="J1121" s="37"/>
      <c r="K1121" s="37"/>
      <c r="L1121" s="55"/>
    </row>
    <row r="1122" spans="1:12">
      <c r="A1122" s="24" t="s">
        <v>3610</v>
      </c>
      <c r="B1122" s="267"/>
      <c r="C1122" s="286"/>
      <c r="D1122" s="22">
        <v>1</v>
      </c>
      <c r="E1122" s="22"/>
      <c r="F1122" s="37"/>
      <c r="G1122" s="37"/>
      <c r="H1122" s="37"/>
      <c r="I1122" s="37"/>
      <c r="J1122" s="37"/>
      <c r="K1122" s="37"/>
      <c r="L1122" s="55"/>
    </row>
    <row r="1123" spans="1:12">
      <c r="A1123" s="24" t="s">
        <v>3611</v>
      </c>
      <c r="B1123" s="267"/>
      <c r="C1123" s="286"/>
      <c r="D1123" s="22">
        <v>1</v>
      </c>
      <c r="E1123" s="22"/>
      <c r="F1123" s="37"/>
      <c r="G1123" s="37"/>
      <c r="H1123" s="37"/>
      <c r="I1123" s="37"/>
      <c r="J1123" s="37"/>
      <c r="K1123" s="37"/>
      <c r="L1123" s="55"/>
    </row>
    <row r="1124" spans="1:12">
      <c r="A1124" s="24" t="s">
        <v>3612</v>
      </c>
      <c r="B1124" s="267"/>
      <c r="C1124" s="286"/>
      <c r="D1124" s="22">
        <v>1</v>
      </c>
      <c r="E1124" s="22"/>
      <c r="F1124" s="37"/>
      <c r="G1124" s="37"/>
      <c r="H1124" s="37"/>
      <c r="I1124" s="37"/>
      <c r="J1124" s="37"/>
      <c r="K1124" s="37"/>
      <c r="L1124" s="55"/>
    </row>
    <row r="1125" spans="1:12">
      <c r="A1125" s="24" t="s">
        <v>3613</v>
      </c>
      <c r="B1125" s="267"/>
      <c r="C1125" s="286"/>
      <c r="D1125" s="22">
        <v>1</v>
      </c>
      <c r="E1125" s="22"/>
      <c r="F1125" s="37"/>
      <c r="G1125" s="37"/>
      <c r="H1125" s="37"/>
      <c r="I1125" s="37"/>
      <c r="J1125" s="37"/>
      <c r="K1125" s="37"/>
      <c r="L1125" s="55"/>
    </row>
    <row r="1126" spans="1:12">
      <c r="A1126" s="24" t="s">
        <v>3614</v>
      </c>
      <c r="B1126" s="267"/>
      <c r="C1126" s="286"/>
      <c r="D1126" s="22">
        <v>1</v>
      </c>
      <c r="E1126" s="22"/>
      <c r="F1126" s="37"/>
      <c r="G1126" s="37"/>
      <c r="H1126" s="37"/>
      <c r="I1126" s="37"/>
      <c r="J1126" s="37"/>
      <c r="K1126" s="37"/>
      <c r="L1126" s="55"/>
    </row>
    <row r="1127" spans="1:12">
      <c r="A1127" s="24" t="s">
        <v>2941</v>
      </c>
      <c r="B1127" s="267">
        <v>1</v>
      </c>
      <c r="C1127" s="286" t="s">
        <v>2726</v>
      </c>
      <c r="D1127" s="22">
        <v>0</v>
      </c>
      <c r="E1127" s="22">
        <v>3</v>
      </c>
      <c r="F1127" s="37"/>
      <c r="G1127" s="37"/>
      <c r="H1127" s="37">
        <f>VLOOKUP(E1127,'_Score matrix'!$B$31:$C$35,2,FALSE)</f>
        <v>1</v>
      </c>
      <c r="I1127" s="37">
        <f>D1127*H1127</f>
        <v>0</v>
      </c>
      <c r="J1127" s="37">
        <f>5*H1127</f>
        <v>5</v>
      </c>
      <c r="K1127" s="37"/>
      <c r="L1127" s="55"/>
    </row>
    <row r="1128" spans="1:12">
      <c r="A1128" s="24" t="s">
        <v>3615</v>
      </c>
      <c r="B1128" s="267"/>
      <c r="C1128" s="286"/>
      <c r="D1128" s="22">
        <v>1</v>
      </c>
      <c r="E1128" s="22"/>
      <c r="F1128" s="37"/>
      <c r="G1128" s="37"/>
      <c r="H1128" s="37"/>
      <c r="I1128" s="37"/>
      <c r="J1128" s="37"/>
      <c r="K1128" s="37"/>
      <c r="L1128" s="55"/>
    </row>
    <row r="1129" spans="1:12">
      <c r="A1129" s="24" t="s">
        <v>3616</v>
      </c>
      <c r="B1129" s="267"/>
      <c r="C1129" s="286"/>
      <c r="D1129" s="22">
        <v>1</v>
      </c>
      <c r="E1129" s="22"/>
      <c r="F1129" s="37"/>
      <c r="G1129" s="37"/>
      <c r="H1129" s="37"/>
      <c r="I1129" s="37"/>
      <c r="J1129" s="37"/>
      <c r="K1129" s="37"/>
      <c r="L1129" s="55"/>
    </row>
    <row r="1130" spans="1:12">
      <c r="A1130" s="24" t="s">
        <v>3617</v>
      </c>
      <c r="B1130" s="267"/>
      <c r="C1130" s="286"/>
      <c r="D1130" s="22">
        <v>1</v>
      </c>
      <c r="E1130" s="22"/>
      <c r="F1130" s="37"/>
      <c r="G1130" s="37"/>
      <c r="H1130" s="37"/>
      <c r="I1130" s="37"/>
      <c r="J1130" s="37"/>
      <c r="K1130" s="37"/>
      <c r="L1130" s="55"/>
    </row>
    <row r="1131" spans="1:12">
      <c r="A1131" s="24" t="s">
        <v>3618</v>
      </c>
      <c r="B1131" s="267"/>
      <c r="C1131" s="286"/>
      <c r="D1131" s="22">
        <v>1</v>
      </c>
      <c r="E1131" s="22"/>
      <c r="F1131" s="37"/>
      <c r="G1131" s="37"/>
      <c r="H1131" s="37"/>
      <c r="I1131" s="37"/>
      <c r="J1131" s="37"/>
      <c r="K1131" s="37"/>
      <c r="L1131" s="55"/>
    </row>
    <row r="1132" spans="1:12">
      <c r="A1132" s="24" t="s">
        <v>3619</v>
      </c>
      <c r="B1132" s="267"/>
      <c r="C1132" s="286"/>
      <c r="D1132" s="22">
        <v>1</v>
      </c>
      <c r="E1132" s="22"/>
      <c r="F1132" s="37"/>
      <c r="G1132" s="37"/>
      <c r="H1132" s="37"/>
      <c r="I1132" s="37"/>
      <c r="J1132" s="37"/>
      <c r="K1132" s="37"/>
      <c r="L1132" s="55"/>
    </row>
    <row r="1133" spans="1:12">
      <c r="A1133" s="24" t="s">
        <v>3620</v>
      </c>
      <c r="B1133" s="267"/>
      <c r="C1133" s="286"/>
      <c r="D1133" s="22">
        <v>1</v>
      </c>
      <c r="E1133" s="22"/>
      <c r="F1133" s="37"/>
      <c r="G1133" s="37"/>
      <c r="H1133" s="37"/>
      <c r="I1133" s="37"/>
      <c r="J1133" s="37"/>
      <c r="K1133" s="37"/>
      <c r="L1133" s="55"/>
    </row>
    <row r="1134" spans="1:12">
      <c r="A1134" s="24" t="s">
        <v>3621</v>
      </c>
      <c r="B1134" s="267">
        <v>1</v>
      </c>
      <c r="C1134" s="286" t="s">
        <v>2726</v>
      </c>
      <c r="D1134" s="22">
        <v>0</v>
      </c>
      <c r="E1134" s="22">
        <v>3</v>
      </c>
      <c r="F1134" s="37" t="s">
        <v>2921</v>
      </c>
      <c r="G1134" s="37" t="str">
        <f>IF(B1134=1,F1134,"")</f>
        <v>ID.IM-02</v>
      </c>
      <c r="H1134" s="37">
        <f>VLOOKUP(E1134,'_Score matrix'!$B$31:$C$35,2,FALSE)</f>
        <v>1</v>
      </c>
      <c r="I1134" s="37">
        <f>D1134*H1134</f>
        <v>0</v>
      </c>
      <c r="J1134" s="37">
        <f>5*H1134</f>
        <v>5</v>
      </c>
      <c r="K1134" s="37"/>
      <c r="L1134" s="55"/>
    </row>
    <row r="1135" spans="1:12">
      <c r="A1135" s="429" t="str">
        <f>A1134</f>
        <v>M 5.2.7</v>
      </c>
      <c r="B1135" s="426">
        <f t="shared" ref="B1135:J1135" si="227">B1134</f>
        <v>1</v>
      </c>
      <c r="C1135" s="430" t="str">
        <f t="shared" si="227"/>
        <v>M</v>
      </c>
      <c r="D1135" s="253">
        <f t="shared" si="227"/>
        <v>0</v>
      </c>
      <c r="E1135" s="253">
        <f t="shared" si="227"/>
        <v>3</v>
      </c>
      <c r="F1135" s="253" t="s">
        <v>3094</v>
      </c>
      <c r="G1135" s="253" t="str">
        <f>IF(B1135=1,F1135,"")</f>
        <v>DE.AE-03</v>
      </c>
      <c r="H1135" s="253">
        <f t="shared" si="227"/>
        <v>1</v>
      </c>
      <c r="I1135" s="253">
        <f t="shared" si="227"/>
        <v>0</v>
      </c>
      <c r="J1135" s="253">
        <f t="shared" si="227"/>
        <v>5</v>
      </c>
      <c r="K1135" s="253"/>
      <c r="L1135" s="431" t="s">
        <v>2811</v>
      </c>
    </row>
    <row r="1136" spans="1:12">
      <c r="A1136" s="24" t="s">
        <v>3622</v>
      </c>
      <c r="B1136" s="267">
        <v>1</v>
      </c>
      <c r="C1136" s="286" t="s">
        <v>2726</v>
      </c>
      <c r="D1136" s="22">
        <v>0</v>
      </c>
      <c r="E1136" s="22">
        <v>3</v>
      </c>
      <c r="F1136" s="37" t="s">
        <v>2921</v>
      </c>
      <c r="G1136" s="37" t="str">
        <f>IF(B1136=1,F1136,"")</f>
        <v>ID.IM-02</v>
      </c>
      <c r="H1136" s="37">
        <f>VLOOKUP(E1136,'_Score matrix'!$B$31:$C$35,2,FALSE)</f>
        <v>1</v>
      </c>
      <c r="I1136" s="37">
        <f>D1136*H1136</f>
        <v>0</v>
      </c>
      <c r="J1136" s="37">
        <f>5*H1136</f>
        <v>5</v>
      </c>
      <c r="K1136" s="37"/>
      <c r="L1136" s="55"/>
    </row>
    <row r="1137" spans="1:12" ht="15" thickBot="1">
      <c r="A1137" s="429" t="str">
        <f>A1136</f>
        <v>M 5.2.8</v>
      </c>
      <c r="B1137" s="426">
        <f t="shared" ref="B1137:J1137" si="228">B1136</f>
        <v>1</v>
      </c>
      <c r="C1137" s="430" t="str">
        <f t="shared" si="228"/>
        <v>M</v>
      </c>
      <c r="D1137" s="253">
        <f t="shared" si="228"/>
        <v>0</v>
      </c>
      <c r="E1137" s="253">
        <f t="shared" si="228"/>
        <v>3</v>
      </c>
      <c r="F1137" s="253" t="s">
        <v>3094</v>
      </c>
      <c r="G1137" s="253" t="str">
        <f>IF(B1137=1,F1137,"")</f>
        <v>DE.AE-03</v>
      </c>
      <c r="H1137" s="253">
        <f t="shared" si="228"/>
        <v>1</v>
      </c>
      <c r="I1137" s="253">
        <f t="shared" si="228"/>
        <v>0</v>
      </c>
      <c r="J1137" s="253">
        <f t="shared" si="228"/>
        <v>5</v>
      </c>
      <c r="K1137" s="253"/>
      <c r="L1137" s="431" t="s">
        <v>2811</v>
      </c>
    </row>
    <row r="1138" spans="1:12">
      <c r="A1138" s="520" t="s">
        <v>33</v>
      </c>
      <c r="B1138" s="528"/>
      <c r="C1138" s="529"/>
      <c r="D1138" s="530"/>
      <c r="E1138" s="530"/>
      <c r="F1138" s="42"/>
      <c r="G1138" s="42"/>
      <c r="H1138" s="42"/>
      <c r="I1138" s="42"/>
      <c r="J1138" s="42"/>
      <c r="K1138" s="42"/>
      <c r="L1138" s="131"/>
    </row>
    <row r="1139" spans="1:12">
      <c r="A1139" s="24" t="s">
        <v>3623</v>
      </c>
      <c r="B1139" s="267">
        <f>$D$320-1</f>
        <v>1</v>
      </c>
      <c r="C1139" s="286" t="s">
        <v>2726</v>
      </c>
      <c r="D1139" s="22">
        <v>0</v>
      </c>
      <c r="E1139" s="22">
        <v>3</v>
      </c>
      <c r="F1139" s="37" t="s">
        <v>2990</v>
      </c>
      <c r="G1139" s="37" t="str">
        <f t="shared" ref="G1139:G1144" si="229">IF(B1139=1,F1139,"")</f>
        <v>PR.AA-05</v>
      </c>
      <c r="H1139" s="37">
        <f>VLOOKUP(E1139,'_Score matrix'!$B$31:$C$35,2,FALSE)</f>
        <v>1</v>
      </c>
      <c r="I1139" s="37">
        <f t="shared" ref="I1139:I1171" si="230">D1139*H1139</f>
        <v>0</v>
      </c>
      <c r="J1139" s="37">
        <f>5*H1139</f>
        <v>5</v>
      </c>
      <c r="K1139" s="37"/>
      <c r="L1139" s="55"/>
    </row>
    <row r="1140" spans="1:12">
      <c r="A1140" s="24" t="s">
        <v>3624</v>
      </c>
      <c r="B1140" s="267">
        <f>$D$376-1</f>
        <v>1</v>
      </c>
      <c r="C1140" s="286" t="s">
        <v>2726</v>
      </c>
      <c r="D1140" s="22">
        <v>0</v>
      </c>
      <c r="E1140" s="22">
        <v>3</v>
      </c>
      <c r="F1140" s="37" t="s">
        <v>2990</v>
      </c>
      <c r="G1140" s="37" t="str">
        <f t="shared" si="229"/>
        <v>PR.AA-05</v>
      </c>
      <c r="H1140" s="37">
        <f>VLOOKUP(E1140,'_Score matrix'!$B$31:$C$35,2,FALSE)</f>
        <v>1</v>
      </c>
      <c r="I1140" s="37">
        <f t="shared" si="230"/>
        <v>0</v>
      </c>
      <c r="J1140" s="37">
        <f t="shared" ref="J1140:J1186" si="231">5*H1140</f>
        <v>5</v>
      </c>
      <c r="K1140" s="37"/>
      <c r="L1140" s="55"/>
    </row>
    <row r="1141" spans="1:12">
      <c r="A1141" s="24" t="s">
        <v>3625</v>
      </c>
      <c r="B1141" s="267">
        <f>$D$423-1</f>
        <v>1</v>
      </c>
      <c r="C1141" s="286" t="s">
        <v>2726</v>
      </c>
      <c r="D1141" s="22">
        <v>0</v>
      </c>
      <c r="E1141" s="22">
        <v>3</v>
      </c>
      <c r="F1141" s="37" t="s">
        <v>2990</v>
      </c>
      <c r="G1141" s="37" t="str">
        <f t="shared" si="229"/>
        <v>PR.AA-05</v>
      </c>
      <c r="H1141" s="37">
        <f>VLOOKUP(E1141,'_Score matrix'!$B$31:$C$35,2,FALSE)</f>
        <v>1</v>
      </c>
      <c r="I1141" s="37">
        <f t="shared" si="230"/>
        <v>0</v>
      </c>
      <c r="J1141" s="37">
        <f t="shared" si="231"/>
        <v>5</v>
      </c>
      <c r="K1141" s="37"/>
      <c r="L1141" s="55"/>
    </row>
    <row r="1142" spans="1:12">
      <c r="A1142" s="24" t="s">
        <v>3626</v>
      </c>
      <c r="B1142" s="267">
        <f>$D$477-1</f>
        <v>1</v>
      </c>
      <c r="C1142" s="286" t="s">
        <v>2726</v>
      </c>
      <c r="D1142" s="22">
        <v>0</v>
      </c>
      <c r="E1142" s="22">
        <v>3</v>
      </c>
      <c r="F1142" s="37" t="s">
        <v>2990</v>
      </c>
      <c r="G1142" s="37" t="str">
        <f t="shared" si="229"/>
        <v>PR.AA-05</v>
      </c>
      <c r="H1142" s="37">
        <f>VLOOKUP(E1142,'_Score matrix'!$B$31:$C$35,2,FALSE)</f>
        <v>1</v>
      </c>
      <c r="I1142" s="37">
        <f t="shared" si="230"/>
        <v>0</v>
      </c>
      <c r="J1142" s="37">
        <f t="shared" si="231"/>
        <v>5</v>
      </c>
      <c r="K1142" s="37"/>
      <c r="L1142" s="55"/>
    </row>
    <row r="1143" spans="1:12">
      <c r="A1143" s="24" t="s">
        <v>3627</v>
      </c>
      <c r="B1143" s="267">
        <f>$D$320-1</f>
        <v>1</v>
      </c>
      <c r="C1143" s="286" t="s">
        <v>3067</v>
      </c>
      <c r="D1143" s="22">
        <v>0</v>
      </c>
      <c r="E1143" s="22">
        <f t="shared" ref="E1143:E1217" si="232">IF(D1143=6, 1, 3)</f>
        <v>3</v>
      </c>
      <c r="F1143" s="37" t="s">
        <v>3110</v>
      </c>
      <c r="G1143" s="37" t="str">
        <f t="shared" si="229"/>
        <v>DE.AE-06</v>
      </c>
      <c r="H1143" s="37">
        <f>VLOOKUP(E1143,'_Score matrix'!$B$31:$C$35,2,FALSE)</f>
        <v>1</v>
      </c>
      <c r="I1143" s="37">
        <f t="shared" si="230"/>
        <v>0</v>
      </c>
      <c r="J1143" s="37">
        <f t="shared" si="231"/>
        <v>5</v>
      </c>
      <c r="K1143" s="37"/>
      <c r="L1143" s="55"/>
    </row>
    <row r="1144" spans="1:12">
      <c r="A1144" s="24" t="s">
        <v>3628</v>
      </c>
      <c r="B1144" s="267">
        <f t="shared" ref="B1144:B1186" si="233">$D$320-1</f>
        <v>1</v>
      </c>
      <c r="C1144" s="286" t="s">
        <v>3067</v>
      </c>
      <c r="D1144" s="22">
        <v>0</v>
      </c>
      <c r="E1144" s="22">
        <f t="shared" si="232"/>
        <v>3</v>
      </c>
      <c r="F1144" s="37" t="s">
        <v>3110</v>
      </c>
      <c r="G1144" s="37" t="str">
        <f t="shared" si="229"/>
        <v>DE.AE-06</v>
      </c>
      <c r="H1144" s="37">
        <f>VLOOKUP(E1144,'_Score matrix'!$B$31:$C$35,2,FALSE)</f>
        <v>1</v>
      </c>
      <c r="I1144" s="37">
        <f t="shared" si="230"/>
        <v>0</v>
      </c>
      <c r="J1144" s="37">
        <f t="shared" si="231"/>
        <v>5</v>
      </c>
      <c r="K1144" s="37"/>
      <c r="L1144" s="55"/>
    </row>
    <row r="1145" spans="1:12">
      <c r="A1145" s="24" t="s">
        <v>3629</v>
      </c>
      <c r="B1145" s="267">
        <f t="shared" si="233"/>
        <v>1</v>
      </c>
      <c r="C1145" s="286" t="s">
        <v>3067</v>
      </c>
      <c r="D1145" s="22">
        <v>0</v>
      </c>
      <c r="E1145" s="22">
        <f t="shared" si="232"/>
        <v>3</v>
      </c>
      <c r="F1145" s="37"/>
      <c r="G1145" s="37"/>
      <c r="H1145" s="37">
        <f>VLOOKUP(E1145,'_Score matrix'!$B$31:$C$35,2,FALSE)</f>
        <v>1</v>
      </c>
      <c r="I1145" s="37">
        <f t="shared" si="230"/>
        <v>0</v>
      </c>
      <c r="J1145" s="37">
        <f t="shared" si="231"/>
        <v>5</v>
      </c>
      <c r="K1145" s="37"/>
      <c r="L1145" s="55"/>
    </row>
    <row r="1146" spans="1:12">
      <c r="A1146" s="24" t="s">
        <v>3630</v>
      </c>
      <c r="B1146" s="267">
        <f t="shared" si="233"/>
        <v>1</v>
      </c>
      <c r="C1146" s="286" t="s">
        <v>3067</v>
      </c>
      <c r="D1146" s="22">
        <v>0</v>
      </c>
      <c r="E1146" s="22">
        <f t="shared" si="232"/>
        <v>3</v>
      </c>
      <c r="F1146" s="37"/>
      <c r="G1146" s="37"/>
      <c r="H1146" s="37">
        <f>VLOOKUP(E1146,'_Score matrix'!$B$31:$C$35,2,FALSE)</f>
        <v>1</v>
      </c>
      <c r="I1146" s="37">
        <f t="shared" si="230"/>
        <v>0</v>
      </c>
      <c r="J1146" s="37">
        <f t="shared" si="231"/>
        <v>5</v>
      </c>
      <c r="K1146" s="37"/>
      <c r="L1146" s="55"/>
    </row>
    <row r="1147" spans="1:12">
      <c r="A1147" s="24" t="s">
        <v>3631</v>
      </c>
      <c r="B1147" s="267">
        <f t="shared" si="233"/>
        <v>1</v>
      </c>
      <c r="C1147" s="286" t="s">
        <v>3067</v>
      </c>
      <c r="D1147" s="22">
        <v>0</v>
      </c>
      <c r="E1147" s="22">
        <f t="shared" si="232"/>
        <v>3</v>
      </c>
      <c r="F1147" s="37"/>
      <c r="G1147" s="37"/>
      <c r="H1147" s="37">
        <f>VLOOKUP(E1147,'_Score matrix'!$B$31:$C$35,2,FALSE)</f>
        <v>1</v>
      </c>
      <c r="I1147" s="37">
        <f t="shared" si="230"/>
        <v>0</v>
      </c>
      <c r="J1147" s="37">
        <f t="shared" si="231"/>
        <v>5</v>
      </c>
      <c r="K1147" s="37"/>
      <c r="L1147" s="55"/>
    </row>
    <row r="1148" spans="1:12">
      <c r="A1148" s="24" t="s">
        <v>3632</v>
      </c>
      <c r="B1148" s="267">
        <f t="shared" si="233"/>
        <v>1</v>
      </c>
      <c r="C1148" s="286" t="s">
        <v>3067</v>
      </c>
      <c r="D1148" s="22">
        <v>0</v>
      </c>
      <c r="E1148" s="22">
        <f t="shared" si="232"/>
        <v>3</v>
      </c>
      <c r="F1148" s="37"/>
      <c r="G1148" s="37"/>
      <c r="H1148" s="37">
        <f>VLOOKUP(E1148,'_Score matrix'!$B$31:$C$35,2,FALSE)</f>
        <v>1</v>
      </c>
      <c r="I1148" s="37">
        <f t="shared" si="230"/>
        <v>0</v>
      </c>
      <c r="J1148" s="37">
        <f t="shared" si="231"/>
        <v>5</v>
      </c>
      <c r="K1148" s="37"/>
      <c r="L1148" s="55"/>
    </row>
    <row r="1149" spans="1:12">
      <c r="A1149" s="24" t="s">
        <v>3633</v>
      </c>
      <c r="B1149" s="267">
        <f t="shared" si="233"/>
        <v>1</v>
      </c>
      <c r="C1149" s="286" t="s">
        <v>3067</v>
      </c>
      <c r="D1149" s="22">
        <v>0</v>
      </c>
      <c r="E1149" s="22">
        <f t="shared" si="232"/>
        <v>3</v>
      </c>
      <c r="F1149" s="37"/>
      <c r="G1149" s="37"/>
      <c r="H1149" s="37">
        <f>VLOOKUP(E1149,'_Score matrix'!$B$31:$C$35,2,FALSE)</f>
        <v>1</v>
      </c>
      <c r="I1149" s="37">
        <f t="shared" si="230"/>
        <v>0</v>
      </c>
      <c r="J1149" s="37">
        <f t="shared" si="231"/>
        <v>5</v>
      </c>
      <c r="K1149" s="37"/>
      <c r="L1149" s="55"/>
    </row>
    <row r="1150" spans="1:12">
      <c r="A1150" s="24" t="s">
        <v>3634</v>
      </c>
      <c r="B1150" s="267">
        <f t="shared" si="233"/>
        <v>1</v>
      </c>
      <c r="C1150" s="286" t="s">
        <v>3067</v>
      </c>
      <c r="D1150" s="22">
        <v>0</v>
      </c>
      <c r="E1150" s="22">
        <f t="shared" si="232"/>
        <v>3</v>
      </c>
      <c r="F1150" s="37"/>
      <c r="G1150" s="37"/>
      <c r="H1150" s="37">
        <f>VLOOKUP(E1150,'_Score matrix'!$B$31:$C$35,2,FALSE)</f>
        <v>1</v>
      </c>
      <c r="I1150" s="37">
        <f t="shared" si="230"/>
        <v>0</v>
      </c>
      <c r="J1150" s="37">
        <f t="shared" si="231"/>
        <v>5</v>
      </c>
      <c r="K1150" s="37"/>
      <c r="L1150" s="55"/>
    </row>
    <row r="1151" spans="1:12">
      <c r="A1151" s="24" t="s">
        <v>3635</v>
      </c>
      <c r="B1151" s="267">
        <f t="shared" si="233"/>
        <v>1</v>
      </c>
      <c r="C1151" s="286" t="s">
        <v>3067</v>
      </c>
      <c r="D1151" s="22">
        <v>0</v>
      </c>
      <c r="E1151" s="22">
        <f t="shared" si="232"/>
        <v>3</v>
      </c>
      <c r="F1151" s="37"/>
      <c r="G1151" s="37"/>
      <c r="H1151" s="37">
        <f>VLOOKUP(E1151,'_Score matrix'!$B$31:$C$35,2,FALSE)</f>
        <v>1</v>
      </c>
      <c r="I1151" s="37">
        <f t="shared" si="230"/>
        <v>0</v>
      </c>
      <c r="J1151" s="37">
        <f t="shared" si="231"/>
        <v>5</v>
      </c>
      <c r="K1151" s="37"/>
      <c r="L1151" s="55"/>
    </row>
    <row r="1152" spans="1:12">
      <c r="A1152" s="24" t="s">
        <v>3636</v>
      </c>
      <c r="B1152" s="267">
        <f t="shared" si="233"/>
        <v>1</v>
      </c>
      <c r="C1152" s="286" t="s">
        <v>3067</v>
      </c>
      <c r="D1152" s="22">
        <v>0</v>
      </c>
      <c r="E1152" s="22">
        <f t="shared" si="232"/>
        <v>3</v>
      </c>
      <c r="F1152" s="37"/>
      <c r="G1152" s="37"/>
      <c r="H1152" s="37">
        <f>VLOOKUP(E1152,'_Score matrix'!$B$31:$C$35,2,FALSE)</f>
        <v>1</v>
      </c>
      <c r="I1152" s="37">
        <f t="shared" si="230"/>
        <v>0</v>
      </c>
      <c r="J1152" s="37">
        <f t="shared" si="231"/>
        <v>5</v>
      </c>
      <c r="K1152" s="37"/>
      <c r="L1152" s="55"/>
    </row>
    <row r="1153" spans="1:12">
      <c r="A1153" s="24" t="s">
        <v>3637</v>
      </c>
      <c r="B1153" s="267">
        <f t="shared" si="233"/>
        <v>1</v>
      </c>
      <c r="C1153" s="286" t="s">
        <v>3067</v>
      </c>
      <c r="D1153" s="22">
        <v>0</v>
      </c>
      <c r="E1153" s="22">
        <f t="shared" si="232"/>
        <v>3</v>
      </c>
      <c r="F1153" s="37"/>
      <c r="G1153" s="37"/>
      <c r="H1153" s="37">
        <f>VLOOKUP(E1153,'_Score matrix'!$B$31:$C$35,2,FALSE)</f>
        <v>1</v>
      </c>
      <c r="I1153" s="37">
        <f t="shared" si="230"/>
        <v>0</v>
      </c>
      <c r="J1153" s="37">
        <f t="shared" si="231"/>
        <v>5</v>
      </c>
      <c r="K1153" s="37"/>
      <c r="L1153" s="55"/>
    </row>
    <row r="1154" spans="1:12">
      <c r="A1154" s="24" t="s">
        <v>3638</v>
      </c>
      <c r="B1154" s="267">
        <f t="shared" si="233"/>
        <v>1</v>
      </c>
      <c r="C1154" s="286" t="s">
        <v>3067</v>
      </c>
      <c r="D1154" s="22">
        <v>0</v>
      </c>
      <c r="E1154" s="22">
        <f t="shared" si="232"/>
        <v>3</v>
      </c>
      <c r="F1154" s="37" t="s">
        <v>3094</v>
      </c>
      <c r="G1154" s="37" t="str">
        <f>IF(B1154=1,F1154,"")</f>
        <v>DE.AE-03</v>
      </c>
      <c r="H1154" s="37">
        <f>VLOOKUP(E1154,'_Score matrix'!$B$31:$C$35,2,FALSE)</f>
        <v>1</v>
      </c>
      <c r="I1154" s="37">
        <f t="shared" si="230"/>
        <v>0</v>
      </c>
      <c r="J1154" s="37">
        <f t="shared" si="231"/>
        <v>5</v>
      </c>
      <c r="K1154" s="37"/>
      <c r="L1154" s="55"/>
    </row>
    <row r="1155" spans="1:12">
      <c r="A1155" s="24" t="s">
        <v>3639</v>
      </c>
      <c r="B1155" s="267">
        <f t="shared" si="233"/>
        <v>1</v>
      </c>
      <c r="C1155" s="286" t="s">
        <v>3067</v>
      </c>
      <c r="D1155" s="22">
        <v>0</v>
      </c>
      <c r="E1155" s="22">
        <f t="shared" si="232"/>
        <v>3</v>
      </c>
      <c r="F1155" s="37" t="s">
        <v>3094</v>
      </c>
      <c r="G1155" s="37" t="str">
        <f>IF(B1155=1,F1155,"")</f>
        <v>DE.AE-03</v>
      </c>
      <c r="H1155" s="37">
        <f>VLOOKUP(E1155,'_Score matrix'!$B$31:$C$35,2,FALSE)</f>
        <v>1</v>
      </c>
      <c r="I1155" s="37">
        <f t="shared" si="230"/>
        <v>0</v>
      </c>
      <c r="J1155" s="37">
        <f t="shared" si="231"/>
        <v>5</v>
      </c>
      <c r="K1155" s="37"/>
      <c r="L1155" s="55"/>
    </row>
    <row r="1156" spans="1:12">
      <c r="A1156" s="24" t="s">
        <v>3640</v>
      </c>
      <c r="B1156" s="267">
        <f t="shared" si="233"/>
        <v>1</v>
      </c>
      <c r="C1156" s="286" t="s">
        <v>3067</v>
      </c>
      <c r="D1156" s="22">
        <v>0</v>
      </c>
      <c r="E1156" s="22">
        <f t="shared" si="232"/>
        <v>3</v>
      </c>
      <c r="F1156" s="37"/>
      <c r="G1156" s="37"/>
      <c r="H1156" s="37">
        <f>VLOOKUP(E1156,'_Score matrix'!$B$31:$C$35,2,FALSE)</f>
        <v>1</v>
      </c>
      <c r="I1156" s="37">
        <f t="shared" si="230"/>
        <v>0</v>
      </c>
      <c r="J1156" s="37">
        <f t="shared" si="231"/>
        <v>5</v>
      </c>
      <c r="K1156" s="37"/>
      <c r="L1156" s="55"/>
    </row>
    <row r="1157" spans="1:12">
      <c r="A1157" s="24" t="s">
        <v>3641</v>
      </c>
      <c r="B1157" s="267">
        <f t="shared" si="233"/>
        <v>1</v>
      </c>
      <c r="C1157" s="286" t="s">
        <v>3067</v>
      </c>
      <c r="D1157" s="22">
        <v>0</v>
      </c>
      <c r="E1157" s="22">
        <f t="shared" si="232"/>
        <v>3</v>
      </c>
      <c r="F1157" s="37"/>
      <c r="G1157" s="37"/>
      <c r="H1157" s="37">
        <f>VLOOKUP(E1157,'_Score matrix'!$B$31:$C$35,2,FALSE)</f>
        <v>1</v>
      </c>
      <c r="I1157" s="37">
        <f t="shared" si="230"/>
        <v>0</v>
      </c>
      <c r="J1157" s="37">
        <f t="shared" si="231"/>
        <v>5</v>
      </c>
      <c r="K1157" s="37"/>
      <c r="L1157" s="55"/>
    </row>
    <row r="1158" spans="1:12">
      <c r="A1158" s="24" t="s">
        <v>3642</v>
      </c>
      <c r="B1158" s="267">
        <f t="shared" si="233"/>
        <v>1</v>
      </c>
      <c r="C1158" s="286" t="s">
        <v>3067</v>
      </c>
      <c r="D1158" s="22">
        <v>0</v>
      </c>
      <c r="E1158" s="22">
        <f t="shared" si="232"/>
        <v>3</v>
      </c>
      <c r="F1158" s="37" t="s">
        <v>3094</v>
      </c>
      <c r="G1158" s="37" t="str">
        <f>IF(B1158=1,F1158,"")</f>
        <v>DE.AE-03</v>
      </c>
      <c r="H1158" s="37">
        <f>VLOOKUP(E1158,'_Score matrix'!$B$31:$C$35,2,FALSE)</f>
        <v>1</v>
      </c>
      <c r="I1158" s="37">
        <f t="shared" si="230"/>
        <v>0</v>
      </c>
      <c r="J1158" s="37">
        <f t="shared" si="231"/>
        <v>5</v>
      </c>
      <c r="K1158" s="37"/>
      <c r="L1158" s="55"/>
    </row>
    <row r="1159" spans="1:12">
      <c r="A1159" s="24" t="s">
        <v>3643</v>
      </c>
      <c r="B1159" s="267">
        <f t="shared" si="233"/>
        <v>1</v>
      </c>
      <c r="C1159" s="286" t="s">
        <v>3067</v>
      </c>
      <c r="D1159" s="22">
        <v>0</v>
      </c>
      <c r="E1159" s="22">
        <f t="shared" si="232"/>
        <v>3</v>
      </c>
      <c r="F1159" s="37" t="s">
        <v>3094</v>
      </c>
      <c r="G1159" s="37" t="str">
        <f>IF(B1159=1,F1159,"")</f>
        <v>DE.AE-03</v>
      </c>
      <c r="H1159" s="37">
        <f>VLOOKUP(E1159,'_Score matrix'!$B$31:$C$35,2,FALSE)</f>
        <v>1</v>
      </c>
      <c r="I1159" s="37">
        <f t="shared" si="230"/>
        <v>0</v>
      </c>
      <c r="J1159" s="37">
        <f t="shared" si="231"/>
        <v>5</v>
      </c>
      <c r="K1159" s="37"/>
      <c r="L1159" s="55"/>
    </row>
    <row r="1160" spans="1:12">
      <c r="A1160" s="24" t="s">
        <v>3644</v>
      </c>
      <c r="B1160" s="267">
        <f t="shared" si="233"/>
        <v>1</v>
      </c>
      <c r="C1160" s="286" t="s">
        <v>3067</v>
      </c>
      <c r="D1160" s="22">
        <v>0</v>
      </c>
      <c r="E1160" s="22">
        <f t="shared" si="232"/>
        <v>3</v>
      </c>
      <c r="F1160" s="37"/>
      <c r="G1160" s="37"/>
      <c r="H1160" s="37">
        <f>VLOOKUP(E1160,'_Score matrix'!$B$31:$C$35,2,FALSE)</f>
        <v>1</v>
      </c>
      <c r="I1160" s="37">
        <f t="shared" si="230"/>
        <v>0</v>
      </c>
      <c r="J1160" s="37">
        <f t="shared" si="231"/>
        <v>5</v>
      </c>
      <c r="K1160" s="37"/>
      <c r="L1160" s="55"/>
    </row>
    <row r="1161" spans="1:12">
      <c r="A1161" s="24" t="s">
        <v>3645</v>
      </c>
      <c r="B1161" s="267">
        <f t="shared" si="233"/>
        <v>1</v>
      </c>
      <c r="C1161" s="286" t="s">
        <v>3067</v>
      </c>
      <c r="D1161" s="22">
        <v>0</v>
      </c>
      <c r="E1161" s="22">
        <f t="shared" si="232"/>
        <v>3</v>
      </c>
      <c r="F1161" s="37"/>
      <c r="G1161" s="37"/>
      <c r="H1161" s="37">
        <f>VLOOKUP(E1161,'_Score matrix'!$B$31:$C$35,2,FALSE)</f>
        <v>1</v>
      </c>
      <c r="I1161" s="37">
        <f t="shared" si="230"/>
        <v>0</v>
      </c>
      <c r="J1161" s="37">
        <f t="shared" si="231"/>
        <v>5</v>
      </c>
      <c r="K1161" s="37"/>
      <c r="L1161" s="55"/>
    </row>
    <row r="1162" spans="1:12">
      <c r="A1162" s="24" t="s">
        <v>3646</v>
      </c>
      <c r="B1162" s="267">
        <f t="shared" si="233"/>
        <v>1</v>
      </c>
      <c r="C1162" s="286" t="s">
        <v>3067</v>
      </c>
      <c r="D1162" s="22">
        <v>0</v>
      </c>
      <c r="E1162" s="22">
        <f t="shared" si="232"/>
        <v>3</v>
      </c>
      <c r="F1162" s="37"/>
      <c r="G1162" s="37"/>
      <c r="H1162" s="37">
        <f>VLOOKUP(E1162,'_Score matrix'!$B$31:$C$35,2,FALSE)</f>
        <v>1</v>
      </c>
      <c r="I1162" s="37">
        <f t="shared" si="230"/>
        <v>0</v>
      </c>
      <c r="J1162" s="37">
        <f t="shared" si="231"/>
        <v>5</v>
      </c>
      <c r="K1162" s="37"/>
      <c r="L1162" s="55"/>
    </row>
    <row r="1163" spans="1:12">
      <c r="A1163" s="24" t="s">
        <v>3647</v>
      </c>
      <c r="B1163" s="267">
        <f t="shared" si="233"/>
        <v>1</v>
      </c>
      <c r="C1163" s="286" t="s">
        <v>3067</v>
      </c>
      <c r="D1163" s="22">
        <v>0</v>
      </c>
      <c r="E1163" s="22">
        <f t="shared" si="232"/>
        <v>3</v>
      </c>
      <c r="F1163" s="37"/>
      <c r="G1163" s="37"/>
      <c r="H1163" s="37">
        <f>VLOOKUP(E1163,'_Score matrix'!$B$31:$C$35,2,FALSE)</f>
        <v>1</v>
      </c>
      <c r="I1163" s="37">
        <f t="shared" si="230"/>
        <v>0</v>
      </c>
      <c r="J1163" s="37">
        <f t="shared" si="231"/>
        <v>5</v>
      </c>
      <c r="K1163" s="37"/>
      <c r="L1163" s="55"/>
    </row>
    <row r="1164" spans="1:12">
      <c r="A1164" s="24" t="s">
        <v>3648</v>
      </c>
      <c r="B1164" s="267">
        <f t="shared" si="233"/>
        <v>1</v>
      </c>
      <c r="C1164" s="286" t="s">
        <v>3067</v>
      </c>
      <c r="D1164" s="22">
        <v>0</v>
      </c>
      <c r="E1164" s="22">
        <f t="shared" si="232"/>
        <v>3</v>
      </c>
      <c r="F1164" s="37"/>
      <c r="G1164" s="37"/>
      <c r="H1164" s="37">
        <f>VLOOKUP(E1164,'_Score matrix'!$B$31:$C$35,2,FALSE)</f>
        <v>1</v>
      </c>
      <c r="I1164" s="37">
        <f t="shared" si="230"/>
        <v>0</v>
      </c>
      <c r="J1164" s="37">
        <f t="shared" si="231"/>
        <v>5</v>
      </c>
      <c r="K1164" s="37"/>
      <c r="L1164" s="55"/>
    </row>
    <row r="1165" spans="1:12">
      <c r="A1165" s="24" t="s">
        <v>3649</v>
      </c>
      <c r="B1165" s="267">
        <f t="shared" si="233"/>
        <v>1</v>
      </c>
      <c r="C1165" s="286" t="s">
        <v>3067</v>
      </c>
      <c r="D1165" s="22">
        <v>0</v>
      </c>
      <c r="E1165" s="22">
        <f t="shared" si="232"/>
        <v>3</v>
      </c>
      <c r="F1165" s="37" t="s">
        <v>3069</v>
      </c>
      <c r="G1165" s="37" t="str">
        <f>IF(B1165=1,F1165,"")</f>
        <v>DE.AE-07</v>
      </c>
      <c r="H1165" s="37">
        <f>VLOOKUP(E1165,'_Score matrix'!$B$31:$C$35,2,FALSE)</f>
        <v>1</v>
      </c>
      <c r="I1165" s="37">
        <f t="shared" si="230"/>
        <v>0</v>
      </c>
      <c r="J1165" s="37">
        <f t="shared" si="231"/>
        <v>5</v>
      </c>
      <c r="K1165" s="37"/>
      <c r="L1165" s="55"/>
    </row>
    <row r="1166" spans="1:12">
      <c r="A1166" s="24" t="s">
        <v>3650</v>
      </c>
      <c r="B1166" s="267">
        <f t="shared" si="233"/>
        <v>1</v>
      </c>
      <c r="C1166" s="286" t="s">
        <v>3067</v>
      </c>
      <c r="D1166" s="22">
        <v>0</v>
      </c>
      <c r="E1166" s="22">
        <f t="shared" si="232"/>
        <v>3</v>
      </c>
      <c r="F1166" s="37"/>
      <c r="G1166" s="37"/>
      <c r="H1166" s="37">
        <f>VLOOKUP(E1166,'_Score matrix'!$B$31:$C$35,2,FALSE)</f>
        <v>1</v>
      </c>
      <c r="I1166" s="37">
        <f t="shared" si="230"/>
        <v>0</v>
      </c>
      <c r="J1166" s="37">
        <f t="shared" si="231"/>
        <v>5</v>
      </c>
      <c r="K1166" s="37"/>
      <c r="L1166" s="55"/>
    </row>
    <row r="1167" spans="1:12">
      <c r="A1167" s="24" t="s">
        <v>3651</v>
      </c>
      <c r="B1167" s="267">
        <f t="shared" si="233"/>
        <v>1</v>
      </c>
      <c r="C1167" s="286" t="s">
        <v>3067</v>
      </c>
      <c r="D1167" s="22">
        <v>0</v>
      </c>
      <c r="E1167" s="22">
        <f t="shared" si="232"/>
        <v>3</v>
      </c>
      <c r="F1167" s="37"/>
      <c r="G1167" s="37"/>
      <c r="H1167" s="37">
        <f>VLOOKUP(E1167,'_Score matrix'!$B$31:$C$35,2,FALSE)</f>
        <v>1</v>
      </c>
      <c r="I1167" s="37">
        <f t="shared" si="230"/>
        <v>0</v>
      </c>
      <c r="J1167" s="37">
        <f t="shared" si="231"/>
        <v>5</v>
      </c>
      <c r="K1167" s="37"/>
      <c r="L1167" s="55"/>
    </row>
    <row r="1168" spans="1:12">
      <c r="A1168" s="24" t="s">
        <v>3652</v>
      </c>
      <c r="B1168" s="267">
        <f t="shared" si="233"/>
        <v>1</v>
      </c>
      <c r="C1168" s="286" t="s">
        <v>3067</v>
      </c>
      <c r="D1168" s="22">
        <v>0</v>
      </c>
      <c r="E1168" s="22">
        <f t="shared" si="232"/>
        <v>3</v>
      </c>
      <c r="F1168" s="37"/>
      <c r="G1168" s="37"/>
      <c r="H1168" s="37">
        <f>VLOOKUP(E1168,'_Score matrix'!$B$31:$C$35,2,FALSE)</f>
        <v>1</v>
      </c>
      <c r="I1168" s="37">
        <f t="shared" si="230"/>
        <v>0</v>
      </c>
      <c r="J1168" s="37">
        <f t="shared" si="231"/>
        <v>5</v>
      </c>
      <c r="K1168" s="37"/>
      <c r="L1168" s="55"/>
    </row>
    <row r="1169" spans="1:12">
      <c r="A1169" s="24" t="s">
        <v>3653</v>
      </c>
      <c r="B1169" s="267">
        <f t="shared" si="233"/>
        <v>1</v>
      </c>
      <c r="C1169" s="286" t="s">
        <v>3067</v>
      </c>
      <c r="D1169" s="22">
        <v>0</v>
      </c>
      <c r="E1169" s="22">
        <f t="shared" si="232"/>
        <v>3</v>
      </c>
      <c r="F1169" s="205" t="s">
        <v>3124</v>
      </c>
      <c r="G1169" s="37" t="str">
        <f t="shared" ref="G1169:G1180" si="234">IF(B1169=1,F1169,"")</f>
        <v>DE.AE-02</v>
      </c>
      <c r="H1169" s="37">
        <f>VLOOKUP(E1169,'_Score matrix'!$B$31:$C$35,2,FALSE)</f>
        <v>1</v>
      </c>
      <c r="I1169" s="37">
        <f t="shared" si="230"/>
        <v>0</v>
      </c>
      <c r="J1169" s="37">
        <f t="shared" si="231"/>
        <v>5</v>
      </c>
      <c r="K1169" s="37"/>
      <c r="L1169" s="55"/>
    </row>
    <row r="1170" spans="1:12">
      <c r="A1170" s="24" t="s">
        <v>3654</v>
      </c>
      <c r="B1170" s="267">
        <f t="shared" si="233"/>
        <v>1</v>
      </c>
      <c r="C1170" s="286" t="s">
        <v>3067</v>
      </c>
      <c r="D1170" s="22">
        <v>0</v>
      </c>
      <c r="E1170" s="22">
        <f t="shared" si="232"/>
        <v>3</v>
      </c>
      <c r="F1170" s="205" t="s">
        <v>3124</v>
      </c>
      <c r="G1170" s="37" t="str">
        <f t="shared" si="234"/>
        <v>DE.AE-02</v>
      </c>
      <c r="H1170" s="37">
        <f>VLOOKUP(E1170,'_Score matrix'!$B$31:$C$35,2,FALSE)</f>
        <v>1</v>
      </c>
      <c r="I1170" s="37">
        <f t="shared" si="230"/>
        <v>0</v>
      </c>
      <c r="J1170" s="37">
        <f t="shared" si="231"/>
        <v>5</v>
      </c>
      <c r="K1170" s="37"/>
      <c r="L1170" s="55"/>
    </row>
    <row r="1171" spans="1:12">
      <c r="A1171" s="24" t="s">
        <v>3655</v>
      </c>
      <c r="B1171" s="267">
        <f t="shared" si="233"/>
        <v>1</v>
      </c>
      <c r="C1171" s="286" t="s">
        <v>3067</v>
      </c>
      <c r="D1171" s="22">
        <v>0</v>
      </c>
      <c r="E1171" s="22">
        <f t="shared" si="232"/>
        <v>3</v>
      </c>
      <c r="F1171" s="205" t="s">
        <v>3656</v>
      </c>
      <c r="G1171" s="37" t="str">
        <f t="shared" si="234"/>
        <v>ID.AM-03</v>
      </c>
      <c r="H1171" s="37">
        <f>VLOOKUP(E1171,'_Score matrix'!$B$31:$C$35,2,FALSE)</f>
        <v>1</v>
      </c>
      <c r="I1171" s="37">
        <f t="shared" si="230"/>
        <v>0</v>
      </c>
      <c r="J1171" s="37">
        <f t="shared" si="231"/>
        <v>5</v>
      </c>
      <c r="K1171" s="37"/>
      <c r="L1171" s="55"/>
    </row>
    <row r="1172" spans="1:12">
      <c r="A1172" s="429" t="str">
        <f>A1171</f>
        <v>T 1.7.29</v>
      </c>
      <c r="B1172" s="426">
        <f t="shared" ref="B1172:J1177" si="235">B1171</f>
        <v>1</v>
      </c>
      <c r="C1172" s="430" t="str">
        <f t="shared" si="235"/>
        <v>C</v>
      </c>
      <c r="D1172" s="253">
        <f t="shared" si="235"/>
        <v>0</v>
      </c>
      <c r="E1172" s="253">
        <f t="shared" si="235"/>
        <v>3</v>
      </c>
      <c r="F1172" s="254" t="s">
        <v>3091</v>
      </c>
      <c r="G1172" s="254" t="str">
        <f t="shared" si="234"/>
        <v>DE.CM-03</v>
      </c>
      <c r="H1172" s="253">
        <f t="shared" si="235"/>
        <v>1</v>
      </c>
      <c r="I1172" s="253">
        <f t="shared" si="235"/>
        <v>0</v>
      </c>
      <c r="J1172" s="253">
        <f t="shared" si="235"/>
        <v>5</v>
      </c>
      <c r="K1172" s="253"/>
      <c r="L1172" s="431" t="s">
        <v>2811</v>
      </c>
    </row>
    <row r="1173" spans="1:12">
      <c r="A1173" s="429" t="str">
        <f>A1172</f>
        <v>T 1.7.29</v>
      </c>
      <c r="B1173" s="426">
        <f t="shared" si="235"/>
        <v>1</v>
      </c>
      <c r="C1173" s="430" t="str">
        <f t="shared" si="235"/>
        <v>C</v>
      </c>
      <c r="D1173" s="253">
        <f t="shared" si="235"/>
        <v>0</v>
      </c>
      <c r="E1173" s="253">
        <f t="shared" si="235"/>
        <v>3</v>
      </c>
      <c r="F1173" s="253" t="s">
        <v>3124</v>
      </c>
      <c r="G1173" s="253" t="str">
        <f t="shared" si="234"/>
        <v>DE.AE-02</v>
      </c>
      <c r="H1173" s="253">
        <f t="shared" si="235"/>
        <v>1</v>
      </c>
      <c r="I1173" s="253">
        <f t="shared" si="235"/>
        <v>0</v>
      </c>
      <c r="J1173" s="253">
        <f t="shared" si="235"/>
        <v>5</v>
      </c>
      <c r="K1173" s="253"/>
      <c r="L1173" s="431" t="s">
        <v>2811</v>
      </c>
    </row>
    <row r="1174" spans="1:12">
      <c r="A1174" s="24" t="s">
        <v>3657</v>
      </c>
      <c r="B1174" s="267">
        <f t="shared" si="233"/>
        <v>1</v>
      </c>
      <c r="C1174" s="286" t="s">
        <v>3067</v>
      </c>
      <c r="D1174" s="22">
        <v>0</v>
      </c>
      <c r="E1174" s="22">
        <f t="shared" si="232"/>
        <v>3</v>
      </c>
      <c r="F1174" s="205" t="s">
        <v>3656</v>
      </c>
      <c r="G1174" s="37" t="str">
        <f t="shared" si="234"/>
        <v>ID.AM-03</v>
      </c>
      <c r="H1174" s="37">
        <f>VLOOKUP(E1174,'_Score matrix'!$B$31:$C$35,2,FALSE)</f>
        <v>1</v>
      </c>
      <c r="I1174" s="37">
        <f>D1174*H1174</f>
        <v>0</v>
      </c>
      <c r="J1174" s="37">
        <f t="shared" si="231"/>
        <v>5</v>
      </c>
      <c r="K1174" s="37"/>
      <c r="L1174" s="55"/>
    </row>
    <row r="1175" spans="1:12">
      <c r="A1175" s="429" t="str">
        <f>A1174</f>
        <v>T 1.7.30</v>
      </c>
      <c r="B1175" s="426">
        <f t="shared" si="235"/>
        <v>1</v>
      </c>
      <c r="C1175" s="430" t="str">
        <f t="shared" si="235"/>
        <v>C</v>
      </c>
      <c r="D1175" s="253">
        <f t="shared" si="235"/>
        <v>0</v>
      </c>
      <c r="E1175" s="253">
        <f t="shared" si="235"/>
        <v>3</v>
      </c>
      <c r="F1175" s="253" t="s">
        <v>3124</v>
      </c>
      <c r="G1175" s="253" t="str">
        <f t="shared" si="234"/>
        <v>DE.AE-02</v>
      </c>
      <c r="H1175" s="253">
        <f t="shared" si="235"/>
        <v>1</v>
      </c>
      <c r="I1175" s="253">
        <f t="shared" si="235"/>
        <v>0</v>
      </c>
      <c r="J1175" s="253">
        <f t="shared" si="235"/>
        <v>5</v>
      </c>
      <c r="K1175" s="253"/>
      <c r="L1175" s="431" t="s">
        <v>2811</v>
      </c>
    </row>
    <row r="1176" spans="1:12">
      <c r="A1176" s="24" t="s">
        <v>3658</v>
      </c>
      <c r="B1176" s="267">
        <f t="shared" si="233"/>
        <v>1</v>
      </c>
      <c r="C1176" s="286" t="s">
        <v>3067</v>
      </c>
      <c r="D1176" s="22">
        <v>0</v>
      </c>
      <c r="E1176" s="22">
        <f t="shared" si="232"/>
        <v>3</v>
      </c>
      <c r="F1176" s="205" t="s">
        <v>3656</v>
      </c>
      <c r="G1176" s="37" t="str">
        <f t="shared" si="234"/>
        <v>ID.AM-03</v>
      </c>
      <c r="H1176" s="37">
        <f>VLOOKUP(E1176,'_Score matrix'!$B$31:$C$35,2,FALSE)</f>
        <v>1</v>
      </c>
      <c r="I1176" s="37">
        <f>D1176*H1176</f>
        <v>0</v>
      </c>
      <c r="J1176" s="37">
        <f t="shared" si="231"/>
        <v>5</v>
      </c>
      <c r="K1176" s="37"/>
      <c r="L1176" s="55"/>
    </row>
    <row r="1177" spans="1:12">
      <c r="A1177" s="429" t="str">
        <f>A1176</f>
        <v>T 1.7.31</v>
      </c>
      <c r="B1177" s="426">
        <f t="shared" si="235"/>
        <v>1</v>
      </c>
      <c r="C1177" s="430" t="str">
        <f t="shared" si="235"/>
        <v>C</v>
      </c>
      <c r="D1177" s="253">
        <f t="shared" si="235"/>
        <v>0</v>
      </c>
      <c r="E1177" s="253">
        <f t="shared" si="235"/>
        <v>3</v>
      </c>
      <c r="F1177" s="253" t="s">
        <v>3124</v>
      </c>
      <c r="G1177" s="253" t="str">
        <f t="shared" si="234"/>
        <v>DE.AE-02</v>
      </c>
      <c r="H1177" s="253">
        <f t="shared" si="235"/>
        <v>1</v>
      </c>
      <c r="I1177" s="253">
        <f t="shared" si="235"/>
        <v>0</v>
      </c>
      <c r="J1177" s="253">
        <f t="shared" si="235"/>
        <v>5</v>
      </c>
      <c r="K1177" s="253"/>
      <c r="L1177" s="431" t="s">
        <v>2811</v>
      </c>
    </row>
    <row r="1178" spans="1:12">
      <c r="A1178" s="24" t="s">
        <v>3659</v>
      </c>
      <c r="B1178" s="267">
        <f t="shared" si="233"/>
        <v>1</v>
      </c>
      <c r="C1178" s="286" t="s">
        <v>3067</v>
      </c>
      <c r="D1178" s="22">
        <v>0</v>
      </c>
      <c r="E1178" s="22">
        <f t="shared" si="232"/>
        <v>3</v>
      </c>
      <c r="F1178" s="205" t="s">
        <v>3656</v>
      </c>
      <c r="G1178" s="37" t="str">
        <f t="shared" si="234"/>
        <v>ID.AM-03</v>
      </c>
      <c r="H1178" s="37">
        <f>VLOOKUP(E1178,'_Score matrix'!$B$31:$C$35,2,FALSE)</f>
        <v>1</v>
      </c>
      <c r="I1178" s="37">
        <f>D1178*H1178</f>
        <v>0</v>
      </c>
      <c r="J1178" s="37">
        <f t="shared" si="231"/>
        <v>5</v>
      </c>
      <c r="K1178" s="37"/>
      <c r="L1178" s="55"/>
    </row>
    <row r="1179" spans="1:12">
      <c r="A1179" s="429" t="str">
        <f>A1178</f>
        <v>T 1.7.32</v>
      </c>
      <c r="B1179" s="426">
        <f t="shared" ref="B1179:J1180" si="236">B1178</f>
        <v>1</v>
      </c>
      <c r="C1179" s="430" t="str">
        <f t="shared" si="236"/>
        <v>C</v>
      </c>
      <c r="D1179" s="253">
        <f t="shared" si="236"/>
        <v>0</v>
      </c>
      <c r="E1179" s="253">
        <f t="shared" si="236"/>
        <v>3</v>
      </c>
      <c r="F1179" s="253" t="s">
        <v>3089</v>
      </c>
      <c r="G1179" s="253" t="str">
        <f t="shared" si="234"/>
        <v>DE.CM-01</v>
      </c>
      <c r="H1179" s="253">
        <f t="shared" si="236"/>
        <v>1</v>
      </c>
      <c r="I1179" s="253">
        <f t="shared" si="236"/>
        <v>0</v>
      </c>
      <c r="J1179" s="253">
        <f t="shared" si="236"/>
        <v>5</v>
      </c>
      <c r="K1179" s="253"/>
      <c r="L1179" s="431" t="s">
        <v>2811</v>
      </c>
    </row>
    <row r="1180" spans="1:12">
      <c r="A1180" s="429" t="str">
        <f>A1179</f>
        <v>T 1.7.32</v>
      </c>
      <c r="B1180" s="426">
        <f t="shared" si="236"/>
        <v>1</v>
      </c>
      <c r="C1180" s="430" t="str">
        <f t="shared" si="236"/>
        <v>C</v>
      </c>
      <c r="D1180" s="253">
        <f t="shared" si="236"/>
        <v>0</v>
      </c>
      <c r="E1180" s="253">
        <f t="shared" si="236"/>
        <v>3</v>
      </c>
      <c r="F1180" s="253" t="s">
        <v>3124</v>
      </c>
      <c r="G1180" s="253" t="str">
        <f t="shared" si="234"/>
        <v>DE.AE-02</v>
      </c>
      <c r="H1180" s="253">
        <f t="shared" si="236"/>
        <v>1</v>
      </c>
      <c r="I1180" s="253">
        <f t="shared" si="236"/>
        <v>0</v>
      </c>
      <c r="J1180" s="253">
        <f t="shared" si="236"/>
        <v>5</v>
      </c>
      <c r="K1180" s="253"/>
      <c r="L1180" s="431" t="s">
        <v>2811</v>
      </c>
    </row>
    <row r="1181" spans="1:12">
      <c r="A1181" s="24" t="s">
        <v>3660</v>
      </c>
      <c r="B1181" s="267">
        <f t="shared" si="233"/>
        <v>1</v>
      </c>
      <c r="C1181" s="286" t="s">
        <v>3067</v>
      </c>
      <c r="D1181" s="22">
        <v>0</v>
      </c>
      <c r="E1181" s="22">
        <f t="shared" si="232"/>
        <v>3</v>
      </c>
      <c r="F1181" s="37"/>
      <c r="G1181" s="37"/>
      <c r="H1181" s="37">
        <f>VLOOKUP(E1181,'_Score matrix'!$B$31:$C$35,2,FALSE)</f>
        <v>1</v>
      </c>
      <c r="I1181" s="37">
        <f t="shared" ref="I1181:I1198" si="237">D1181*H1181</f>
        <v>0</v>
      </c>
      <c r="J1181" s="37">
        <f t="shared" si="231"/>
        <v>5</v>
      </c>
      <c r="K1181" s="37"/>
      <c r="L1181" s="55"/>
    </row>
    <row r="1182" spans="1:12">
      <c r="A1182" s="24" t="s">
        <v>3661</v>
      </c>
      <c r="B1182" s="267">
        <f t="shared" si="233"/>
        <v>1</v>
      </c>
      <c r="C1182" s="286" t="s">
        <v>3067</v>
      </c>
      <c r="D1182" s="22">
        <v>0</v>
      </c>
      <c r="E1182" s="22">
        <f t="shared" si="232"/>
        <v>3</v>
      </c>
      <c r="F1182" s="37"/>
      <c r="G1182" s="37"/>
      <c r="H1182" s="37">
        <f>VLOOKUP(E1182,'_Score matrix'!$B$31:$C$35,2,FALSE)</f>
        <v>1</v>
      </c>
      <c r="I1182" s="37">
        <f t="shared" si="237"/>
        <v>0</v>
      </c>
      <c r="J1182" s="37">
        <f t="shared" si="231"/>
        <v>5</v>
      </c>
      <c r="K1182" s="37"/>
      <c r="L1182" s="55"/>
    </row>
    <row r="1183" spans="1:12">
      <c r="A1183" s="24" t="s">
        <v>3662</v>
      </c>
      <c r="B1183" s="267">
        <f t="shared" si="233"/>
        <v>1</v>
      </c>
      <c r="C1183" s="286" t="s">
        <v>3067</v>
      </c>
      <c r="D1183" s="22">
        <v>0</v>
      </c>
      <c r="E1183" s="22">
        <f t="shared" si="232"/>
        <v>3</v>
      </c>
      <c r="F1183" s="205" t="s">
        <v>3124</v>
      </c>
      <c r="G1183" s="205" t="str">
        <f>IF(B1183=1,F1183,"")</f>
        <v>DE.AE-02</v>
      </c>
      <c r="H1183" s="37">
        <f>VLOOKUP(E1183,'_Score matrix'!$B$31:$C$35,2,FALSE)</f>
        <v>1</v>
      </c>
      <c r="I1183" s="37">
        <f t="shared" si="237"/>
        <v>0</v>
      </c>
      <c r="J1183" s="37">
        <f t="shared" si="231"/>
        <v>5</v>
      </c>
      <c r="K1183" s="37"/>
      <c r="L1183" s="55"/>
    </row>
    <row r="1184" spans="1:12">
      <c r="A1184" s="24" t="s">
        <v>3663</v>
      </c>
      <c r="B1184" s="267">
        <f t="shared" si="233"/>
        <v>1</v>
      </c>
      <c r="C1184" s="286" t="s">
        <v>3067</v>
      </c>
      <c r="D1184" s="22">
        <v>0</v>
      </c>
      <c r="E1184" s="22">
        <f t="shared" si="232"/>
        <v>3</v>
      </c>
      <c r="F1184" s="205" t="s">
        <v>3124</v>
      </c>
      <c r="G1184" s="205" t="str">
        <f>IF(B1184=1,F1184,"")</f>
        <v>DE.AE-02</v>
      </c>
      <c r="H1184" s="37">
        <f>VLOOKUP(E1184,'_Score matrix'!$B$31:$C$35,2,FALSE)</f>
        <v>1</v>
      </c>
      <c r="I1184" s="37">
        <f t="shared" si="237"/>
        <v>0</v>
      </c>
      <c r="J1184" s="37">
        <f t="shared" si="231"/>
        <v>5</v>
      </c>
      <c r="K1184" s="37"/>
      <c r="L1184" s="55"/>
    </row>
    <row r="1185" spans="1:12">
      <c r="A1185" s="24" t="s">
        <v>3664</v>
      </c>
      <c r="B1185" s="267">
        <f t="shared" si="233"/>
        <v>1</v>
      </c>
      <c r="C1185" s="286" t="s">
        <v>3067</v>
      </c>
      <c r="D1185" s="22">
        <v>0</v>
      </c>
      <c r="E1185" s="22">
        <f t="shared" si="232"/>
        <v>3</v>
      </c>
      <c r="F1185" s="205" t="s">
        <v>3124</v>
      </c>
      <c r="G1185" s="205" t="str">
        <f>IF(B1185=1,F1185,"")</f>
        <v>DE.AE-02</v>
      </c>
      <c r="H1185" s="37">
        <f>VLOOKUP(E1185,'_Score matrix'!$B$31:$C$35,2,FALSE)</f>
        <v>1</v>
      </c>
      <c r="I1185" s="37">
        <f t="shared" si="237"/>
        <v>0</v>
      </c>
      <c r="J1185" s="37">
        <f t="shared" si="231"/>
        <v>5</v>
      </c>
      <c r="K1185" s="37"/>
      <c r="L1185" s="55"/>
    </row>
    <row r="1186" spans="1:12">
      <c r="A1186" s="24" t="s">
        <v>3665</v>
      </c>
      <c r="B1186" s="267">
        <f t="shared" si="233"/>
        <v>1</v>
      </c>
      <c r="C1186" s="286" t="s">
        <v>3067</v>
      </c>
      <c r="D1186" s="22">
        <v>0</v>
      </c>
      <c r="E1186" s="22">
        <f t="shared" si="232"/>
        <v>3</v>
      </c>
      <c r="F1186" s="205" t="s">
        <v>3124</v>
      </c>
      <c r="G1186" s="205" t="str">
        <f>IF(B1186=1,F1186,"")</f>
        <v>DE.AE-02</v>
      </c>
      <c r="H1186" s="37">
        <f>VLOOKUP(E1186,'_Score matrix'!$B$31:$C$35,2,FALSE)</f>
        <v>1</v>
      </c>
      <c r="I1186" s="37">
        <f t="shared" si="237"/>
        <v>0</v>
      </c>
      <c r="J1186" s="37">
        <f t="shared" si="231"/>
        <v>5</v>
      </c>
      <c r="K1186" s="37"/>
      <c r="L1186" s="55"/>
    </row>
    <row r="1187" spans="1:12">
      <c r="A1187" s="24" t="s">
        <v>3666</v>
      </c>
      <c r="B1187" s="267">
        <f>$D$376-1</f>
        <v>1</v>
      </c>
      <c r="C1187" s="286" t="s">
        <v>3067</v>
      </c>
      <c r="D1187" s="22">
        <v>0</v>
      </c>
      <c r="E1187" s="22">
        <f t="shared" si="232"/>
        <v>3</v>
      </c>
      <c r="F1187" s="37"/>
      <c r="G1187" s="37"/>
      <c r="H1187" s="37">
        <f>VLOOKUP(E1187,'_Score matrix'!$B$31:$C$35,2,FALSE)</f>
        <v>1</v>
      </c>
      <c r="I1187" s="37">
        <f t="shared" si="237"/>
        <v>0</v>
      </c>
      <c r="J1187" s="37">
        <f t="shared" ref="J1187:J1226" si="238">5*H1187</f>
        <v>5</v>
      </c>
      <c r="K1187" s="37"/>
      <c r="L1187" s="55"/>
    </row>
    <row r="1188" spans="1:12">
      <c r="A1188" s="24" t="s">
        <v>3667</v>
      </c>
      <c r="B1188" s="267">
        <f t="shared" ref="B1188:B1226" si="239">$D$376-1</f>
        <v>1</v>
      </c>
      <c r="C1188" s="286" t="s">
        <v>3067</v>
      </c>
      <c r="D1188" s="22">
        <v>0</v>
      </c>
      <c r="E1188" s="22">
        <f t="shared" si="232"/>
        <v>3</v>
      </c>
      <c r="F1188" s="37"/>
      <c r="G1188" s="37"/>
      <c r="H1188" s="37">
        <f>VLOOKUP(E1188,'_Score matrix'!$B$31:$C$35,2,FALSE)</f>
        <v>1</v>
      </c>
      <c r="I1188" s="37">
        <f t="shared" si="237"/>
        <v>0</v>
      </c>
      <c r="J1188" s="37">
        <f t="shared" si="238"/>
        <v>5</v>
      </c>
      <c r="K1188" s="37"/>
      <c r="L1188" s="55"/>
    </row>
    <row r="1189" spans="1:12">
      <c r="A1189" s="24" t="s">
        <v>3668</v>
      </c>
      <c r="B1189" s="267">
        <f t="shared" si="239"/>
        <v>1</v>
      </c>
      <c r="C1189" s="286" t="s">
        <v>3067</v>
      </c>
      <c r="D1189" s="22">
        <v>0</v>
      </c>
      <c r="E1189" s="22">
        <f t="shared" si="232"/>
        <v>3</v>
      </c>
      <c r="F1189" s="37"/>
      <c r="G1189" s="37"/>
      <c r="H1189" s="37">
        <f>VLOOKUP(E1189,'_Score matrix'!$B$31:$C$35,2,FALSE)</f>
        <v>1</v>
      </c>
      <c r="I1189" s="37">
        <f t="shared" si="237"/>
        <v>0</v>
      </c>
      <c r="J1189" s="37">
        <f t="shared" si="238"/>
        <v>5</v>
      </c>
      <c r="K1189" s="37"/>
      <c r="L1189" s="55"/>
    </row>
    <row r="1190" spans="1:12">
      <c r="A1190" s="24" t="s">
        <v>3669</v>
      </c>
      <c r="B1190" s="267">
        <f t="shared" si="239"/>
        <v>1</v>
      </c>
      <c r="C1190" s="286" t="s">
        <v>3067</v>
      </c>
      <c r="D1190" s="22">
        <v>0</v>
      </c>
      <c r="E1190" s="22">
        <f t="shared" si="232"/>
        <v>3</v>
      </c>
      <c r="F1190" s="37"/>
      <c r="G1190" s="37"/>
      <c r="H1190" s="37">
        <f>VLOOKUP(E1190,'_Score matrix'!$B$31:$C$35,2,FALSE)</f>
        <v>1</v>
      </c>
      <c r="I1190" s="37">
        <f t="shared" si="237"/>
        <v>0</v>
      </c>
      <c r="J1190" s="37">
        <f t="shared" si="238"/>
        <v>5</v>
      </c>
      <c r="K1190" s="37"/>
      <c r="L1190" s="55"/>
    </row>
    <row r="1191" spans="1:12">
      <c r="A1191" s="24" t="s">
        <v>3670</v>
      </c>
      <c r="B1191" s="267">
        <f t="shared" si="239"/>
        <v>1</v>
      </c>
      <c r="C1191" s="286" t="s">
        <v>3067</v>
      </c>
      <c r="D1191" s="22">
        <v>0</v>
      </c>
      <c r="E1191" s="22">
        <f t="shared" si="232"/>
        <v>3</v>
      </c>
      <c r="F1191" s="37"/>
      <c r="G1191" s="37"/>
      <c r="H1191" s="37">
        <f>VLOOKUP(E1191,'_Score matrix'!$B$31:$C$35,2,FALSE)</f>
        <v>1</v>
      </c>
      <c r="I1191" s="37">
        <f t="shared" si="237"/>
        <v>0</v>
      </c>
      <c r="J1191" s="37">
        <f t="shared" si="238"/>
        <v>5</v>
      </c>
      <c r="K1191" s="37"/>
      <c r="L1191" s="55"/>
    </row>
    <row r="1192" spans="1:12">
      <c r="A1192" s="24" t="s">
        <v>3671</v>
      </c>
      <c r="B1192" s="267">
        <f t="shared" si="239"/>
        <v>1</v>
      </c>
      <c r="C1192" s="286" t="s">
        <v>3067</v>
      </c>
      <c r="D1192" s="22">
        <v>0</v>
      </c>
      <c r="E1192" s="22">
        <f t="shared" si="232"/>
        <v>3</v>
      </c>
      <c r="F1192" s="205" t="s">
        <v>3115</v>
      </c>
      <c r="G1192" s="37" t="str">
        <f>IF(B1192=1,F1192,"")</f>
        <v>ID.AM-08</v>
      </c>
      <c r="H1192" s="37">
        <f>VLOOKUP(E1192,'_Score matrix'!$B$31:$C$35,2,FALSE)</f>
        <v>1</v>
      </c>
      <c r="I1192" s="37">
        <f t="shared" si="237"/>
        <v>0</v>
      </c>
      <c r="J1192" s="37">
        <f t="shared" si="238"/>
        <v>5</v>
      </c>
      <c r="K1192" s="37"/>
      <c r="L1192" s="55"/>
    </row>
    <row r="1193" spans="1:12">
      <c r="A1193" s="24" t="s">
        <v>3672</v>
      </c>
      <c r="B1193" s="267">
        <f t="shared" si="239"/>
        <v>1</v>
      </c>
      <c r="C1193" s="286" t="s">
        <v>3067</v>
      </c>
      <c r="D1193" s="22">
        <v>0</v>
      </c>
      <c r="E1193" s="22">
        <f t="shared" si="232"/>
        <v>3</v>
      </c>
      <c r="F1193" s="37"/>
      <c r="G1193" s="37"/>
      <c r="H1193" s="37">
        <f>VLOOKUP(E1193,'_Score matrix'!$B$31:$C$35,2,FALSE)</f>
        <v>1</v>
      </c>
      <c r="I1193" s="37">
        <f t="shared" si="237"/>
        <v>0</v>
      </c>
      <c r="J1193" s="37">
        <f t="shared" si="238"/>
        <v>5</v>
      </c>
      <c r="K1193" s="37"/>
      <c r="L1193" s="55"/>
    </row>
    <row r="1194" spans="1:12">
      <c r="A1194" s="24" t="s">
        <v>3673</v>
      </c>
      <c r="B1194" s="267">
        <f t="shared" si="239"/>
        <v>1</v>
      </c>
      <c r="C1194" s="286" t="s">
        <v>3067</v>
      </c>
      <c r="D1194" s="22">
        <v>0</v>
      </c>
      <c r="E1194" s="22">
        <f t="shared" si="232"/>
        <v>3</v>
      </c>
      <c r="F1194" s="37"/>
      <c r="G1194" s="37"/>
      <c r="H1194" s="37">
        <f>VLOOKUP(E1194,'_Score matrix'!$B$31:$C$35,2,FALSE)</f>
        <v>1</v>
      </c>
      <c r="I1194" s="37">
        <f t="shared" si="237"/>
        <v>0</v>
      </c>
      <c r="J1194" s="37">
        <f t="shared" si="238"/>
        <v>5</v>
      </c>
      <c r="K1194" s="37"/>
      <c r="L1194" s="55"/>
    </row>
    <row r="1195" spans="1:12">
      <c r="A1195" s="24" t="s">
        <v>3674</v>
      </c>
      <c r="B1195" s="267">
        <f t="shared" si="239"/>
        <v>1</v>
      </c>
      <c r="C1195" s="286" t="s">
        <v>3067</v>
      </c>
      <c r="D1195" s="22">
        <v>0</v>
      </c>
      <c r="E1195" s="22">
        <f t="shared" si="232"/>
        <v>3</v>
      </c>
      <c r="F1195" s="37"/>
      <c r="G1195" s="37"/>
      <c r="H1195" s="37">
        <f>VLOOKUP(E1195,'_Score matrix'!$B$31:$C$35,2,FALSE)</f>
        <v>1</v>
      </c>
      <c r="I1195" s="37">
        <f t="shared" si="237"/>
        <v>0</v>
      </c>
      <c r="J1195" s="37">
        <f t="shared" si="238"/>
        <v>5</v>
      </c>
      <c r="K1195" s="37"/>
      <c r="L1195" s="55"/>
    </row>
    <row r="1196" spans="1:12">
      <c r="A1196" s="24" t="s">
        <v>3675</v>
      </c>
      <c r="B1196" s="267">
        <f t="shared" si="239"/>
        <v>1</v>
      </c>
      <c r="C1196" s="286" t="s">
        <v>3067</v>
      </c>
      <c r="D1196" s="22">
        <v>0</v>
      </c>
      <c r="E1196" s="22">
        <f t="shared" si="232"/>
        <v>3</v>
      </c>
      <c r="F1196" s="37" t="s">
        <v>3676</v>
      </c>
      <c r="G1196" s="37" t="str">
        <f t="shared" ref="G1196:G1209" si="240">IF(B1196=1,F1196,"")</f>
        <v>PR.PS-05</v>
      </c>
      <c r="H1196" s="37">
        <f>VLOOKUP(E1196,'_Score matrix'!$B$31:$C$35,2,FALSE)</f>
        <v>1</v>
      </c>
      <c r="I1196" s="37">
        <f t="shared" si="237"/>
        <v>0</v>
      </c>
      <c r="J1196" s="37">
        <f t="shared" si="238"/>
        <v>5</v>
      </c>
      <c r="K1196" s="37"/>
      <c r="L1196" s="55"/>
    </row>
    <row r="1197" spans="1:12">
      <c r="A1197" s="24" t="s">
        <v>3677</v>
      </c>
      <c r="B1197" s="267">
        <f t="shared" si="239"/>
        <v>1</v>
      </c>
      <c r="C1197" s="286" t="s">
        <v>3067</v>
      </c>
      <c r="D1197" s="22">
        <v>0</v>
      </c>
      <c r="E1197" s="22">
        <f t="shared" si="232"/>
        <v>3</v>
      </c>
      <c r="F1197" s="37" t="s">
        <v>3676</v>
      </c>
      <c r="G1197" s="37" t="str">
        <f t="shared" si="240"/>
        <v>PR.PS-05</v>
      </c>
      <c r="H1197" s="37">
        <f>VLOOKUP(E1197,'_Score matrix'!$B$31:$C$35,2,FALSE)</f>
        <v>1</v>
      </c>
      <c r="I1197" s="37">
        <f t="shared" si="237"/>
        <v>0</v>
      </c>
      <c r="J1197" s="37">
        <f t="shared" si="238"/>
        <v>5</v>
      </c>
      <c r="K1197" s="37"/>
      <c r="L1197" s="55"/>
    </row>
    <row r="1198" spans="1:12">
      <c r="A1198" s="24" t="s">
        <v>3678</v>
      </c>
      <c r="B1198" s="267">
        <f t="shared" si="239"/>
        <v>1</v>
      </c>
      <c r="C1198" s="286" t="s">
        <v>3067</v>
      </c>
      <c r="D1198" s="22">
        <v>0</v>
      </c>
      <c r="E1198" s="22">
        <f t="shared" si="232"/>
        <v>3</v>
      </c>
      <c r="F1198" s="37" t="s">
        <v>3089</v>
      </c>
      <c r="G1198" s="37" t="str">
        <f t="shared" si="240"/>
        <v>DE.CM-01</v>
      </c>
      <c r="H1198" s="37">
        <f>VLOOKUP(E1198,'_Score matrix'!$B$31:$C$35,2,FALSE)</f>
        <v>1</v>
      </c>
      <c r="I1198" s="37">
        <f t="shared" si="237"/>
        <v>0</v>
      </c>
      <c r="J1198" s="37">
        <f t="shared" si="238"/>
        <v>5</v>
      </c>
      <c r="K1198" s="37"/>
      <c r="L1198" s="55"/>
    </row>
    <row r="1199" spans="1:12">
      <c r="A1199" s="429" t="str">
        <f>A1198</f>
        <v>T 2.7.12</v>
      </c>
      <c r="B1199" s="426">
        <f t="shared" ref="B1199:J1199" si="241">B1198</f>
        <v>1</v>
      </c>
      <c r="C1199" s="430" t="str">
        <f t="shared" si="241"/>
        <v>C</v>
      </c>
      <c r="D1199" s="253">
        <f t="shared" si="241"/>
        <v>0</v>
      </c>
      <c r="E1199" s="253">
        <f t="shared" si="241"/>
        <v>3</v>
      </c>
      <c r="F1199" s="253" t="s">
        <v>3124</v>
      </c>
      <c r="G1199" s="253" t="str">
        <f t="shared" si="240"/>
        <v>DE.AE-02</v>
      </c>
      <c r="H1199" s="253">
        <f t="shared" si="241"/>
        <v>1</v>
      </c>
      <c r="I1199" s="253">
        <f t="shared" si="241"/>
        <v>0</v>
      </c>
      <c r="J1199" s="253">
        <f t="shared" si="241"/>
        <v>5</v>
      </c>
      <c r="K1199" s="253"/>
      <c r="L1199" s="431" t="s">
        <v>2811</v>
      </c>
    </row>
    <row r="1200" spans="1:12">
      <c r="A1200" s="24" t="s">
        <v>3679</v>
      </c>
      <c r="B1200" s="267">
        <f t="shared" si="239"/>
        <v>1</v>
      </c>
      <c r="C1200" s="286" t="s">
        <v>3067</v>
      </c>
      <c r="D1200" s="22">
        <v>0</v>
      </c>
      <c r="E1200" s="22">
        <f t="shared" si="232"/>
        <v>3</v>
      </c>
      <c r="F1200" s="37" t="s">
        <v>3089</v>
      </c>
      <c r="G1200" s="37" t="str">
        <f t="shared" si="240"/>
        <v>DE.CM-01</v>
      </c>
      <c r="H1200" s="37">
        <f>VLOOKUP(E1200,'_Score matrix'!$B$31:$C$35,2,FALSE)</f>
        <v>1</v>
      </c>
      <c r="I1200" s="37">
        <f>D1200*H1200</f>
        <v>0</v>
      </c>
      <c r="J1200" s="37">
        <f t="shared" si="238"/>
        <v>5</v>
      </c>
      <c r="K1200" s="37"/>
      <c r="L1200" s="55"/>
    </row>
    <row r="1201" spans="1:12">
      <c r="A1201" s="429" t="str">
        <f>A1200</f>
        <v>T 2.7.13</v>
      </c>
      <c r="B1201" s="426">
        <f t="shared" ref="B1201:J1201" si="242">B1200</f>
        <v>1</v>
      </c>
      <c r="C1201" s="430" t="str">
        <f t="shared" si="242"/>
        <v>C</v>
      </c>
      <c r="D1201" s="253">
        <f t="shared" si="242"/>
        <v>0</v>
      </c>
      <c r="E1201" s="253">
        <f t="shared" si="242"/>
        <v>3</v>
      </c>
      <c r="F1201" s="253" t="s">
        <v>3124</v>
      </c>
      <c r="G1201" s="253" t="str">
        <f t="shared" si="240"/>
        <v>DE.AE-02</v>
      </c>
      <c r="H1201" s="253">
        <f t="shared" si="242"/>
        <v>1</v>
      </c>
      <c r="I1201" s="253">
        <f t="shared" si="242"/>
        <v>0</v>
      </c>
      <c r="J1201" s="253">
        <f t="shared" si="242"/>
        <v>5</v>
      </c>
      <c r="K1201" s="253"/>
      <c r="L1201" s="431" t="s">
        <v>2811</v>
      </c>
    </row>
    <row r="1202" spans="1:12">
      <c r="A1202" s="24" t="s">
        <v>3680</v>
      </c>
      <c r="B1202" s="267">
        <f t="shared" si="239"/>
        <v>1</v>
      </c>
      <c r="C1202" s="286" t="s">
        <v>3067</v>
      </c>
      <c r="D1202" s="22">
        <v>0</v>
      </c>
      <c r="E1202" s="22">
        <f t="shared" si="232"/>
        <v>3</v>
      </c>
      <c r="F1202" s="37" t="s">
        <v>3089</v>
      </c>
      <c r="G1202" s="37" t="str">
        <f t="shared" si="240"/>
        <v>DE.CM-01</v>
      </c>
      <c r="H1202" s="37">
        <f>VLOOKUP(E1202,'_Score matrix'!$B$31:$C$35,2,FALSE)</f>
        <v>1</v>
      </c>
      <c r="I1202" s="37">
        <f>D1202*H1202</f>
        <v>0</v>
      </c>
      <c r="J1202" s="37">
        <f t="shared" si="238"/>
        <v>5</v>
      </c>
      <c r="K1202" s="37"/>
      <c r="L1202" s="55"/>
    </row>
    <row r="1203" spans="1:12">
      <c r="A1203" s="429" t="str">
        <f>A1202</f>
        <v>T 2.7.14</v>
      </c>
      <c r="B1203" s="426">
        <f t="shared" ref="B1203:J1203" si="243">B1202</f>
        <v>1</v>
      </c>
      <c r="C1203" s="430" t="str">
        <f t="shared" si="243"/>
        <v>C</v>
      </c>
      <c r="D1203" s="253">
        <f t="shared" si="243"/>
        <v>0</v>
      </c>
      <c r="E1203" s="253">
        <f t="shared" si="243"/>
        <v>3</v>
      </c>
      <c r="F1203" s="253" t="s">
        <v>3124</v>
      </c>
      <c r="G1203" s="253" t="str">
        <f t="shared" si="240"/>
        <v>DE.AE-02</v>
      </c>
      <c r="H1203" s="253">
        <f t="shared" si="243"/>
        <v>1</v>
      </c>
      <c r="I1203" s="253">
        <f t="shared" si="243"/>
        <v>0</v>
      </c>
      <c r="J1203" s="253">
        <f t="shared" si="243"/>
        <v>5</v>
      </c>
      <c r="K1203" s="253"/>
      <c r="L1203" s="431" t="s">
        <v>2811</v>
      </c>
    </row>
    <row r="1204" spans="1:12">
      <c r="A1204" s="24" t="s">
        <v>3681</v>
      </c>
      <c r="B1204" s="267">
        <f t="shared" si="239"/>
        <v>1</v>
      </c>
      <c r="C1204" s="286" t="s">
        <v>3067</v>
      </c>
      <c r="D1204" s="22">
        <v>0</v>
      </c>
      <c r="E1204" s="22">
        <f t="shared" si="232"/>
        <v>3</v>
      </c>
      <c r="F1204" s="37" t="s">
        <v>3089</v>
      </c>
      <c r="G1204" s="37" t="str">
        <f t="shared" si="240"/>
        <v>DE.CM-01</v>
      </c>
      <c r="H1204" s="37">
        <f>VLOOKUP(E1204,'_Score matrix'!$B$31:$C$35,2,FALSE)</f>
        <v>1</v>
      </c>
      <c r="I1204" s="37">
        <f>D1204*H1204</f>
        <v>0</v>
      </c>
      <c r="J1204" s="37">
        <f t="shared" si="238"/>
        <v>5</v>
      </c>
      <c r="K1204" s="37"/>
      <c r="L1204" s="55"/>
    </row>
    <row r="1205" spans="1:12">
      <c r="A1205" s="429" t="str">
        <f>A1204</f>
        <v>T 2.7.15</v>
      </c>
      <c r="B1205" s="426">
        <f t="shared" ref="B1205:J1205" si="244">B1204</f>
        <v>1</v>
      </c>
      <c r="C1205" s="430" t="str">
        <f t="shared" si="244"/>
        <v>C</v>
      </c>
      <c r="D1205" s="253">
        <f t="shared" si="244"/>
        <v>0</v>
      </c>
      <c r="E1205" s="253">
        <f t="shared" si="244"/>
        <v>3</v>
      </c>
      <c r="F1205" s="253" t="s">
        <v>3124</v>
      </c>
      <c r="G1205" s="253" t="str">
        <f t="shared" si="240"/>
        <v>DE.AE-02</v>
      </c>
      <c r="H1205" s="253">
        <f t="shared" si="244"/>
        <v>1</v>
      </c>
      <c r="I1205" s="253">
        <f t="shared" si="244"/>
        <v>0</v>
      </c>
      <c r="J1205" s="253">
        <f t="shared" si="244"/>
        <v>5</v>
      </c>
      <c r="K1205" s="253"/>
      <c r="L1205" s="431" t="s">
        <v>2811</v>
      </c>
    </row>
    <row r="1206" spans="1:12">
      <c r="A1206" s="24" t="s">
        <v>3682</v>
      </c>
      <c r="B1206" s="267">
        <f t="shared" si="239"/>
        <v>1</v>
      </c>
      <c r="C1206" s="286" t="s">
        <v>3067</v>
      </c>
      <c r="D1206" s="22">
        <v>0</v>
      </c>
      <c r="E1206" s="22">
        <f t="shared" si="232"/>
        <v>3</v>
      </c>
      <c r="F1206" s="37" t="s">
        <v>3089</v>
      </c>
      <c r="G1206" s="37" t="str">
        <f t="shared" si="240"/>
        <v>DE.CM-01</v>
      </c>
      <c r="H1206" s="37">
        <f>VLOOKUP(E1206,'_Score matrix'!$B$31:$C$35,2,FALSE)</f>
        <v>1</v>
      </c>
      <c r="I1206" s="37">
        <f>D1206*H1206</f>
        <v>0</v>
      </c>
      <c r="J1206" s="37">
        <f t="shared" si="238"/>
        <v>5</v>
      </c>
      <c r="K1206" s="37"/>
      <c r="L1206" s="55"/>
    </row>
    <row r="1207" spans="1:12">
      <c r="A1207" s="429" t="str">
        <f>A1206</f>
        <v>T 2.7.16</v>
      </c>
      <c r="B1207" s="426">
        <f t="shared" ref="B1207:J1207" si="245">B1206</f>
        <v>1</v>
      </c>
      <c r="C1207" s="430" t="str">
        <f t="shared" si="245"/>
        <v>C</v>
      </c>
      <c r="D1207" s="253">
        <f t="shared" si="245"/>
        <v>0</v>
      </c>
      <c r="E1207" s="253">
        <f t="shared" si="245"/>
        <v>3</v>
      </c>
      <c r="F1207" s="253" t="s">
        <v>3124</v>
      </c>
      <c r="G1207" s="253" t="str">
        <f t="shared" si="240"/>
        <v>DE.AE-02</v>
      </c>
      <c r="H1207" s="253">
        <f t="shared" si="245"/>
        <v>1</v>
      </c>
      <c r="I1207" s="253">
        <f t="shared" si="245"/>
        <v>0</v>
      </c>
      <c r="J1207" s="253">
        <f t="shared" si="245"/>
        <v>5</v>
      </c>
      <c r="K1207" s="253"/>
      <c r="L1207" s="431" t="s">
        <v>2811</v>
      </c>
    </row>
    <row r="1208" spans="1:12">
      <c r="A1208" s="24" t="s">
        <v>3683</v>
      </c>
      <c r="B1208" s="267">
        <f t="shared" si="239"/>
        <v>1</v>
      </c>
      <c r="C1208" s="286" t="s">
        <v>3067</v>
      </c>
      <c r="D1208" s="22">
        <v>0</v>
      </c>
      <c r="E1208" s="22">
        <f t="shared" si="232"/>
        <v>3</v>
      </c>
      <c r="F1208" s="37" t="s">
        <v>3089</v>
      </c>
      <c r="G1208" s="37" t="str">
        <f t="shared" si="240"/>
        <v>DE.CM-01</v>
      </c>
      <c r="H1208" s="37">
        <f>VLOOKUP(E1208,'_Score matrix'!$B$31:$C$35,2,FALSE)</f>
        <v>1</v>
      </c>
      <c r="I1208" s="37">
        <f>D1208*H1208</f>
        <v>0</v>
      </c>
      <c r="J1208" s="37">
        <f t="shared" si="238"/>
        <v>5</v>
      </c>
      <c r="K1208" s="37"/>
      <c r="L1208" s="55"/>
    </row>
    <row r="1209" spans="1:12">
      <c r="A1209" s="429" t="str">
        <f>A1208</f>
        <v>T 2.7.17</v>
      </c>
      <c r="B1209" s="426">
        <f t="shared" ref="B1209:J1209" si="246">B1208</f>
        <v>1</v>
      </c>
      <c r="C1209" s="430" t="str">
        <f t="shared" si="246"/>
        <v>C</v>
      </c>
      <c r="D1209" s="253">
        <f t="shared" si="246"/>
        <v>0</v>
      </c>
      <c r="E1209" s="253">
        <f t="shared" si="246"/>
        <v>3</v>
      </c>
      <c r="F1209" s="253" t="s">
        <v>3124</v>
      </c>
      <c r="G1209" s="253" t="str">
        <f t="shared" si="240"/>
        <v>DE.AE-02</v>
      </c>
      <c r="H1209" s="253">
        <f t="shared" si="246"/>
        <v>1</v>
      </c>
      <c r="I1209" s="253">
        <f t="shared" si="246"/>
        <v>0</v>
      </c>
      <c r="J1209" s="253">
        <f t="shared" si="246"/>
        <v>5</v>
      </c>
      <c r="K1209" s="253"/>
      <c r="L1209" s="431" t="s">
        <v>2811</v>
      </c>
    </row>
    <row r="1210" spans="1:12">
      <c r="A1210" s="24" t="s">
        <v>3684</v>
      </c>
      <c r="B1210" s="267">
        <f t="shared" si="239"/>
        <v>1</v>
      </c>
      <c r="C1210" s="286" t="s">
        <v>3067</v>
      </c>
      <c r="D1210" s="22">
        <v>0</v>
      </c>
      <c r="E1210" s="22">
        <f t="shared" si="232"/>
        <v>3</v>
      </c>
      <c r="F1210" s="37"/>
      <c r="G1210" s="37"/>
      <c r="H1210" s="37">
        <f>VLOOKUP(E1210,'_Score matrix'!$B$31:$C$35,2,FALSE)</f>
        <v>1</v>
      </c>
      <c r="I1210" s="37">
        <f t="shared" ref="I1210:I1231" si="247">D1210*H1210</f>
        <v>0</v>
      </c>
      <c r="J1210" s="37">
        <f t="shared" si="238"/>
        <v>5</v>
      </c>
      <c r="K1210" s="37"/>
      <c r="L1210" s="55"/>
    </row>
    <row r="1211" spans="1:12">
      <c r="A1211" s="24" t="s">
        <v>3685</v>
      </c>
      <c r="B1211" s="267">
        <f t="shared" si="239"/>
        <v>1</v>
      </c>
      <c r="C1211" s="286" t="s">
        <v>3067</v>
      </c>
      <c r="D1211" s="22">
        <v>0</v>
      </c>
      <c r="E1211" s="22">
        <f t="shared" si="232"/>
        <v>3</v>
      </c>
      <c r="F1211" s="37"/>
      <c r="G1211" s="37"/>
      <c r="H1211" s="37">
        <f>VLOOKUP(E1211,'_Score matrix'!$B$31:$C$35,2,FALSE)</f>
        <v>1</v>
      </c>
      <c r="I1211" s="37">
        <f t="shared" si="247"/>
        <v>0</v>
      </c>
      <c r="J1211" s="37">
        <f t="shared" si="238"/>
        <v>5</v>
      </c>
      <c r="K1211" s="37"/>
      <c r="L1211" s="55"/>
    </row>
    <row r="1212" spans="1:12">
      <c r="A1212" s="24" t="s">
        <v>3686</v>
      </c>
      <c r="B1212" s="267">
        <f t="shared" si="239"/>
        <v>1</v>
      </c>
      <c r="C1212" s="286" t="s">
        <v>3067</v>
      </c>
      <c r="D1212" s="22">
        <v>0</v>
      </c>
      <c r="E1212" s="22">
        <f t="shared" si="232"/>
        <v>3</v>
      </c>
      <c r="F1212" s="37" t="s">
        <v>3069</v>
      </c>
      <c r="G1212" s="37" t="str">
        <f>IF(B1212=1,F1212,"")</f>
        <v>DE.AE-07</v>
      </c>
      <c r="H1212" s="37">
        <f>VLOOKUP(E1212,'_Score matrix'!$B$31:$C$35,2,FALSE)</f>
        <v>1</v>
      </c>
      <c r="I1212" s="37">
        <f t="shared" si="247"/>
        <v>0</v>
      </c>
      <c r="J1212" s="37">
        <f t="shared" si="238"/>
        <v>5</v>
      </c>
      <c r="K1212" s="37"/>
      <c r="L1212" s="55"/>
    </row>
    <row r="1213" spans="1:12">
      <c r="A1213" s="24" t="s">
        <v>3687</v>
      </c>
      <c r="B1213" s="267">
        <f t="shared" si="239"/>
        <v>1</v>
      </c>
      <c r="C1213" s="286" t="s">
        <v>3067</v>
      </c>
      <c r="D1213" s="22">
        <v>0</v>
      </c>
      <c r="E1213" s="22">
        <f t="shared" si="232"/>
        <v>3</v>
      </c>
      <c r="F1213" s="37"/>
      <c r="G1213" s="37"/>
      <c r="H1213" s="37">
        <f>VLOOKUP(E1213,'_Score matrix'!$B$31:$C$35,2,FALSE)</f>
        <v>1</v>
      </c>
      <c r="I1213" s="37">
        <f t="shared" si="247"/>
        <v>0</v>
      </c>
      <c r="J1213" s="37">
        <f t="shared" si="238"/>
        <v>5</v>
      </c>
      <c r="K1213" s="37"/>
      <c r="L1213" s="55"/>
    </row>
    <row r="1214" spans="1:12">
      <c r="A1214" s="24" t="s">
        <v>3688</v>
      </c>
      <c r="B1214" s="267">
        <f t="shared" si="239"/>
        <v>1</v>
      </c>
      <c r="C1214" s="286" t="s">
        <v>3067</v>
      </c>
      <c r="D1214" s="22">
        <v>0</v>
      </c>
      <c r="E1214" s="22">
        <f t="shared" si="232"/>
        <v>3</v>
      </c>
      <c r="F1214" s="37"/>
      <c r="G1214" s="37"/>
      <c r="H1214" s="37">
        <f>VLOOKUP(E1214,'_Score matrix'!$B$31:$C$35,2,FALSE)</f>
        <v>1</v>
      </c>
      <c r="I1214" s="37">
        <f t="shared" si="247"/>
        <v>0</v>
      </c>
      <c r="J1214" s="37">
        <f t="shared" si="238"/>
        <v>5</v>
      </c>
      <c r="K1214" s="37"/>
      <c r="L1214" s="55"/>
    </row>
    <row r="1215" spans="1:12">
      <c r="A1215" s="24" t="s">
        <v>3689</v>
      </c>
      <c r="B1215" s="267">
        <f t="shared" si="239"/>
        <v>1</v>
      </c>
      <c r="C1215" s="286" t="s">
        <v>3067</v>
      </c>
      <c r="D1215" s="22">
        <v>0</v>
      </c>
      <c r="E1215" s="22">
        <f t="shared" si="232"/>
        <v>3</v>
      </c>
      <c r="F1215" s="37" t="s">
        <v>3094</v>
      </c>
      <c r="G1215" s="37" t="str">
        <f>IF(B1215=1,F1215,"")</f>
        <v>DE.AE-03</v>
      </c>
      <c r="H1215" s="37">
        <f>VLOOKUP(E1215,'_Score matrix'!$B$31:$C$35,2,FALSE)</f>
        <v>1</v>
      </c>
      <c r="I1215" s="37">
        <f t="shared" si="247"/>
        <v>0</v>
      </c>
      <c r="J1215" s="37">
        <f t="shared" si="238"/>
        <v>5</v>
      </c>
      <c r="K1215" s="37"/>
      <c r="L1215" s="55"/>
    </row>
    <row r="1216" spans="1:12">
      <c r="A1216" s="24" t="s">
        <v>3690</v>
      </c>
      <c r="B1216" s="267">
        <f t="shared" si="239"/>
        <v>1</v>
      </c>
      <c r="C1216" s="286" t="s">
        <v>3067</v>
      </c>
      <c r="D1216" s="22">
        <v>0</v>
      </c>
      <c r="E1216" s="22">
        <f t="shared" si="232"/>
        <v>3</v>
      </c>
      <c r="F1216" s="37"/>
      <c r="G1216" s="37"/>
      <c r="H1216" s="37">
        <f>VLOOKUP(E1216,'_Score matrix'!$B$31:$C$35,2,FALSE)</f>
        <v>1</v>
      </c>
      <c r="I1216" s="37">
        <f t="shared" si="247"/>
        <v>0</v>
      </c>
      <c r="J1216" s="37">
        <f t="shared" si="238"/>
        <v>5</v>
      </c>
      <c r="K1216" s="37"/>
      <c r="L1216" s="55"/>
    </row>
    <row r="1217" spans="1:12">
      <c r="A1217" s="24" t="s">
        <v>3691</v>
      </c>
      <c r="B1217" s="267">
        <f t="shared" si="239"/>
        <v>1</v>
      </c>
      <c r="C1217" s="286" t="s">
        <v>3067</v>
      </c>
      <c r="D1217" s="22">
        <v>0</v>
      </c>
      <c r="E1217" s="22">
        <f t="shared" si="232"/>
        <v>3</v>
      </c>
      <c r="F1217" s="37"/>
      <c r="G1217" s="37"/>
      <c r="H1217" s="37">
        <f>VLOOKUP(E1217,'_Score matrix'!$B$31:$C$35,2,FALSE)</f>
        <v>1</v>
      </c>
      <c r="I1217" s="37">
        <f t="shared" si="247"/>
        <v>0</v>
      </c>
      <c r="J1217" s="37">
        <f t="shared" si="238"/>
        <v>5</v>
      </c>
      <c r="K1217" s="37"/>
      <c r="L1217" s="55"/>
    </row>
    <row r="1218" spans="1:12">
      <c r="A1218" s="24" t="s">
        <v>3692</v>
      </c>
      <c r="B1218" s="267">
        <f t="shared" si="239"/>
        <v>1</v>
      </c>
      <c r="C1218" s="286" t="s">
        <v>3067</v>
      </c>
      <c r="D1218" s="22">
        <v>0</v>
      </c>
      <c r="E1218" s="22">
        <f t="shared" ref="E1218:E1226" si="248">IF(D1218=6, 1, 3)</f>
        <v>3</v>
      </c>
      <c r="F1218" s="37"/>
      <c r="G1218" s="37"/>
      <c r="H1218" s="37">
        <f>VLOOKUP(E1218,'_Score matrix'!$B$31:$C$35,2,FALSE)</f>
        <v>1</v>
      </c>
      <c r="I1218" s="37">
        <f t="shared" si="247"/>
        <v>0</v>
      </c>
      <c r="J1218" s="37">
        <f t="shared" si="238"/>
        <v>5</v>
      </c>
      <c r="K1218" s="37"/>
      <c r="L1218" s="55"/>
    </row>
    <row r="1219" spans="1:12">
      <c r="A1219" s="24" t="s">
        <v>3693</v>
      </c>
      <c r="B1219" s="267">
        <f t="shared" si="239"/>
        <v>1</v>
      </c>
      <c r="C1219" s="286" t="s">
        <v>3067</v>
      </c>
      <c r="D1219" s="22">
        <v>0</v>
      </c>
      <c r="E1219" s="22">
        <f t="shared" si="248"/>
        <v>3</v>
      </c>
      <c r="F1219" s="205" t="s">
        <v>3656</v>
      </c>
      <c r="G1219" s="37" t="str">
        <f>IF(B1219=1,F1219,"")</f>
        <v>ID.AM-03</v>
      </c>
      <c r="H1219" s="37">
        <f>VLOOKUP(E1219,'_Score matrix'!$B$31:$C$35,2,FALSE)</f>
        <v>1</v>
      </c>
      <c r="I1219" s="37">
        <f t="shared" si="247"/>
        <v>0</v>
      </c>
      <c r="J1219" s="37">
        <f t="shared" si="238"/>
        <v>5</v>
      </c>
      <c r="K1219" s="37"/>
      <c r="L1219" s="55"/>
    </row>
    <row r="1220" spans="1:12">
      <c r="A1220" s="24" t="s">
        <v>3694</v>
      </c>
      <c r="B1220" s="267">
        <f t="shared" si="239"/>
        <v>1</v>
      </c>
      <c r="C1220" s="286" t="s">
        <v>3067</v>
      </c>
      <c r="D1220" s="22">
        <v>0</v>
      </c>
      <c r="E1220" s="22">
        <f t="shared" si="248"/>
        <v>3</v>
      </c>
      <c r="F1220" s="37"/>
      <c r="G1220" s="37"/>
      <c r="H1220" s="37">
        <f>VLOOKUP(E1220,'_Score matrix'!$B$31:$C$35,2,FALSE)</f>
        <v>1</v>
      </c>
      <c r="I1220" s="37">
        <f t="shared" si="247"/>
        <v>0</v>
      </c>
      <c r="J1220" s="37">
        <f t="shared" si="238"/>
        <v>5</v>
      </c>
      <c r="K1220" s="37"/>
      <c r="L1220" s="55"/>
    </row>
    <row r="1221" spans="1:12">
      <c r="A1221" s="24" t="s">
        <v>3695</v>
      </c>
      <c r="B1221" s="267">
        <f t="shared" si="239"/>
        <v>1</v>
      </c>
      <c r="C1221" s="286" t="s">
        <v>3067</v>
      </c>
      <c r="D1221" s="22">
        <v>0</v>
      </c>
      <c r="E1221" s="22">
        <f t="shared" si="248"/>
        <v>3</v>
      </c>
      <c r="F1221" s="37"/>
      <c r="G1221" s="37"/>
      <c r="H1221" s="37">
        <f>VLOOKUP(E1221,'_Score matrix'!$B$31:$C$35,2,FALSE)</f>
        <v>1</v>
      </c>
      <c r="I1221" s="37">
        <f t="shared" si="247"/>
        <v>0</v>
      </c>
      <c r="J1221" s="37">
        <f t="shared" si="238"/>
        <v>5</v>
      </c>
      <c r="K1221" s="37"/>
      <c r="L1221" s="55"/>
    </row>
    <row r="1222" spans="1:12">
      <c r="A1222" s="24" t="s">
        <v>3696</v>
      </c>
      <c r="B1222" s="267">
        <f t="shared" si="239"/>
        <v>1</v>
      </c>
      <c r="C1222" s="286" t="s">
        <v>3067</v>
      </c>
      <c r="D1222" s="22">
        <v>0</v>
      </c>
      <c r="E1222" s="22">
        <f t="shared" si="248"/>
        <v>3</v>
      </c>
      <c r="F1222" s="37"/>
      <c r="G1222" s="37"/>
      <c r="H1222" s="37">
        <f>VLOOKUP(E1222,'_Score matrix'!$B$31:$C$35,2,FALSE)</f>
        <v>1</v>
      </c>
      <c r="I1222" s="37">
        <f t="shared" si="247"/>
        <v>0</v>
      </c>
      <c r="J1222" s="37">
        <f t="shared" si="238"/>
        <v>5</v>
      </c>
      <c r="K1222" s="37"/>
      <c r="L1222" s="55"/>
    </row>
    <row r="1223" spans="1:12">
      <c r="A1223" s="24" t="s">
        <v>3697</v>
      </c>
      <c r="B1223" s="267">
        <f t="shared" si="239"/>
        <v>1</v>
      </c>
      <c r="C1223" s="286" t="s">
        <v>3067</v>
      </c>
      <c r="D1223" s="22">
        <v>0</v>
      </c>
      <c r="E1223" s="22">
        <f t="shared" si="248"/>
        <v>3</v>
      </c>
      <c r="F1223" s="205" t="s">
        <v>3124</v>
      </c>
      <c r="G1223" s="37" t="str">
        <f>IF(B1223=1,F1223,"")</f>
        <v>DE.AE-02</v>
      </c>
      <c r="H1223" s="37">
        <f>VLOOKUP(E1223,'_Score matrix'!$B$31:$C$35,2,FALSE)</f>
        <v>1</v>
      </c>
      <c r="I1223" s="37">
        <f t="shared" si="247"/>
        <v>0</v>
      </c>
      <c r="J1223" s="37">
        <f t="shared" si="238"/>
        <v>5</v>
      </c>
      <c r="K1223" s="37"/>
      <c r="L1223" s="55"/>
    </row>
    <row r="1224" spans="1:12">
      <c r="A1224" s="24" t="s">
        <v>3698</v>
      </c>
      <c r="B1224" s="267">
        <f t="shared" si="239"/>
        <v>1</v>
      </c>
      <c r="C1224" s="286" t="s">
        <v>3067</v>
      </c>
      <c r="D1224" s="22">
        <v>0</v>
      </c>
      <c r="E1224" s="22">
        <f t="shared" si="248"/>
        <v>3</v>
      </c>
      <c r="F1224" s="205" t="s">
        <v>3124</v>
      </c>
      <c r="G1224" s="37" t="str">
        <f>IF(B1224=1,F1224,"")</f>
        <v>DE.AE-02</v>
      </c>
      <c r="H1224" s="37">
        <f>VLOOKUP(E1224,'_Score matrix'!$B$31:$C$35,2,FALSE)</f>
        <v>1</v>
      </c>
      <c r="I1224" s="37">
        <f t="shared" si="247"/>
        <v>0</v>
      </c>
      <c r="J1224" s="37">
        <f t="shared" si="238"/>
        <v>5</v>
      </c>
      <c r="K1224" s="37"/>
      <c r="L1224" s="55"/>
    </row>
    <row r="1225" spans="1:12">
      <c r="A1225" s="24" t="s">
        <v>3699</v>
      </c>
      <c r="B1225" s="267">
        <f t="shared" si="239"/>
        <v>1</v>
      </c>
      <c r="C1225" s="286" t="s">
        <v>3067</v>
      </c>
      <c r="D1225" s="22">
        <v>0</v>
      </c>
      <c r="E1225" s="22">
        <f t="shared" si="248"/>
        <v>3</v>
      </c>
      <c r="F1225" s="205" t="s">
        <v>3124</v>
      </c>
      <c r="G1225" s="37" t="str">
        <f>IF(B1225=1,F1225,"")</f>
        <v>DE.AE-02</v>
      </c>
      <c r="H1225" s="37">
        <f>VLOOKUP(E1225,'_Score matrix'!$B$31:$C$35,2,FALSE)</f>
        <v>1</v>
      </c>
      <c r="I1225" s="37">
        <f t="shared" si="247"/>
        <v>0</v>
      </c>
      <c r="J1225" s="37">
        <f t="shared" si="238"/>
        <v>5</v>
      </c>
      <c r="K1225" s="37"/>
      <c r="L1225" s="55"/>
    </row>
    <row r="1226" spans="1:12">
      <c r="A1226" s="24" t="s">
        <v>3700</v>
      </c>
      <c r="B1226" s="267">
        <f t="shared" si="239"/>
        <v>1</v>
      </c>
      <c r="C1226" s="286" t="s">
        <v>3067</v>
      </c>
      <c r="D1226" s="22">
        <v>0</v>
      </c>
      <c r="E1226" s="22">
        <f t="shared" si="248"/>
        <v>3</v>
      </c>
      <c r="F1226" s="205" t="s">
        <v>3124</v>
      </c>
      <c r="G1226" s="37" t="str">
        <f>IF(B1226=1,F1226,"")</f>
        <v>DE.AE-02</v>
      </c>
      <c r="H1226" s="37">
        <f>VLOOKUP(E1226,'_Score matrix'!$B$31:$C$35,2,FALSE)</f>
        <v>1</v>
      </c>
      <c r="I1226" s="37">
        <f t="shared" si="247"/>
        <v>0</v>
      </c>
      <c r="J1226" s="37">
        <f t="shared" si="238"/>
        <v>5</v>
      </c>
      <c r="K1226" s="37"/>
      <c r="L1226" s="55"/>
    </row>
    <row r="1227" spans="1:12">
      <c r="A1227" s="24" t="s">
        <v>3701</v>
      </c>
      <c r="B1227" s="267">
        <f>$D$423-1</f>
        <v>1</v>
      </c>
      <c r="C1227" s="286" t="s">
        <v>3067</v>
      </c>
      <c r="D1227" s="22">
        <v>0</v>
      </c>
      <c r="E1227" s="22">
        <f t="shared" ref="E1227:E1296" si="249">IF(D1227=6, 1, 3)</f>
        <v>3</v>
      </c>
      <c r="F1227" s="37"/>
      <c r="G1227" s="37"/>
      <c r="H1227" s="37">
        <f>VLOOKUP(E1227,'_Score matrix'!$B$31:$C$35,2,FALSE)</f>
        <v>1</v>
      </c>
      <c r="I1227" s="37">
        <f t="shared" si="247"/>
        <v>0</v>
      </c>
      <c r="J1227" s="37">
        <f t="shared" ref="J1227:J1288" si="250">5*H1227</f>
        <v>5</v>
      </c>
      <c r="K1227" s="37"/>
      <c r="L1227" s="55"/>
    </row>
    <row r="1228" spans="1:12">
      <c r="A1228" s="24" t="s">
        <v>3702</v>
      </c>
      <c r="B1228" s="267">
        <f t="shared" ref="B1228:B1288" si="251">$D$423-1</f>
        <v>1</v>
      </c>
      <c r="C1228" s="286" t="s">
        <v>3067</v>
      </c>
      <c r="D1228" s="22">
        <v>0</v>
      </c>
      <c r="E1228" s="22">
        <f t="shared" si="249"/>
        <v>3</v>
      </c>
      <c r="F1228" s="37"/>
      <c r="G1228" s="37"/>
      <c r="H1228" s="37">
        <f>VLOOKUP(E1228,'_Score matrix'!$B$31:$C$35,2,FALSE)</f>
        <v>1</v>
      </c>
      <c r="I1228" s="37">
        <f t="shared" si="247"/>
        <v>0</v>
      </c>
      <c r="J1228" s="37">
        <f t="shared" si="250"/>
        <v>5</v>
      </c>
      <c r="K1228" s="37"/>
      <c r="L1228" s="55"/>
    </row>
    <row r="1229" spans="1:12">
      <c r="A1229" s="24" t="s">
        <v>3703</v>
      </c>
      <c r="B1229" s="267">
        <f t="shared" si="251"/>
        <v>1</v>
      </c>
      <c r="C1229" s="286" t="s">
        <v>3067</v>
      </c>
      <c r="D1229" s="22">
        <v>0</v>
      </c>
      <c r="E1229" s="22">
        <f t="shared" si="249"/>
        <v>3</v>
      </c>
      <c r="F1229" s="37"/>
      <c r="G1229" s="37"/>
      <c r="H1229" s="37">
        <f>VLOOKUP(E1229,'_Score matrix'!$B$31:$C$35,2,FALSE)</f>
        <v>1</v>
      </c>
      <c r="I1229" s="37">
        <f t="shared" si="247"/>
        <v>0</v>
      </c>
      <c r="J1229" s="37">
        <f t="shared" si="250"/>
        <v>5</v>
      </c>
      <c r="K1229" s="37"/>
      <c r="L1229" s="55"/>
    </row>
    <row r="1230" spans="1:12">
      <c r="A1230" s="24" t="s">
        <v>3704</v>
      </c>
      <c r="B1230" s="267">
        <f t="shared" si="251"/>
        <v>1</v>
      </c>
      <c r="C1230" s="286" t="s">
        <v>3067</v>
      </c>
      <c r="D1230" s="22">
        <v>0</v>
      </c>
      <c r="E1230" s="22">
        <f t="shared" si="249"/>
        <v>3</v>
      </c>
      <c r="F1230" s="37"/>
      <c r="G1230" s="37"/>
      <c r="H1230" s="37">
        <f>VLOOKUP(E1230,'_Score matrix'!$B$31:$C$35,2,FALSE)</f>
        <v>1</v>
      </c>
      <c r="I1230" s="37">
        <f t="shared" si="247"/>
        <v>0</v>
      </c>
      <c r="J1230" s="37">
        <f t="shared" si="250"/>
        <v>5</v>
      </c>
      <c r="K1230" s="37"/>
      <c r="L1230" s="55"/>
    </row>
    <row r="1231" spans="1:12">
      <c r="A1231" s="24" t="s">
        <v>3705</v>
      </c>
      <c r="B1231" s="267">
        <f t="shared" si="251"/>
        <v>1</v>
      </c>
      <c r="C1231" s="286" t="s">
        <v>3067</v>
      </c>
      <c r="D1231" s="22">
        <v>0</v>
      </c>
      <c r="E1231" s="22">
        <f t="shared" si="249"/>
        <v>3</v>
      </c>
      <c r="F1231" s="37"/>
      <c r="G1231" s="37"/>
      <c r="H1231" s="37">
        <f>VLOOKUP(E1231,'_Score matrix'!$B$31:$C$35,2,FALSE)</f>
        <v>1</v>
      </c>
      <c r="I1231" s="37">
        <f t="shared" si="247"/>
        <v>0</v>
      </c>
      <c r="J1231" s="37">
        <f t="shared" si="250"/>
        <v>5</v>
      </c>
      <c r="K1231" s="37"/>
      <c r="L1231" s="55"/>
    </row>
    <row r="1232" spans="1:12">
      <c r="A1232" s="502" t="s">
        <v>2878</v>
      </c>
      <c r="B1232" s="491"/>
      <c r="C1232" s="503"/>
      <c r="D1232" s="493"/>
      <c r="E1232" s="493"/>
      <c r="F1232" s="494"/>
      <c r="G1232" s="494"/>
      <c r="H1232" s="493"/>
      <c r="I1232" s="493"/>
      <c r="J1232" s="493"/>
      <c r="K1232" s="497"/>
      <c r="L1232" s="495"/>
    </row>
    <row r="1233" spans="1:12">
      <c r="A1233" s="24" t="s">
        <v>3706</v>
      </c>
      <c r="B1233" s="267">
        <f t="shared" si="251"/>
        <v>1</v>
      </c>
      <c r="C1233" s="286" t="s">
        <v>3067</v>
      </c>
      <c r="D1233" s="22">
        <v>0</v>
      </c>
      <c r="E1233" s="22">
        <f t="shared" si="249"/>
        <v>3</v>
      </c>
      <c r="F1233" s="37"/>
      <c r="G1233" s="37"/>
      <c r="H1233" s="37">
        <f>VLOOKUP(E1233,'_Score matrix'!$B$31:$C$35,2,FALSE)</f>
        <v>1</v>
      </c>
      <c r="I1233" s="37">
        <f t="shared" ref="I1233:I1238" si="252">D1233*H1233</f>
        <v>0</v>
      </c>
      <c r="J1233" s="37">
        <f t="shared" si="250"/>
        <v>5</v>
      </c>
      <c r="K1233" s="37"/>
      <c r="L1233" s="55"/>
    </row>
    <row r="1234" spans="1:12">
      <c r="A1234" s="24" t="s">
        <v>3707</v>
      </c>
      <c r="B1234" s="267">
        <f t="shared" si="251"/>
        <v>1</v>
      </c>
      <c r="C1234" s="286" t="s">
        <v>3067</v>
      </c>
      <c r="D1234" s="22">
        <v>0</v>
      </c>
      <c r="E1234" s="22">
        <f t="shared" si="249"/>
        <v>3</v>
      </c>
      <c r="F1234" s="37"/>
      <c r="G1234" s="37"/>
      <c r="H1234" s="37">
        <f>VLOOKUP(E1234,'_Score matrix'!$B$31:$C$35,2,FALSE)</f>
        <v>1</v>
      </c>
      <c r="I1234" s="37">
        <f t="shared" si="252"/>
        <v>0</v>
      </c>
      <c r="J1234" s="37">
        <f t="shared" si="250"/>
        <v>5</v>
      </c>
      <c r="K1234" s="37"/>
      <c r="L1234" s="55"/>
    </row>
    <row r="1235" spans="1:12">
      <c r="A1235" s="24" t="s">
        <v>3708</v>
      </c>
      <c r="B1235" s="267">
        <f t="shared" si="251"/>
        <v>1</v>
      </c>
      <c r="C1235" s="286" t="s">
        <v>3067</v>
      </c>
      <c r="D1235" s="22">
        <v>0</v>
      </c>
      <c r="E1235" s="22">
        <f t="shared" si="249"/>
        <v>3</v>
      </c>
      <c r="F1235" s="37"/>
      <c r="G1235" s="37"/>
      <c r="H1235" s="37">
        <f>VLOOKUP(E1235,'_Score matrix'!$B$31:$C$35,2,FALSE)</f>
        <v>1</v>
      </c>
      <c r="I1235" s="37">
        <f t="shared" si="252"/>
        <v>0</v>
      </c>
      <c r="J1235" s="37">
        <f t="shared" si="250"/>
        <v>5</v>
      </c>
      <c r="K1235" s="37"/>
      <c r="L1235" s="55"/>
    </row>
    <row r="1236" spans="1:12">
      <c r="A1236" s="24" t="s">
        <v>3709</v>
      </c>
      <c r="B1236" s="267">
        <f t="shared" si="251"/>
        <v>1</v>
      </c>
      <c r="C1236" s="286" t="s">
        <v>3067</v>
      </c>
      <c r="D1236" s="22">
        <v>0</v>
      </c>
      <c r="E1236" s="22">
        <f t="shared" si="249"/>
        <v>3</v>
      </c>
      <c r="F1236" s="37"/>
      <c r="G1236" s="37"/>
      <c r="H1236" s="37">
        <f>VLOOKUP(E1236,'_Score matrix'!$B$31:$C$35,2,FALSE)</f>
        <v>1</v>
      </c>
      <c r="I1236" s="37">
        <f t="shared" si="252"/>
        <v>0</v>
      </c>
      <c r="J1236" s="37">
        <f t="shared" si="250"/>
        <v>5</v>
      </c>
      <c r="K1236" s="37"/>
      <c r="L1236" s="55"/>
    </row>
    <row r="1237" spans="1:12">
      <c r="A1237" s="24" t="s">
        <v>3710</v>
      </c>
      <c r="B1237" s="267">
        <f t="shared" si="251"/>
        <v>1</v>
      </c>
      <c r="C1237" s="286" t="s">
        <v>3067</v>
      </c>
      <c r="D1237" s="22">
        <v>0</v>
      </c>
      <c r="E1237" s="22">
        <f t="shared" si="249"/>
        <v>3</v>
      </c>
      <c r="F1237" s="37"/>
      <c r="G1237" s="37"/>
      <c r="H1237" s="37">
        <f>VLOOKUP(E1237,'_Score matrix'!$B$31:$C$35,2,FALSE)</f>
        <v>1</v>
      </c>
      <c r="I1237" s="37">
        <f t="shared" si="252"/>
        <v>0</v>
      </c>
      <c r="J1237" s="37">
        <f t="shared" si="250"/>
        <v>5</v>
      </c>
      <c r="K1237" s="37"/>
      <c r="L1237" s="55"/>
    </row>
    <row r="1238" spans="1:12">
      <c r="A1238" s="24" t="s">
        <v>3711</v>
      </c>
      <c r="B1238" s="267">
        <f t="shared" si="251"/>
        <v>1</v>
      </c>
      <c r="C1238" s="286" t="s">
        <v>3067</v>
      </c>
      <c r="D1238" s="22">
        <v>0</v>
      </c>
      <c r="E1238" s="22">
        <f t="shared" si="249"/>
        <v>3</v>
      </c>
      <c r="F1238" s="205" t="s">
        <v>3092</v>
      </c>
      <c r="G1238" s="205" t="str">
        <f>IF(B1238=1,F1238,"")</f>
        <v>DE.CM-09</v>
      </c>
      <c r="H1238" s="37">
        <f>VLOOKUP(E1238,'_Score matrix'!$B$31:$C$35,2,FALSE)</f>
        <v>1</v>
      </c>
      <c r="I1238" s="37">
        <f t="shared" si="252"/>
        <v>0</v>
      </c>
      <c r="J1238" s="37">
        <f t="shared" si="250"/>
        <v>5</v>
      </c>
      <c r="K1238" s="37"/>
      <c r="L1238" s="55"/>
    </row>
    <row r="1239" spans="1:12">
      <c r="A1239" s="429" t="str">
        <f>A1238</f>
        <v>T 3.7.11</v>
      </c>
      <c r="B1239" s="426">
        <f t="shared" ref="B1239:J1239" si="253">B1238</f>
        <v>1</v>
      </c>
      <c r="C1239" s="430" t="str">
        <f t="shared" si="253"/>
        <v>C</v>
      </c>
      <c r="D1239" s="253">
        <f t="shared" si="253"/>
        <v>0</v>
      </c>
      <c r="E1239" s="253">
        <f t="shared" si="253"/>
        <v>3</v>
      </c>
      <c r="F1239" s="253"/>
      <c r="G1239" s="253"/>
      <c r="H1239" s="253">
        <f t="shared" si="253"/>
        <v>1</v>
      </c>
      <c r="I1239" s="253">
        <f t="shared" si="253"/>
        <v>0</v>
      </c>
      <c r="J1239" s="253">
        <f t="shared" si="253"/>
        <v>5</v>
      </c>
      <c r="K1239" s="253"/>
      <c r="L1239" s="431" t="s">
        <v>2811</v>
      </c>
    </row>
    <row r="1240" spans="1:12">
      <c r="A1240" s="24" t="s">
        <v>3712</v>
      </c>
      <c r="B1240" s="267">
        <f t="shared" si="251"/>
        <v>1</v>
      </c>
      <c r="C1240" s="286" t="s">
        <v>3067</v>
      </c>
      <c r="D1240" s="22">
        <v>0</v>
      </c>
      <c r="E1240" s="22">
        <f t="shared" si="249"/>
        <v>3</v>
      </c>
      <c r="F1240" s="37"/>
      <c r="G1240" s="37"/>
      <c r="H1240" s="37">
        <f>VLOOKUP(E1240,'_Score matrix'!$B$31:$C$35,2,FALSE)</f>
        <v>1</v>
      </c>
      <c r="I1240" s="37">
        <f>D1240*H1240</f>
        <v>0</v>
      </c>
      <c r="J1240" s="37">
        <f t="shared" si="250"/>
        <v>5</v>
      </c>
      <c r="K1240" s="37"/>
      <c r="L1240" s="55"/>
    </row>
    <row r="1241" spans="1:12">
      <c r="A1241" s="24" t="s">
        <v>3713</v>
      </c>
      <c r="B1241" s="267">
        <f t="shared" si="251"/>
        <v>1</v>
      </c>
      <c r="C1241" s="286" t="s">
        <v>3067</v>
      </c>
      <c r="D1241" s="22">
        <v>0</v>
      </c>
      <c r="E1241" s="22">
        <f t="shared" si="249"/>
        <v>3</v>
      </c>
      <c r="F1241" s="205" t="s">
        <v>3092</v>
      </c>
      <c r="G1241" s="205" t="str">
        <f>IF(B1241=1,F1241,"")</f>
        <v>DE.CM-09</v>
      </c>
      <c r="H1241" s="37">
        <f>VLOOKUP(E1241,'_Score matrix'!$B$31:$C$35,2,FALSE)</f>
        <v>1</v>
      </c>
      <c r="I1241" s="37">
        <f>D1241*H1241</f>
        <v>0</v>
      </c>
      <c r="J1241" s="37">
        <f t="shared" si="250"/>
        <v>5</v>
      </c>
      <c r="K1241" s="37"/>
      <c r="L1241" s="55"/>
    </row>
    <row r="1242" spans="1:12">
      <c r="A1242" s="24" t="s">
        <v>3714</v>
      </c>
      <c r="B1242" s="267">
        <f t="shared" si="251"/>
        <v>1</v>
      </c>
      <c r="C1242" s="286" t="s">
        <v>3067</v>
      </c>
      <c r="D1242" s="22">
        <v>0</v>
      </c>
      <c r="E1242" s="22">
        <f t="shared" si="249"/>
        <v>3</v>
      </c>
      <c r="F1242" s="37"/>
      <c r="G1242" s="37"/>
      <c r="H1242" s="37">
        <f>VLOOKUP(E1242,'_Score matrix'!$B$31:$C$35,2,FALSE)</f>
        <v>1</v>
      </c>
      <c r="I1242" s="37">
        <f>D1242*H1242</f>
        <v>0</v>
      </c>
      <c r="J1242" s="37">
        <f t="shared" si="250"/>
        <v>5</v>
      </c>
      <c r="K1242" s="37"/>
      <c r="L1242" s="55"/>
    </row>
    <row r="1243" spans="1:12">
      <c r="A1243" s="24" t="s">
        <v>3715</v>
      </c>
      <c r="B1243" s="267">
        <f t="shared" si="251"/>
        <v>1</v>
      </c>
      <c r="C1243" s="286" t="s">
        <v>3067</v>
      </c>
      <c r="D1243" s="22">
        <v>0</v>
      </c>
      <c r="E1243" s="22">
        <f t="shared" si="249"/>
        <v>3</v>
      </c>
      <c r="F1243" s="37"/>
      <c r="G1243" s="37"/>
      <c r="H1243" s="37">
        <f>VLOOKUP(E1243,'_Score matrix'!$B$31:$C$35,2,FALSE)</f>
        <v>1</v>
      </c>
      <c r="I1243" s="37">
        <f>D1243*H1243</f>
        <v>0</v>
      </c>
      <c r="J1243" s="37">
        <f t="shared" si="250"/>
        <v>5</v>
      </c>
      <c r="K1243" s="37"/>
      <c r="L1243" s="55"/>
    </row>
    <row r="1244" spans="1:12">
      <c r="A1244" s="429" t="str">
        <f>A1243</f>
        <v>T 3.7.15</v>
      </c>
      <c r="B1244" s="426">
        <f t="shared" ref="B1244:J1244" si="254">B1243</f>
        <v>1</v>
      </c>
      <c r="C1244" s="430" t="str">
        <f t="shared" si="254"/>
        <v>C</v>
      </c>
      <c r="D1244" s="253">
        <f t="shared" si="254"/>
        <v>0</v>
      </c>
      <c r="E1244" s="253">
        <f t="shared" si="254"/>
        <v>3</v>
      </c>
      <c r="F1244" s="253" t="s">
        <v>3124</v>
      </c>
      <c r="G1244" s="253" t="str">
        <f>IF(B1244=1,F1244,"")</f>
        <v>DE.AE-02</v>
      </c>
      <c r="H1244" s="253">
        <f t="shared" si="254"/>
        <v>1</v>
      </c>
      <c r="I1244" s="253">
        <f t="shared" si="254"/>
        <v>0</v>
      </c>
      <c r="J1244" s="253">
        <f t="shared" si="254"/>
        <v>5</v>
      </c>
      <c r="K1244" s="253"/>
      <c r="L1244" s="431" t="s">
        <v>2811</v>
      </c>
    </row>
    <row r="1245" spans="1:12">
      <c r="A1245" s="24" t="s">
        <v>3716</v>
      </c>
      <c r="B1245" s="267">
        <f t="shared" si="251"/>
        <v>1</v>
      </c>
      <c r="C1245" s="286" t="s">
        <v>3067</v>
      </c>
      <c r="D1245" s="22">
        <v>0</v>
      </c>
      <c r="E1245" s="22">
        <f t="shared" si="249"/>
        <v>3</v>
      </c>
      <c r="F1245" s="37"/>
      <c r="G1245" s="37"/>
      <c r="H1245" s="37">
        <f>VLOOKUP(E1245,'_Score matrix'!$B$31:$C$35,2,FALSE)</f>
        <v>1</v>
      </c>
      <c r="I1245" s="37">
        <f>D1245*H1245</f>
        <v>0</v>
      </c>
      <c r="J1245" s="37">
        <f t="shared" si="250"/>
        <v>5</v>
      </c>
      <c r="K1245" s="37"/>
      <c r="L1245" s="55"/>
    </row>
    <row r="1246" spans="1:12">
      <c r="A1246" s="429" t="str">
        <f>A1245</f>
        <v>T 3.7.16</v>
      </c>
      <c r="B1246" s="426">
        <f t="shared" ref="B1246:J1246" si="255">B1245</f>
        <v>1</v>
      </c>
      <c r="C1246" s="430" t="str">
        <f t="shared" si="255"/>
        <v>C</v>
      </c>
      <c r="D1246" s="253">
        <f t="shared" si="255"/>
        <v>0</v>
      </c>
      <c r="E1246" s="253">
        <f t="shared" si="255"/>
        <v>3</v>
      </c>
      <c r="F1246" s="253" t="s">
        <v>3124</v>
      </c>
      <c r="G1246" s="253" t="str">
        <f>IF(B1246=1,F1246,"")</f>
        <v>DE.AE-02</v>
      </c>
      <c r="H1246" s="253">
        <f t="shared" si="255"/>
        <v>1</v>
      </c>
      <c r="I1246" s="253">
        <f t="shared" si="255"/>
        <v>0</v>
      </c>
      <c r="J1246" s="253">
        <f t="shared" si="255"/>
        <v>5</v>
      </c>
      <c r="K1246" s="253"/>
      <c r="L1246" s="431" t="s">
        <v>2811</v>
      </c>
    </row>
    <row r="1247" spans="1:12">
      <c r="A1247" s="24" t="s">
        <v>3717</v>
      </c>
      <c r="B1247" s="267">
        <f t="shared" si="251"/>
        <v>1</v>
      </c>
      <c r="C1247" s="286" t="s">
        <v>3067</v>
      </c>
      <c r="D1247" s="22">
        <v>0</v>
      </c>
      <c r="E1247" s="22">
        <f t="shared" si="249"/>
        <v>3</v>
      </c>
      <c r="F1247" s="37"/>
      <c r="G1247" s="37"/>
      <c r="H1247" s="37">
        <f>VLOOKUP(E1247,'_Score matrix'!$B$31:$C$35,2,FALSE)</f>
        <v>1</v>
      </c>
      <c r="I1247" s="37">
        <f>D1247*H1247</f>
        <v>0</v>
      </c>
      <c r="J1247" s="37">
        <f t="shared" si="250"/>
        <v>5</v>
      </c>
      <c r="K1247" s="37"/>
      <c r="L1247" s="55"/>
    </row>
    <row r="1248" spans="1:12">
      <c r="A1248" s="429" t="str">
        <f>A1247</f>
        <v>T 3.7.17</v>
      </c>
      <c r="B1248" s="426">
        <f t="shared" ref="B1248:J1248" si="256">B1247</f>
        <v>1</v>
      </c>
      <c r="C1248" s="430" t="str">
        <f t="shared" si="256"/>
        <v>C</v>
      </c>
      <c r="D1248" s="253">
        <f t="shared" si="256"/>
        <v>0</v>
      </c>
      <c r="E1248" s="253">
        <f t="shared" si="256"/>
        <v>3</v>
      </c>
      <c r="F1248" s="253" t="s">
        <v>3124</v>
      </c>
      <c r="G1248" s="253" t="str">
        <f>IF(B1248=1,F1248,"")</f>
        <v>DE.AE-02</v>
      </c>
      <c r="H1248" s="253">
        <f t="shared" si="256"/>
        <v>1</v>
      </c>
      <c r="I1248" s="253">
        <f t="shared" si="256"/>
        <v>0</v>
      </c>
      <c r="J1248" s="253">
        <f t="shared" si="256"/>
        <v>5</v>
      </c>
      <c r="K1248" s="253"/>
      <c r="L1248" s="431" t="s">
        <v>2811</v>
      </c>
    </row>
    <row r="1249" spans="1:12">
      <c r="A1249" s="24" t="s">
        <v>3718</v>
      </c>
      <c r="B1249" s="267">
        <f t="shared" si="251"/>
        <v>1</v>
      </c>
      <c r="C1249" s="286" t="s">
        <v>3067</v>
      </c>
      <c r="D1249" s="22">
        <v>0</v>
      </c>
      <c r="E1249" s="22">
        <f t="shared" si="249"/>
        <v>3</v>
      </c>
      <c r="F1249" s="37"/>
      <c r="G1249" s="37"/>
      <c r="H1249" s="37">
        <f>VLOOKUP(E1249,'_Score matrix'!$B$31:$C$35,2,FALSE)</f>
        <v>1</v>
      </c>
      <c r="I1249" s="37">
        <f>D1249*H1249</f>
        <v>0</v>
      </c>
      <c r="J1249" s="37">
        <f t="shared" si="250"/>
        <v>5</v>
      </c>
      <c r="K1249" s="37"/>
      <c r="L1249" s="55"/>
    </row>
    <row r="1250" spans="1:12">
      <c r="A1250" s="429" t="str">
        <f>A1249</f>
        <v>T 3.7.18</v>
      </c>
      <c r="B1250" s="426">
        <f t="shared" ref="B1250:J1250" si="257">B1249</f>
        <v>1</v>
      </c>
      <c r="C1250" s="430" t="str">
        <f t="shared" si="257"/>
        <v>C</v>
      </c>
      <c r="D1250" s="253">
        <f t="shared" si="257"/>
        <v>0</v>
      </c>
      <c r="E1250" s="253">
        <f t="shared" si="257"/>
        <v>3</v>
      </c>
      <c r="F1250" s="253" t="s">
        <v>3124</v>
      </c>
      <c r="G1250" s="253" t="str">
        <f>IF(B1250=1,F1250,"")</f>
        <v>DE.AE-02</v>
      </c>
      <c r="H1250" s="253">
        <f t="shared" si="257"/>
        <v>1</v>
      </c>
      <c r="I1250" s="253">
        <f t="shared" si="257"/>
        <v>0</v>
      </c>
      <c r="J1250" s="253">
        <f t="shared" si="257"/>
        <v>5</v>
      </c>
      <c r="K1250" s="253"/>
      <c r="L1250" s="431" t="s">
        <v>2811</v>
      </c>
    </row>
    <row r="1251" spans="1:12">
      <c r="A1251" s="24" t="s">
        <v>3719</v>
      </c>
      <c r="B1251" s="267">
        <f t="shared" si="251"/>
        <v>1</v>
      </c>
      <c r="C1251" s="286" t="s">
        <v>3067</v>
      </c>
      <c r="D1251" s="22">
        <v>0</v>
      </c>
      <c r="E1251" s="22">
        <f t="shared" si="249"/>
        <v>3</v>
      </c>
      <c r="F1251" s="37" t="s">
        <v>3089</v>
      </c>
      <c r="G1251" s="37" t="str">
        <f>IF(B1251=1,F1251,"")</f>
        <v>DE.CM-01</v>
      </c>
      <c r="H1251" s="37">
        <f>VLOOKUP(E1251,'_Score matrix'!$B$31:$C$35,2,FALSE)</f>
        <v>1</v>
      </c>
      <c r="I1251" s="37">
        <f>D1251*H1251</f>
        <v>0</v>
      </c>
      <c r="J1251" s="37">
        <f t="shared" si="250"/>
        <v>5</v>
      </c>
      <c r="K1251" s="37"/>
      <c r="L1251" s="55"/>
    </row>
    <row r="1252" spans="1:12">
      <c r="A1252" s="429" t="str">
        <f>A1251</f>
        <v>T 3.7.19</v>
      </c>
      <c r="B1252" s="426">
        <f t="shared" ref="B1252:J1252" si="258">B1251</f>
        <v>1</v>
      </c>
      <c r="C1252" s="430" t="str">
        <f t="shared" si="258"/>
        <v>C</v>
      </c>
      <c r="D1252" s="253">
        <f t="shared" si="258"/>
        <v>0</v>
      </c>
      <c r="E1252" s="253">
        <f t="shared" si="258"/>
        <v>3</v>
      </c>
      <c r="F1252" s="253" t="s">
        <v>3124</v>
      </c>
      <c r="G1252" s="253" t="str">
        <f>IF(B1252=1,F1252,"")</f>
        <v>DE.AE-02</v>
      </c>
      <c r="H1252" s="253">
        <f t="shared" si="258"/>
        <v>1</v>
      </c>
      <c r="I1252" s="253">
        <f t="shared" si="258"/>
        <v>0</v>
      </c>
      <c r="J1252" s="253">
        <f t="shared" si="258"/>
        <v>5</v>
      </c>
      <c r="K1252" s="253"/>
      <c r="L1252" s="431" t="s">
        <v>2811</v>
      </c>
    </row>
    <row r="1253" spans="1:12">
      <c r="A1253" s="24" t="s">
        <v>3720</v>
      </c>
      <c r="B1253" s="267">
        <f t="shared" si="251"/>
        <v>1</v>
      </c>
      <c r="C1253" s="286" t="s">
        <v>3067</v>
      </c>
      <c r="D1253" s="22">
        <v>0</v>
      </c>
      <c r="E1253" s="22">
        <f t="shared" si="249"/>
        <v>3</v>
      </c>
      <c r="F1253" s="37"/>
      <c r="G1253" s="37"/>
      <c r="H1253" s="37">
        <f>VLOOKUP(E1253,'_Score matrix'!$B$31:$C$35,2,FALSE)</f>
        <v>1</v>
      </c>
      <c r="I1253" s="37">
        <f>D1253*H1253</f>
        <v>0</v>
      </c>
      <c r="J1253" s="37">
        <f t="shared" si="250"/>
        <v>5</v>
      </c>
      <c r="K1253" s="37"/>
      <c r="L1253" s="55"/>
    </row>
    <row r="1254" spans="1:12">
      <c r="A1254" s="429" t="str">
        <f>A1253</f>
        <v>T 3.7.20</v>
      </c>
      <c r="B1254" s="426">
        <f t="shared" ref="B1254:J1254" si="259">B1253</f>
        <v>1</v>
      </c>
      <c r="C1254" s="430" t="str">
        <f t="shared" si="259"/>
        <v>C</v>
      </c>
      <c r="D1254" s="253">
        <f t="shared" si="259"/>
        <v>0</v>
      </c>
      <c r="E1254" s="253">
        <f t="shared" si="259"/>
        <v>3</v>
      </c>
      <c r="F1254" s="253" t="s">
        <v>3124</v>
      </c>
      <c r="G1254" s="253" t="str">
        <f>IF(B1254=1,F1254,"")</f>
        <v>DE.AE-02</v>
      </c>
      <c r="H1254" s="253">
        <f t="shared" si="259"/>
        <v>1</v>
      </c>
      <c r="I1254" s="253">
        <f t="shared" si="259"/>
        <v>0</v>
      </c>
      <c r="J1254" s="253">
        <f t="shared" si="259"/>
        <v>5</v>
      </c>
      <c r="K1254" s="253"/>
      <c r="L1254" s="431" t="s">
        <v>2811</v>
      </c>
    </row>
    <row r="1255" spans="1:12">
      <c r="A1255" s="24" t="s">
        <v>3721</v>
      </c>
      <c r="B1255" s="267">
        <f t="shared" si="251"/>
        <v>1</v>
      </c>
      <c r="C1255" s="286" t="s">
        <v>3067</v>
      </c>
      <c r="D1255" s="22">
        <v>0</v>
      </c>
      <c r="E1255" s="22">
        <f t="shared" si="249"/>
        <v>3</v>
      </c>
      <c r="F1255" s="37"/>
      <c r="G1255" s="37"/>
      <c r="H1255" s="37">
        <f>VLOOKUP(E1255,'_Score matrix'!$B$31:$C$35,2,FALSE)</f>
        <v>1</v>
      </c>
      <c r="I1255" s="37">
        <f>D1255*H1255</f>
        <v>0</v>
      </c>
      <c r="J1255" s="37">
        <f t="shared" si="250"/>
        <v>5</v>
      </c>
      <c r="K1255" s="37"/>
      <c r="L1255" s="55"/>
    </row>
    <row r="1256" spans="1:12">
      <c r="A1256" s="429" t="str">
        <f>A1255</f>
        <v>T 3.7.21</v>
      </c>
      <c r="B1256" s="426">
        <f t="shared" ref="B1256:J1256" si="260">B1255</f>
        <v>1</v>
      </c>
      <c r="C1256" s="430" t="str">
        <f t="shared" si="260"/>
        <v>C</v>
      </c>
      <c r="D1256" s="253">
        <f t="shared" si="260"/>
        <v>0</v>
      </c>
      <c r="E1256" s="253">
        <f t="shared" si="260"/>
        <v>3</v>
      </c>
      <c r="F1256" s="253" t="s">
        <v>3124</v>
      </c>
      <c r="G1256" s="253" t="str">
        <f>IF(B1256=1,F1256,"")</f>
        <v>DE.AE-02</v>
      </c>
      <c r="H1256" s="253">
        <f t="shared" si="260"/>
        <v>1</v>
      </c>
      <c r="I1256" s="253">
        <f t="shared" si="260"/>
        <v>0</v>
      </c>
      <c r="J1256" s="253">
        <f t="shared" si="260"/>
        <v>5</v>
      </c>
      <c r="K1256" s="253"/>
      <c r="L1256" s="431" t="s">
        <v>2811</v>
      </c>
    </row>
    <row r="1257" spans="1:12">
      <c r="A1257" s="24" t="s">
        <v>3722</v>
      </c>
      <c r="B1257" s="267">
        <v>1</v>
      </c>
      <c r="C1257" s="286" t="s">
        <v>3067</v>
      </c>
      <c r="D1257" s="22">
        <v>0</v>
      </c>
      <c r="E1257" s="22">
        <f t="shared" si="249"/>
        <v>3</v>
      </c>
      <c r="F1257" s="37"/>
      <c r="G1257" s="37"/>
      <c r="H1257" s="37">
        <f>VLOOKUP(E1257,'_Score matrix'!$B$31:$C$35,2,FALSE)</f>
        <v>1</v>
      </c>
      <c r="I1257" s="37">
        <f>D1257*H1257</f>
        <v>0</v>
      </c>
      <c r="J1257" s="37">
        <f t="shared" ref="J1257:J1263" si="261">5*H1257</f>
        <v>5</v>
      </c>
      <c r="K1257" s="37"/>
      <c r="L1257" s="55"/>
    </row>
    <row r="1258" spans="1:12">
      <c r="A1258" s="429" t="str">
        <f>A1257</f>
        <v>T 3.7.22</v>
      </c>
      <c r="B1258" s="426">
        <f t="shared" ref="B1258:J1258" si="262">B1257</f>
        <v>1</v>
      </c>
      <c r="C1258" s="430" t="str">
        <f t="shared" si="262"/>
        <v>C</v>
      </c>
      <c r="D1258" s="253">
        <f t="shared" si="262"/>
        <v>0</v>
      </c>
      <c r="E1258" s="253">
        <f t="shared" si="262"/>
        <v>3</v>
      </c>
      <c r="F1258" s="253" t="s">
        <v>3124</v>
      </c>
      <c r="G1258" s="253" t="str">
        <f>IF(B1258=1,F1258,"")</f>
        <v>DE.AE-02</v>
      </c>
      <c r="H1258" s="253">
        <f t="shared" si="262"/>
        <v>1</v>
      </c>
      <c r="I1258" s="253">
        <f t="shared" si="262"/>
        <v>0</v>
      </c>
      <c r="J1258" s="253">
        <f t="shared" si="262"/>
        <v>5</v>
      </c>
      <c r="K1258" s="253"/>
      <c r="L1258" s="431" t="s">
        <v>2811</v>
      </c>
    </row>
    <row r="1259" spans="1:12">
      <c r="A1259" s="24" t="s">
        <v>3723</v>
      </c>
      <c r="B1259" s="267">
        <v>1</v>
      </c>
      <c r="C1259" s="286" t="s">
        <v>3067</v>
      </c>
      <c r="D1259" s="22">
        <v>0</v>
      </c>
      <c r="E1259" s="22">
        <f t="shared" si="249"/>
        <v>3</v>
      </c>
      <c r="F1259" s="37"/>
      <c r="G1259" s="37"/>
      <c r="H1259" s="37">
        <f>VLOOKUP(E1259,'_Score matrix'!$B$31:$C$35,2,FALSE)</f>
        <v>1</v>
      </c>
      <c r="I1259" s="37">
        <f>D1259*H1259</f>
        <v>0</v>
      </c>
      <c r="J1259" s="37">
        <f t="shared" si="261"/>
        <v>5</v>
      </c>
      <c r="K1259" s="37"/>
      <c r="L1259" s="55"/>
    </row>
    <row r="1260" spans="1:12">
      <c r="A1260" s="429" t="str">
        <f>A1259</f>
        <v>T 3.7.23</v>
      </c>
      <c r="B1260" s="426">
        <f t="shared" ref="B1260:J1260" si="263">B1259</f>
        <v>1</v>
      </c>
      <c r="C1260" s="430" t="str">
        <f t="shared" si="263"/>
        <v>C</v>
      </c>
      <c r="D1260" s="253">
        <f t="shared" si="263"/>
        <v>0</v>
      </c>
      <c r="E1260" s="253">
        <f t="shared" si="263"/>
        <v>3</v>
      </c>
      <c r="F1260" s="253" t="s">
        <v>3124</v>
      </c>
      <c r="G1260" s="253" t="str">
        <f>IF(B1260=1,F1260,"")</f>
        <v>DE.AE-02</v>
      </c>
      <c r="H1260" s="253">
        <f t="shared" si="263"/>
        <v>1</v>
      </c>
      <c r="I1260" s="253">
        <f t="shared" si="263"/>
        <v>0</v>
      </c>
      <c r="J1260" s="253">
        <f t="shared" si="263"/>
        <v>5</v>
      </c>
      <c r="K1260" s="253"/>
      <c r="L1260" s="431" t="s">
        <v>2811</v>
      </c>
    </row>
    <row r="1261" spans="1:12">
      <c r="A1261" s="24" t="s">
        <v>3724</v>
      </c>
      <c r="B1261" s="267">
        <v>1</v>
      </c>
      <c r="C1261" s="286" t="s">
        <v>3067</v>
      </c>
      <c r="D1261" s="22">
        <v>0</v>
      </c>
      <c r="E1261" s="22">
        <f t="shared" si="249"/>
        <v>3</v>
      </c>
      <c r="F1261" s="37"/>
      <c r="G1261" s="37"/>
      <c r="H1261" s="37">
        <f>VLOOKUP(E1261,'_Score matrix'!$B$31:$C$35,2,FALSE)</f>
        <v>1</v>
      </c>
      <c r="I1261" s="37">
        <f>D1261*H1261</f>
        <v>0</v>
      </c>
      <c r="J1261" s="37">
        <f t="shared" si="261"/>
        <v>5</v>
      </c>
      <c r="K1261" s="37"/>
      <c r="L1261" s="55"/>
    </row>
    <row r="1262" spans="1:12">
      <c r="A1262" s="429" t="str">
        <f>A1261</f>
        <v>T 3.7.24</v>
      </c>
      <c r="B1262" s="426">
        <f t="shared" ref="B1262:J1262" si="264">B1261</f>
        <v>1</v>
      </c>
      <c r="C1262" s="430" t="str">
        <f t="shared" si="264"/>
        <v>C</v>
      </c>
      <c r="D1262" s="253">
        <f t="shared" si="264"/>
        <v>0</v>
      </c>
      <c r="E1262" s="253">
        <f t="shared" si="264"/>
        <v>3</v>
      </c>
      <c r="F1262" s="253" t="s">
        <v>3124</v>
      </c>
      <c r="G1262" s="253" t="str">
        <f>IF(B1262=1,F1262,"")</f>
        <v>DE.AE-02</v>
      </c>
      <c r="H1262" s="253">
        <f t="shared" si="264"/>
        <v>1</v>
      </c>
      <c r="I1262" s="253">
        <f t="shared" si="264"/>
        <v>0</v>
      </c>
      <c r="J1262" s="253">
        <f t="shared" si="264"/>
        <v>5</v>
      </c>
      <c r="K1262" s="253"/>
      <c r="L1262" s="431" t="s">
        <v>2811</v>
      </c>
    </row>
    <row r="1263" spans="1:12">
      <c r="A1263" s="24" t="s">
        <v>3725</v>
      </c>
      <c r="B1263" s="267">
        <v>1</v>
      </c>
      <c r="C1263" s="286" t="s">
        <v>3067</v>
      </c>
      <c r="D1263" s="22">
        <v>0</v>
      </c>
      <c r="E1263" s="22">
        <f t="shared" si="249"/>
        <v>3</v>
      </c>
      <c r="F1263" s="37"/>
      <c r="G1263" s="37"/>
      <c r="H1263" s="37">
        <f>VLOOKUP(E1263,'_Score matrix'!$B$31:$C$35,2,FALSE)</f>
        <v>1</v>
      </c>
      <c r="I1263" s="37">
        <f>D1263*H1263</f>
        <v>0</v>
      </c>
      <c r="J1263" s="37">
        <f t="shared" si="261"/>
        <v>5</v>
      </c>
      <c r="K1263" s="37"/>
      <c r="L1263" s="55"/>
    </row>
    <row r="1264" spans="1:12">
      <c r="A1264" s="429" t="str">
        <f>A1263</f>
        <v>T 3.7.25</v>
      </c>
      <c r="B1264" s="426">
        <f t="shared" ref="B1264:J1264" si="265">B1263</f>
        <v>1</v>
      </c>
      <c r="C1264" s="430" t="str">
        <f t="shared" si="265"/>
        <v>C</v>
      </c>
      <c r="D1264" s="253">
        <f t="shared" si="265"/>
        <v>0</v>
      </c>
      <c r="E1264" s="253">
        <f t="shared" si="265"/>
        <v>3</v>
      </c>
      <c r="F1264" s="253" t="s">
        <v>3124</v>
      </c>
      <c r="G1264" s="253" t="str">
        <f>IF(B1264=1,F1264,"")</f>
        <v>DE.AE-02</v>
      </c>
      <c r="H1264" s="253">
        <f t="shared" si="265"/>
        <v>1</v>
      </c>
      <c r="I1264" s="253">
        <f t="shared" si="265"/>
        <v>0</v>
      </c>
      <c r="J1264" s="253">
        <f t="shared" si="265"/>
        <v>5</v>
      </c>
      <c r="K1264" s="253"/>
      <c r="L1264" s="431" t="s">
        <v>2811</v>
      </c>
    </row>
    <row r="1265" spans="1:12">
      <c r="A1265" s="24" t="s">
        <v>3726</v>
      </c>
      <c r="B1265" s="267">
        <f t="shared" si="251"/>
        <v>1</v>
      </c>
      <c r="C1265" s="286" t="s">
        <v>3067</v>
      </c>
      <c r="D1265" s="22">
        <v>0</v>
      </c>
      <c r="E1265" s="22">
        <f t="shared" si="249"/>
        <v>3</v>
      </c>
      <c r="F1265" s="37"/>
      <c r="G1265" s="37"/>
      <c r="H1265" s="37">
        <f>VLOOKUP(E1265,'_Score matrix'!$B$31:$C$35,2,FALSE)</f>
        <v>1</v>
      </c>
      <c r="I1265" s="37">
        <f t="shared" ref="I1265:I1296" si="266">D1265*H1265</f>
        <v>0</v>
      </c>
      <c r="J1265" s="37">
        <f t="shared" si="250"/>
        <v>5</v>
      </c>
      <c r="K1265" s="37"/>
      <c r="L1265" s="55"/>
    </row>
    <row r="1266" spans="1:12">
      <c r="A1266" s="24" t="s">
        <v>3727</v>
      </c>
      <c r="B1266" s="267">
        <f t="shared" si="251"/>
        <v>1</v>
      </c>
      <c r="C1266" s="286" t="s">
        <v>3067</v>
      </c>
      <c r="D1266" s="22">
        <v>0</v>
      </c>
      <c r="E1266" s="22">
        <f t="shared" si="249"/>
        <v>3</v>
      </c>
      <c r="F1266" s="37"/>
      <c r="G1266" s="37"/>
      <c r="H1266" s="37">
        <f>VLOOKUP(E1266,'_Score matrix'!$B$31:$C$35,2,FALSE)</f>
        <v>1</v>
      </c>
      <c r="I1266" s="37">
        <f t="shared" si="266"/>
        <v>0</v>
      </c>
      <c r="J1266" s="37">
        <f t="shared" si="250"/>
        <v>5</v>
      </c>
      <c r="K1266" s="37"/>
      <c r="L1266" s="55"/>
    </row>
    <row r="1267" spans="1:12">
      <c r="A1267" s="24" t="s">
        <v>3728</v>
      </c>
      <c r="B1267" s="267">
        <f t="shared" si="251"/>
        <v>1</v>
      </c>
      <c r="C1267" s="286" t="s">
        <v>3067</v>
      </c>
      <c r="D1267" s="22">
        <v>0</v>
      </c>
      <c r="E1267" s="22">
        <f t="shared" si="249"/>
        <v>3</v>
      </c>
      <c r="F1267" s="37"/>
      <c r="G1267" s="37"/>
      <c r="H1267" s="37">
        <f>VLOOKUP(E1267,'_Score matrix'!$B$31:$C$35,2,FALSE)</f>
        <v>1</v>
      </c>
      <c r="I1267" s="37">
        <f t="shared" si="266"/>
        <v>0</v>
      </c>
      <c r="J1267" s="37">
        <f t="shared" si="250"/>
        <v>5</v>
      </c>
      <c r="K1267" s="37"/>
      <c r="L1267" s="55"/>
    </row>
    <row r="1268" spans="1:12">
      <c r="A1268" s="24" t="s">
        <v>3729</v>
      </c>
      <c r="B1268" s="267">
        <f t="shared" si="251"/>
        <v>1</v>
      </c>
      <c r="C1268" s="286" t="s">
        <v>3067</v>
      </c>
      <c r="D1268" s="22">
        <v>0</v>
      </c>
      <c r="E1268" s="22">
        <f t="shared" si="249"/>
        <v>3</v>
      </c>
      <c r="F1268" s="37"/>
      <c r="G1268" s="37"/>
      <c r="H1268" s="37">
        <f>VLOOKUP(E1268,'_Score matrix'!$B$31:$C$35,2,FALSE)</f>
        <v>1</v>
      </c>
      <c r="I1268" s="37">
        <f t="shared" si="266"/>
        <v>0</v>
      </c>
      <c r="J1268" s="37">
        <f t="shared" si="250"/>
        <v>5</v>
      </c>
      <c r="K1268" s="37"/>
      <c r="L1268" s="55"/>
    </row>
    <row r="1269" spans="1:12">
      <c r="A1269" s="24" t="s">
        <v>3730</v>
      </c>
      <c r="B1269" s="267">
        <f t="shared" si="251"/>
        <v>1</v>
      </c>
      <c r="C1269" s="286" t="s">
        <v>3067</v>
      </c>
      <c r="D1269" s="22">
        <v>0</v>
      </c>
      <c r="E1269" s="22">
        <f t="shared" si="249"/>
        <v>3</v>
      </c>
      <c r="F1269" s="37"/>
      <c r="G1269" s="37"/>
      <c r="H1269" s="37">
        <f>VLOOKUP(E1269,'_Score matrix'!$B$31:$C$35,2,FALSE)</f>
        <v>1</v>
      </c>
      <c r="I1269" s="37">
        <f t="shared" si="266"/>
        <v>0</v>
      </c>
      <c r="J1269" s="37">
        <f t="shared" si="250"/>
        <v>5</v>
      </c>
      <c r="K1269" s="37"/>
      <c r="L1269" s="55"/>
    </row>
    <row r="1270" spans="1:12">
      <c r="A1270" s="24" t="s">
        <v>3731</v>
      </c>
      <c r="B1270" s="267">
        <f t="shared" si="251"/>
        <v>1</v>
      </c>
      <c r="C1270" s="286" t="s">
        <v>3067</v>
      </c>
      <c r="D1270" s="22">
        <v>0</v>
      </c>
      <c r="E1270" s="22">
        <f t="shared" si="249"/>
        <v>3</v>
      </c>
      <c r="F1270" s="37"/>
      <c r="G1270" s="37"/>
      <c r="H1270" s="37">
        <f>VLOOKUP(E1270,'_Score matrix'!$B$31:$C$35,2,FALSE)</f>
        <v>1</v>
      </c>
      <c r="I1270" s="37">
        <f t="shared" si="266"/>
        <v>0</v>
      </c>
      <c r="J1270" s="37">
        <f t="shared" si="250"/>
        <v>5</v>
      </c>
      <c r="K1270" s="37"/>
      <c r="L1270" s="55"/>
    </row>
    <row r="1271" spans="1:12">
      <c r="A1271" s="24" t="s">
        <v>3732</v>
      </c>
      <c r="B1271" s="267">
        <f t="shared" si="251"/>
        <v>1</v>
      </c>
      <c r="C1271" s="286" t="s">
        <v>3067</v>
      </c>
      <c r="D1271" s="22">
        <v>0</v>
      </c>
      <c r="E1271" s="22">
        <f t="shared" si="249"/>
        <v>3</v>
      </c>
      <c r="F1271" s="37" t="s">
        <v>3069</v>
      </c>
      <c r="G1271" s="37" t="str">
        <f>IF(B1271=1,F1271,"")</f>
        <v>DE.AE-07</v>
      </c>
      <c r="H1271" s="37">
        <f>VLOOKUP(E1271,'_Score matrix'!$B$31:$C$35,2,FALSE)</f>
        <v>1</v>
      </c>
      <c r="I1271" s="37">
        <f t="shared" si="266"/>
        <v>0</v>
      </c>
      <c r="J1271" s="37">
        <f t="shared" si="250"/>
        <v>5</v>
      </c>
      <c r="K1271" s="37"/>
      <c r="L1271" s="55"/>
    </row>
    <row r="1272" spans="1:12">
      <c r="A1272" s="24" t="s">
        <v>3733</v>
      </c>
      <c r="B1272" s="267">
        <f t="shared" si="251"/>
        <v>1</v>
      </c>
      <c r="C1272" s="286" t="s">
        <v>3067</v>
      </c>
      <c r="D1272" s="22">
        <v>0</v>
      </c>
      <c r="E1272" s="22">
        <f t="shared" si="249"/>
        <v>3</v>
      </c>
      <c r="F1272" s="37"/>
      <c r="G1272" s="37"/>
      <c r="H1272" s="37">
        <f>VLOOKUP(E1272,'_Score matrix'!$B$31:$C$35,2,FALSE)</f>
        <v>1</v>
      </c>
      <c r="I1272" s="37">
        <f t="shared" si="266"/>
        <v>0</v>
      </c>
      <c r="J1272" s="37">
        <f t="shared" si="250"/>
        <v>5</v>
      </c>
      <c r="K1272" s="37"/>
      <c r="L1272" s="55"/>
    </row>
    <row r="1273" spans="1:12">
      <c r="A1273" s="24" t="s">
        <v>3734</v>
      </c>
      <c r="B1273" s="267">
        <f t="shared" si="251"/>
        <v>1</v>
      </c>
      <c r="C1273" s="286" t="s">
        <v>3067</v>
      </c>
      <c r="D1273" s="22">
        <v>0</v>
      </c>
      <c r="E1273" s="22">
        <f t="shared" si="249"/>
        <v>3</v>
      </c>
      <c r="F1273" s="37"/>
      <c r="G1273" s="37"/>
      <c r="H1273" s="37">
        <f>VLOOKUP(E1273,'_Score matrix'!$B$31:$C$35,2,FALSE)</f>
        <v>1</v>
      </c>
      <c r="I1273" s="37">
        <f t="shared" si="266"/>
        <v>0</v>
      </c>
      <c r="J1273" s="37">
        <f t="shared" si="250"/>
        <v>5</v>
      </c>
      <c r="K1273" s="37"/>
      <c r="L1273" s="55"/>
    </row>
    <row r="1274" spans="1:12">
      <c r="A1274" s="24" t="s">
        <v>3735</v>
      </c>
      <c r="B1274" s="267">
        <f t="shared" si="251"/>
        <v>1</v>
      </c>
      <c r="C1274" s="286" t="s">
        <v>3067</v>
      </c>
      <c r="D1274" s="22">
        <v>0</v>
      </c>
      <c r="E1274" s="22">
        <f t="shared" si="249"/>
        <v>3</v>
      </c>
      <c r="F1274" s="37"/>
      <c r="G1274" s="37"/>
      <c r="H1274" s="37">
        <f>VLOOKUP(E1274,'_Score matrix'!$B$31:$C$35,2,FALSE)</f>
        <v>1</v>
      </c>
      <c r="I1274" s="37">
        <f t="shared" si="266"/>
        <v>0</v>
      </c>
      <c r="J1274" s="37">
        <f t="shared" si="250"/>
        <v>5</v>
      </c>
      <c r="K1274" s="37"/>
      <c r="L1274" s="55"/>
    </row>
    <row r="1275" spans="1:12">
      <c r="A1275" s="24" t="s">
        <v>3736</v>
      </c>
      <c r="B1275" s="267">
        <f t="shared" si="251"/>
        <v>1</v>
      </c>
      <c r="C1275" s="286" t="s">
        <v>3067</v>
      </c>
      <c r="D1275" s="22">
        <v>0</v>
      </c>
      <c r="E1275" s="22">
        <f t="shared" si="249"/>
        <v>3</v>
      </c>
      <c r="F1275" s="37" t="s">
        <v>3094</v>
      </c>
      <c r="G1275" s="37" t="str">
        <f>IF(B1275=1,F1275,"")</f>
        <v>DE.AE-03</v>
      </c>
      <c r="H1275" s="37">
        <f>VLOOKUP(E1275,'_Score matrix'!$B$31:$C$35,2,FALSE)</f>
        <v>1</v>
      </c>
      <c r="I1275" s="37">
        <f t="shared" si="266"/>
        <v>0</v>
      </c>
      <c r="J1275" s="37">
        <f t="shared" si="250"/>
        <v>5</v>
      </c>
      <c r="K1275" s="37"/>
      <c r="L1275" s="55"/>
    </row>
    <row r="1276" spans="1:12">
      <c r="A1276" s="24" t="s">
        <v>3737</v>
      </c>
      <c r="B1276" s="267">
        <f t="shared" si="251"/>
        <v>1</v>
      </c>
      <c r="C1276" s="286" t="s">
        <v>3067</v>
      </c>
      <c r="D1276" s="22">
        <v>0</v>
      </c>
      <c r="E1276" s="22">
        <f t="shared" si="249"/>
        <v>3</v>
      </c>
      <c r="F1276" s="37"/>
      <c r="G1276" s="37"/>
      <c r="H1276" s="37">
        <f>VLOOKUP(E1276,'_Score matrix'!$B$31:$C$35,2,FALSE)</f>
        <v>1</v>
      </c>
      <c r="I1276" s="37">
        <f t="shared" si="266"/>
        <v>0</v>
      </c>
      <c r="J1276" s="37">
        <f t="shared" si="250"/>
        <v>5</v>
      </c>
      <c r="K1276" s="37"/>
      <c r="L1276" s="55"/>
    </row>
    <row r="1277" spans="1:12">
      <c r="A1277" s="24" t="s">
        <v>3738</v>
      </c>
      <c r="B1277" s="267">
        <f t="shared" si="251"/>
        <v>1</v>
      </c>
      <c r="C1277" s="286" t="s">
        <v>3067</v>
      </c>
      <c r="D1277" s="22">
        <v>0</v>
      </c>
      <c r="E1277" s="22">
        <f t="shared" si="249"/>
        <v>3</v>
      </c>
      <c r="F1277" s="37"/>
      <c r="G1277" s="37"/>
      <c r="H1277" s="37">
        <f>VLOOKUP(E1277,'_Score matrix'!$B$31:$C$35,2,FALSE)</f>
        <v>1</v>
      </c>
      <c r="I1277" s="37">
        <f t="shared" si="266"/>
        <v>0</v>
      </c>
      <c r="J1277" s="37">
        <f t="shared" si="250"/>
        <v>5</v>
      </c>
      <c r="K1277" s="37"/>
      <c r="L1277" s="55"/>
    </row>
    <row r="1278" spans="1:12">
      <c r="A1278" s="24" t="s">
        <v>3739</v>
      </c>
      <c r="B1278" s="267">
        <f t="shared" si="251"/>
        <v>1</v>
      </c>
      <c r="C1278" s="286" t="s">
        <v>3067</v>
      </c>
      <c r="D1278" s="22">
        <v>0</v>
      </c>
      <c r="E1278" s="22">
        <f t="shared" si="249"/>
        <v>3</v>
      </c>
      <c r="F1278" s="37"/>
      <c r="G1278" s="37"/>
      <c r="H1278" s="37">
        <f>VLOOKUP(E1278,'_Score matrix'!$B$31:$C$35,2,FALSE)</f>
        <v>1</v>
      </c>
      <c r="I1278" s="37">
        <f t="shared" si="266"/>
        <v>0</v>
      </c>
      <c r="J1278" s="37">
        <f t="shared" si="250"/>
        <v>5</v>
      </c>
      <c r="K1278" s="37"/>
      <c r="L1278" s="55"/>
    </row>
    <row r="1279" spans="1:12">
      <c r="A1279" s="24" t="s">
        <v>3740</v>
      </c>
      <c r="B1279" s="267">
        <f t="shared" si="251"/>
        <v>1</v>
      </c>
      <c r="C1279" s="286" t="s">
        <v>3067</v>
      </c>
      <c r="D1279" s="22">
        <v>0</v>
      </c>
      <c r="E1279" s="22">
        <f t="shared" si="249"/>
        <v>3</v>
      </c>
      <c r="F1279" s="37"/>
      <c r="G1279" s="37"/>
      <c r="H1279" s="37">
        <f>VLOOKUP(E1279,'_Score matrix'!$B$31:$C$35,2,FALSE)</f>
        <v>1</v>
      </c>
      <c r="I1279" s="37">
        <f t="shared" si="266"/>
        <v>0</v>
      </c>
      <c r="J1279" s="37">
        <f t="shared" si="250"/>
        <v>5</v>
      </c>
      <c r="K1279" s="37"/>
      <c r="L1279" s="55"/>
    </row>
    <row r="1280" spans="1:12">
      <c r="A1280" s="24" t="s">
        <v>3741</v>
      </c>
      <c r="B1280" s="267">
        <f t="shared" si="251"/>
        <v>1</v>
      </c>
      <c r="C1280" s="286" t="s">
        <v>3067</v>
      </c>
      <c r="D1280" s="22">
        <v>0</v>
      </c>
      <c r="E1280" s="22">
        <f t="shared" si="249"/>
        <v>3</v>
      </c>
      <c r="F1280" s="37"/>
      <c r="G1280" s="37"/>
      <c r="H1280" s="37">
        <f>VLOOKUP(E1280,'_Score matrix'!$B$31:$C$35,2,FALSE)</f>
        <v>1</v>
      </c>
      <c r="I1280" s="37">
        <f t="shared" si="266"/>
        <v>0</v>
      </c>
      <c r="J1280" s="37">
        <f t="shared" si="250"/>
        <v>5</v>
      </c>
      <c r="K1280" s="37"/>
      <c r="L1280" s="55"/>
    </row>
    <row r="1281" spans="1:12">
      <c r="A1281" s="24" t="s">
        <v>3742</v>
      </c>
      <c r="B1281" s="267">
        <f t="shared" si="251"/>
        <v>1</v>
      </c>
      <c r="C1281" s="286" t="s">
        <v>3067</v>
      </c>
      <c r="D1281" s="22">
        <v>0</v>
      </c>
      <c r="E1281" s="22">
        <f t="shared" si="249"/>
        <v>3</v>
      </c>
      <c r="F1281" s="37"/>
      <c r="G1281" s="37"/>
      <c r="H1281" s="37">
        <f>VLOOKUP(E1281,'_Score matrix'!$B$31:$C$35,2,FALSE)</f>
        <v>1</v>
      </c>
      <c r="I1281" s="37">
        <f t="shared" si="266"/>
        <v>0</v>
      </c>
      <c r="J1281" s="37">
        <f t="shared" si="250"/>
        <v>5</v>
      </c>
      <c r="K1281" s="37"/>
      <c r="L1281" s="55"/>
    </row>
    <row r="1282" spans="1:12">
      <c r="A1282" s="24" t="s">
        <v>3743</v>
      </c>
      <c r="B1282" s="267">
        <f t="shared" si="251"/>
        <v>1</v>
      </c>
      <c r="C1282" s="286" t="s">
        <v>3067</v>
      </c>
      <c r="D1282" s="22">
        <v>0</v>
      </c>
      <c r="E1282" s="22">
        <f t="shared" si="249"/>
        <v>3</v>
      </c>
      <c r="F1282" s="37"/>
      <c r="G1282" s="37"/>
      <c r="H1282" s="37">
        <f>VLOOKUP(E1282,'_Score matrix'!$B$31:$C$35,2,FALSE)</f>
        <v>1</v>
      </c>
      <c r="I1282" s="37">
        <f t="shared" si="266"/>
        <v>0</v>
      </c>
      <c r="J1282" s="37">
        <f t="shared" si="250"/>
        <v>5</v>
      </c>
      <c r="K1282" s="37"/>
      <c r="L1282" s="55"/>
    </row>
    <row r="1283" spans="1:12">
      <c r="A1283" s="24" t="s">
        <v>3744</v>
      </c>
      <c r="B1283" s="267">
        <f t="shared" si="251"/>
        <v>1</v>
      </c>
      <c r="C1283" s="286" t="s">
        <v>3067</v>
      </c>
      <c r="D1283" s="22">
        <v>0</v>
      </c>
      <c r="E1283" s="22">
        <f t="shared" si="249"/>
        <v>3</v>
      </c>
      <c r="F1283" s="37"/>
      <c r="G1283" s="37"/>
      <c r="H1283" s="37">
        <f>VLOOKUP(E1283,'_Score matrix'!$B$31:$C$35,2,FALSE)</f>
        <v>1</v>
      </c>
      <c r="I1283" s="37">
        <f t="shared" si="266"/>
        <v>0</v>
      </c>
      <c r="J1283" s="37">
        <f t="shared" si="250"/>
        <v>5</v>
      </c>
      <c r="K1283" s="37"/>
      <c r="L1283" s="55"/>
    </row>
    <row r="1284" spans="1:12">
      <c r="A1284" s="24" t="s">
        <v>3745</v>
      </c>
      <c r="B1284" s="267">
        <f t="shared" si="251"/>
        <v>1</v>
      </c>
      <c r="C1284" s="286" t="s">
        <v>3067</v>
      </c>
      <c r="D1284" s="22">
        <v>0</v>
      </c>
      <c r="E1284" s="22">
        <f t="shared" si="249"/>
        <v>3</v>
      </c>
      <c r="F1284" s="37"/>
      <c r="G1284" s="37"/>
      <c r="H1284" s="37">
        <f>VLOOKUP(E1284,'_Score matrix'!$B$31:$C$35,2,FALSE)</f>
        <v>1</v>
      </c>
      <c r="I1284" s="37">
        <f t="shared" si="266"/>
        <v>0</v>
      </c>
      <c r="J1284" s="37">
        <f t="shared" si="250"/>
        <v>5</v>
      </c>
      <c r="K1284" s="37"/>
      <c r="L1284" s="55"/>
    </row>
    <row r="1285" spans="1:12">
      <c r="A1285" s="24" t="s">
        <v>3746</v>
      </c>
      <c r="B1285" s="267">
        <f t="shared" si="251"/>
        <v>1</v>
      </c>
      <c r="C1285" s="286" t="s">
        <v>3067</v>
      </c>
      <c r="D1285" s="22">
        <v>0</v>
      </c>
      <c r="E1285" s="22">
        <f t="shared" si="249"/>
        <v>3</v>
      </c>
      <c r="F1285" s="205" t="s">
        <v>3124</v>
      </c>
      <c r="G1285" s="37" t="str">
        <f>IF(B1285=1,F1285,"")</f>
        <v>DE.AE-02</v>
      </c>
      <c r="H1285" s="37">
        <f>VLOOKUP(E1285,'_Score matrix'!$B$31:$C$35,2,FALSE)</f>
        <v>1</v>
      </c>
      <c r="I1285" s="37">
        <f t="shared" si="266"/>
        <v>0</v>
      </c>
      <c r="J1285" s="37">
        <f t="shared" si="250"/>
        <v>5</v>
      </c>
      <c r="K1285" s="37"/>
      <c r="L1285" s="55"/>
    </row>
    <row r="1286" spans="1:12">
      <c r="A1286" s="24" t="s">
        <v>3747</v>
      </c>
      <c r="B1286" s="267">
        <f t="shared" si="251"/>
        <v>1</v>
      </c>
      <c r="C1286" s="286" t="s">
        <v>3067</v>
      </c>
      <c r="D1286" s="22">
        <v>0</v>
      </c>
      <c r="E1286" s="22">
        <f t="shared" si="249"/>
        <v>3</v>
      </c>
      <c r="F1286" s="205" t="s">
        <v>3124</v>
      </c>
      <c r="G1286" s="37" t="str">
        <f>IF(B1286=1,F1286,"")</f>
        <v>DE.AE-02</v>
      </c>
      <c r="H1286" s="37">
        <f>VLOOKUP(E1286,'_Score matrix'!$B$31:$C$35,2,FALSE)</f>
        <v>1</v>
      </c>
      <c r="I1286" s="37">
        <f t="shared" si="266"/>
        <v>0</v>
      </c>
      <c r="J1286" s="37">
        <f t="shared" si="250"/>
        <v>5</v>
      </c>
      <c r="K1286" s="37"/>
      <c r="L1286" s="55"/>
    </row>
    <row r="1287" spans="1:12">
      <c r="A1287" s="24" t="s">
        <v>3748</v>
      </c>
      <c r="B1287" s="267">
        <f t="shared" si="251"/>
        <v>1</v>
      </c>
      <c r="C1287" s="286" t="s">
        <v>3067</v>
      </c>
      <c r="D1287" s="22">
        <v>0</v>
      </c>
      <c r="E1287" s="22">
        <f t="shared" si="249"/>
        <v>3</v>
      </c>
      <c r="F1287" s="205" t="s">
        <v>3124</v>
      </c>
      <c r="G1287" s="37" t="str">
        <f>IF(B1287=1,F1287,"")</f>
        <v>DE.AE-02</v>
      </c>
      <c r="H1287" s="37">
        <f>VLOOKUP(E1287,'_Score matrix'!$B$31:$C$35,2,FALSE)</f>
        <v>1</v>
      </c>
      <c r="I1287" s="37">
        <f t="shared" si="266"/>
        <v>0</v>
      </c>
      <c r="J1287" s="37">
        <f t="shared" si="250"/>
        <v>5</v>
      </c>
      <c r="K1287" s="37"/>
      <c r="L1287" s="55"/>
    </row>
    <row r="1288" spans="1:12">
      <c r="A1288" s="24" t="s">
        <v>3749</v>
      </c>
      <c r="B1288" s="267">
        <f t="shared" si="251"/>
        <v>1</v>
      </c>
      <c r="C1288" s="286" t="s">
        <v>3067</v>
      </c>
      <c r="D1288" s="22">
        <v>0</v>
      </c>
      <c r="E1288" s="22">
        <f t="shared" si="249"/>
        <v>3</v>
      </c>
      <c r="F1288" s="205" t="s">
        <v>3124</v>
      </c>
      <c r="G1288" s="37" t="str">
        <f>IF(B1288=1,F1288,"")</f>
        <v>DE.AE-02</v>
      </c>
      <c r="H1288" s="37">
        <f>VLOOKUP(E1288,'_Score matrix'!$B$31:$C$35,2,FALSE)</f>
        <v>1</v>
      </c>
      <c r="I1288" s="37">
        <f t="shared" si="266"/>
        <v>0</v>
      </c>
      <c r="J1288" s="37">
        <f t="shared" si="250"/>
        <v>5</v>
      </c>
      <c r="K1288" s="37"/>
      <c r="L1288" s="55"/>
    </row>
    <row r="1289" spans="1:12">
      <c r="A1289" s="24" t="s">
        <v>3750</v>
      </c>
      <c r="B1289" s="257">
        <f t="shared" ref="B1289:B1296" si="267">$D$477-1</f>
        <v>1</v>
      </c>
      <c r="C1289" s="286" t="s">
        <v>3067</v>
      </c>
      <c r="D1289" s="22">
        <v>0</v>
      </c>
      <c r="E1289" s="22">
        <f t="shared" si="249"/>
        <v>3</v>
      </c>
      <c r="F1289" s="37"/>
      <c r="G1289" s="37"/>
      <c r="H1289" s="37">
        <f>VLOOKUP(E1289,'_Score matrix'!$B$31:$C$35,2,FALSE)</f>
        <v>1</v>
      </c>
      <c r="I1289" s="37">
        <f t="shared" si="266"/>
        <v>0</v>
      </c>
      <c r="J1289" s="37">
        <f t="shared" ref="J1289:J1296" si="268">5*H1289</f>
        <v>5</v>
      </c>
      <c r="K1289" s="37"/>
      <c r="L1289" s="55"/>
    </row>
    <row r="1290" spans="1:12">
      <c r="A1290" s="24" t="s">
        <v>3751</v>
      </c>
      <c r="B1290" s="257">
        <f t="shared" si="267"/>
        <v>1</v>
      </c>
      <c r="C1290" s="286" t="s">
        <v>3067</v>
      </c>
      <c r="D1290" s="22">
        <v>0</v>
      </c>
      <c r="E1290" s="22">
        <f t="shared" si="249"/>
        <v>3</v>
      </c>
      <c r="F1290" s="37"/>
      <c r="G1290" s="37"/>
      <c r="H1290" s="37">
        <f>VLOOKUP(E1290,'_Score matrix'!$B$31:$C$35,2,FALSE)</f>
        <v>1</v>
      </c>
      <c r="I1290" s="37">
        <f t="shared" si="266"/>
        <v>0</v>
      </c>
      <c r="J1290" s="37">
        <f t="shared" ref="J1290" si="269">5*H1290</f>
        <v>5</v>
      </c>
      <c r="K1290" s="37"/>
      <c r="L1290" s="55"/>
    </row>
    <row r="1291" spans="1:12">
      <c r="A1291" s="24" t="s">
        <v>3752</v>
      </c>
      <c r="B1291" s="257">
        <f t="shared" si="267"/>
        <v>1</v>
      </c>
      <c r="C1291" s="286" t="s">
        <v>3067</v>
      </c>
      <c r="D1291" s="22">
        <v>0</v>
      </c>
      <c r="E1291" s="22">
        <f t="shared" si="249"/>
        <v>3</v>
      </c>
      <c r="F1291" s="37"/>
      <c r="G1291" s="37"/>
      <c r="H1291" s="37">
        <f>VLOOKUP(E1291,'_Score matrix'!$B$31:$C$35,2,FALSE)</f>
        <v>1</v>
      </c>
      <c r="I1291" s="37">
        <f t="shared" si="266"/>
        <v>0</v>
      </c>
      <c r="J1291" s="37">
        <f t="shared" si="268"/>
        <v>5</v>
      </c>
      <c r="K1291" s="37"/>
      <c r="L1291" s="55"/>
    </row>
    <row r="1292" spans="1:12">
      <c r="A1292" s="24" t="s">
        <v>3753</v>
      </c>
      <c r="B1292" s="257">
        <f t="shared" si="267"/>
        <v>1</v>
      </c>
      <c r="C1292" s="286" t="s">
        <v>3067</v>
      </c>
      <c r="D1292" s="22">
        <v>0</v>
      </c>
      <c r="E1292" s="22">
        <f t="shared" si="249"/>
        <v>3</v>
      </c>
      <c r="F1292" s="37"/>
      <c r="G1292" s="37"/>
      <c r="H1292" s="37">
        <f>VLOOKUP(E1292,'_Score matrix'!$B$31:$C$35,2,FALSE)</f>
        <v>1</v>
      </c>
      <c r="I1292" s="37">
        <f t="shared" si="266"/>
        <v>0</v>
      </c>
      <c r="J1292" s="37">
        <f t="shared" si="268"/>
        <v>5</v>
      </c>
      <c r="K1292" s="37"/>
      <c r="L1292" s="55"/>
    </row>
    <row r="1293" spans="1:12">
      <c r="A1293" s="24" t="s">
        <v>3754</v>
      </c>
      <c r="B1293" s="257">
        <f t="shared" si="267"/>
        <v>1</v>
      </c>
      <c r="C1293" s="286" t="s">
        <v>3067</v>
      </c>
      <c r="D1293" s="22">
        <v>0</v>
      </c>
      <c r="E1293" s="22">
        <f t="shared" si="249"/>
        <v>3</v>
      </c>
      <c r="F1293" s="37"/>
      <c r="G1293" s="37"/>
      <c r="H1293" s="37">
        <f>VLOOKUP(E1293,'_Score matrix'!$B$31:$C$35,2,FALSE)</f>
        <v>1</v>
      </c>
      <c r="I1293" s="37">
        <f t="shared" si="266"/>
        <v>0</v>
      </c>
      <c r="J1293" s="37">
        <f t="shared" si="268"/>
        <v>5</v>
      </c>
      <c r="K1293" s="37"/>
      <c r="L1293" s="55"/>
    </row>
    <row r="1294" spans="1:12">
      <c r="A1294" s="24" t="s">
        <v>3755</v>
      </c>
      <c r="B1294" s="257">
        <f t="shared" si="267"/>
        <v>1</v>
      </c>
      <c r="C1294" s="286" t="s">
        <v>3067</v>
      </c>
      <c r="D1294" s="22">
        <v>0</v>
      </c>
      <c r="E1294" s="22">
        <f t="shared" si="249"/>
        <v>3</v>
      </c>
      <c r="F1294" s="37"/>
      <c r="G1294" s="37"/>
      <c r="H1294" s="37">
        <f>VLOOKUP(E1294,'_Score matrix'!$B$31:$C$35,2,FALSE)</f>
        <v>1</v>
      </c>
      <c r="I1294" s="37">
        <f t="shared" si="266"/>
        <v>0</v>
      </c>
      <c r="J1294" s="37">
        <f t="shared" si="268"/>
        <v>5</v>
      </c>
      <c r="K1294" s="37"/>
      <c r="L1294" s="55"/>
    </row>
    <row r="1295" spans="1:12">
      <c r="A1295" s="24" t="s">
        <v>3756</v>
      </c>
      <c r="B1295" s="257">
        <f t="shared" si="267"/>
        <v>1</v>
      </c>
      <c r="C1295" s="286" t="s">
        <v>3067</v>
      </c>
      <c r="D1295" s="22">
        <v>0</v>
      </c>
      <c r="E1295" s="22">
        <f t="shared" si="249"/>
        <v>3</v>
      </c>
      <c r="F1295" s="37"/>
      <c r="G1295" s="37"/>
      <c r="H1295" s="37">
        <f>VLOOKUP(E1295,'_Score matrix'!$B$31:$C$35,2,FALSE)</f>
        <v>1</v>
      </c>
      <c r="I1295" s="37">
        <f t="shared" si="266"/>
        <v>0</v>
      </c>
      <c r="J1295" s="37">
        <f t="shared" si="268"/>
        <v>5</v>
      </c>
      <c r="K1295" s="37"/>
      <c r="L1295" s="55"/>
    </row>
    <row r="1296" spans="1:12" ht="15" thickBot="1">
      <c r="A1296" s="24" t="s">
        <v>3757</v>
      </c>
      <c r="B1296" s="257">
        <f t="shared" si="267"/>
        <v>1</v>
      </c>
      <c r="C1296" s="286" t="s">
        <v>3067</v>
      </c>
      <c r="D1296" s="22">
        <v>0</v>
      </c>
      <c r="E1296" s="22">
        <f t="shared" si="249"/>
        <v>3</v>
      </c>
      <c r="F1296" s="37"/>
      <c r="G1296" s="37"/>
      <c r="H1296" s="37">
        <f>VLOOKUP(E1296,'_Score matrix'!$B$31:$C$35,2,FALSE)</f>
        <v>1</v>
      </c>
      <c r="I1296" s="37">
        <f t="shared" si="266"/>
        <v>0</v>
      </c>
      <c r="J1296" s="37">
        <f t="shared" si="268"/>
        <v>5</v>
      </c>
      <c r="K1296" s="37"/>
      <c r="L1296" s="55"/>
    </row>
    <row r="1297" spans="1:12" ht="15" thickBot="1">
      <c r="A1297" s="554" t="s">
        <v>3758</v>
      </c>
      <c r="B1297" s="555"/>
      <c r="C1297" s="556"/>
      <c r="D1297" s="557"/>
      <c r="E1297" s="557"/>
      <c r="F1297" s="557"/>
      <c r="G1297" s="557"/>
      <c r="H1297" s="557"/>
      <c r="I1297" s="557"/>
      <c r="J1297" s="557"/>
      <c r="K1297" s="557"/>
      <c r="L1297" s="558"/>
    </row>
    <row r="1298" spans="1:12">
      <c r="A1298" s="24" t="s">
        <v>3759</v>
      </c>
      <c r="B1298" s="257"/>
      <c r="C1298" s="286"/>
      <c r="D1298" s="22"/>
      <c r="E1298" s="22"/>
      <c r="F1298" s="37"/>
      <c r="G1298" s="37"/>
      <c r="H1298" s="37"/>
      <c r="I1298" s="37"/>
      <c r="J1298" s="37"/>
      <c r="K1298" s="37"/>
      <c r="L1298" s="55" t="s">
        <v>3760</v>
      </c>
    </row>
    <row r="1299" spans="1:12">
      <c r="A1299" s="24" t="s">
        <v>3761</v>
      </c>
      <c r="B1299" s="257"/>
      <c r="C1299" s="286"/>
      <c r="D1299" s="22">
        <v>1</v>
      </c>
      <c r="E1299" s="22"/>
      <c r="F1299" s="37"/>
      <c r="G1299" s="37"/>
      <c r="H1299" s="37"/>
      <c r="I1299" s="37"/>
      <c r="J1299" s="37"/>
      <c r="K1299" s="37"/>
      <c r="L1299" s="55"/>
    </row>
    <row r="1300" spans="1:12">
      <c r="A1300" s="24" t="s">
        <v>3762</v>
      </c>
      <c r="B1300" s="257"/>
      <c r="C1300" s="286"/>
      <c r="D1300" s="22">
        <v>1</v>
      </c>
      <c r="E1300" s="22"/>
      <c r="F1300" s="37"/>
      <c r="G1300" s="37"/>
      <c r="H1300" s="37"/>
      <c r="I1300" s="37"/>
      <c r="J1300" s="37"/>
      <c r="K1300" s="37"/>
      <c r="L1300" s="55"/>
    </row>
    <row r="1301" spans="1:12">
      <c r="A1301" s="24" t="s">
        <v>3763</v>
      </c>
      <c r="B1301" s="257"/>
      <c r="C1301" s="286"/>
      <c r="D1301" s="22">
        <v>1</v>
      </c>
      <c r="E1301" s="22"/>
      <c r="F1301" s="37"/>
      <c r="G1301" s="37"/>
      <c r="H1301" s="37"/>
      <c r="I1301" s="37"/>
      <c r="J1301" s="37"/>
      <c r="K1301" s="37"/>
      <c r="L1301" s="55"/>
    </row>
    <row r="1302" spans="1:12">
      <c r="A1302" s="24" t="s">
        <v>3764</v>
      </c>
      <c r="B1302" s="257"/>
      <c r="C1302" s="286"/>
      <c r="D1302" s="22">
        <v>1</v>
      </c>
      <c r="E1302" s="22"/>
      <c r="F1302" s="37"/>
      <c r="G1302" s="37"/>
      <c r="H1302" s="37"/>
      <c r="I1302" s="37"/>
      <c r="J1302" s="37"/>
      <c r="K1302" s="37"/>
      <c r="L1302" s="55"/>
    </row>
    <row r="1303" spans="1:12">
      <c r="A1303" s="24" t="s">
        <v>3765</v>
      </c>
      <c r="B1303" s="257"/>
      <c r="C1303" s="286"/>
      <c r="D1303" s="22">
        <v>1</v>
      </c>
      <c r="E1303" s="22"/>
      <c r="F1303" s="37"/>
      <c r="G1303" s="37"/>
      <c r="H1303" s="37"/>
      <c r="I1303" s="37"/>
      <c r="J1303" s="37"/>
      <c r="K1303" s="37"/>
      <c r="L1303" s="55"/>
    </row>
    <row r="1304" spans="1:12">
      <c r="A1304" s="24" t="s">
        <v>3766</v>
      </c>
      <c r="B1304" s="257"/>
      <c r="C1304" s="286"/>
      <c r="D1304" s="22">
        <v>1</v>
      </c>
      <c r="E1304" s="22"/>
      <c r="F1304" s="37"/>
      <c r="G1304" s="37"/>
      <c r="H1304" s="37"/>
      <c r="I1304" s="37"/>
      <c r="J1304" s="37"/>
      <c r="K1304" s="37"/>
      <c r="L1304" s="55"/>
    </row>
    <row r="1305" spans="1:12">
      <c r="A1305" s="24" t="s">
        <v>3767</v>
      </c>
      <c r="B1305" s="257"/>
      <c r="C1305" s="286"/>
      <c r="D1305" s="22">
        <v>1</v>
      </c>
      <c r="E1305" s="22"/>
      <c r="F1305" s="37"/>
      <c r="G1305" s="37"/>
      <c r="H1305" s="37"/>
      <c r="I1305" s="37"/>
      <c r="J1305" s="37"/>
      <c r="K1305" s="37"/>
      <c r="L1305" s="55"/>
    </row>
    <row r="1306" spans="1:12">
      <c r="A1306" s="24" t="s">
        <v>3768</v>
      </c>
      <c r="B1306" s="257"/>
      <c r="C1306" s="286"/>
      <c r="D1306" s="22"/>
      <c r="E1306" s="22"/>
      <c r="F1306" s="37"/>
      <c r="G1306" s="37"/>
      <c r="H1306" s="37"/>
      <c r="I1306" s="37"/>
      <c r="J1306" s="37"/>
      <c r="K1306" s="37"/>
      <c r="L1306" s="55" t="s">
        <v>3769</v>
      </c>
    </row>
    <row r="1307" spans="1:12">
      <c r="A1307" s="24" t="s">
        <v>3770</v>
      </c>
      <c r="B1307" s="257"/>
      <c r="C1307" s="286"/>
      <c r="D1307" s="22">
        <v>1</v>
      </c>
      <c r="E1307" s="22"/>
      <c r="F1307" s="37"/>
      <c r="G1307" s="37"/>
      <c r="H1307" s="37"/>
      <c r="I1307" s="37"/>
      <c r="J1307" s="37"/>
      <c r="K1307" s="37"/>
      <c r="L1307" s="55"/>
    </row>
    <row r="1308" spans="1:12">
      <c r="A1308" s="24" t="s">
        <v>3771</v>
      </c>
      <c r="B1308" s="257"/>
      <c r="C1308" s="286"/>
      <c r="D1308" s="22">
        <v>1</v>
      </c>
      <c r="E1308" s="22"/>
      <c r="F1308" s="37"/>
      <c r="G1308" s="37"/>
      <c r="H1308" s="37"/>
      <c r="I1308" s="37"/>
      <c r="J1308" s="37"/>
      <c r="K1308" s="37"/>
      <c r="L1308" s="55"/>
    </row>
    <row r="1309" spans="1:12">
      <c r="A1309" s="24" t="s">
        <v>3772</v>
      </c>
      <c r="B1309" s="257"/>
      <c r="C1309" s="286"/>
      <c r="D1309" s="22">
        <v>1</v>
      </c>
      <c r="E1309" s="22"/>
      <c r="F1309" s="37"/>
      <c r="G1309" s="37"/>
      <c r="H1309" s="37"/>
      <c r="I1309" s="37"/>
      <c r="J1309" s="37"/>
      <c r="K1309" s="37"/>
      <c r="L1309" s="55"/>
    </row>
    <row r="1310" spans="1:12">
      <c r="A1310" s="24" t="s">
        <v>3773</v>
      </c>
      <c r="B1310" s="257"/>
      <c r="C1310" s="286"/>
      <c r="D1310" s="22">
        <v>1</v>
      </c>
      <c r="E1310" s="22"/>
      <c r="F1310" s="37"/>
      <c r="G1310" s="37"/>
      <c r="H1310" s="37"/>
      <c r="I1310" s="37"/>
      <c r="J1310" s="37"/>
      <c r="K1310" s="37"/>
      <c r="L1310" s="55"/>
    </row>
    <row r="1311" spans="1:12">
      <c r="A1311" s="24" t="s">
        <v>3774</v>
      </c>
      <c r="B1311" s="257"/>
      <c r="C1311" s="286"/>
      <c r="D1311" s="22">
        <v>1</v>
      </c>
      <c r="E1311" s="22"/>
      <c r="F1311" s="37"/>
      <c r="G1311" s="37"/>
      <c r="H1311" s="37"/>
      <c r="I1311" s="37"/>
      <c r="J1311" s="37"/>
      <c r="K1311" s="37"/>
      <c r="L1311" s="55"/>
    </row>
    <row r="1312" spans="1:12">
      <c r="A1312" s="24" t="s">
        <v>3775</v>
      </c>
      <c r="B1312" s="257">
        <v>1</v>
      </c>
      <c r="C1312" s="286" t="s">
        <v>2726</v>
      </c>
      <c r="D1312" s="22">
        <v>0</v>
      </c>
      <c r="E1312" s="22">
        <v>3</v>
      </c>
      <c r="F1312" s="37"/>
      <c r="G1312" s="37"/>
      <c r="H1312" s="37">
        <f>VLOOKUP(E1312,'_Score matrix'!$B$31:$C$35,2,FALSE)</f>
        <v>1</v>
      </c>
      <c r="I1312" s="37">
        <f>D1312*H1312</f>
        <v>0</v>
      </c>
      <c r="J1312" s="37">
        <f>5*H1312</f>
        <v>5</v>
      </c>
      <c r="K1312" s="37"/>
      <c r="L1312" s="55"/>
    </row>
    <row r="1313" spans="1:12">
      <c r="A1313" s="24" t="s">
        <v>3776</v>
      </c>
      <c r="B1313" s="257"/>
      <c r="C1313" s="286"/>
      <c r="D1313" s="22"/>
      <c r="E1313" s="22"/>
      <c r="F1313" s="37"/>
      <c r="G1313" s="37"/>
      <c r="H1313" s="37"/>
      <c r="I1313" s="37"/>
      <c r="J1313" s="37"/>
      <c r="K1313" s="37"/>
      <c r="L1313" s="55"/>
    </row>
    <row r="1314" spans="1:12">
      <c r="A1314" s="24" t="s">
        <v>3777</v>
      </c>
      <c r="B1314" s="257"/>
      <c r="C1314" s="286"/>
      <c r="D1314" s="22">
        <v>1</v>
      </c>
      <c r="E1314" s="22"/>
      <c r="F1314" s="37"/>
      <c r="G1314" s="37"/>
      <c r="H1314" s="37"/>
      <c r="I1314" s="37"/>
      <c r="J1314" s="37"/>
      <c r="K1314" s="37"/>
      <c r="L1314" s="55"/>
    </row>
    <row r="1315" spans="1:12">
      <c r="A1315" s="24" t="s">
        <v>3778</v>
      </c>
      <c r="B1315" s="257"/>
      <c r="C1315" s="286"/>
      <c r="D1315" s="22">
        <v>1</v>
      </c>
      <c r="E1315" s="22"/>
      <c r="F1315" s="37"/>
      <c r="G1315" s="37"/>
      <c r="H1315" s="37"/>
      <c r="I1315" s="37"/>
      <c r="J1315" s="37"/>
      <c r="K1315" s="37"/>
      <c r="L1315" s="55"/>
    </row>
    <row r="1316" spans="1:12">
      <c r="A1316" s="24" t="s">
        <v>3779</v>
      </c>
      <c r="B1316" s="257"/>
      <c r="C1316" s="286"/>
      <c r="D1316" s="22">
        <v>1</v>
      </c>
      <c r="E1316" s="22"/>
      <c r="F1316" s="37"/>
      <c r="G1316" s="37"/>
      <c r="H1316" s="37"/>
      <c r="I1316" s="37"/>
      <c r="J1316" s="37"/>
      <c r="K1316" s="37"/>
      <c r="L1316" s="55"/>
    </row>
    <row r="1317" spans="1:12">
      <c r="A1317" s="24" t="s">
        <v>3780</v>
      </c>
      <c r="B1317" s="257"/>
      <c r="C1317" s="286"/>
      <c r="D1317" s="22">
        <v>1</v>
      </c>
      <c r="E1317" s="22"/>
      <c r="F1317" s="37"/>
      <c r="G1317" s="37"/>
      <c r="H1317" s="37"/>
      <c r="I1317" s="37"/>
      <c r="J1317" s="37"/>
      <c r="K1317" s="37"/>
      <c r="L1317" s="55"/>
    </row>
    <row r="1318" spans="1:12">
      <c r="A1318" s="24" t="s">
        <v>3781</v>
      </c>
      <c r="B1318" s="257"/>
      <c r="C1318" s="286"/>
      <c r="D1318" s="22">
        <v>1</v>
      </c>
      <c r="E1318" s="22"/>
      <c r="F1318" s="37"/>
      <c r="G1318" s="37"/>
      <c r="H1318" s="37"/>
      <c r="I1318" s="37"/>
      <c r="J1318" s="37"/>
      <c r="K1318" s="37"/>
      <c r="L1318" s="55"/>
    </row>
    <row r="1319" spans="1:12">
      <c r="A1319" s="24" t="s">
        <v>3782</v>
      </c>
      <c r="B1319" s="257">
        <f>D601-1</f>
        <v>1</v>
      </c>
      <c r="C1319" s="286" t="s">
        <v>3067</v>
      </c>
      <c r="D1319" s="22">
        <v>0</v>
      </c>
      <c r="E1319" s="22">
        <f t="shared" ref="E1319" si="270">IF(D1319=6, 1, 3)</f>
        <v>3</v>
      </c>
      <c r="F1319" s="37" t="s">
        <v>3783</v>
      </c>
      <c r="G1319" s="37" t="s">
        <v>3783</v>
      </c>
      <c r="H1319" s="37">
        <f>VLOOKUP(E1319,'_Score matrix'!$B$31:$C$35,2,FALSE)</f>
        <v>1</v>
      </c>
      <c r="I1319" s="37">
        <f>D1319*H1319</f>
        <v>0</v>
      </c>
      <c r="J1319" s="37">
        <f t="shared" ref="J1319" si="271">5*H1319</f>
        <v>5</v>
      </c>
      <c r="K1319" s="37"/>
      <c r="L1319" s="55"/>
    </row>
    <row r="1320" spans="1:12">
      <c r="A1320" s="429" t="str">
        <f t="shared" ref="A1320:E1332" si="272">A580</f>
        <v>S 1.16.12</v>
      </c>
      <c r="B1320" s="426">
        <f t="shared" si="272"/>
        <v>1</v>
      </c>
      <c r="C1320" s="430" t="str">
        <f t="shared" si="272"/>
        <v>C</v>
      </c>
      <c r="D1320" s="253">
        <f t="shared" si="272"/>
        <v>0</v>
      </c>
      <c r="E1320" s="253">
        <f t="shared" si="272"/>
        <v>3</v>
      </c>
      <c r="F1320" s="253" t="s">
        <v>3092</v>
      </c>
      <c r="G1320" s="253" t="str">
        <f t="shared" ref="G1320:G1334" si="273">IF(B1320=1,F1320,"")</f>
        <v>DE.CM-09</v>
      </c>
      <c r="H1320" s="253">
        <f t="shared" ref="H1320:J1332" si="274">H580</f>
        <v>1</v>
      </c>
      <c r="I1320" s="253">
        <f t="shared" si="274"/>
        <v>0</v>
      </c>
      <c r="J1320" s="253">
        <f t="shared" si="274"/>
        <v>5</v>
      </c>
      <c r="K1320" s="253"/>
      <c r="L1320" s="431" t="s">
        <v>2811</v>
      </c>
    </row>
    <row r="1321" spans="1:12">
      <c r="A1321" s="429" t="str">
        <f t="shared" si="272"/>
        <v>S 1.16.13</v>
      </c>
      <c r="B1321" s="426">
        <f t="shared" si="272"/>
        <v>1</v>
      </c>
      <c r="C1321" s="430" t="str">
        <f t="shared" si="272"/>
        <v>C</v>
      </c>
      <c r="D1321" s="253">
        <f t="shared" si="272"/>
        <v>0</v>
      </c>
      <c r="E1321" s="253">
        <f t="shared" si="272"/>
        <v>3</v>
      </c>
      <c r="F1321" s="253" t="s">
        <v>3092</v>
      </c>
      <c r="G1321" s="253" t="str">
        <f t="shared" si="273"/>
        <v>DE.CM-09</v>
      </c>
      <c r="H1321" s="253">
        <f t="shared" si="274"/>
        <v>1</v>
      </c>
      <c r="I1321" s="253">
        <f t="shared" si="274"/>
        <v>0</v>
      </c>
      <c r="J1321" s="253">
        <f t="shared" si="274"/>
        <v>5</v>
      </c>
      <c r="K1321" s="253"/>
      <c r="L1321" s="431" t="s">
        <v>2811</v>
      </c>
    </row>
    <row r="1322" spans="1:12">
      <c r="A1322" s="429" t="str">
        <f t="shared" si="272"/>
        <v>S 1.16.14</v>
      </c>
      <c r="B1322" s="426">
        <f t="shared" si="272"/>
        <v>1</v>
      </c>
      <c r="C1322" s="430" t="str">
        <f t="shared" si="272"/>
        <v>C</v>
      </c>
      <c r="D1322" s="253">
        <f t="shared" si="272"/>
        <v>0</v>
      </c>
      <c r="E1322" s="253">
        <f t="shared" si="272"/>
        <v>3</v>
      </c>
      <c r="F1322" s="253" t="s">
        <v>3092</v>
      </c>
      <c r="G1322" s="253" t="str">
        <f t="shared" si="273"/>
        <v>DE.CM-09</v>
      </c>
      <c r="H1322" s="253">
        <f t="shared" si="274"/>
        <v>1</v>
      </c>
      <c r="I1322" s="253">
        <f t="shared" si="274"/>
        <v>0</v>
      </c>
      <c r="J1322" s="253">
        <f t="shared" si="274"/>
        <v>5</v>
      </c>
      <c r="K1322" s="253"/>
      <c r="L1322" s="431" t="s">
        <v>2811</v>
      </c>
    </row>
    <row r="1323" spans="1:12">
      <c r="A1323" s="429" t="str">
        <f t="shared" si="272"/>
        <v>S 1.16.15</v>
      </c>
      <c r="B1323" s="426">
        <f t="shared" si="272"/>
        <v>1</v>
      </c>
      <c r="C1323" s="430" t="str">
        <f t="shared" si="272"/>
        <v>C</v>
      </c>
      <c r="D1323" s="253">
        <f t="shared" si="272"/>
        <v>0</v>
      </c>
      <c r="E1323" s="253">
        <f t="shared" si="272"/>
        <v>3</v>
      </c>
      <c r="F1323" s="253" t="s">
        <v>3092</v>
      </c>
      <c r="G1323" s="253" t="str">
        <f t="shared" si="273"/>
        <v>DE.CM-09</v>
      </c>
      <c r="H1323" s="253">
        <f t="shared" si="274"/>
        <v>1</v>
      </c>
      <c r="I1323" s="253">
        <f t="shared" si="274"/>
        <v>0</v>
      </c>
      <c r="J1323" s="253">
        <f t="shared" si="274"/>
        <v>5</v>
      </c>
      <c r="K1323" s="253"/>
      <c r="L1323" s="431" t="s">
        <v>2811</v>
      </c>
    </row>
    <row r="1324" spans="1:12">
      <c r="A1324" s="429" t="str">
        <f t="shared" si="272"/>
        <v>S 1.16.16</v>
      </c>
      <c r="B1324" s="426">
        <f t="shared" si="272"/>
        <v>1</v>
      </c>
      <c r="C1324" s="430" t="str">
        <f t="shared" si="272"/>
        <v>C</v>
      </c>
      <c r="D1324" s="253">
        <f t="shared" si="272"/>
        <v>0</v>
      </c>
      <c r="E1324" s="253">
        <f t="shared" si="272"/>
        <v>3</v>
      </c>
      <c r="F1324" s="253" t="s">
        <v>3092</v>
      </c>
      <c r="G1324" s="253" t="str">
        <f t="shared" si="273"/>
        <v>DE.CM-09</v>
      </c>
      <c r="H1324" s="253">
        <f t="shared" si="274"/>
        <v>1</v>
      </c>
      <c r="I1324" s="253">
        <f t="shared" si="274"/>
        <v>0</v>
      </c>
      <c r="J1324" s="253">
        <f t="shared" si="274"/>
        <v>5</v>
      </c>
      <c r="K1324" s="253"/>
      <c r="L1324" s="431" t="s">
        <v>2811</v>
      </c>
    </row>
    <row r="1325" spans="1:12">
      <c r="A1325" s="429" t="str">
        <f t="shared" si="272"/>
        <v>S 1.16.17</v>
      </c>
      <c r="B1325" s="426">
        <f t="shared" si="272"/>
        <v>1</v>
      </c>
      <c r="C1325" s="430" t="str">
        <f t="shared" si="272"/>
        <v>C</v>
      </c>
      <c r="D1325" s="253">
        <f t="shared" si="272"/>
        <v>0</v>
      </c>
      <c r="E1325" s="253">
        <f t="shared" si="272"/>
        <v>3</v>
      </c>
      <c r="F1325" s="253" t="s">
        <v>3092</v>
      </c>
      <c r="G1325" s="253" t="str">
        <f t="shared" si="273"/>
        <v>DE.CM-09</v>
      </c>
      <c r="H1325" s="253">
        <f t="shared" si="274"/>
        <v>1</v>
      </c>
      <c r="I1325" s="253">
        <f t="shared" si="274"/>
        <v>0</v>
      </c>
      <c r="J1325" s="253">
        <f t="shared" si="274"/>
        <v>5</v>
      </c>
      <c r="K1325" s="253"/>
      <c r="L1325" s="431" t="s">
        <v>2811</v>
      </c>
    </row>
    <row r="1326" spans="1:12">
      <c r="A1326" s="429" t="str">
        <f t="shared" si="272"/>
        <v>S 1.16.18</v>
      </c>
      <c r="B1326" s="426">
        <f t="shared" si="272"/>
        <v>1</v>
      </c>
      <c r="C1326" s="430" t="str">
        <f t="shared" si="272"/>
        <v>C</v>
      </c>
      <c r="D1326" s="253">
        <f t="shared" si="272"/>
        <v>0</v>
      </c>
      <c r="E1326" s="253">
        <f t="shared" si="272"/>
        <v>3</v>
      </c>
      <c r="F1326" s="253" t="s">
        <v>3092</v>
      </c>
      <c r="G1326" s="253" t="str">
        <f t="shared" si="273"/>
        <v>DE.CM-09</v>
      </c>
      <c r="H1326" s="253">
        <f t="shared" si="274"/>
        <v>1</v>
      </c>
      <c r="I1326" s="253">
        <f t="shared" si="274"/>
        <v>0</v>
      </c>
      <c r="J1326" s="253">
        <f t="shared" si="274"/>
        <v>5</v>
      </c>
      <c r="K1326" s="253"/>
      <c r="L1326" s="431" t="s">
        <v>2811</v>
      </c>
    </row>
    <row r="1327" spans="1:12">
      <c r="A1327" s="429" t="str">
        <f t="shared" si="272"/>
        <v>S 1.16.19</v>
      </c>
      <c r="B1327" s="426">
        <f t="shared" si="272"/>
        <v>1</v>
      </c>
      <c r="C1327" s="430" t="str">
        <f t="shared" si="272"/>
        <v>C</v>
      </c>
      <c r="D1327" s="253">
        <f t="shared" si="272"/>
        <v>0</v>
      </c>
      <c r="E1327" s="253">
        <f t="shared" si="272"/>
        <v>3</v>
      </c>
      <c r="F1327" s="253" t="s">
        <v>3092</v>
      </c>
      <c r="G1327" s="253" t="str">
        <f t="shared" si="273"/>
        <v>DE.CM-09</v>
      </c>
      <c r="H1327" s="253">
        <f t="shared" si="274"/>
        <v>1</v>
      </c>
      <c r="I1327" s="253">
        <f t="shared" si="274"/>
        <v>0</v>
      </c>
      <c r="J1327" s="253">
        <f t="shared" si="274"/>
        <v>5</v>
      </c>
      <c r="K1327" s="253"/>
      <c r="L1327" s="431" t="s">
        <v>2811</v>
      </c>
    </row>
    <row r="1328" spans="1:12">
      <c r="A1328" s="429" t="str">
        <f t="shared" si="272"/>
        <v>S 1.16.20</v>
      </c>
      <c r="B1328" s="426">
        <f t="shared" si="272"/>
        <v>1</v>
      </c>
      <c r="C1328" s="430" t="str">
        <f t="shared" si="272"/>
        <v>C</v>
      </c>
      <c r="D1328" s="253">
        <f t="shared" si="272"/>
        <v>0</v>
      </c>
      <c r="E1328" s="253">
        <f t="shared" si="272"/>
        <v>3</v>
      </c>
      <c r="F1328" s="253" t="s">
        <v>3092</v>
      </c>
      <c r="G1328" s="253" t="str">
        <f t="shared" si="273"/>
        <v>DE.CM-09</v>
      </c>
      <c r="H1328" s="253">
        <f t="shared" si="274"/>
        <v>1</v>
      </c>
      <c r="I1328" s="253">
        <f t="shared" si="274"/>
        <v>0</v>
      </c>
      <c r="J1328" s="253">
        <f t="shared" si="274"/>
        <v>5</v>
      </c>
      <c r="K1328" s="253"/>
      <c r="L1328" s="431" t="s">
        <v>2811</v>
      </c>
    </row>
    <row r="1329" spans="1:14">
      <c r="A1329" s="429" t="str">
        <f t="shared" si="272"/>
        <v>S 1.16.21</v>
      </c>
      <c r="B1329" s="426">
        <f t="shared" si="272"/>
        <v>1</v>
      </c>
      <c r="C1329" s="430" t="str">
        <f t="shared" si="272"/>
        <v>C</v>
      </c>
      <c r="D1329" s="253">
        <f t="shared" si="272"/>
        <v>0</v>
      </c>
      <c r="E1329" s="253">
        <f t="shared" si="272"/>
        <v>3</v>
      </c>
      <c r="F1329" s="253" t="s">
        <v>3092</v>
      </c>
      <c r="G1329" s="253" t="str">
        <f t="shared" si="273"/>
        <v>DE.CM-09</v>
      </c>
      <c r="H1329" s="253">
        <f t="shared" si="274"/>
        <v>1</v>
      </c>
      <c r="I1329" s="253">
        <f t="shared" si="274"/>
        <v>0</v>
      </c>
      <c r="J1329" s="253">
        <f t="shared" si="274"/>
        <v>5</v>
      </c>
      <c r="K1329" s="253"/>
      <c r="L1329" s="431" t="s">
        <v>2811</v>
      </c>
    </row>
    <row r="1330" spans="1:14">
      <c r="A1330" s="429" t="str">
        <f t="shared" si="272"/>
        <v>S 1.16.22</v>
      </c>
      <c r="B1330" s="426">
        <f t="shared" si="272"/>
        <v>1</v>
      </c>
      <c r="C1330" s="430" t="str">
        <f t="shared" si="272"/>
        <v>C</v>
      </c>
      <c r="D1330" s="253">
        <f t="shared" si="272"/>
        <v>0</v>
      </c>
      <c r="E1330" s="253">
        <f t="shared" si="272"/>
        <v>3</v>
      </c>
      <c r="F1330" s="253" t="s">
        <v>3092</v>
      </c>
      <c r="G1330" s="253" t="str">
        <f t="shared" si="273"/>
        <v>DE.CM-09</v>
      </c>
      <c r="H1330" s="253">
        <f t="shared" si="274"/>
        <v>1</v>
      </c>
      <c r="I1330" s="253">
        <f t="shared" si="274"/>
        <v>0</v>
      </c>
      <c r="J1330" s="253">
        <f t="shared" si="274"/>
        <v>5</v>
      </c>
      <c r="K1330" s="253"/>
      <c r="L1330" s="431" t="s">
        <v>2811</v>
      </c>
    </row>
    <row r="1331" spans="1:14">
      <c r="A1331" s="429" t="str">
        <f t="shared" si="272"/>
        <v>S 1.16.23</v>
      </c>
      <c r="B1331" s="426">
        <f t="shared" si="272"/>
        <v>1</v>
      </c>
      <c r="C1331" s="430" t="str">
        <f t="shared" si="272"/>
        <v>C</v>
      </c>
      <c r="D1331" s="253">
        <f t="shared" si="272"/>
        <v>0</v>
      </c>
      <c r="E1331" s="253">
        <f t="shared" si="272"/>
        <v>3</v>
      </c>
      <c r="F1331" s="253" t="s">
        <v>3092</v>
      </c>
      <c r="G1331" s="253" t="str">
        <f t="shared" si="273"/>
        <v>DE.CM-09</v>
      </c>
      <c r="H1331" s="253">
        <f t="shared" si="274"/>
        <v>1</v>
      </c>
      <c r="I1331" s="253">
        <f t="shared" si="274"/>
        <v>0</v>
      </c>
      <c r="J1331" s="253">
        <f t="shared" si="274"/>
        <v>5</v>
      </c>
      <c r="K1331" s="253"/>
      <c r="L1331" s="431" t="s">
        <v>2811</v>
      </c>
    </row>
    <row r="1332" spans="1:14">
      <c r="A1332" s="429" t="str">
        <f t="shared" si="272"/>
        <v>S 1.16.24</v>
      </c>
      <c r="B1332" s="426">
        <f t="shared" si="272"/>
        <v>1</v>
      </c>
      <c r="C1332" s="430" t="str">
        <f t="shared" si="272"/>
        <v>C</v>
      </c>
      <c r="D1332" s="253">
        <f t="shared" si="272"/>
        <v>0</v>
      </c>
      <c r="E1332" s="253">
        <f t="shared" si="272"/>
        <v>3</v>
      </c>
      <c r="F1332" s="253" t="s">
        <v>3092</v>
      </c>
      <c r="G1332" s="253" t="str">
        <f t="shared" si="273"/>
        <v>DE.CM-09</v>
      </c>
      <c r="H1332" s="253">
        <f t="shared" si="274"/>
        <v>1</v>
      </c>
      <c r="I1332" s="253">
        <f t="shared" si="274"/>
        <v>0</v>
      </c>
      <c r="J1332" s="253">
        <f t="shared" si="274"/>
        <v>5</v>
      </c>
      <c r="K1332" s="253"/>
      <c r="L1332" s="431" t="s">
        <v>2811</v>
      </c>
    </row>
    <row r="1333" spans="1:14">
      <c r="A1333" s="429" t="str">
        <f>A973</f>
        <v>S 1.16.25</v>
      </c>
      <c r="B1333" s="426">
        <f>B973</f>
        <v>1</v>
      </c>
      <c r="C1333" s="430" t="str">
        <f>C973</f>
        <v>C</v>
      </c>
      <c r="D1333" s="253">
        <f>D973</f>
        <v>0</v>
      </c>
      <c r="E1333" s="253">
        <f>E973</f>
        <v>3</v>
      </c>
      <c r="F1333" s="253" t="s">
        <v>3092</v>
      </c>
      <c r="G1333" s="253" t="str">
        <f t="shared" si="273"/>
        <v>DE.CM-09</v>
      </c>
      <c r="H1333" s="253">
        <f>H973</f>
        <v>1</v>
      </c>
      <c r="I1333" s="253">
        <f>I973</f>
        <v>0</v>
      </c>
      <c r="J1333" s="253">
        <f>J973</f>
        <v>5</v>
      </c>
      <c r="K1333" s="253"/>
      <c r="L1333" s="431" t="s">
        <v>2811</v>
      </c>
    </row>
    <row r="1334" spans="1:14">
      <c r="A1334" s="429" t="str">
        <f>A975</f>
        <v>S 1.16.26</v>
      </c>
      <c r="B1334" s="426">
        <f>B975</f>
        <v>1</v>
      </c>
      <c r="C1334" s="430" t="str">
        <f>C975</f>
        <v>C</v>
      </c>
      <c r="D1334" s="253">
        <f>D975</f>
        <v>0</v>
      </c>
      <c r="E1334" s="253">
        <f>E975</f>
        <v>3</v>
      </c>
      <c r="F1334" s="253" t="s">
        <v>3092</v>
      </c>
      <c r="G1334" s="253" t="str">
        <f t="shared" si="273"/>
        <v>DE.CM-09</v>
      </c>
      <c r="H1334" s="253">
        <f>H975</f>
        <v>1</v>
      </c>
      <c r="I1334" s="253">
        <f>I975</f>
        <v>0</v>
      </c>
      <c r="J1334" s="253">
        <f>J975</f>
        <v>5</v>
      </c>
      <c r="K1334" s="253"/>
      <c r="L1334" s="431" t="s">
        <v>2811</v>
      </c>
    </row>
    <row r="1335" spans="1:14">
      <c r="A1335" s="24" t="s">
        <v>3784</v>
      </c>
      <c r="B1335" s="257">
        <f>D527-1</f>
        <v>1</v>
      </c>
      <c r="C1335" s="286" t="s">
        <v>3067</v>
      </c>
      <c r="D1335" s="22">
        <v>0</v>
      </c>
      <c r="E1335" s="22">
        <f>IF(D1335=6, 1, 3)</f>
        <v>3</v>
      </c>
      <c r="F1335" s="37" t="s">
        <v>3092</v>
      </c>
      <c r="G1335" s="37" t="s">
        <v>3785</v>
      </c>
      <c r="H1335" s="37">
        <f>VLOOKUP(E1335,'_Score matrix'!$B$31:$C$35,2,FALSE)</f>
        <v>1</v>
      </c>
      <c r="I1335" s="37">
        <f>D1335*H1335</f>
        <v>0</v>
      </c>
      <c r="J1335" s="37">
        <f>5*H1335</f>
        <v>5</v>
      </c>
      <c r="K1335" s="37"/>
      <c r="L1335" s="55"/>
    </row>
    <row r="1336" spans="1:14">
      <c r="A1336" s="429" t="str">
        <f>A1198</f>
        <v>T 2.7.12</v>
      </c>
      <c r="B1336" s="426">
        <f t="shared" ref="B1336:E1336" si="275">B1198</f>
        <v>1</v>
      </c>
      <c r="C1336" s="430" t="str">
        <f t="shared" si="275"/>
        <v>C</v>
      </c>
      <c r="D1336" s="253">
        <f t="shared" si="275"/>
        <v>0</v>
      </c>
      <c r="E1336" s="253">
        <f t="shared" si="275"/>
        <v>3</v>
      </c>
      <c r="F1336" s="253" t="s">
        <v>3124</v>
      </c>
      <c r="G1336" s="253" t="str">
        <f t="shared" ref="G1336:G1376" si="276">IF(B1336=1,F1336,"")</f>
        <v>DE.AE-02</v>
      </c>
      <c r="H1336" s="253">
        <f t="shared" ref="H1336:J1336" si="277">H1198</f>
        <v>1</v>
      </c>
      <c r="I1336" s="253">
        <f t="shared" si="277"/>
        <v>0</v>
      </c>
      <c r="J1336" s="253">
        <f t="shared" si="277"/>
        <v>5</v>
      </c>
      <c r="K1336" s="253"/>
      <c r="L1336" s="431" t="s">
        <v>2811</v>
      </c>
    </row>
    <row r="1337" spans="1:14">
      <c r="A1337" s="429" t="str">
        <f>A555</f>
        <v>S 1.9</v>
      </c>
      <c r="B1337" s="426">
        <f>B556</f>
        <v>1</v>
      </c>
      <c r="C1337" s="430" t="str">
        <f>C556</f>
        <v>M</v>
      </c>
      <c r="D1337" s="253">
        <f>D556</f>
        <v>0</v>
      </c>
      <c r="E1337" s="253">
        <f>E556</f>
        <v>3</v>
      </c>
      <c r="F1337" s="254" t="s">
        <v>3786</v>
      </c>
      <c r="G1337" s="254" t="str">
        <f t="shared" si="276"/>
        <v>PR.PS-03</v>
      </c>
      <c r="H1337" s="253">
        <f>H556</f>
        <v>1</v>
      </c>
      <c r="I1337" s="253">
        <f>I556</f>
        <v>0</v>
      </c>
      <c r="J1337" s="253">
        <f>J556</f>
        <v>5</v>
      </c>
      <c r="K1337" s="253"/>
      <c r="L1337" s="431" t="s">
        <v>2811</v>
      </c>
      <c r="N1337" s="2"/>
    </row>
    <row r="1338" spans="1:14">
      <c r="A1338" s="429" t="str">
        <f>A1337</f>
        <v>S 1.9</v>
      </c>
      <c r="B1338" s="426">
        <f>B1337</f>
        <v>1</v>
      </c>
      <c r="C1338" s="430" t="str">
        <f>C1337</f>
        <v>M</v>
      </c>
      <c r="D1338" s="253">
        <f>D1337</f>
        <v>0</v>
      </c>
      <c r="E1338" s="253">
        <f>E1337</f>
        <v>3</v>
      </c>
      <c r="F1338" s="254" t="s">
        <v>3787</v>
      </c>
      <c r="G1338" s="254" t="str">
        <f t="shared" si="276"/>
        <v>PR.PS-02</v>
      </c>
      <c r="H1338" s="253">
        <f>H1337</f>
        <v>1</v>
      </c>
      <c r="I1338" s="253">
        <f>I1337</f>
        <v>0</v>
      </c>
      <c r="J1338" s="253">
        <f>J1337</f>
        <v>5</v>
      </c>
      <c r="K1338" s="253"/>
      <c r="L1338" s="431" t="s">
        <v>2811</v>
      </c>
      <c r="N1338" s="2"/>
    </row>
    <row r="1339" spans="1:14">
      <c r="A1339" s="429" t="str">
        <f>A589</f>
        <v>S 1.16.21</v>
      </c>
      <c r="B1339" s="426">
        <f>B589</f>
        <v>1</v>
      </c>
      <c r="C1339" s="430" t="str">
        <f>C589</f>
        <v>C</v>
      </c>
      <c r="D1339" s="253">
        <f>D589</f>
        <v>0</v>
      </c>
      <c r="E1339" s="253">
        <f>E589</f>
        <v>3</v>
      </c>
      <c r="F1339" s="254" t="s">
        <v>3473</v>
      </c>
      <c r="G1339" s="253" t="str">
        <f t="shared" si="276"/>
        <v>PR.DS-02</v>
      </c>
      <c r="H1339" s="253">
        <f>H589</f>
        <v>1</v>
      </c>
      <c r="I1339" s="253">
        <f>I589</f>
        <v>0</v>
      </c>
      <c r="J1339" s="253">
        <f>J589</f>
        <v>5</v>
      </c>
      <c r="K1339" s="253"/>
      <c r="L1339" s="431" t="s">
        <v>2811</v>
      </c>
      <c r="N1339" s="2"/>
    </row>
    <row r="1340" spans="1:14">
      <c r="A1340" s="429" t="str">
        <f t="shared" ref="A1340:E1340" si="278">A1339</f>
        <v>S 1.16.21</v>
      </c>
      <c r="B1340" s="426">
        <f t="shared" si="278"/>
        <v>1</v>
      </c>
      <c r="C1340" s="430" t="str">
        <f t="shared" si="278"/>
        <v>C</v>
      </c>
      <c r="D1340" s="253">
        <f t="shared" si="278"/>
        <v>0</v>
      </c>
      <c r="E1340" s="253">
        <f t="shared" si="278"/>
        <v>3</v>
      </c>
      <c r="F1340" s="254" t="s">
        <v>3788</v>
      </c>
      <c r="G1340" s="253" t="str">
        <f t="shared" si="276"/>
        <v>PR.DS-10</v>
      </c>
      <c r="H1340" s="253">
        <f t="shared" ref="H1340:J1340" si="279">H1339</f>
        <v>1</v>
      </c>
      <c r="I1340" s="253">
        <f t="shared" si="279"/>
        <v>0</v>
      </c>
      <c r="J1340" s="253">
        <f t="shared" si="279"/>
        <v>5</v>
      </c>
      <c r="K1340" s="253"/>
      <c r="L1340" s="431" t="s">
        <v>2811</v>
      </c>
      <c r="N1340" s="2"/>
    </row>
    <row r="1341" spans="1:14">
      <c r="A1341" s="429" t="str">
        <f>A637</f>
        <v>S 2.17.1</v>
      </c>
      <c r="B1341" s="426">
        <f>B637</f>
        <v>1</v>
      </c>
      <c r="C1341" s="430" t="str">
        <f>C637</f>
        <v>C</v>
      </c>
      <c r="D1341" s="253">
        <f>D637</f>
        <v>0</v>
      </c>
      <c r="E1341" s="253">
        <f>E637</f>
        <v>3</v>
      </c>
      <c r="F1341" s="254" t="s">
        <v>3789</v>
      </c>
      <c r="G1341" s="254" t="str">
        <f t="shared" si="276"/>
        <v>RS.AN-06</v>
      </c>
      <c r="H1341" s="253">
        <f>H637</f>
        <v>1</v>
      </c>
      <c r="I1341" s="253">
        <f>I637</f>
        <v>0</v>
      </c>
      <c r="J1341" s="253">
        <f>J637</f>
        <v>5</v>
      </c>
      <c r="K1341" s="253"/>
      <c r="L1341" s="431" t="s">
        <v>2811</v>
      </c>
      <c r="N1341" s="2"/>
    </row>
    <row r="1342" spans="1:14">
      <c r="A1342" s="429" t="str">
        <f>A641</f>
        <v>S 2.17.5</v>
      </c>
      <c r="B1342" s="426">
        <f>B641</f>
        <v>1</v>
      </c>
      <c r="C1342" s="430" t="str">
        <f>C641</f>
        <v>C</v>
      </c>
      <c r="D1342" s="253">
        <f>D641</f>
        <v>0</v>
      </c>
      <c r="E1342" s="253">
        <f>E641</f>
        <v>3</v>
      </c>
      <c r="F1342" s="254" t="s">
        <v>3790</v>
      </c>
      <c r="G1342" s="254" t="str">
        <f t="shared" si="276"/>
        <v>RS.AN-07</v>
      </c>
      <c r="H1342" s="253">
        <f>H641</f>
        <v>1</v>
      </c>
      <c r="I1342" s="253">
        <f>I641</f>
        <v>0</v>
      </c>
      <c r="J1342" s="253">
        <f>J641</f>
        <v>5</v>
      </c>
      <c r="K1342" s="253"/>
      <c r="L1342" s="431" t="s">
        <v>2811</v>
      </c>
      <c r="N1342" s="2"/>
    </row>
    <row r="1343" spans="1:14">
      <c r="A1343" s="429" t="str">
        <f>A652</f>
        <v>S 2.17.15</v>
      </c>
      <c r="B1343" s="426">
        <f>B652</f>
        <v>1</v>
      </c>
      <c r="C1343" s="430" t="str">
        <f>C652</f>
        <v>C</v>
      </c>
      <c r="D1343" s="253">
        <f>D652</f>
        <v>0</v>
      </c>
      <c r="E1343" s="253">
        <f>E652</f>
        <v>3</v>
      </c>
      <c r="F1343" s="254" t="s">
        <v>3791</v>
      </c>
      <c r="G1343" s="254" t="str">
        <f t="shared" si="276"/>
        <v>RS.AN-08</v>
      </c>
      <c r="H1343" s="253">
        <f>H652</f>
        <v>1</v>
      </c>
      <c r="I1343" s="253">
        <f>I652</f>
        <v>0</v>
      </c>
      <c r="J1343" s="253">
        <f>J652</f>
        <v>5</v>
      </c>
      <c r="K1343" s="253"/>
      <c r="L1343" s="431" t="s">
        <v>2811</v>
      </c>
      <c r="N1343" s="2"/>
    </row>
    <row r="1344" spans="1:14">
      <c r="A1344" s="429" t="str">
        <f>A654</f>
        <v>S 2.17.16</v>
      </c>
      <c r="B1344" s="426">
        <f>B654</f>
        <v>1</v>
      </c>
      <c r="C1344" s="430" t="str">
        <f>C654</f>
        <v>C</v>
      </c>
      <c r="D1344" s="253">
        <f>D654</f>
        <v>0</v>
      </c>
      <c r="E1344" s="253">
        <f>E654</f>
        <v>3</v>
      </c>
      <c r="F1344" s="254" t="s">
        <v>3791</v>
      </c>
      <c r="G1344" s="254" t="str">
        <f t="shared" si="276"/>
        <v>RS.AN-08</v>
      </c>
      <c r="H1344" s="253">
        <f>H654</f>
        <v>1</v>
      </c>
      <c r="I1344" s="253">
        <f>I654</f>
        <v>0</v>
      </c>
      <c r="J1344" s="253">
        <f>J654</f>
        <v>5</v>
      </c>
      <c r="K1344" s="253"/>
      <c r="L1344" s="431" t="s">
        <v>2811</v>
      </c>
      <c r="N1344" s="2"/>
    </row>
    <row r="1345" spans="1:12">
      <c r="A1345" s="429" t="str">
        <f t="shared" ref="A1345:E1354" si="280">A1045</f>
        <v>T 1.4.1</v>
      </c>
      <c r="B1345" s="426">
        <f t="shared" si="280"/>
        <v>1</v>
      </c>
      <c r="C1345" s="430" t="str">
        <f t="shared" si="280"/>
        <v>M</v>
      </c>
      <c r="D1345" s="253">
        <f t="shared" si="280"/>
        <v>0</v>
      </c>
      <c r="E1345" s="253">
        <f t="shared" si="280"/>
        <v>3</v>
      </c>
      <c r="F1345" s="254" t="s">
        <v>3786</v>
      </c>
      <c r="G1345" s="254" t="str">
        <f t="shared" si="276"/>
        <v>PR.PS-03</v>
      </c>
      <c r="H1345" s="253">
        <f t="shared" ref="H1345:J1364" si="281">H1045</f>
        <v>1</v>
      </c>
      <c r="I1345" s="253">
        <f t="shared" si="281"/>
        <v>0</v>
      </c>
      <c r="J1345" s="253">
        <f t="shared" si="281"/>
        <v>5</v>
      </c>
      <c r="K1345" s="253"/>
      <c r="L1345" s="431" t="s">
        <v>2811</v>
      </c>
    </row>
    <row r="1346" spans="1:12">
      <c r="A1346" s="429" t="str">
        <f t="shared" si="280"/>
        <v>T 1.4.2</v>
      </c>
      <c r="B1346" s="426">
        <f t="shared" si="280"/>
        <v>1</v>
      </c>
      <c r="C1346" s="430" t="str">
        <f t="shared" si="280"/>
        <v>M</v>
      </c>
      <c r="D1346" s="253">
        <f t="shared" si="280"/>
        <v>0</v>
      </c>
      <c r="E1346" s="253">
        <f t="shared" si="280"/>
        <v>3</v>
      </c>
      <c r="F1346" s="254" t="s">
        <v>3786</v>
      </c>
      <c r="G1346" s="254" t="str">
        <f t="shared" si="276"/>
        <v>PR.PS-03</v>
      </c>
      <c r="H1346" s="253">
        <f t="shared" si="281"/>
        <v>1</v>
      </c>
      <c r="I1346" s="253">
        <f t="shared" si="281"/>
        <v>0</v>
      </c>
      <c r="J1346" s="253">
        <f t="shared" si="281"/>
        <v>5</v>
      </c>
      <c r="K1346" s="253"/>
      <c r="L1346" s="431" t="s">
        <v>2811</v>
      </c>
    </row>
    <row r="1347" spans="1:12">
      <c r="A1347" s="429" t="str">
        <f t="shared" si="280"/>
        <v>T 1.4.3</v>
      </c>
      <c r="B1347" s="426">
        <f t="shared" si="280"/>
        <v>1</v>
      </c>
      <c r="C1347" s="430" t="str">
        <f t="shared" si="280"/>
        <v>M</v>
      </c>
      <c r="D1347" s="253">
        <f t="shared" si="280"/>
        <v>0</v>
      </c>
      <c r="E1347" s="253">
        <f t="shared" si="280"/>
        <v>3</v>
      </c>
      <c r="F1347" s="254" t="s">
        <v>3786</v>
      </c>
      <c r="G1347" s="254" t="str">
        <f t="shared" si="276"/>
        <v>PR.PS-03</v>
      </c>
      <c r="H1347" s="253">
        <f t="shared" si="281"/>
        <v>1</v>
      </c>
      <c r="I1347" s="253">
        <f t="shared" si="281"/>
        <v>0</v>
      </c>
      <c r="J1347" s="253">
        <f t="shared" si="281"/>
        <v>5</v>
      </c>
      <c r="K1347" s="253"/>
      <c r="L1347" s="431" t="s">
        <v>2811</v>
      </c>
    </row>
    <row r="1348" spans="1:12">
      <c r="A1348" s="429" t="str">
        <f t="shared" si="280"/>
        <v>T 1.4.4</v>
      </c>
      <c r="B1348" s="426">
        <f t="shared" si="280"/>
        <v>1</v>
      </c>
      <c r="C1348" s="430" t="str">
        <f t="shared" si="280"/>
        <v>M</v>
      </c>
      <c r="D1348" s="253">
        <f t="shared" si="280"/>
        <v>0</v>
      </c>
      <c r="E1348" s="253">
        <f t="shared" si="280"/>
        <v>3</v>
      </c>
      <c r="F1348" s="254" t="s">
        <v>3786</v>
      </c>
      <c r="G1348" s="254" t="str">
        <f t="shared" si="276"/>
        <v>PR.PS-03</v>
      </c>
      <c r="H1348" s="253">
        <f t="shared" si="281"/>
        <v>1</v>
      </c>
      <c r="I1348" s="253">
        <f t="shared" si="281"/>
        <v>0</v>
      </c>
      <c r="J1348" s="253">
        <f t="shared" si="281"/>
        <v>5</v>
      </c>
      <c r="K1348" s="253"/>
      <c r="L1348" s="431" t="s">
        <v>2811</v>
      </c>
    </row>
    <row r="1349" spans="1:12">
      <c r="A1349" s="429" t="str">
        <f t="shared" si="280"/>
        <v>T 1.4.5</v>
      </c>
      <c r="B1349" s="426">
        <f t="shared" si="280"/>
        <v>1</v>
      </c>
      <c r="C1349" s="430" t="str">
        <f t="shared" si="280"/>
        <v>M</v>
      </c>
      <c r="D1349" s="253">
        <f t="shared" si="280"/>
        <v>0</v>
      </c>
      <c r="E1349" s="253">
        <f t="shared" si="280"/>
        <v>3</v>
      </c>
      <c r="F1349" s="254" t="s">
        <v>3786</v>
      </c>
      <c r="G1349" s="254" t="str">
        <f t="shared" si="276"/>
        <v>PR.PS-03</v>
      </c>
      <c r="H1349" s="253">
        <f t="shared" si="281"/>
        <v>1</v>
      </c>
      <c r="I1349" s="253">
        <f t="shared" si="281"/>
        <v>0</v>
      </c>
      <c r="J1349" s="253">
        <f t="shared" si="281"/>
        <v>5</v>
      </c>
      <c r="K1349" s="253"/>
      <c r="L1349" s="431" t="s">
        <v>2811</v>
      </c>
    </row>
    <row r="1350" spans="1:12">
      <c r="A1350" s="429" t="str">
        <f t="shared" si="280"/>
        <v>T 2.4.1</v>
      </c>
      <c r="B1350" s="426">
        <f t="shared" si="280"/>
        <v>1</v>
      </c>
      <c r="C1350" s="430" t="str">
        <f t="shared" si="280"/>
        <v>M</v>
      </c>
      <c r="D1350" s="253">
        <f t="shared" si="280"/>
        <v>0</v>
      </c>
      <c r="E1350" s="253">
        <f t="shared" si="280"/>
        <v>3</v>
      </c>
      <c r="F1350" s="254" t="s">
        <v>3786</v>
      </c>
      <c r="G1350" s="254" t="str">
        <f t="shared" si="276"/>
        <v>PR.PS-03</v>
      </c>
      <c r="H1350" s="253">
        <f t="shared" si="281"/>
        <v>1</v>
      </c>
      <c r="I1350" s="253">
        <f t="shared" si="281"/>
        <v>0</v>
      </c>
      <c r="J1350" s="253">
        <f t="shared" si="281"/>
        <v>5</v>
      </c>
      <c r="K1350" s="253"/>
      <c r="L1350" s="431" t="s">
        <v>2811</v>
      </c>
    </row>
    <row r="1351" spans="1:12">
      <c r="A1351" s="429" t="str">
        <f t="shared" si="280"/>
        <v>T 2.4.2</v>
      </c>
      <c r="B1351" s="426">
        <f t="shared" si="280"/>
        <v>1</v>
      </c>
      <c r="C1351" s="430" t="str">
        <f t="shared" si="280"/>
        <v>M</v>
      </c>
      <c r="D1351" s="253">
        <f t="shared" si="280"/>
        <v>0</v>
      </c>
      <c r="E1351" s="253">
        <f t="shared" si="280"/>
        <v>3</v>
      </c>
      <c r="F1351" s="254" t="s">
        <v>3786</v>
      </c>
      <c r="G1351" s="254" t="str">
        <f t="shared" si="276"/>
        <v>PR.PS-03</v>
      </c>
      <c r="H1351" s="253">
        <f t="shared" si="281"/>
        <v>1</v>
      </c>
      <c r="I1351" s="253">
        <f t="shared" si="281"/>
        <v>0</v>
      </c>
      <c r="J1351" s="253">
        <f t="shared" si="281"/>
        <v>5</v>
      </c>
      <c r="K1351" s="253"/>
      <c r="L1351" s="431" t="s">
        <v>2811</v>
      </c>
    </row>
    <row r="1352" spans="1:12">
      <c r="A1352" s="429" t="str">
        <f t="shared" si="280"/>
        <v>T 2.4.3</v>
      </c>
      <c r="B1352" s="426">
        <f t="shared" si="280"/>
        <v>1</v>
      </c>
      <c r="C1352" s="430" t="str">
        <f t="shared" si="280"/>
        <v>M</v>
      </c>
      <c r="D1352" s="253">
        <f t="shared" si="280"/>
        <v>0</v>
      </c>
      <c r="E1352" s="253">
        <f t="shared" si="280"/>
        <v>3</v>
      </c>
      <c r="F1352" s="254" t="s">
        <v>3786</v>
      </c>
      <c r="G1352" s="254" t="str">
        <f t="shared" si="276"/>
        <v>PR.PS-03</v>
      </c>
      <c r="H1352" s="253">
        <f t="shared" si="281"/>
        <v>1</v>
      </c>
      <c r="I1352" s="253">
        <f t="shared" si="281"/>
        <v>0</v>
      </c>
      <c r="J1352" s="253">
        <f t="shared" si="281"/>
        <v>5</v>
      </c>
      <c r="K1352" s="253"/>
      <c r="L1352" s="431" t="s">
        <v>2811</v>
      </c>
    </row>
    <row r="1353" spans="1:12">
      <c r="A1353" s="429" t="str">
        <f t="shared" si="280"/>
        <v>T 2.4.4</v>
      </c>
      <c r="B1353" s="426">
        <f t="shared" si="280"/>
        <v>1</v>
      </c>
      <c r="C1353" s="430" t="str">
        <f t="shared" si="280"/>
        <v>M</v>
      </c>
      <c r="D1353" s="253">
        <f t="shared" si="280"/>
        <v>0</v>
      </c>
      <c r="E1353" s="253">
        <f t="shared" si="280"/>
        <v>3</v>
      </c>
      <c r="F1353" s="254" t="s">
        <v>3786</v>
      </c>
      <c r="G1353" s="254" t="str">
        <f t="shared" si="276"/>
        <v>PR.PS-03</v>
      </c>
      <c r="H1353" s="253">
        <f t="shared" si="281"/>
        <v>1</v>
      </c>
      <c r="I1353" s="253">
        <f t="shared" si="281"/>
        <v>0</v>
      </c>
      <c r="J1353" s="253">
        <f t="shared" si="281"/>
        <v>5</v>
      </c>
      <c r="K1353" s="253"/>
      <c r="L1353" s="431" t="s">
        <v>2811</v>
      </c>
    </row>
    <row r="1354" spans="1:12">
      <c r="A1354" s="429" t="str">
        <f t="shared" si="280"/>
        <v>T 2.4.5</v>
      </c>
      <c r="B1354" s="426">
        <f t="shared" si="280"/>
        <v>1</v>
      </c>
      <c r="C1354" s="430" t="str">
        <f t="shared" si="280"/>
        <v>M</v>
      </c>
      <c r="D1354" s="253">
        <f t="shared" si="280"/>
        <v>0</v>
      </c>
      <c r="E1354" s="253">
        <f t="shared" si="280"/>
        <v>3</v>
      </c>
      <c r="F1354" s="254" t="s">
        <v>3786</v>
      </c>
      <c r="G1354" s="254" t="str">
        <f t="shared" si="276"/>
        <v>PR.PS-03</v>
      </c>
      <c r="H1354" s="253">
        <f t="shared" si="281"/>
        <v>1</v>
      </c>
      <c r="I1354" s="253">
        <f t="shared" si="281"/>
        <v>0</v>
      </c>
      <c r="J1354" s="253">
        <f t="shared" si="281"/>
        <v>5</v>
      </c>
      <c r="K1354" s="253"/>
      <c r="L1354" s="431" t="s">
        <v>2811</v>
      </c>
    </row>
    <row r="1355" spans="1:12">
      <c r="A1355" s="429" t="str">
        <f t="shared" ref="A1355:E1364" si="282">A1055</f>
        <v>T 3.4.1</v>
      </c>
      <c r="B1355" s="426">
        <f t="shared" si="282"/>
        <v>1</v>
      </c>
      <c r="C1355" s="430" t="str">
        <f t="shared" si="282"/>
        <v>M</v>
      </c>
      <c r="D1355" s="253">
        <f t="shared" si="282"/>
        <v>0</v>
      </c>
      <c r="E1355" s="253">
        <f t="shared" si="282"/>
        <v>3</v>
      </c>
      <c r="F1355" s="254" t="s">
        <v>3786</v>
      </c>
      <c r="G1355" s="254" t="str">
        <f t="shared" si="276"/>
        <v>PR.PS-03</v>
      </c>
      <c r="H1355" s="253">
        <f t="shared" si="281"/>
        <v>1</v>
      </c>
      <c r="I1355" s="253">
        <f t="shared" si="281"/>
        <v>0</v>
      </c>
      <c r="J1355" s="253">
        <f t="shared" si="281"/>
        <v>5</v>
      </c>
      <c r="K1355" s="253"/>
      <c r="L1355" s="431" t="s">
        <v>2811</v>
      </c>
    </row>
    <row r="1356" spans="1:12">
      <c r="A1356" s="429" t="str">
        <f t="shared" si="282"/>
        <v>T 3.4.2</v>
      </c>
      <c r="B1356" s="426">
        <f t="shared" si="282"/>
        <v>1</v>
      </c>
      <c r="C1356" s="430" t="str">
        <f t="shared" si="282"/>
        <v>M</v>
      </c>
      <c r="D1356" s="253">
        <f t="shared" si="282"/>
        <v>0</v>
      </c>
      <c r="E1356" s="253">
        <f t="shared" si="282"/>
        <v>3</v>
      </c>
      <c r="F1356" s="254" t="s">
        <v>3786</v>
      </c>
      <c r="G1356" s="254" t="str">
        <f t="shared" si="276"/>
        <v>PR.PS-03</v>
      </c>
      <c r="H1356" s="253">
        <f t="shared" si="281"/>
        <v>1</v>
      </c>
      <c r="I1356" s="253">
        <f t="shared" si="281"/>
        <v>0</v>
      </c>
      <c r="J1356" s="253">
        <f t="shared" si="281"/>
        <v>5</v>
      </c>
      <c r="K1356" s="253"/>
      <c r="L1356" s="431" t="s">
        <v>2811</v>
      </c>
    </row>
    <row r="1357" spans="1:12">
      <c r="A1357" s="429" t="str">
        <f t="shared" si="282"/>
        <v>T 3.4.3</v>
      </c>
      <c r="B1357" s="426">
        <f t="shared" si="282"/>
        <v>1</v>
      </c>
      <c r="C1357" s="430" t="str">
        <f t="shared" si="282"/>
        <v>M</v>
      </c>
      <c r="D1357" s="253">
        <f t="shared" si="282"/>
        <v>0</v>
      </c>
      <c r="E1357" s="253">
        <f t="shared" si="282"/>
        <v>3</v>
      </c>
      <c r="F1357" s="254" t="s">
        <v>3786</v>
      </c>
      <c r="G1357" s="254" t="str">
        <f t="shared" si="276"/>
        <v>PR.PS-03</v>
      </c>
      <c r="H1357" s="253">
        <f t="shared" si="281"/>
        <v>1</v>
      </c>
      <c r="I1357" s="253">
        <f t="shared" si="281"/>
        <v>0</v>
      </c>
      <c r="J1357" s="253">
        <f t="shared" si="281"/>
        <v>5</v>
      </c>
      <c r="K1357" s="253"/>
      <c r="L1357" s="431" t="s">
        <v>2811</v>
      </c>
    </row>
    <row r="1358" spans="1:12">
      <c r="A1358" s="429" t="str">
        <f t="shared" si="282"/>
        <v>T 3.4.4</v>
      </c>
      <c r="B1358" s="426">
        <f t="shared" si="282"/>
        <v>1</v>
      </c>
      <c r="C1358" s="430" t="str">
        <f t="shared" si="282"/>
        <v>M</v>
      </c>
      <c r="D1358" s="253">
        <f t="shared" si="282"/>
        <v>0</v>
      </c>
      <c r="E1358" s="253">
        <f t="shared" si="282"/>
        <v>3</v>
      </c>
      <c r="F1358" s="254" t="s">
        <v>3786</v>
      </c>
      <c r="G1358" s="254" t="str">
        <f t="shared" si="276"/>
        <v>PR.PS-03</v>
      </c>
      <c r="H1358" s="253">
        <f t="shared" si="281"/>
        <v>1</v>
      </c>
      <c r="I1358" s="253">
        <f t="shared" si="281"/>
        <v>0</v>
      </c>
      <c r="J1358" s="253">
        <f t="shared" si="281"/>
        <v>5</v>
      </c>
      <c r="K1358" s="253"/>
      <c r="L1358" s="431" t="s">
        <v>2811</v>
      </c>
    </row>
    <row r="1359" spans="1:12">
      <c r="A1359" s="429" t="str">
        <f t="shared" si="282"/>
        <v>T 3.4.5</v>
      </c>
      <c r="B1359" s="426">
        <f t="shared" si="282"/>
        <v>1</v>
      </c>
      <c r="C1359" s="430" t="str">
        <f t="shared" si="282"/>
        <v>M</v>
      </c>
      <c r="D1359" s="253">
        <f t="shared" si="282"/>
        <v>0</v>
      </c>
      <c r="E1359" s="253">
        <f t="shared" si="282"/>
        <v>3</v>
      </c>
      <c r="F1359" s="254" t="s">
        <v>3786</v>
      </c>
      <c r="G1359" s="254" t="str">
        <f t="shared" si="276"/>
        <v>PR.PS-03</v>
      </c>
      <c r="H1359" s="253">
        <f t="shared" si="281"/>
        <v>1</v>
      </c>
      <c r="I1359" s="253">
        <f t="shared" si="281"/>
        <v>0</v>
      </c>
      <c r="J1359" s="253">
        <f t="shared" si="281"/>
        <v>5</v>
      </c>
      <c r="K1359" s="253"/>
      <c r="L1359" s="431" t="s">
        <v>2811</v>
      </c>
    </row>
    <row r="1360" spans="1:12">
      <c r="A1360" s="429" t="str">
        <f t="shared" si="282"/>
        <v>T 4.4.1</v>
      </c>
      <c r="B1360" s="426">
        <f t="shared" si="282"/>
        <v>1</v>
      </c>
      <c r="C1360" s="430" t="str">
        <f t="shared" si="282"/>
        <v>M</v>
      </c>
      <c r="D1360" s="253">
        <f t="shared" si="282"/>
        <v>0</v>
      </c>
      <c r="E1360" s="253">
        <f t="shared" si="282"/>
        <v>3</v>
      </c>
      <c r="F1360" s="254" t="s">
        <v>3786</v>
      </c>
      <c r="G1360" s="254" t="str">
        <f t="shared" si="276"/>
        <v>PR.PS-03</v>
      </c>
      <c r="H1360" s="253">
        <f t="shared" si="281"/>
        <v>1</v>
      </c>
      <c r="I1360" s="253">
        <f t="shared" si="281"/>
        <v>0</v>
      </c>
      <c r="J1360" s="253">
        <f t="shared" si="281"/>
        <v>5</v>
      </c>
      <c r="K1360" s="253"/>
      <c r="L1360" s="431" t="s">
        <v>2811</v>
      </c>
    </row>
    <row r="1361" spans="1:14">
      <c r="A1361" s="429" t="str">
        <f t="shared" si="282"/>
        <v>T 4.4.2</v>
      </c>
      <c r="B1361" s="426">
        <f t="shared" si="282"/>
        <v>1</v>
      </c>
      <c r="C1361" s="430" t="str">
        <f t="shared" si="282"/>
        <v>M</v>
      </c>
      <c r="D1361" s="253">
        <f t="shared" si="282"/>
        <v>0</v>
      </c>
      <c r="E1361" s="253">
        <f t="shared" si="282"/>
        <v>3</v>
      </c>
      <c r="F1361" s="254" t="s">
        <v>3786</v>
      </c>
      <c r="G1361" s="254" t="str">
        <f t="shared" si="276"/>
        <v>PR.PS-03</v>
      </c>
      <c r="H1361" s="253">
        <f t="shared" si="281"/>
        <v>1</v>
      </c>
      <c r="I1361" s="253">
        <f t="shared" si="281"/>
        <v>0</v>
      </c>
      <c r="J1361" s="253">
        <f t="shared" si="281"/>
        <v>5</v>
      </c>
      <c r="K1361" s="253"/>
      <c r="L1361" s="431" t="s">
        <v>2811</v>
      </c>
    </row>
    <row r="1362" spans="1:14">
      <c r="A1362" s="429" t="str">
        <f t="shared" si="282"/>
        <v>T 4.4.3</v>
      </c>
      <c r="B1362" s="426">
        <f t="shared" si="282"/>
        <v>1</v>
      </c>
      <c r="C1362" s="430" t="str">
        <f t="shared" si="282"/>
        <v>M</v>
      </c>
      <c r="D1362" s="253">
        <f t="shared" si="282"/>
        <v>0</v>
      </c>
      <c r="E1362" s="253">
        <f t="shared" si="282"/>
        <v>3</v>
      </c>
      <c r="F1362" s="254" t="s">
        <v>3786</v>
      </c>
      <c r="G1362" s="254" t="str">
        <f t="shared" si="276"/>
        <v>PR.PS-03</v>
      </c>
      <c r="H1362" s="253">
        <f t="shared" si="281"/>
        <v>1</v>
      </c>
      <c r="I1362" s="253">
        <f t="shared" si="281"/>
        <v>0</v>
      </c>
      <c r="J1362" s="253">
        <f t="shared" si="281"/>
        <v>5</v>
      </c>
      <c r="K1362" s="253"/>
      <c r="L1362" s="431" t="s">
        <v>2811</v>
      </c>
    </row>
    <row r="1363" spans="1:14">
      <c r="A1363" s="429" t="str">
        <f t="shared" si="282"/>
        <v>T 4.4.4</v>
      </c>
      <c r="B1363" s="426">
        <f t="shared" si="282"/>
        <v>1</v>
      </c>
      <c r="C1363" s="430" t="str">
        <f t="shared" si="282"/>
        <v>M</v>
      </c>
      <c r="D1363" s="253">
        <f t="shared" si="282"/>
        <v>0</v>
      </c>
      <c r="E1363" s="253">
        <f t="shared" si="282"/>
        <v>3</v>
      </c>
      <c r="F1363" s="254" t="s">
        <v>3786</v>
      </c>
      <c r="G1363" s="254" t="str">
        <f t="shared" si="276"/>
        <v>PR.PS-03</v>
      </c>
      <c r="H1363" s="253">
        <f t="shared" si="281"/>
        <v>1</v>
      </c>
      <c r="I1363" s="253">
        <f t="shared" si="281"/>
        <v>0</v>
      </c>
      <c r="J1363" s="253">
        <f t="shared" si="281"/>
        <v>5</v>
      </c>
      <c r="K1363" s="253"/>
      <c r="L1363" s="431" t="s">
        <v>2811</v>
      </c>
    </row>
    <row r="1364" spans="1:14">
      <c r="A1364" s="429" t="str">
        <f t="shared" si="282"/>
        <v>T 4.4.5</v>
      </c>
      <c r="B1364" s="426">
        <f t="shared" si="282"/>
        <v>1</v>
      </c>
      <c r="C1364" s="430" t="str">
        <f t="shared" si="282"/>
        <v>M</v>
      </c>
      <c r="D1364" s="253">
        <f t="shared" si="282"/>
        <v>0</v>
      </c>
      <c r="E1364" s="253">
        <f t="shared" si="282"/>
        <v>3</v>
      </c>
      <c r="F1364" s="254" t="s">
        <v>3786</v>
      </c>
      <c r="G1364" s="254" t="str">
        <f t="shared" si="276"/>
        <v>PR.PS-03</v>
      </c>
      <c r="H1364" s="253">
        <f t="shared" si="281"/>
        <v>1</v>
      </c>
      <c r="I1364" s="253">
        <f t="shared" si="281"/>
        <v>0</v>
      </c>
      <c r="J1364" s="253">
        <f t="shared" si="281"/>
        <v>5</v>
      </c>
      <c r="K1364" s="253"/>
      <c r="L1364" s="431" t="s">
        <v>2811</v>
      </c>
    </row>
    <row r="1365" spans="1:14">
      <c r="A1365" s="429" t="str">
        <f>A553</f>
        <v>S 1.7</v>
      </c>
      <c r="B1365" s="426">
        <f>B553</f>
        <v>1</v>
      </c>
      <c r="C1365" s="430" t="str">
        <f>C553</f>
        <v>M</v>
      </c>
      <c r="D1365" s="253">
        <f>D553</f>
        <v>0</v>
      </c>
      <c r="E1365" s="253">
        <f>E553</f>
        <v>3</v>
      </c>
      <c r="F1365" s="254" t="s">
        <v>2972</v>
      </c>
      <c r="G1365" s="254" t="str">
        <f t="shared" si="276"/>
        <v>PR.IR-04</v>
      </c>
      <c r="H1365" s="253">
        <f>H553</f>
        <v>1</v>
      </c>
      <c r="I1365" s="253">
        <f>I553</f>
        <v>0</v>
      </c>
      <c r="J1365" s="253">
        <f>J553</f>
        <v>5</v>
      </c>
      <c r="K1365" s="253"/>
      <c r="L1365" s="431" t="s">
        <v>2811</v>
      </c>
      <c r="N1365" s="2"/>
    </row>
    <row r="1366" spans="1:14">
      <c r="A1366" s="429" t="str">
        <f>A626</f>
        <v>S 2.9</v>
      </c>
      <c r="B1366" s="426">
        <f>B626</f>
        <v>1</v>
      </c>
      <c r="C1366" s="430" t="str">
        <f>C626</f>
        <v>M</v>
      </c>
      <c r="D1366" s="253">
        <f>D626</f>
        <v>0</v>
      </c>
      <c r="E1366" s="253">
        <f>E626</f>
        <v>3</v>
      </c>
      <c r="F1366" s="254" t="s">
        <v>2972</v>
      </c>
      <c r="G1366" s="254" t="str">
        <f t="shared" si="276"/>
        <v>PR.IR-04</v>
      </c>
      <c r="H1366" s="253">
        <f>H626</f>
        <v>1</v>
      </c>
      <c r="I1366" s="253">
        <f>I626</f>
        <v>0</v>
      </c>
      <c r="J1366" s="253">
        <f>J626</f>
        <v>5</v>
      </c>
      <c r="K1366" s="253"/>
      <c r="L1366" s="431" t="s">
        <v>2811</v>
      </c>
    </row>
    <row r="1367" spans="1:14">
      <c r="A1367" s="429" t="str">
        <f>A701</f>
        <v>S 3.7</v>
      </c>
      <c r="B1367" s="426">
        <f>B701</f>
        <v>1</v>
      </c>
      <c r="C1367" s="430" t="str">
        <f>C701</f>
        <v>M</v>
      </c>
      <c r="D1367" s="253">
        <f>D701</f>
        <v>0</v>
      </c>
      <c r="E1367" s="253">
        <f>E701</f>
        <v>3</v>
      </c>
      <c r="F1367" s="254" t="s">
        <v>2972</v>
      </c>
      <c r="G1367" s="254" t="str">
        <f t="shared" si="276"/>
        <v>PR.IR-04</v>
      </c>
      <c r="H1367" s="253">
        <f>H701</f>
        <v>1</v>
      </c>
      <c r="I1367" s="426">
        <f>I701</f>
        <v>0</v>
      </c>
      <c r="J1367" s="253">
        <f>J701</f>
        <v>5</v>
      </c>
      <c r="K1367" s="253"/>
      <c r="L1367" s="431" t="s">
        <v>2811</v>
      </c>
    </row>
    <row r="1368" spans="1:14">
      <c r="A1368" s="429" t="str">
        <f>A877</f>
        <v>S 6.7</v>
      </c>
      <c r="B1368" s="426">
        <f>B877</f>
        <v>1</v>
      </c>
      <c r="C1368" s="430" t="str">
        <f>C877</f>
        <v>M</v>
      </c>
      <c r="D1368" s="253">
        <f>D877</f>
        <v>0</v>
      </c>
      <c r="E1368" s="253">
        <f>E877</f>
        <v>3</v>
      </c>
      <c r="F1368" s="254" t="s">
        <v>2972</v>
      </c>
      <c r="G1368" s="254" t="str">
        <f t="shared" si="276"/>
        <v>PR.IR-04</v>
      </c>
      <c r="H1368" s="253">
        <f>H877</f>
        <v>1</v>
      </c>
      <c r="I1368" s="426">
        <f>I877</f>
        <v>0</v>
      </c>
      <c r="J1368" s="253">
        <f>J877</f>
        <v>5</v>
      </c>
      <c r="K1368" s="253"/>
      <c r="L1368" s="431" t="s">
        <v>2811</v>
      </c>
    </row>
    <row r="1369" spans="1:14">
      <c r="A1369" s="429" t="str">
        <f>A936</f>
        <v>S 7.7</v>
      </c>
      <c r="B1369" s="426">
        <f t="shared" ref="B1369:E1369" si="283">B936</f>
        <v>1</v>
      </c>
      <c r="C1369" s="430" t="str">
        <f t="shared" si="283"/>
        <v>M</v>
      </c>
      <c r="D1369" s="253">
        <f t="shared" si="283"/>
        <v>0</v>
      </c>
      <c r="E1369" s="253">
        <f t="shared" si="283"/>
        <v>3</v>
      </c>
      <c r="F1369" s="254" t="s">
        <v>2972</v>
      </c>
      <c r="G1369" s="254" t="str">
        <f t="shared" si="276"/>
        <v>PR.IR-04</v>
      </c>
      <c r="H1369" s="253">
        <f>H936</f>
        <v>1</v>
      </c>
      <c r="I1369" s="426">
        <f t="shared" ref="I1369:J1369" si="284">I936</f>
        <v>0</v>
      </c>
      <c r="J1369" s="253">
        <f t="shared" si="284"/>
        <v>5</v>
      </c>
      <c r="K1369" s="253"/>
      <c r="L1369" s="431" t="s">
        <v>2811</v>
      </c>
    </row>
    <row r="1370" spans="1:14">
      <c r="A1370" s="429" t="str">
        <f>A125</f>
        <v>P 2.4</v>
      </c>
      <c r="B1370" s="426">
        <f t="shared" ref="B1370:E1370" si="285">B125</f>
        <v>1</v>
      </c>
      <c r="C1370" s="430" t="str">
        <f t="shared" si="285"/>
        <v>M</v>
      </c>
      <c r="D1370" s="253">
        <f t="shared" si="285"/>
        <v>0</v>
      </c>
      <c r="E1370" s="253">
        <f t="shared" si="285"/>
        <v>3</v>
      </c>
      <c r="F1370" s="254" t="s">
        <v>2822</v>
      </c>
      <c r="G1370" s="254" t="str">
        <f t="shared" si="276"/>
        <v>GV.RR-03</v>
      </c>
      <c r="H1370" s="253">
        <f t="shared" ref="H1370:J1370" si="286">H125</f>
        <v>1</v>
      </c>
      <c r="I1370" s="426">
        <f t="shared" si="286"/>
        <v>0</v>
      </c>
      <c r="J1370" s="253">
        <f t="shared" si="286"/>
        <v>5</v>
      </c>
      <c r="K1370" s="253"/>
      <c r="L1370" s="431" t="s">
        <v>2811</v>
      </c>
    </row>
    <row r="1371" spans="1:14">
      <c r="A1371" s="429" t="str">
        <f>A962</f>
        <v>S 7.15.18</v>
      </c>
      <c r="B1371" s="426">
        <f t="shared" ref="B1371:J1371" si="287">B962</f>
        <v>1</v>
      </c>
      <c r="C1371" s="430" t="str">
        <f t="shared" si="287"/>
        <v>C</v>
      </c>
      <c r="D1371" s="253">
        <f t="shared" si="287"/>
        <v>0</v>
      </c>
      <c r="E1371" s="253">
        <f t="shared" si="287"/>
        <v>3</v>
      </c>
      <c r="F1371" s="254" t="s">
        <v>2773</v>
      </c>
      <c r="G1371" s="254" t="str">
        <f t="shared" si="276"/>
        <v>GV.PO-01</v>
      </c>
      <c r="H1371" s="253">
        <f t="shared" si="287"/>
        <v>1</v>
      </c>
      <c r="I1371" s="426">
        <f t="shared" si="287"/>
        <v>0</v>
      </c>
      <c r="J1371" s="253">
        <f t="shared" si="287"/>
        <v>5</v>
      </c>
      <c r="K1371" s="253"/>
      <c r="L1371" s="431" t="s">
        <v>2811</v>
      </c>
    </row>
    <row r="1372" spans="1:14">
      <c r="A1372" s="429" t="str">
        <f>A79</f>
        <v>B 4.11</v>
      </c>
      <c r="B1372" s="426">
        <f t="shared" ref="B1372:J1372" si="288">B79</f>
        <v>1</v>
      </c>
      <c r="C1372" s="430" t="str">
        <f t="shared" si="288"/>
        <v>M</v>
      </c>
      <c r="D1372" s="253">
        <f t="shared" si="288"/>
        <v>0</v>
      </c>
      <c r="E1372" s="253">
        <f t="shared" si="288"/>
        <v>3</v>
      </c>
      <c r="F1372" s="254" t="s">
        <v>2830</v>
      </c>
      <c r="G1372" s="254" t="str">
        <f t="shared" si="276"/>
        <v>GV.SC-02</v>
      </c>
      <c r="H1372" s="253">
        <f t="shared" si="288"/>
        <v>1</v>
      </c>
      <c r="I1372" s="426">
        <f t="shared" si="288"/>
        <v>0</v>
      </c>
      <c r="J1372" s="253">
        <f t="shared" si="288"/>
        <v>5</v>
      </c>
      <c r="K1372" s="253"/>
      <c r="L1372" s="431" t="s">
        <v>2811</v>
      </c>
    </row>
    <row r="1373" spans="1:14">
      <c r="A1373" s="429" t="str">
        <f>A1046</f>
        <v>T 1.4.2</v>
      </c>
      <c r="B1373" s="426">
        <f t="shared" ref="B1373:J1373" si="289">B1046</f>
        <v>1</v>
      </c>
      <c r="C1373" s="430" t="str">
        <f t="shared" si="289"/>
        <v>M</v>
      </c>
      <c r="D1373" s="253">
        <f t="shared" si="289"/>
        <v>0</v>
      </c>
      <c r="E1373" s="253">
        <f t="shared" si="289"/>
        <v>3</v>
      </c>
      <c r="F1373" s="254" t="s">
        <v>3093</v>
      </c>
      <c r="G1373" s="254" t="str">
        <f t="shared" si="276"/>
        <v>DE.CM-06</v>
      </c>
      <c r="H1373" s="253">
        <f t="shared" si="289"/>
        <v>1</v>
      </c>
      <c r="I1373" s="426">
        <f t="shared" si="289"/>
        <v>0</v>
      </c>
      <c r="J1373" s="253">
        <f t="shared" si="289"/>
        <v>5</v>
      </c>
      <c r="K1373" s="253"/>
      <c r="L1373" s="431" t="s">
        <v>2811</v>
      </c>
    </row>
    <row r="1374" spans="1:14">
      <c r="A1374" s="429" t="str">
        <f>A1051</f>
        <v>T 2.4.2</v>
      </c>
      <c r="B1374" s="426">
        <f t="shared" ref="B1374:J1374" si="290">B1051</f>
        <v>1</v>
      </c>
      <c r="C1374" s="430" t="str">
        <f t="shared" si="290"/>
        <v>M</v>
      </c>
      <c r="D1374" s="253">
        <f t="shared" si="290"/>
        <v>0</v>
      </c>
      <c r="E1374" s="253">
        <f t="shared" si="290"/>
        <v>3</v>
      </c>
      <c r="F1374" s="254" t="s">
        <v>3093</v>
      </c>
      <c r="G1374" s="254" t="str">
        <f t="shared" si="276"/>
        <v>DE.CM-06</v>
      </c>
      <c r="H1374" s="253">
        <f t="shared" si="290"/>
        <v>1</v>
      </c>
      <c r="I1374" s="426">
        <f t="shared" si="290"/>
        <v>0</v>
      </c>
      <c r="J1374" s="253">
        <f t="shared" si="290"/>
        <v>5</v>
      </c>
      <c r="K1374" s="253"/>
      <c r="L1374" s="431" t="s">
        <v>2811</v>
      </c>
    </row>
    <row r="1375" spans="1:14">
      <c r="A1375" s="429" t="str">
        <f>A1056</f>
        <v>T 3.4.2</v>
      </c>
      <c r="B1375" s="426">
        <f t="shared" ref="B1375:J1375" si="291">B1056</f>
        <v>1</v>
      </c>
      <c r="C1375" s="430" t="str">
        <f t="shared" si="291"/>
        <v>M</v>
      </c>
      <c r="D1375" s="253">
        <f t="shared" si="291"/>
        <v>0</v>
      </c>
      <c r="E1375" s="253">
        <f t="shared" si="291"/>
        <v>3</v>
      </c>
      <c r="F1375" s="254" t="s">
        <v>3093</v>
      </c>
      <c r="G1375" s="254" t="str">
        <f t="shared" si="276"/>
        <v>DE.CM-06</v>
      </c>
      <c r="H1375" s="253">
        <f t="shared" si="291"/>
        <v>1</v>
      </c>
      <c r="I1375" s="426">
        <f t="shared" si="291"/>
        <v>0</v>
      </c>
      <c r="J1375" s="253">
        <f t="shared" si="291"/>
        <v>5</v>
      </c>
      <c r="K1375" s="253"/>
      <c r="L1375" s="431" t="s">
        <v>2811</v>
      </c>
    </row>
    <row r="1376" spans="1:14" ht="15" thickBot="1">
      <c r="A1376" s="429" t="str">
        <f>A1061</f>
        <v>T 4.4.2</v>
      </c>
      <c r="B1376" s="426">
        <f t="shared" ref="B1376:J1376" si="292">B1061</f>
        <v>1</v>
      </c>
      <c r="C1376" s="430" t="str">
        <f t="shared" si="292"/>
        <v>M</v>
      </c>
      <c r="D1376" s="253">
        <f t="shared" si="292"/>
        <v>0</v>
      </c>
      <c r="E1376" s="253">
        <f t="shared" si="292"/>
        <v>3</v>
      </c>
      <c r="F1376" s="254" t="s">
        <v>3093</v>
      </c>
      <c r="G1376" s="254" t="str">
        <f t="shared" si="276"/>
        <v>DE.CM-06</v>
      </c>
      <c r="H1376" s="253">
        <f t="shared" si="292"/>
        <v>1</v>
      </c>
      <c r="I1376" s="426">
        <f t="shared" si="292"/>
        <v>0</v>
      </c>
      <c r="J1376" s="253">
        <f t="shared" si="292"/>
        <v>5</v>
      </c>
      <c r="K1376" s="253"/>
      <c r="L1376" s="431" t="s">
        <v>2811</v>
      </c>
    </row>
    <row r="1377" spans="1:12">
      <c r="A1377" s="783" t="s">
        <v>3792</v>
      </c>
      <c r="B1377" s="784"/>
      <c r="C1377" s="785"/>
      <c r="D1377" s="786"/>
      <c r="E1377" s="786"/>
      <c r="F1377" s="786"/>
      <c r="G1377" s="786"/>
      <c r="H1377" s="786"/>
      <c r="I1377" s="786"/>
      <c r="J1377" s="786"/>
      <c r="K1377" s="786"/>
      <c r="L1377" s="787"/>
    </row>
    <row r="1378" spans="1:12">
      <c r="A1378" s="22" t="s">
        <v>3793</v>
      </c>
      <c r="B1378" s="267"/>
      <c r="C1378" s="286"/>
      <c r="D1378" s="22">
        <v>1</v>
      </c>
      <c r="E1378" s="22"/>
      <c r="F1378" s="37"/>
      <c r="G1378" s="37"/>
      <c r="H1378" s="37"/>
      <c r="I1378" s="37"/>
      <c r="J1378" s="37"/>
      <c r="K1378" s="37"/>
      <c r="L1378" s="22"/>
    </row>
    <row r="1379" spans="1:12">
      <c r="A1379" s="22" t="s">
        <v>3794</v>
      </c>
      <c r="B1379" s="267"/>
      <c r="C1379" s="286"/>
      <c r="D1379" s="22">
        <v>1</v>
      </c>
      <c r="E1379" s="22"/>
      <c r="F1379" s="37"/>
      <c r="G1379" s="37"/>
      <c r="H1379" s="37"/>
      <c r="I1379" s="37"/>
      <c r="J1379" s="37"/>
      <c r="K1379" s="37"/>
      <c r="L1379" s="22"/>
    </row>
    <row r="1380" spans="1:12">
      <c r="A1380" s="22" t="s">
        <v>3795</v>
      </c>
      <c r="B1380" s="267"/>
      <c r="C1380" s="286"/>
      <c r="D1380" s="22">
        <v>1</v>
      </c>
      <c r="E1380" s="22"/>
      <c r="F1380" s="37"/>
      <c r="G1380" s="37"/>
      <c r="H1380" s="37"/>
      <c r="I1380" s="37"/>
      <c r="J1380" s="37"/>
      <c r="K1380" s="37"/>
      <c r="L1380" s="22"/>
    </row>
    <row r="1381" spans="1:12">
      <c r="A1381" s="49" t="s">
        <v>112</v>
      </c>
      <c r="B1381" s="267"/>
      <c r="C1381" s="286"/>
      <c r="D1381" s="22"/>
      <c r="E1381" s="22"/>
      <c r="F1381" s="37"/>
      <c r="G1381" s="37"/>
      <c r="H1381" s="37"/>
      <c r="I1381" s="37"/>
      <c r="J1381" s="37"/>
      <c r="K1381" s="37"/>
      <c r="L1381" s="22"/>
    </row>
    <row r="1382" spans="1:12">
      <c r="A1382" s="788" t="s">
        <v>3796</v>
      </c>
      <c r="B1382" s="789"/>
      <c r="C1382" s="790"/>
      <c r="D1382" s="791"/>
      <c r="E1382" s="791"/>
      <c r="F1382" s="791"/>
      <c r="G1382" s="791"/>
      <c r="H1382" s="791"/>
      <c r="I1382" s="791"/>
      <c r="J1382" s="791"/>
      <c r="K1382" s="791"/>
      <c r="L1382" s="791"/>
    </row>
    <row r="1383" spans="1:12">
      <c r="A1383" s="22" t="s">
        <v>3797</v>
      </c>
      <c r="B1383" s="267">
        <v>1</v>
      </c>
      <c r="C1383" s="286" t="s">
        <v>2726</v>
      </c>
      <c r="D1383" s="22">
        <v>0</v>
      </c>
      <c r="E1383" s="22">
        <v>3</v>
      </c>
      <c r="F1383" s="37"/>
      <c r="G1383" s="37"/>
      <c r="H1383" s="37">
        <f>VLOOKUP(E1383,'_Score matrix'!$B$31:$C$35,2,FALSE)</f>
        <v>1</v>
      </c>
      <c r="I1383" s="37">
        <f>D1383*H1383</f>
        <v>0</v>
      </c>
      <c r="J1383" s="37">
        <f>5*H1383</f>
        <v>5</v>
      </c>
      <c r="K1383" s="37"/>
      <c r="L1383" s="22"/>
    </row>
    <row r="1384" spans="1:12">
      <c r="A1384" s="22" t="s">
        <v>3798</v>
      </c>
      <c r="B1384" s="267"/>
      <c r="C1384" s="286"/>
      <c r="D1384" s="22">
        <v>1</v>
      </c>
      <c r="E1384" s="22"/>
      <c r="F1384" s="37"/>
      <c r="G1384" s="37"/>
      <c r="H1384" s="37"/>
      <c r="I1384" s="37"/>
      <c r="J1384" s="37"/>
      <c r="K1384" s="37"/>
      <c r="L1384" s="22"/>
    </row>
    <row r="1385" spans="1:12">
      <c r="A1385" s="22" t="s">
        <v>3799</v>
      </c>
      <c r="B1385" s="267"/>
      <c r="C1385" s="286"/>
      <c r="D1385" s="22">
        <v>1</v>
      </c>
      <c r="E1385" s="22"/>
      <c r="F1385" s="37"/>
      <c r="G1385" s="37"/>
      <c r="H1385" s="37"/>
      <c r="I1385" s="37"/>
      <c r="J1385" s="37"/>
      <c r="K1385" s="37"/>
      <c r="L1385" s="22"/>
    </row>
    <row r="1386" spans="1:12">
      <c r="A1386" s="22" t="s">
        <v>3800</v>
      </c>
      <c r="B1386" s="267"/>
      <c r="C1386" s="286"/>
      <c r="D1386" s="22">
        <v>1</v>
      </c>
      <c r="E1386" s="22"/>
      <c r="F1386" s="37"/>
      <c r="G1386" s="37"/>
      <c r="H1386" s="37"/>
      <c r="I1386" s="37"/>
      <c r="J1386" s="37"/>
      <c r="K1386" s="37"/>
      <c r="L1386" s="22"/>
    </row>
    <row r="1387" spans="1:12">
      <c r="A1387" s="22" t="s">
        <v>3801</v>
      </c>
      <c r="B1387" s="267"/>
      <c r="C1387" s="286"/>
      <c r="D1387" s="22">
        <v>1</v>
      </c>
      <c r="E1387" s="22"/>
      <c r="F1387" s="37"/>
      <c r="G1387" s="37"/>
      <c r="H1387" s="37"/>
      <c r="I1387" s="37"/>
      <c r="J1387" s="37"/>
      <c r="K1387" s="37"/>
      <c r="L1387" s="22"/>
    </row>
    <row r="1388" spans="1:12">
      <c r="A1388" s="22" t="s">
        <v>3802</v>
      </c>
      <c r="B1388" s="267"/>
      <c r="C1388" s="286"/>
      <c r="D1388" s="22">
        <v>1</v>
      </c>
      <c r="E1388" s="22"/>
      <c r="F1388" s="37"/>
      <c r="G1388" s="37"/>
      <c r="H1388" s="37"/>
      <c r="I1388" s="37"/>
      <c r="J1388" s="37"/>
      <c r="K1388" s="37"/>
      <c r="L1388" s="22"/>
    </row>
    <row r="1389" spans="1:12">
      <c r="A1389" s="22" t="s">
        <v>3803</v>
      </c>
      <c r="B1389" s="267">
        <v>1</v>
      </c>
      <c r="C1389" s="286" t="s">
        <v>2726</v>
      </c>
      <c r="D1389" s="22">
        <v>0</v>
      </c>
      <c r="E1389" s="22">
        <v>3</v>
      </c>
      <c r="F1389" s="37"/>
      <c r="G1389" s="37"/>
      <c r="H1389" s="37">
        <f>VLOOKUP(E1389,'_Score matrix'!$B$31:$C$35,2,FALSE)</f>
        <v>1</v>
      </c>
      <c r="I1389" s="37">
        <f>D1389*H1389</f>
        <v>0</v>
      </c>
      <c r="J1389" s="37">
        <f>5*H1389</f>
        <v>5</v>
      </c>
      <c r="K1389" s="37"/>
      <c r="L1389" s="22"/>
    </row>
    <row r="1390" spans="1:12">
      <c r="A1390" s="22" t="s">
        <v>3804</v>
      </c>
      <c r="B1390" s="267">
        <v>1</v>
      </c>
      <c r="C1390" s="286" t="s">
        <v>2726</v>
      </c>
      <c r="D1390" s="22">
        <v>0</v>
      </c>
      <c r="E1390" s="22">
        <v>3</v>
      </c>
      <c r="F1390" s="37"/>
      <c r="G1390" s="37"/>
      <c r="H1390" s="37">
        <f>VLOOKUP(E1390,'_Score matrix'!$B$31:$C$35,2,FALSE)</f>
        <v>1</v>
      </c>
      <c r="I1390" s="37">
        <f>D1390*H1390</f>
        <v>0</v>
      </c>
      <c r="J1390" s="37">
        <f>5*H1390</f>
        <v>5</v>
      </c>
      <c r="K1390" s="37"/>
      <c r="L1390" s="22"/>
    </row>
    <row r="1391" spans="1:12">
      <c r="A1391" s="22" t="s">
        <v>3805</v>
      </c>
      <c r="B1391" s="267"/>
      <c r="C1391" s="286"/>
      <c r="D1391" s="22">
        <v>1</v>
      </c>
      <c r="E1391" s="22"/>
      <c r="F1391" s="37"/>
      <c r="G1391" s="37"/>
      <c r="H1391" s="37"/>
      <c r="I1391" s="37"/>
      <c r="J1391" s="37"/>
      <c r="K1391" s="37"/>
      <c r="L1391" s="22"/>
    </row>
    <row r="1392" spans="1:12">
      <c r="A1392" s="22" t="s">
        <v>3806</v>
      </c>
      <c r="B1392" s="267"/>
      <c r="C1392" s="286"/>
      <c r="D1392" s="22">
        <v>1</v>
      </c>
      <c r="E1392" s="22"/>
      <c r="F1392" s="37"/>
      <c r="G1392" s="37"/>
      <c r="H1392" s="37"/>
      <c r="I1392" s="37"/>
      <c r="J1392" s="37"/>
      <c r="K1392" s="37"/>
      <c r="L1392" s="22"/>
    </row>
    <row r="1393" spans="1:12">
      <c r="A1393" s="22" t="s">
        <v>3807</v>
      </c>
      <c r="B1393" s="267"/>
      <c r="C1393" s="286"/>
      <c r="D1393" s="22">
        <v>1</v>
      </c>
      <c r="E1393" s="22"/>
      <c r="F1393" s="37"/>
      <c r="G1393" s="37"/>
      <c r="H1393" s="37"/>
      <c r="I1393" s="37"/>
      <c r="J1393" s="37"/>
      <c r="K1393" s="37"/>
      <c r="L1393" s="22"/>
    </row>
    <row r="1394" spans="1:12">
      <c r="A1394" s="22" t="s">
        <v>3808</v>
      </c>
      <c r="B1394" s="267"/>
      <c r="C1394" s="286"/>
      <c r="D1394" s="22">
        <v>1</v>
      </c>
      <c r="E1394" s="22"/>
      <c r="F1394" s="37"/>
      <c r="G1394" s="37"/>
      <c r="H1394" s="37"/>
      <c r="I1394" s="37"/>
      <c r="J1394" s="37"/>
      <c r="K1394" s="37"/>
      <c r="L1394" s="22"/>
    </row>
    <row r="1395" spans="1:12">
      <c r="A1395" s="22" t="s">
        <v>3809</v>
      </c>
      <c r="B1395" s="267"/>
      <c r="C1395" s="286"/>
      <c r="D1395" s="22">
        <v>1</v>
      </c>
      <c r="E1395" s="22"/>
      <c r="F1395" s="37"/>
      <c r="G1395" s="37"/>
      <c r="H1395" s="37"/>
      <c r="I1395" s="37"/>
      <c r="J1395" s="37"/>
      <c r="K1395" s="37"/>
      <c r="L1395" s="22"/>
    </row>
    <row r="1396" spans="1:12">
      <c r="A1396" s="22" t="s">
        <v>3810</v>
      </c>
      <c r="B1396" s="267"/>
      <c r="C1396" s="286"/>
      <c r="D1396" s="22">
        <v>1</v>
      </c>
      <c r="E1396" s="22"/>
      <c r="F1396" s="37"/>
      <c r="G1396" s="37"/>
      <c r="H1396" s="37"/>
      <c r="I1396" s="37"/>
      <c r="J1396" s="37"/>
      <c r="K1396" s="37"/>
      <c r="L1396" s="22"/>
    </row>
    <row r="1397" spans="1:12">
      <c r="A1397" s="22" t="s">
        <v>3811</v>
      </c>
      <c r="B1397" s="267"/>
      <c r="C1397" s="286"/>
      <c r="D1397" s="22">
        <v>1</v>
      </c>
      <c r="E1397" s="22"/>
      <c r="F1397" s="37"/>
      <c r="G1397" s="37"/>
      <c r="H1397" s="37"/>
      <c r="I1397" s="37"/>
      <c r="J1397" s="37"/>
      <c r="K1397" s="37"/>
      <c r="L1397" s="22"/>
    </row>
    <row r="1398" spans="1:12">
      <c r="A1398" s="22" t="s">
        <v>3812</v>
      </c>
      <c r="B1398" s="267">
        <v>1</v>
      </c>
      <c r="C1398" s="286" t="s">
        <v>2726</v>
      </c>
      <c r="D1398" s="22">
        <v>0</v>
      </c>
      <c r="E1398" s="22">
        <v>3</v>
      </c>
      <c r="F1398" s="37"/>
      <c r="G1398" s="37"/>
      <c r="H1398" s="37">
        <f>VLOOKUP(E1398,'_Score matrix'!$B$31:$C$35,2,FALSE)</f>
        <v>1</v>
      </c>
      <c r="I1398" s="37">
        <f>D1398*H1398</f>
        <v>0</v>
      </c>
      <c r="J1398" s="37">
        <f>5*H1398</f>
        <v>5</v>
      </c>
      <c r="K1398" s="37"/>
      <c r="L1398" s="22"/>
    </row>
    <row r="1399" spans="1:12">
      <c r="A1399" s="22" t="s">
        <v>3813</v>
      </c>
      <c r="B1399" s="267"/>
      <c r="C1399" s="286"/>
      <c r="D1399" s="22">
        <v>1</v>
      </c>
      <c r="E1399" s="22"/>
      <c r="F1399" s="37"/>
      <c r="G1399" s="37"/>
      <c r="H1399" s="37"/>
      <c r="I1399" s="37"/>
      <c r="J1399" s="37"/>
      <c r="K1399" s="37"/>
      <c r="L1399" s="22"/>
    </row>
    <row r="1400" spans="1:12">
      <c r="A1400" s="22" t="s">
        <v>3814</v>
      </c>
      <c r="B1400" s="267"/>
      <c r="C1400" s="286"/>
      <c r="D1400" s="22">
        <v>1</v>
      </c>
      <c r="E1400" s="22"/>
      <c r="F1400" s="37"/>
      <c r="G1400" s="37"/>
      <c r="H1400" s="37"/>
      <c r="I1400" s="37"/>
      <c r="J1400" s="37"/>
      <c r="K1400" s="37"/>
      <c r="L1400" s="22"/>
    </row>
    <row r="1401" spans="1:12">
      <c r="A1401" s="22" t="s">
        <v>3815</v>
      </c>
      <c r="B1401" s="267"/>
      <c r="C1401" s="286"/>
      <c r="D1401" s="22">
        <v>1</v>
      </c>
      <c r="E1401" s="22"/>
      <c r="F1401" s="37"/>
      <c r="G1401" s="37"/>
      <c r="H1401" s="37"/>
      <c r="I1401" s="37"/>
      <c r="J1401" s="37"/>
      <c r="K1401" s="37"/>
      <c r="L1401" s="22"/>
    </row>
    <row r="1402" spans="1:12">
      <c r="A1402" s="22" t="s">
        <v>3816</v>
      </c>
      <c r="B1402" s="267"/>
      <c r="C1402" s="286"/>
      <c r="D1402" s="22">
        <v>1</v>
      </c>
      <c r="E1402" s="22"/>
      <c r="F1402" s="37"/>
      <c r="G1402" s="37"/>
      <c r="H1402" s="37"/>
      <c r="I1402" s="37"/>
      <c r="J1402" s="37"/>
      <c r="K1402" s="37"/>
      <c r="L1402" s="22"/>
    </row>
    <row r="1403" spans="1:12">
      <c r="A1403" s="22" t="s">
        <v>3817</v>
      </c>
      <c r="B1403" s="267"/>
      <c r="C1403" s="286"/>
      <c r="D1403" s="22">
        <v>1</v>
      </c>
      <c r="E1403" s="22"/>
      <c r="F1403" s="37"/>
      <c r="G1403" s="37"/>
      <c r="H1403" s="37"/>
      <c r="I1403" s="37"/>
      <c r="J1403" s="37"/>
      <c r="K1403" s="37"/>
      <c r="L1403" s="22"/>
    </row>
    <row r="1404" spans="1:12">
      <c r="A1404" s="788" t="s">
        <v>3818</v>
      </c>
      <c r="B1404" s="789"/>
      <c r="C1404" s="790"/>
      <c r="D1404" s="791"/>
      <c r="E1404" s="791"/>
      <c r="F1404" s="791"/>
      <c r="G1404" s="791"/>
      <c r="H1404" s="791"/>
      <c r="I1404" s="791"/>
      <c r="J1404" s="791"/>
      <c r="K1404" s="791"/>
      <c r="L1404" s="791"/>
    </row>
    <row r="1405" spans="1:12">
      <c r="A1405" s="22" t="s">
        <v>3819</v>
      </c>
      <c r="B1405" s="267">
        <v>1</v>
      </c>
      <c r="C1405" s="286" t="s">
        <v>2726</v>
      </c>
      <c r="D1405" s="22">
        <v>0</v>
      </c>
      <c r="E1405" s="22">
        <v>3</v>
      </c>
      <c r="F1405" s="37"/>
      <c r="G1405" s="37"/>
      <c r="H1405" s="37">
        <f>VLOOKUP(E1405,'_Score matrix'!$B$31:$C$35,2,FALSE)</f>
        <v>1</v>
      </c>
      <c r="I1405" s="37">
        <f>D1405*H1405</f>
        <v>0</v>
      </c>
      <c r="J1405" s="37">
        <f>5*H1405</f>
        <v>5</v>
      </c>
      <c r="K1405" s="37"/>
      <c r="L1405" s="22"/>
    </row>
    <row r="1406" spans="1:12">
      <c r="A1406" s="22" t="s">
        <v>3820</v>
      </c>
      <c r="B1406" s="267">
        <v>1</v>
      </c>
      <c r="C1406" s="286" t="s">
        <v>2726</v>
      </c>
      <c r="D1406" s="22">
        <v>0</v>
      </c>
      <c r="E1406" s="22">
        <v>3</v>
      </c>
      <c r="F1406" s="37"/>
      <c r="G1406" s="37"/>
      <c r="H1406" s="37">
        <f>VLOOKUP(E1406,'_Score matrix'!$B$31:$C$35,2,FALSE)</f>
        <v>1</v>
      </c>
      <c r="I1406" s="37">
        <f>D1406*H1406</f>
        <v>0</v>
      </c>
      <c r="J1406" s="37">
        <f>5*H1406</f>
        <v>5</v>
      </c>
      <c r="K1406" s="37"/>
      <c r="L1406" s="22"/>
    </row>
    <row r="1407" spans="1:12">
      <c r="A1407" s="22" t="s">
        <v>3821</v>
      </c>
      <c r="B1407" s="267"/>
      <c r="C1407" s="286"/>
      <c r="D1407" s="22">
        <v>1</v>
      </c>
      <c r="E1407" s="22"/>
      <c r="F1407" s="37"/>
      <c r="G1407" s="37"/>
      <c r="H1407" s="37"/>
      <c r="I1407" s="37"/>
      <c r="J1407" s="37"/>
      <c r="K1407" s="37"/>
      <c r="L1407" s="22"/>
    </row>
    <row r="1408" spans="1:12">
      <c r="A1408" s="22" t="s">
        <v>3822</v>
      </c>
      <c r="B1408" s="267"/>
      <c r="C1408" s="286"/>
      <c r="D1408" s="22">
        <v>1</v>
      </c>
      <c r="E1408" s="22"/>
      <c r="F1408" s="37"/>
      <c r="G1408" s="37"/>
      <c r="H1408" s="37"/>
      <c r="I1408" s="37"/>
      <c r="J1408" s="37"/>
      <c r="K1408" s="37"/>
      <c r="L1408" s="22"/>
    </row>
    <row r="1409" spans="1:12">
      <c r="A1409" s="22" t="s">
        <v>3823</v>
      </c>
      <c r="B1409" s="267"/>
      <c r="C1409" s="286"/>
      <c r="D1409" s="22">
        <v>1</v>
      </c>
      <c r="E1409" s="22"/>
      <c r="F1409" s="37"/>
      <c r="G1409" s="37"/>
      <c r="H1409" s="37"/>
      <c r="I1409" s="37"/>
      <c r="J1409" s="37"/>
      <c r="K1409" s="37"/>
      <c r="L1409" s="22"/>
    </row>
    <row r="1410" spans="1:12">
      <c r="A1410" s="22" t="s">
        <v>3824</v>
      </c>
      <c r="B1410" s="267"/>
      <c r="C1410" s="286"/>
      <c r="D1410" s="22">
        <v>1</v>
      </c>
      <c r="E1410" s="22"/>
      <c r="F1410" s="37"/>
      <c r="G1410" s="37"/>
      <c r="H1410" s="37"/>
      <c r="I1410" s="37"/>
      <c r="J1410" s="37"/>
      <c r="K1410" s="37"/>
      <c r="L1410" s="22"/>
    </row>
    <row r="1411" spans="1:12">
      <c r="A1411" s="22" t="s">
        <v>3825</v>
      </c>
      <c r="B1411" s="267"/>
      <c r="C1411" s="286"/>
      <c r="D1411" s="22">
        <v>1</v>
      </c>
      <c r="E1411" s="22"/>
      <c r="F1411" s="37"/>
      <c r="G1411" s="37"/>
      <c r="H1411" s="37"/>
      <c r="I1411" s="37"/>
      <c r="J1411" s="37"/>
      <c r="K1411" s="37"/>
      <c r="L1411" s="22"/>
    </row>
    <row r="1412" spans="1:12">
      <c r="A1412" s="22" t="s">
        <v>3826</v>
      </c>
      <c r="B1412" s="267"/>
      <c r="C1412" s="286"/>
      <c r="D1412" s="22">
        <v>1</v>
      </c>
      <c r="E1412" s="22"/>
      <c r="F1412" s="37"/>
      <c r="G1412" s="37"/>
      <c r="H1412" s="37"/>
      <c r="I1412" s="37"/>
      <c r="J1412" s="37"/>
      <c r="K1412" s="37"/>
      <c r="L1412" s="22"/>
    </row>
    <row r="1413" spans="1:12">
      <c r="A1413" s="22" t="s">
        <v>3827</v>
      </c>
      <c r="B1413" s="267"/>
      <c r="C1413" s="286"/>
      <c r="D1413" s="22">
        <v>1</v>
      </c>
      <c r="E1413" s="22"/>
      <c r="F1413" s="37"/>
      <c r="G1413" s="37"/>
      <c r="H1413" s="37"/>
      <c r="I1413" s="37"/>
      <c r="J1413" s="37"/>
      <c r="K1413" s="37"/>
      <c r="L1413" s="22"/>
    </row>
    <row r="1414" spans="1:12">
      <c r="A1414" s="22" t="s">
        <v>3828</v>
      </c>
      <c r="B1414" s="267"/>
      <c r="C1414" s="286"/>
      <c r="D1414" s="22">
        <v>1</v>
      </c>
      <c r="E1414" s="22"/>
      <c r="F1414" s="37"/>
      <c r="G1414" s="37"/>
      <c r="H1414" s="37"/>
      <c r="I1414" s="37"/>
      <c r="J1414" s="37"/>
      <c r="K1414" s="37"/>
      <c r="L1414" s="22"/>
    </row>
    <row r="1415" spans="1:12">
      <c r="A1415" s="22" t="s">
        <v>3829</v>
      </c>
      <c r="B1415" s="267">
        <v>1</v>
      </c>
      <c r="C1415" s="286" t="s">
        <v>2726</v>
      </c>
      <c r="D1415" s="22">
        <v>0</v>
      </c>
      <c r="E1415" s="22">
        <v>3</v>
      </c>
      <c r="F1415" s="205" t="s">
        <v>2831</v>
      </c>
      <c r="G1415" s="205" t="str">
        <f>IF(B1415=1,F1415,"")</f>
        <v>GV.RR-02</v>
      </c>
      <c r="H1415" s="37">
        <f>VLOOKUP(E1415,'_Score matrix'!$B$31:$C$35,2,FALSE)</f>
        <v>1</v>
      </c>
      <c r="I1415" s="37">
        <f t="shared" ref="I1415:I1420" si="293">D1415*H1415</f>
        <v>0</v>
      </c>
      <c r="J1415" s="37">
        <f t="shared" ref="J1415:J1420" si="294">5*H1415</f>
        <v>5</v>
      </c>
      <c r="K1415" s="37"/>
      <c r="L1415" s="22"/>
    </row>
    <row r="1416" spans="1:12">
      <c r="A1416" s="22" t="s">
        <v>3830</v>
      </c>
      <c r="B1416" s="267">
        <v>1</v>
      </c>
      <c r="C1416" s="286" t="s">
        <v>2726</v>
      </c>
      <c r="D1416" s="22">
        <v>0</v>
      </c>
      <c r="E1416" s="22">
        <v>3</v>
      </c>
      <c r="F1416" s="37"/>
      <c r="G1416" s="37"/>
      <c r="H1416" s="37">
        <f>VLOOKUP(E1416,'_Score matrix'!$B$31:$C$35,2,FALSE)</f>
        <v>1</v>
      </c>
      <c r="I1416" s="37">
        <f t="shared" si="293"/>
        <v>0</v>
      </c>
      <c r="J1416" s="37">
        <f t="shared" si="294"/>
        <v>5</v>
      </c>
      <c r="K1416" s="37"/>
      <c r="L1416" s="22"/>
    </row>
    <row r="1417" spans="1:12">
      <c r="A1417" s="22" t="s">
        <v>3831</v>
      </c>
      <c r="B1417" s="267">
        <v>1</v>
      </c>
      <c r="C1417" s="286" t="s">
        <v>2726</v>
      </c>
      <c r="D1417" s="22">
        <v>0</v>
      </c>
      <c r="E1417" s="22">
        <v>3</v>
      </c>
      <c r="F1417" s="37"/>
      <c r="G1417" s="37"/>
      <c r="H1417" s="37">
        <f>VLOOKUP(E1417,'_Score matrix'!$B$31:$C$35,2,FALSE)</f>
        <v>1</v>
      </c>
      <c r="I1417" s="37">
        <f t="shared" si="293"/>
        <v>0</v>
      </c>
      <c r="J1417" s="37">
        <f t="shared" si="294"/>
        <v>5</v>
      </c>
      <c r="K1417" s="37"/>
      <c r="L1417" s="22"/>
    </row>
    <row r="1418" spans="1:12">
      <c r="A1418" s="22" t="s">
        <v>3832</v>
      </c>
      <c r="B1418" s="267">
        <v>1</v>
      </c>
      <c r="C1418" s="286" t="s">
        <v>2726</v>
      </c>
      <c r="D1418" s="22">
        <v>0</v>
      </c>
      <c r="E1418" s="22">
        <v>3</v>
      </c>
      <c r="F1418" s="37"/>
      <c r="G1418" s="37"/>
      <c r="H1418" s="37">
        <f>VLOOKUP(E1418,'_Score matrix'!$B$31:$C$35,2,FALSE)</f>
        <v>1</v>
      </c>
      <c r="I1418" s="37">
        <f t="shared" si="293"/>
        <v>0</v>
      </c>
      <c r="J1418" s="37">
        <f t="shared" si="294"/>
        <v>5</v>
      </c>
      <c r="K1418" s="37"/>
      <c r="L1418" s="22"/>
    </row>
    <row r="1419" spans="1:12">
      <c r="A1419" s="22" t="s">
        <v>3833</v>
      </c>
      <c r="B1419" s="267">
        <v>1</v>
      </c>
      <c r="C1419" s="286" t="s">
        <v>2726</v>
      </c>
      <c r="D1419" s="22">
        <v>0</v>
      </c>
      <c r="E1419" s="22">
        <v>3</v>
      </c>
      <c r="F1419" s="37"/>
      <c r="G1419" s="37"/>
      <c r="H1419" s="37">
        <f>VLOOKUP(E1419,'_Score matrix'!$B$31:$C$35,2,FALSE)</f>
        <v>1</v>
      </c>
      <c r="I1419" s="37">
        <f t="shared" si="293"/>
        <v>0</v>
      </c>
      <c r="J1419" s="37">
        <f t="shared" si="294"/>
        <v>5</v>
      </c>
      <c r="K1419" s="37"/>
      <c r="L1419" s="22"/>
    </row>
    <row r="1420" spans="1:12">
      <c r="A1420" s="22" t="s">
        <v>3834</v>
      </c>
      <c r="B1420" s="267">
        <v>1</v>
      </c>
      <c r="C1420" s="286" t="s">
        <v>2726</v>
      </c>
      <c r="D1420" s="22">
        <v>0</v>
      </c>
      <c r="E1420" s="22">
        <v>3</v>
      </c>
      <c r="F1420" s="37"/>
      <c r="G1420" s="37"/>
      <c r="H1420" s="37">
        <f>VLOOKUP(E1420,'_Score matrix'!$B$31:$C$35,2,FALSE)</f>
        <v>1</v>
      </c>
      <c r="I1420" s="37">
        <f t="shared" si="293"/>
        <v>0</v>
      </c>
      <c r="J1420" s="37">
        <f t="shared" si="294"/>
        <v>5</v>
      </c>
      <c r="K1420" s="37"/>
      <c r="L1420" s="22"/>
    </row>
    <row r="1421" spans="1:12">
      <c r="A1421" s="22" t="s">
        <v>3835</v>
      </c>
      <c r="B1421" s="267">
        <v>1</v>
      </c>
      <c r="C1421" s="286" t="s">
        <v>2726</v>
      </c>
      <c r="D1421" s="22">
        <v>0</v>
      </c>
      <c r="E1421" s="22">
        <v>3</v>
      </c>
      <c r="F1421" s="37"/>
      <c r="G1421" s="37"/>
      <c r="H1421" s="37">
        <f>VLOOKUP(E1421,'_Score matrix'!$B$31:$C$35,2,FALSE)</f>
        <v>1</v>
      </c>
      <c r="I1421" s="37">
        <f t="shared" ref="I1421" si="295">D1421*H1421</f>
        <v>0</v>
      </c>
      <c r="J1421" s="37">
        <f t="shared" ref="J1421" si="296">5*H1421</f>
        <v>5</v>
      </c>
      <c r="K1421" s="37"/>
      <c r="L1421" s="22"/>
    </row>
    <row r="1422" spans="1:12">
      <c r="A1422" s="22" t="s">
        <v>3836</v>
      </c>
      <c r="B1422" s="267"/>
      <c r="C1422" s="286"/>
      <c r="D1422" s="22">
        <v>1</v>
      </c>
      <c r="E1422" s="22"/>
      <c r="F1422" s="37"/>
      <c r="G1422" s="37"/>
      <c r="H1422" s="37"/>
      <c r="I1422" s="37"/>
      <c r="J1422" s="37"/>
      <c r="K1422" s="37"/>
      <c r="L1422" s="22"/>
    </row>
    <row r="1423" spans="1:12">
      <c r="A1423" s="22" t="s">
        <v>3837</v>
      </c>
      <c r="B1423" s="267"/>
      <c r="C1423" s="286"/>
      <c r="D1423" s="22">
        <v>1</v>
      </c>
      <c r="E1423" s="22"/>
      <c r="F1423" s="37"/>
      <c r="G1423" s="37"/>
      <c r="H1423" s="37"/>
      <c r="I1423" s="37"/>
      <c r="J1423" s="37"/>
      <c r="K1423" s="37"/>
      <c r="L1423" s="22"/>
    </row>
    <row r="1424" spans="1:12">
      <c r="A1424" s="22" t="s">
        <v>3838</v>
      </c>
      <c r="B1424" s="267"/>
      <c r="C1424" s="286"/>
      <c r="D1424" s="22">
        <v>1</v>
      </c>
      <c r="E1424" s="22"/>
      <c r="F1424" s="37"/>
      <c r="G1424" s="37"/>
      <c r="H1424" s="37"/>
      <c r="I1424" s="37"/>
      <c r="J1424" s="37"/>
      <c r="K1424" s="37"/>
      <c r="L1424" s="22"/>
    </row>
    <row r="1425" spans="1:12">
      <c r="A1425" s="22" t="s">
        <v>3839</v>
      </c>
      <c r="B1425" s="267"/>
      <c r="C1425" s="286"/>
      <c r="D1425" s="22">
        <v>1</v>
      </c>
      <c r="E1425" s="22"/>
      <c r="F1425" s="37"/>
      <c r="G1425" s="37"/>
      <c r="H1425" s="37"/>
      <c r="I1425" s="37"/>
      <c r="J1425" s="37"/>
      <c r="K1425" s="37"/>
      <c r="L1425" s="22"/>
    </row>
    <row r="1426" spans="1:12">
      <c r="A1426" s="22" t="s">
        <v>3840</v>
      </c>
      <c r="B1426" s="267"/>
      <c r="C1426" s="286"/>
      <c r="D1426" s="22">
        <v>1</v>
      </c>
      <c r="E1426" s="22"/>
      <c r="F1426" s="37"/>
      <c r="G1426" s="37"/>
      <c r="H1426" s="37"/>
      <c r="I1426" s="37"/>
      <c r="J1426" s="37"/>
      <c r="K1426" s="37"/>
      <c r="L1426" s="22"/>
    </row>
    <row r="1427" spans="1:12">
      <c r="A1427" s="22" t="s">
        <v>3841</v>
      </c>
      <c r="B1427" s="267"/>
      <c r="C1427" s="286"/>
      <c r="D1427" s="22">
        <v>1</v>
      </c>
      <c r="E1427" s="22"/>
      <c r="F1427" s="37"/>
      <c r="G1427" s="37"/>
      <c r="H1427" s="37"/>
      <c r="I1427" s="37"/>
      <c r="J1427" s="37"/>
      <c r="K1427" s="37"/>
      <c r="L1427" s="22"/>
    </row>
    <row r="1428" spans="1:12">
      <c r="A1428" s="22" t="s">
        <v>3842</v>
      </c>
      <c r="B1428" s="267"/>
      <c r="C1428" s="286"/>
      <c r="D1428" s="22">
        <v>1</v>
      </c>
      <c r="E1428" s="22"/>
      <c r="F1428" s="37"/>
      <c r="G1428" s="37"/>
      <c r="H1428" s="37"/>
      <c r="I1428" s="37"/>
      <c r="J1428" s="37"/>
      <c r="K1428" s="37"/>
      <c r="L1428" s="22"/>
    </row>
    <row r="1429" spans="1:12" ht="15" thickBot="1">
      <c r="A1429" s="792" t="s">
        <v>3843</v>
      </c>
      <c r="B1429" s="269">
        <v>1</v>
      </c>
      <c r="C1429" s="287" t="s">
        <v>2726</v>
      </c>
      <c r="D1429" s="58">
        <v>0</v>
      </c>
      <c r="E1429" s="58">
        <v>3</v>
      </c>
      <c r="F1429" s="39"/>
      <c r="G1429" s="39"/>
      <c r="H1429" s="37">
        <f>VLOOKUP(E1429,'_Score matrix'!$B$31:$C$35,2,FALSE)</f>
        <v>1</v>
      </c>
      <c r="I1429" s="37">
        <f t="shared" ref="I1429" si="297">D1429*H1429</f>
        <v>0</v>
      </c>
      <c r="J1429" s="37">
        <f t="shared" ref="J1429" si="298">5*H1429</f>
        <v>5</v>
      </c>
      <c r="K1429" s="39"/>
    </row>
    <row r="1430" spans="1:12" ht="15" thickBot="1">
      <c r="A1430" s="69" t="s">
        <v>2806</v>
      </c>
      <c r="B1430" s="262"/>
      <c r="C1430" s="281"/>
      <c r="D1430" s="20">
        <f>SUMIFS(D:D,$A:$A,"M 6*",$B:$B,1,$C:$C,"M",$L:$L,"&lt;&gt;NIST MAPPING")</f>
        <v>0</v>
      </c>
      <c r="E1430" s="20">
        <f>SUMIFS(E:E,$A:$A,"M 6*",$B:$B,1,$C:$C,"M",$L:$L,"&lt;&gt;NIST MAPPING")</f>
        <v>30</v>
      </c>
      <c r="F1430" s="33"/>
      <c r="G1430" s="33"/>
      <c r="H1430" s="33">
        <f>SUMIFS(H:H,$A:$A,"M 6*",$B:$B,1,$C:$C,"M",$L:$L,"&lt;&gt;NIST MAPPING")</f>
        <v>10</v>
      </c>
      <c r="I1430" s="33">
        <f>SUMIFS(I:I,$A:$A,"M 6*",$B:$B,1,$C:$C,"M",$L:$L,"&lt;&gt;NIST MAPPING")</f>
        <v>0</v>
      </c>
      <c r="J1430" s="33">
        <f>SUMIFS(J:J,$A:$A,"M 6*",$B:$B,1,$C:$C,"M",$L:$L,"&lt;&gt;NIST MAPPING")</f>
        <v>50</v>
      </c>
      <c r="K1430" s="33">
        <f>IF(ROUND(100*(I1430-H1430)/(J1430-H1430),2) &lt; 0, 0, ROUND(100*(I1430-H1430)/(J1430-H1430),2))</f>
        <v>0</v>
      </c>
      <c r="L1430" s="462"/>
    </row>
    <row r="1431" spans="1:12">
      <c r="A1431" s="779" t="s">
        <v>3844</v>
      </c>
      <c r="B1431" s="780"/>
      <c r="C1431" s="781"/>
      <c r="D1431" s="782"/>
      <c r="E1431" s="782"/>
      <c r="F1431" s="782"/>
      <c r="G1431" s="782"/>
      <c r="H1431" s="782"/>
      <c r="I1431" s="782"/>
      <c r="J1431" s="782"/>
      <c r="K1431" s="782"/>
      <c r="L1431" s="782"/>
    </row>
    <row r="1432" spans="1:12">
      <c r="A1432" s="22" t="s">
        <v>3845</v>
      </c>
      <c r="B1432" s="267">
        <v>1</v>
      </c>
      <c r="C1432" s="286" t="s">
        <v>2726</v>
      </c>
      <c r="D1432" s="22">
        <v>0</v>
      </c>
      <c r="E1432" s="22">
        <v>3</v>
      </c>
      <c r="F1432" s="37" t="s">
        <v>3016</v>
      </c>
      <c r="G1432" s="37" t="str">
        <f>IF(B1432=1,F1432,"")</f>
        <v>PR.PS-04</v>
      </c>
      <c r="H1432" s="37">
        <f>VLOOKUP(E1432,'_Score matrix'!$B$31:$C$35,2,FALSE)</f>
        <v>1</v>
      </c>
      <c r="I1432" s="37">
        <f>D1432*H1432</f>
        <v>0</v>
      </c>
      <c r="J1432" s="37">
        <f>5*H1432</f>
        <v>5</v>
      </c>
      <c r="K1432" s="37"/>
      <c r="L1432" s="22"/>
    </row>
    <row r="1433" spans="1:12">
      <c r="A1433" s="22" t="s">
        <v>3846</v>
      </c>
      <c r="B1433" s="267">
        <v>1</v>
      </c>
      <c r="C1433" s="286" t="s">
        <v>2726</v>
      </c>
      <c r="D1433" s="22">
        <v>0</v>
      </c>
      <c r="E1433" s="22">
        <v>3</v>
      </c>
      <c r="F1433" s="37" t="s">
        <v>2981</v>
      </c>
      <c r="G1433" s="37" t="str">
        <f>IF(B1433=1,F1433,"")</f>
        <v>PR.DS-11</v>
      </c>
      <c r="H1433" s="37">
        <f>VLOOKUP(E1433,'_Score matrix'!$B$31:$C$35,2,FALSE)</f>
        <v>1</v>
      </c>
      <c r="I1433" s="37">
        <f>D1433*H1433</f>
        <v>0</v>
      </c>
      <c r="J1433" s="37">
        <f>5*H1433</f>
        <v>5</v>
      </c>
      <c r="K1433" s="37"/>
      <c r="L1433" s="22"/>
    </row>
    <row r="1434" spans="1:12">
      <c r="A1434" s="254" t="str">
        <f>A1433</f>
        <v>M 7.2</v>
      </c>
      <c r="B1434" s="254">
        <f>B1433</f>
        <v>1</v>
      </c>
      <c r="C1434" s="813" t="str">
        <f>C1433</f>
        <v>M</v>
      </c>
      <c r="D1434" s="254">
        <f>D1433</f>
        <v>0</v>
      </c>
      <c r="E1434" s="254">
        <f>E1433</f>
        <v>3</v>
      </c>
      <c r="F1434" s="254" t="s">
        <v>3016</v>
      </c>
      <c r="G1434" s="254" t="str">
        <f t="shared" ref="G1434" si="299">IF(B1434=1,F1434,"")</f>
        <v>PR.PS-04</v>
      </c>
      <c r="H1434" s="254">
        <f>H1433</f>
        <v>1</v>
      </c>
      <c r="I1434" s="254">
        <f>I1433</f>
        <v>0</v>
      </c>
      <c r="J1434" s="254">
        <f>J1433</f>
        <v>5</v>
      </c>
      <c r="K1434" s="254"/>
      <c r="L1434" s="431" t="s">
        <v>2811</v>
      </c>
    </row>
    <row r="1435" spans="1:12">
      <c r="A1435" s="22" t="s">
        <v>3847</v>
      </c>
      <c r="B1435" s="267"/>
      <c r="C1435" s="286"/>
      <c r="D1435" s="22"/>
      <c r="E1435" s="22"/>
      <c r="F1435" s="37"/>
      <c r="G1435" s="37"/>
      <c r="H1435" s="37"/>
      <c r="I1435" s="37"/>
      <c r="J1435" s="37"/>
      <c r="K1435" s="37"/>
      <c r="L1435" s="22"/>
    </row>
    <row r="1436" spans="1:12">
      <c r="A1436" s="22" t="s">
        <v>3848</v>
      </c>
      <c r="B1436" s="267"/>
      <c r="C1436" s="286"/>
      <c r="D1436" s="22"/>
      <c r="E1436" s="22"/>
      <c r="F1436" s="37"/>
      <c r="G1436" s="37"/>
      <c r="H1436" s="37"/>
      <c r="I1436" s="37"/>
      <c r="J1436" s="37"/>
      <c r="K1436" s="37"/>
      <c r="L1436" s="22"/>
    </row>
    <row r="1437" spans="1:12">
      <c r="A1437" s="22" t="s">
        <v>3849</v>
      </c>
      <c r="B1437" s="267"/>
      <c r="C1437" s="286"/>
      <c r="D1437" s="22"/>
      <c r="E1437" s="22"/>
      <c r="F1437" s="37"/>
      <c r="G1437" s="37"/>
      <c r="H1437" s="37"/>
      <c r="I1437" s="37"/>
      <c r="J1437" s="37"/>
      <c r="K1437" s="37"/>
      <c r="L1437" s="22"/>
    </row>
    <row r="1438" spans="1:12">
      <c r="A1438" s="22" t="s">
        <v>3850</v>
      </c>
      <c r="B1438" s="267"/>
      <c r="C1438" s="286"/>
      <c r="D1438" s="22"/>
      <c r="E1438" s="22"/>
      <c r="F1438" s="37"/>
      <c r="G1438" s="37"/>
      <c r="H1438" s="37"/>
      <c r="I1438" s="37"/>
      <c r="J1438" s="37"/>
      <c r="K1438" s="37"/>
      <c r="L1438" s="22"/>
    </row>
    <row r="1439" spans="1:12">
      <c r="A1439" s="22" t="s">
        <v>3851</v>
      </c>
      <c r="B1439" s="267"/>
      <c r="C1439" s="286"/>
      <c r="D1439" s="22"/>
      <c r="E1439" s="22"/>
      <c r="F1439" s="37"/>
      <c r="G1439" s="37"/>
      <c r="H1439" s="37"/>
      <c r="I1439" s="37"/>
      <c r="J1439" s="37"/>
      <c r="K1439" s="37"/>
      <c r="L1439" s="22"/>
    </row>
    <row r="1440" spans="1:12">
      <c r="A1440" s="22" t="s">
        <v>3852</v>
      </c>
      <c r="B1440" s="267"/>
      <c r="C1440" s="286"/>
      <c r="D1440" s="22"/>
      <c r="E1440" s="22"/>
      <c r="F1440" s="37"/>
      <c r="G1440" s="37"/>
      <c r="H1440" s="37"/>
      <c r="I1440" s="37"/>
      <c r="J1440" s="37"/>
      <c r="K1440" s="37"/>
      <c r="L1440" s="22"/>
    </row>
    <row r="1441" spans="1:12">
      <c r="A1441" s="22" t="s">
        <v>3853</v>
      </c>
      <c r="B1441" s="267"/>
      <c r="C1441" s="286"/>
      <c r="D1441" s="22"/>
      <c r="E1441" s="22"/>
      <c r="F1441" s="37"/>
      <c r="G1441" s="37"/>
      <c r="H1441" s="37"/>
      <c r="I1441" s="37"/>
      <c r="J1441" s="37"/>
      <c r="K1441" s="37"/>
      <c r="L1441" s="22"/>
    </row>
    <row r="1442" spans="1:12">
      <c r="A1442" s="22" t="s">
        <v>3854</v>
      </c>
      <c r="B1442" s="267"/>
      <c r="C1442" s="286"/>
      <c r="D1442" s="22"/>
      <c r="E1442" s="22"/>
      <c r="F1442" s="37"/>
      <c r="G1442" s="37"/>
      <c r="H1442" s="37"/>
      <c r="I1442" s="37"/>
      <c r="J1442" s="37"/>
      <c r="K1442" s="37"/>
      <c r="L1442" s="22"/>
    </row>
    <row r="1443" spans="1:12">
      <c r="A1443" s="22" t="s">
        <v>3855</v>
      </c>
      <c r="B1443" s="267"/>
      <c r="C1443" s="286"/>
      <c r="D1443" s="22"/>
      <c r="E1443" s="22"/>
      <c r="F1443" s="37"/>
      <c r="G1443" s="37"/>
      <c r="H1443" s="37"/>
      <c r="I1443" s="37"/>
      <c r="J1443" s="37"/>
      <c r="K1443" s="37"/>
      <c r="L1443" s="22"/>
    </row>
    <row r="1444" spans="1:12">
      <c r="A1444" s="22" t="s">
        <v>3856</v>
      </c>
      <c r="B1444" s="267"/>
      <c r="C1444" s="286"/>
      <c r="D1444" s="22"/>
      <c r="E1444" s="22"/>
      <c r="F1444" s="37"/>
      <c r="G1444" s="37"/>
      <c r="H1444" s="37"/>
      <c r="I1444" s="37"/>
      <c r="J1444" s="37"/>
      <c r="K1444" s="37"/>
      <c r="L1444" s="22"/>
    </row>
    <row r="1445" spans="1:12">
      <c r="A1445" s="22" t="s">
        <v>3857</v>
      </c>
      <c r="B1445" s="267">
        <v>1</v>
      </c>
      <c r="C1445" s="286" t="s">
        <v>2726</v>
      </c>
      <c r="D1445" s="22">
        <v>0</v>
      </c>
      <c r="E1445" s="22">
        <v>3</v>
      </c>
      <c r="F1445" s="37" t="s">
        <v>3016</v>
      </c>
      <c r="G1445" s="37" t="str">
        <f>IF(B1445=1,F1445,"")</f>
        <v>PR.PS-04</v>
      </c>
      <c r="H1445" s="37">
        <f>VLOOKUP(E1445,'_Score matrix'!$B$31:$C$35,2,FALSE)</f>
        <v>1</v>
      </c>
      <c r="I1445" s="37">
        <f t="shared" ref="I1445:I1453" si="300">D1445*H1445</f>
        <v>0</v>
      </c>
      <c r="J1445" s="37">
        <f t="shared" ref="J1445:J1453" si="301">5*H1445</f>
        <v>5</v>
      </c>
      <c r="K1445" s="37"/>
      <c r="L1445" s="22"/>
    </row>
    <row r="1446" spans="1:12">
      <c r="A1446" s="254" t="str">
        <f>A1445</f>
        <v>M 7.4</v>
      </c>
      <c r="B1446" s="254">
        <f>B1445</f>
        <v>1</v>
      </c>
      <c r="C1446" s="813" t="str">
        <f>C1445</f>
        <v>M</v>
      </c>
      <c r="D1446" s="254">
        <f>D1445</f>
        <v>0</v>
      </c>
      <c r="E1446" s="254">
        <f>E1445</f>
        <v>3</v>
      </c>
      <c r="F1446" s="254" t="s">
        <v>2773</v>
      </c>
      <c r="G1446" s="254" t="str">
        <f t="shared" ref="G1446" si="302">IF(B1446=1,F1446,"")</f>
        <v>GV.PO-01</v>
      </c>
      <c r="H1446" s="254">
        <f>H1445</f>
        <v>1</v>
      </c>
      <c r="I1446" s="254">
        <f>I1445</f>
        <v>0</v>
      </c>
      <c r="J1446" s="254">
        <f>J1445</f>
        <v>5</v>
      </c>
      <c r="K1446" s="254"/>
      <c r="L1446" s="431" t="s">
        <v>2811</v>
      </c>
    </row>
    <row r="1447" spans="1:12">
      <c r="A1447" s="22" t="s">
        <v>3858</v>
      </c>
      <c r="B1447" s="267">
        <v>1</v>
      </c>
      <c r="C1447" s="286" t="s">
        <v>2726</v>
      </c>
      <c r="D1447" s="22">
        <v>0</v>
      </c>
      <c r="E1447" s="22">
        <v>3</v>
      </c>
      <c r="F1447" s="37" t="s">
        <v>3094</v>
      </c>
      <c r="G1447" s="37" t="str">
        <f>IF(B1447=1,F1447,"")</f>
        <v>DE.AE-03</v>
      </c>
      <c r="H1447" s="37">
        <f>VLOOKUP(E1447,'_Score matrix'!$B$31:$C$35,2,FALSE)</f>
        <v>1</v>
      </c>
      <c r="I1447" s="37">
        <f t="shared" si="300"/>
        <v>0</v>
      </c>
      <c r="J1447" s="37">
        <f t="shared" si="301"/>
        <v>5</v>
      </c>
      <c r="K1447" s="37"/>
      <c r="L1447" s="22"/>
    </row>
    <row r="1448" spans="1:12">
      <c r="A1448" s="22" t="s">
        <v>3859</v>
      </c>
      <c r="B1448" s="267">
        <v>1</v>
      </c>
      <c r="C1448" s="286" t="s">
        <v>2726</v>
      </c>
      <c r="D1448" s="22">
        <v>0</v>
      </c>
      <c r="E1448" s="22">
        <v>3</v>
      </c>
      <c r="F1448" s="37" t="s">
        <v>3016</v>
      </c>
      <c r="G1448" s="37" t="str">
        <f>IF(B1448=1,F1448,"")</f>
        <v>PR.PS-04</v>
      </c>
      <c r="H1448" s="37">
        <f>VLOOKUP(E1448,'_Score matrix'!$B$31:$C$35,2,FALSE)</f>
        <v>1</v>
      </c>
      <c r="I1448" s="37">
        <f t="shared" si="300"/>
        <v>0</v>
      </c>
      <c r="J1448" s="37">
        <f t="shared" si="301"/>
        <v>5</v>
      </c>
      <c r="K1448" s="37"/>
      <c r="L1448" s="22"/>
    </row>
    <row r="1449" spans="1:12">
      <c r="A1449" s="22" t="s">
        <v>3860</v>
      </c>
      <c r="B1449" s="267">
        <v>1</v>
      </c>
      <c r="C1449" s="286" t="s">
        <v>2726</v>
      </c>
      <c r="D1449" s="22">
        <v>0</v>
      </c>
      <c r="E1449" s="22">
        <v>3</v>
      </c>
      <c r="F1449" s="37" t="s">
        <v>3016</v>
      </c>
      <c r="G1449" s="37" t="str">
        <f>IF(B1449=1,F1449,"")</f>
        <v>PR.PS-04</v>
      </c>
      <c r="H1449" s="37">
        <f>VLOOKUP(E1449,'_Score matrix'!$B$31:$C$35,2,FALSE)</f>
        <v>1</v>
      </c>
      <c r="I1449" s="37">
        <f t="shared" si="300"/>
        <v>0</v>
      </c>
      <c r="J1449" s="37">
        <f t="shared" si="301"/>
        <v>5</v>
      </c>
      <c r="K1449" s="37"/>
      <c r="L1449" s="22"/>
    </row>
    <row r="1450" spans="1:12">
      <c r="A1450" s="22" t="s">
        <v>3861</v>
      </c>
      <c r="B1450" s="267">
        <v>1</v>
      </c>
      <c r="C1450" s="286" t="s">
        <v>2726</v>
      </c>
      <c r="D1450" s="22">
        <v>0</v>
      </c>
      <c r="E1450" s="22">
        <v>3</v>
      </c>
      <c r="F1450" s="37" t="s">
        <v>3142</v>
      </c>
      <c r="G1450" s="37" t="str">
        <f>IF(B1450=1,F1450,"")</f>
        <v>PR.DS-01</v>
      </c>
      <c r="H1450" s="37">
        <f>VLOOKUP(E1450,'_Score matrix'!$B$31:$C$35,2,FALSE)</f>
        <v>1</v>
      </c>
      <c r="I1450" s="37">
        <f t="shared" si="300"/>
        <v>0</v>
      </c>
      <c r="J1450" s="37">
        <f t="shared" si="301"/>
        <v>5</v>
      </c>
      <c r="K1450" s="37"/>
      <c r="L1450" s="22"/>
    </row>
    <row r="1451" spans="1:12">
      <c r="A1451" s="254" t="str">
        <f>A1450</f>
        <v>M 7.8</v>
      </c>
      <c r="B1451" s="254">
        <f>B1450</f>
        <v>1</v>
      </c>
      <c r="C1451" s="813" t="str">
        <f>C1450</f>
        <v>M</v>
      </c>
      <c r="D1451" s="254">
        <f>D1450</f>
        <v>0</v>
      </c>
      <c r="E1451" s="254">
        <f>E1450</f>
        <v>3</v>
      </c>
      <c r="F1451" s="254" t="s">
        <v>3473</v>
      </c>
      <c r="G1451" s="254" t="str">
        <f t="shared" ref="G1451:G1452" si="303">IF(B1451=1,F1451,"")</f>
        <v>PR.DS-02</v>
      </c>
      <c r="H1451" s="254">
        <f>H1450</f>
        <v>1</v>
      </c>
      <c r="I1451" s="254">
        <f>I1450</f>
        <v>0</v>
      </c>
      <c r="J1451" s="254">
        <f>J1450</f>
        <v>5</v>
      </c>
      <c r="K1451" s="254"/>
      <c r="L1451" s="431" t="s">
        <v>2811</v>
      </c>
    </row>
    <row r="1452" spans="1:12">
      <c r="A1452" s="254" t="str">
        <f>A1450</f>
        <v>M 7.8</v>
      </c>
      <c r="B1452" s="254">
        <f>B1450</f>
        <v>1</v>
      </c>
      <c r="C1452" s="813" t="str">
        <f>C1450</f>
        <v>M</v>
      </c>
      <c r="D1452" s="254">
        <f>D1450</f>
        <v>0</v>
      </c>
      <c r="E1452" s="254">
        <f>E1450</f>
        <v>3</v>
      </c>
      <c r="F1452" s="254" t="s">
        <v>3862</v>
      </c>
      <c r="G1452" s="254" t="str">
        <f t="shared" si="303"/>
        <v>PR.DS-03</v>
      </c>
      <c r="H1452" s="254">
        <f>H1450</f>
        <v>1</v>
      </c>
      <c r="I1452" s="254">
        <f>I1450</f>
        <v>0</v>
      </c>
      <c r="J1452" s="254">
        <f>J1450</f>
        <v>5</v>
      </c>
      <c r="K1452" s="254"/>
      <c r="L1452" s="431" t="s">
        <v>2811</v>
      </c>
    </row>
    <row r="1453" spans="1:12" ht="15" thickBot="1">
      <c r="A1453" s="22" t="s">
        <v>3863</v>
      </c>
      <c r="B1453" s="267">
        <v>1</v>
      </c>
      <c r="C1453" s="286" t="s">
        <v>2726</v>
      </c>
      <c r="D1453" s="22">
        <v>0</v>
      </c>
      <c r="E1453" s="22">
        <v>3</v>
      </c>
      <c r="F1453" s="37" t="s">
        <v>2990</v>
      </c>
      <c r="G1453" s="37" t="str">
        <f>IF(B1453=1,F1453,"")</f>
        <v>PR.AA-05</v>
      </c>
      <c r="H1453" s="37">
        <f>VLOOKUP(E1453,'_Score matrix'!$B$31:$C$35,2,FALSE)</f>
        <v>1</v>
      </c>
      <c r="I1453" s="37">
        <f t="shared" si="300"/>
        <v>0</v>
      </c>
      <c r="J1453" s="37">
        <f t="shared" si="301"/>
        <v>5</v>
      </c>
      <c r="K1453" s="37"/>
      <c r="L1453" s="22"/>
    </row>
    <row r="1454" spans="1:12" ht="15" thickBot="1">
      <c r="A1454" s="69" t="s">
        <v>2806</v>
      </c>
      <c r="B1454" s="262"/>
      <c r="C1454" s="281"/>
      <c r="D1454" s="20">
        <f>SUMIFS(D:D,$A:$A,"M 7*",$B:$B,1,$C:$C,"M",$L:$L,"&lt;&gt;NIST MAPPING")</f>
        <v>0</v>
      </c>
      <c r="E1454" s="20">
        <f>SUMIFS(E:E,$A:$A,"M 7*",$B:$B,1,$C:$C,"M",$L:$L,"&lt;&gt;NIST MAPPING")</f>
        <v>24</v>
      </c>
      <c r="F1454" s="33"/>
      <c r="G1454" s="33"/>
      <c r="H1454" s="33">
        <f>SUMIFS(H:H,$A:$A,"M 7*",$B:$B,1,$C:$C,"M",$L:$L,"&lt;&gt;NIST MAPPING")</f>
        <v>8</v>
      </c>
      <c r="I1454" s="33">
        <f>SUMIFS(I:I,$A:$A,"M 7*",$B:$B,1,$C:$C,"M",$L:$L,"&lt;&gt;NIST MAPPING")</f>
        <v>0</v>
      </c>
      <c r="J1454" s="33">
        <f>SUMIFS(J:J,$A:$A,"M 7*",$B:$B,1,$C:$C,"M",$L:$L,"&lt;&gt;NIST MAPPING")</f>
        <v>40</v>
      </c>
      <c r="K1454" s="33">
        <f>IF(ROUND(100*(I1454-H1454)/(J1454-H1454),2) &lt; 0, 0, ROUND(100*(I1454-H1454)/(J1454-H1454),2))</f>
        <v>0</v>
      </c>
      <c r="L1454" s="462"/>
    </row>
    <row r="1455" spans="1:12">
      <c r="A1455" s="501" t="s">
        <v>3864</v>
      </c>
      <c r="B1455" s="808">
        <f t="shared" ref="B1455:B1465" si="304">$D$743-1</f>
        <v>1</v>
      </c>
      <c r="C1455" s="809" t="s">
        <v>3067</v>
      </c>
      <c r="D1455" s="501">
        <v>0</v>
      </c>
      <c r="E1455" s="501">
        <f t="shared" ref="E1455:E1460" si="305">IF(D1455=6, 1, 3)</f>
        <v>3</v>
      </c>
      <c r="F1455" s="181" t="s">
        <v>3306</v>
      </c>
      <c r="G1455" s="181" t="str">
        <f t="shared" ref="G1455:G1460" si="306">IF(B1455=1,F1455,"")</f>
        <v>ID.RA-02</v>
      </c>
      <c r="H1455" s="48">
        <f>VLOOKUP(E1455,'_Score matrix'!$B$31:$C$35,2,FALSE)</f>
        <v>1</v>
      </c>
      <c r="I1455" s="48">
        <f t="shared" ref="I1455:I1460" si="307">D1455*H1455</f>
        <v>0</v>
      </c>
      <c r="J1455" s="48">
        <f t="shared" ref="J1455:J1460" si="308">5*H1455</f>
        <v>5</v>
      </c>
      <c r="K1455" s="48"/>
    </row>
    <row r="1456" spans="1:12">
      <c r="A1456" s="22" t="s">
        <v>3865</v>
      </c>
      <c r="B1456" s="257">
        <f t="shared" si="304"/>
        <v>1</v>
      </c>
      <c r="C1456" s="279" t="s">
        <v>3067</v>
      </c>
      <c r="D1456" s="22">
        <v>0</v>
      </c>
      <c r="E1456" s="22">
        <f t="shared" si="305"/>
        <v>3</v>
      </c>
      <c r="F1456" s="205" t="s">
        <v>3306</v>
      </c>
      <c r="G1456" s="205" t="str">
        <f t="shared" si="306"/>
        <v>ID.RA-02</v>
      </c>
      <c r="H1456" s="37">
        <f>VLOOKUP(E1456,'_Score matrix'!$B$31:$C$35,2,FALSE)</f>
        <v>1</v>
      </c>
      <c r="I1456" s="37">
        <f t="shared" si="307"/>
        <v>0</v>
      </c>
      <c r="J1456" s="37">
        <f t="shared" si="308"/>
        <v>5</v>
      </c>
      <c r="K1456" s="37"/>
    </row>
    <row r="1457" spans="1:11">
      <c r="A1457" s="22" t="s">
        <v>3866</v>
      </c>
      <c r="B1457" s="257">
        <f t="shared" si="304"/>
        <v>1</v>
      </c>
      <c r="C1457" s="279" t="s">
        <v>3067</v>
      </c>
      <c r="D1457" s="22">
        <v>0</v>
      </c>
      <c r="E1457" s="22">
        <f t="shared" si="305"/>
        <v>3</v>
      </c>
      <c r="F1457" s="205" t="s">
        <v>3306</v>
      </c>
      <c r="G1457" s="205" t="str">
        <f t="shared" si="306"/>
        <v>ID.RA-02</v>
      </c>
      <c r="H1457" s="37">
        <f>VLOOKUP(E1457,'_Score matrix'!$B$31:$C$35,2,FALSE)</f>
        <v>1</v>
      </c>
      <c r="I1457" s="37">
        <f t="shared" si="307"/>
        <v>0</v>
      </c>
      <c r="J1457" s="37">
        <f t="shared" si="308"/>
        <v>5</v>
      </c>
      <c r="K1457" s="37"/>
    </row>
    <row r="1458" spans="1:11">
      <c r="A1458" s="22" t="s">
        <v>3867</v>
      </c>
      <c r="B1458" s="257">
        <f t="shared" si="304"/>
        <v>1</v>
      </c>
      <c r="C1458" s="279" t="s">
        <v>3067</v>
      </c>
      <c r="D1458" s="22">
        <v>0</v>
      </c>
      <c r="E1458" s="22">
        <f t="shared" si="305"/>
        <v>3</v>
      </c>
      <c r="F1458" s="205" t="s">
        <v>3306</v>
      </c>
      <c r="G1458" s="205" t="str">
        <f t="shared" si="306"/>
        <v>ID.RA-02</v>
      </c>
      <c r="H1458" s="37">
        <f>VLOOKUP(E1458,'_Score matrix'!$B$31:$C$35,2,FALSE)</f>
        <v>1</v>
      </c>
      <c r="I1458" s="37">
        <f t="shared" si="307"/>
        <v>0</v>
      </c>
      <c r="J1458" s="37">
        <f t="shared" si="308"/>
        <v>5</v>
      </c>
      <c r="K1458" s="37"/>
    </row>
    <row r="1459" spans="1:11">
      <c r="A1459" s="22" t="s">
        <v>3868</v>
      </c>
      <c r="B1459" s="257">
        <f t="shared" si="304"/>
        <v>1</v>
      </c>
      <c r="C1459" s="279" t="s">
        <v>3067</v>
      </c>
      <c r="D1459" s="22">
        <v>0</v>
      </c>
      <c r="E1459" s="22">
        <f t="shared" si="305"/>
        <v>3</v>
      </c>
      <c r="F1459" s="205" t="s">
        <v>3306</v>
      </c>
      <c r="G1459" s="205" t="str">
        <f t="shared" si="306"/>
        <v>ID.RA-02</v>
      </c>
      <c r="H1459" s="37">
        <f>VLOOKUP(E1459,'_Score matrix'!$B$31:$C$35,2,FALSE)</f>
        <v>1</v>
      </c>
      <c r="I1459" s="37">
        <f t="shared" si="307"/>
        <v>0</v>
      </c>
      <c r="J1459" s="37">
        <f t="shared" si="308"/>
        <v>5</v>
      </c>
      <c r="K1459" s="37"/>
    </row>
    <row r="1460" spans="1:11">
      <c r="A1460" s="22" t="s">
        <v>3869</v>
      </c>
      <c r="B1460" s="257">
        <f t="shared" si="304"/>
        <v>1</v>
      </c>
      <c r="C1460" s="279" t="s">
        <v>3067</v>
      </c>
      <c r="D1460" s="22">
        <v>0</v>
      </c>
      <c r="E1460" s="22">
        <f t="shared" si="305"/>
        <v>3</v>
      </c>
      <c r="F1460" s="205" t="s">
        <v>3306</v>
      </c>
      <c r="G1460" s="205" t="str">
        <f t="shared" si="306"/>
        <v>ID.RA-02</v>
      </c>
      <c r="H1460" s="37">
        <f>VLOOKUP(E1460,'_Score matrix'!$B$31:$C$35,2,FALSE)</f>
        <v>1</v>
      </c>
      <c r="I1460" s="37">
        <f t="shared" si="307"/>
        <v>0</v>
      </c>
      <c r="J1460" s="37">
        <f t="shared" si="308"/>
        <v>5</v>
      </c>
      <c r="K1460" s="37"/>
    </row>
    <row r="1461" spans="1:11">
      <c r="A1461" s="22" t="s">
        <v>3870</v>
      </c>
      <c r="B1461" s="257">
        <f t="shared" si="304"/>
        <v>1</v>
      </c>
      <c r="C1461" s="279" t="s">
        <v>3067</v>
      </c>
      <c r="D1461" s="22">
        <v>0</v>
      </c>
      <c r="E1461" s="22">
        <f t="shared" ref="E1461:E1465" si="309">IF(D1461=6, 1, 3)</f>
        <v>3</v>
      </c>
      <c r="F1461" s="37"/>
      <c r="G1461" s="37"/>
      <c r="H1461" s="37">
        <f>VLOOKUP(E1461,'_Score matrix'!$B$31:$C$35,2,FALSE)</f>
        <v>1</v>
      </c>
      <c r="I1461" s="37">
        <f t="shared" ref="I1461:I1465" si="310">D1461*H1461</f>
        <v>0</v>
      </c>
      <c r="J1461" s="37">
        <f t="shared" ref="J1461:J1465" si="311">5*H1461</f>
        <v>5</v>
      </c>
      <c r="K1461" s="37"/>
    </row>
    <row r="1462" spans="1:11">
      <c r="A1462" s="22" t="s">
        <v>3871</v>
      </c>
      <c r="B1462" s="257">
        <f t="shared" si="304"/>
        <v>1</v>
      </c>
      <c r="C1462" s="279" t="s">
        <v>3067</v>
      </c>
      <c r="D1462" s="22">
        <v>0</v>
      </c>
      <c r="E1462" s="22">
        <f t="shared" si="309"/>
        <v>3</v>
      </c>
      <c r="F1462" s="37"/>
      <c r="G1462" s="37"/>
      <c r="H1462" s="37">
        <f>VLOOKUP(E1462,'_Score matrix'!$B$31:$C$35,2,FALSE)</f>
        <v>1</v>
      </c>
      <c r="I1462" s="37">
        <f t="shared" si="310"/>
        <v>0</v>
      </c>
      <c r="J1462" s="37">
        <f t="shared" si="311"/>
        <v>5</v>
      </c>
      <c r="K1462" s="37"/>
    </row>
    <row r="1463" spans="1:11">
      <c r="A1463" s="22" t="s">
        <v>3872</v>
      </c>
      <c r="B1463" s="257">
        <f t="shared" si="304"/>
        <v>1</v>
      </c>
      <c r="C1463" s="279" t="s">
        <v>3067</v>
      </c>
      <c r="D1463" s="22">
        <v>0</v>
      </c>
      <c r="E1463" s="22">
        <f t="shared" si="309"/>
        <v>3</v>
      </c>
      <c r="F1463" s="37"/>
      <c r="G1463" s="37"/>
      <c r="H1463" s="37">
        <f>VLOOKUP(E1463,'_Score matrix'!$B$31:$C$35,2,FALSE)</f>
        <v>1</v>
      </c>
      <c r="I1463" s="37">
        <f t="shared" si="310"/>
        <v>0</v>
      </c>
      <c r="J1463" s="37">
        <f t="shared" si="311"/>
        <v>5</v>
      </c>
      <c r="K1463" s="37"/>
    </row>
    <row r="1464" spans="1:11">
      <c r="A1464" s="22" t="s">
        <v>3873</v>
      </c>
      <c r="B1464" s="257">
        <f t="shared" si="304"/>
        <v>1</v>
      </c>
      <c r="C1464" s="279" t="s">
        <v>3067</v>
      </c>
      <c r="D1464" s="22">
        <v>0</v>
      </c>
      <c r="E1464" s="22">
        <f t="shared" si="309"/>
        <v>3</v>
      </c>
      <c r="F1464" s="37"/>
      <c r="G1464" s="37"/>
      <c r="H1464" s="37">
        <f>VLOOKUP(E1464,'_Score matrix'!$B$31:$C$35,2,FALSE)</f>
        <v>1</v>
      </c>
      <c r="I1464" s="37">
        <f t="shared" si="310"/>
        <v>0</v>
      </c>
      <c r="J1464" s="37">
        <f t="shared" si="311"/>
        <v>5</v>
      </c>
      <c r="K1464" s="37"/>
    </row>
    <row r="1465" spans="1:11">
      <c r="A1465" s="22" t="s">
        <v>3874</v>
      </c>
      <c r="B1465" s="257">
        <f t="shared" si="304"/>
        <v>1</v>
      </c>
      <c r="C1465" s="279" t="s">
        <v>3067</v>
      </c>
      <c r="D1465" s="22">
        <v>0</v>
      </c>
      <c r="E1465" s="22">
        <f t="shared" si="309"/>
        <v>3</v>
      </c>
      <c r="F1465" s="37"/>
      <c r="G1465" s="37"/>
      <c r="H1465" s="37">
        <f>VLOOKUP(E1465,'_Score matrix'!$B$31:$C$35,2,FALSE)</f>
        <v>1</v>
      </c>
      <c r="I1465" s="37">
        <f t="shared" si="310"/>
        <v>0</v>
      </c>
      <c r="J1465" s="37">
        <f t="shared" si="311"/>
        <v>5</v>
      </c>
      <c r="K1465" s="37"/>
    </row>
    <row r="2159" spans="5:5">
      <c r="E2159">
        <v>3</v>
      </c>
    </row>
  </sheetData>
  <phoneticPr fontId="2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9"/>
  <dimension ref="A2:C116"/>
  <sheetViews>
    <sheetView topLeftCell="A46" workbookViewId="0">
      <selection activeCell="C83" sqref="C83"/>
    </sheetView>
  </sheetViews>
  <sheetFormatPr defaultRowHeight="14.45"/>
  <cols>
    <col min="1" max="1" width="13.7109375" bestFit="1" customWidth="1"/>
    <col min="3" max="3" width="17.28515625" style="537" bestFit="1" customWidth="1"/>
  </cols>
  <sheetData>
    <row r="2" spans="1:3">
      <c r="A2" t="s">
        <v>3875</v>
      </c>
      <c r="C2" s="537" t="s">
        <v>3876</v>
      </c>
    </row>
    <row r="3" spans="1:3">
      <c r="A3" t="s">
        <v>3877</v>
      </c>
      <c r="B3">
        <v>1</v>
      </c>
      <c r="C3" s="537" t="s">
        <v>3878</v>
      </c>
    </row>
    <row r="4" spans="1:3">
      <c r="B4">
        <v>2</v>
      </c>
      <c r="C4" s="537" t="s">
        <v>3879</v>
      </c>
    </row>
    <row r="5" spans="1:3">
      <c r="A5" t="s">
        <v>3880</v>
      </c>
      <c r="B5">
        <v>3</v>
      </c>
      <c r="C5" s="537" t="s">
        <v>3881</v>
      </c>
    </row>
    <row r="7" spans="1:3">
      <c r="A7" t="s">
        <v>3882</v>
      </c>
      <c r="C7" s="537" t="s">
        <v>3876</v>
      </c>
    </row>
    <row r="8" spans="1:3">
      <c r="B8">
        <v>1</v>
      </c>
      <c r="C8" s="537" t="s">
        <v>3878</v>
      </c>
    </row>
    <row r="9" spans="1:3">
      <c r="B9">
        <v>2</v>
      </c>
      <c r="C9" s="537" t="s">
        <v>3883</v>
      </c>
    </row>
    <row r="10" spans="1:3">
      <c r="B10">
        <v>3</v>
      </c>
      <c r="C10" s="537" t="s">
        <v>3879</v>
      </c>
    </row>
    <row r="11" spans="1:3">
      <c r="B11">
        <v>4</v>
      </c>
      <c r="C11" s="537" t="s">
        <v>3881</v>
      </c>
    </row>
    <row r="13" spans="1:3">
      <c r="A13" t="s">
        <v>3884</v>
      </c>
      <c r="B13">
        <v>1</v>
      </c>
      <c r="C13" s="537" t="s">
        <v>3878</v>
      </c>
    </row>
    <row r="14" spans="1:3">
      <c r="B14">
        <v>2</v>
      </c>
      <c r="C14" s="537" t="s">
        <v>3885</v>
      </c>
    </row>
    <row r="15" spans="1:3">
      <c r="B15">
        <v>3</v>
      </c>
      <c r="C15" s="537" t="s">
        <v>3886</v>
      </c>
    </row>
    <row r="16" spans="1:3">
      <c r="B16">
        <v>4</v>
      </c>
      <c r="C16" s="537" t="s">
        <v>3887</v>
      </c>
    </row>
    <row r="17" spans="1:3">
      <c r="B17">
        <v>5</v>
      </c>
      <c r="C17" s="537" t="s">
        <v>3888</v>
      </c>
    </row>
    <row r="18" spans="1:3">
      <c r="A18" t="s">
        <v>3889</v>
      </c>
      <c r="B18">
        <v>6</v>
      </c>
      <c r="C18" s="537" t="s">
        <v>3881</v>
      </c>
    </row>
    <row r="20" spans="1:3">
      <c r="A20" t="s">
        <v>439</v>
      </c>
      <c r="B20">
        <v>1</v>
      </c>
      <c r="C20" s="537" t="s">
        <v>3890</v>
      </c>
    </row>
    <row r="21" spans="1:3">
      <c r="B21">
        <v>2</v>
      </c>
      <c r="C21" s="537" t="s">
        <v>3891</v>
      </c>
    </row>
    <row r="22" spans="1:3">
      <c r="B22">
        <v>3</v>
      </c>
      <c r="C22" s="537" t="s">
        <v>3892</v>
      </c>
    </row>
    <row r="23" spans="1:3">
      <c r="B23">
        <v>4</v>
      </c>
      <c r="C23" s="537" t="s">
        <v>3893</v>
      </c>
    </row>
    <row r="24" spans="1:3">
      <c r="B24">
        <v>5</v>
      </c>
      <c r="C24" s="537" t="s">
        <v>3894</v>
      </c>
    </row>
    <row r="27" spans="1:3">
      <c r="A27" t="s">
        <v>335</v>
      </c>
      <c r="B27">
        <v>1</v>
      </c>
      <c r="C27" s="537" t="s">
        <v>3895</v>
      </c>
    </row>
    <row r="28" spans="1:3">
      <c r="B28">
        <v>2</v>
      </c>
      <c r="C28" s="537" t="s">
        <v>3896</v>
      </c>
    </row>
    <row r="29" spans="1:3">
      <c r="B29">
        <v>3</v>
      </c>
      <c r="C29" s="537" t="s">
        <v>3897</v>
      </c>
    </row>
    <row r="30" spans="1:3">
      <c r="B30">
        <v>4</v>
      </c>
      <c r="C30" s="537" t="s">
        <v>3898</v>
      </c>
    </row>
    <row r="31" spans="1:3">
      <c r="B31">
        <v>5</v>
      </c>
      <c r="C31" s="537" t="s">
        <v>3899</v>
      </c>
    </row>
    <row r="33" spans="1:3">
      <c r="A33" t="s">
        <v>3900</v>
      </c>
      <c r="B33">
        <v>1</v>
      </c>
      <c r="C33" s="537" t="s">
        <v>3901</v>
      </c>
    </row>
    <row r="34" spans="1:3">
      <c r="B34">
        <v>2</v>
      </c>
      <c r="C34" s="537" t="s">
        <v>3902</v>
      </c>
    </row>
    <row r="35" spans="1:3">
      <c r="B35">
        <v>3</v>
      </c>
      <c r="C35" s="537" t="s">
        <v>3903</v>
      </c>
    </row>
    <row r="36" spans="1:3">
      <c r="B36">
        <v>4</v>
      </c>
      <c r="C36" s="537" t="s">
        <v>3904</v>
      </c>
    </row>
    <row r="37" spans="1:3">
      <c r="B37">
        <v>5</v>
      </c>
      <c r="C37" s="537" t="s">
        <v>3905</v>
      </c>
    </row>
    <row r="39" spans="1:3">
      <c r="A39" t="s">
        <v>3906</v>
      </c>
      <c r="B39">
        <v>1</v>
      </c>
      <c r="C39" s="537" t="s">
        <v>3907</v>
      </c>
    </row>
    <row r="40" spans="1:3">
      <c r="B40">
        <v>2</v>
      </c>
      <c r="C40" s="537" t="s">
        <v>3908</v>
      </c>
    </row>
    <row r="41" spans="1:3">
      <c r="B41">
        <v>3</v>
      </c>
      <c r="C41" s="537" t="s">
        <v>3886</v>
      </c>
    </row>
    <row r="42" spans="1:3">
      <c r="B42">
        <v>4</v>
      </c>
      <c r="C42" s="537" t="s">
        <v>3887</v>
      </c>
    </row>
    <row r="43" spans="1:3">
      <c r="B43">
        <v>5</v>
      </c>
      <c r="C43" s="537" t="s">
        <v>3909</v>
      </c>
    </row>
    <row r="45" spans="1:3">
      <c r="A45" t="s">
        <v>3910</v>
      </c>
      <c r="B45">
        <v>1</v>
      </c>
      <c r="C45" s="537" t="s">
        <v>3878</v>
      </c>
    </row>
    <row r="46" spans="1:3">
      <c r="B46">
        <v>2</v>
      </c>
      <c r="C46" s="537" t="s">
        <v>3911</v>
      </c>
    </row>
    <row r="47" spans="1:3">
      <c r="B47">
        <v>3</v>
      </c>
      <c r="C47" s="537" t="s">
        <v>3886</v>
      </c>
    </row>
    <row r="48" spans="1:3">
      <c r="B48">
        <v>4</v>
      </c>
      <c r="C48" s="537" t="s">
        <v>3887</v>
      </c>
    </row>
    <row r="49" spans="1:3">
      <c r="B49">
        <v>5</v>
      </c>
      <c r="C49" s="537" t="s">
        <v>3888</v>
      </c>
    </row>
    <row r="51" spans="1:3">
      <c r="A51" t="s">
        <v>286</v>
      </c>
      <c r="C51" s="537" t="s">
        <v>3912</v>
      </c>
    </row>
    <row r="52" spans="1:3">
      <c r="C52" s="537" t="s">
        <v>3913</v>
      </c>
    </row>
    <row r="53" spans="1:3">
      <c r="C53" s="537" t="s">
        <v>3914</v>
      </c>
    </row>
    <row r="54" spans="1:3">
      <c r="C54" s="537" t="s">
        <v>3915</v>
      </c>
    </row>
    <row r="56" spans="1:3">
      <c r="A56" t="s">
        <v>288</v>
      </c>
      <c r="C56" s="537" t="s">
        <v>3916</v>
      </c>
    </row>
    <row r="57" spans="1:3">
      <c r="C57" s="537" t="s">
        <v>3917</v>
      </c>
    </row>
    <row r="58" spans="1:3">
      <c r="C58" s="537" t="s">
        <v>3918</v>
      </c>
    </row>
    <row r="60" spans="1:3">
      <c r="A60" t="s">
        <v>3919</v>
      </c>
      <c r="C60" s="537" t="s">
        <v>3920</v>
      </c>
    </row>
    <row r="61" spans="1:3">
      <c r="C61" s="537" t="s">
        <v>3921</v>
      </c>
    </row>
    <row r="62" spans="1:3">
      <c r="C62" s="537" t="s">
        <v>3922</v>
      </c>
    </row>
    <row r="63" spans="1:3">
      <c r="C63" s="537" t="s">
        <v>3923</v>
      </c>
    </row>
    <row r="64" spans="1:3">
      <c r="C64" s="537" t="s">
        <v>3924</v>
      </c>
    </row>
    <row r="65" spans="1:3">
      <c r="C65" s="537" t="s">
        <v>3925</v>
      </c>
    </row>
    <row r="66" spans="1:3">
      <c r="C66" s="537" t="s">
        <v>3926</v>
      </c>
    </row>
    <row r="68" spans="1:3">
      <c r="A68" t="s">
        <v>291</v>
      </c>
      <c r="C68" s="537" t="s">
        <v>3927</v>
      </c>
    </row>
    <row r="69" spans="1:3">
      <c r="C69" s="537" t="s">
        <v>3928</v>
      </c>
    </row>
    <row r="70" spans="1:3">
      <c r="C70" s="537" t="s">
        <v>3929</v>
      </c>
    </row>
    <row r="71" spans="1:3">
      <c r="C71" s="537" t="s">
        <v>3930</v>
      </c>
    </row>
    <row r="72" spans="1:3">
      <c r="C72" s="537" t="s">
        <v>3931</v>
      </c>
    </row>
    <row r="73" spans="1:3">
      <c r="C73" s="537" t="s">
        <v>3932</v>
      </c>
    </row>
    <row r="74" spans="1:3">
      <c r="C74" s="537" t="s">
        <v>3933</v>
      </c>
    </row>
    <row r="75" spans="1:3">
      <c r="C75" s="537" t="s">
        <v>3934</v>
      </c>
    </row>
    <row r="76" spans="1:3">
      <c r="C76" s="537" t="s">
        <v>3935</v>
      </c>
    </row>
    <row r="77" spans="1:3">
      <c r="C77" s="537" t="s">
        <v>3936</v>
      </c>
    </row>
    <row r="78" spans="1:3">
      <c r="C78" s="537" t="s">
        <v>3937</v>
      </c>
    </row>
    <row r="79" spans="1:3">
      <c r="C79" s="537" t="s">
        <v>3938</v>
      </c>
    </row>
    <row r="80" spans="1:3">
      <c r="C80" s="537" t="s">
        <v>3939</v>
      </c>
    </row>
    <row r="81" spans="1:3">
      <c r="C81" s="537" t="s">
        <v>3940</v>
      </c>
    </row>
    <row r="82" spans="1:3">
      <c r="C82" s="537" t="s">
        <v>3941</v>
      </c>
    </row>
    <row r="83" spans="1:3">
      <c r="C83" s="537" t="s">
        <v>3942</v>
      </c>
    </row>
    <row r="84" spans="1:3">
      <c r="C84" s="537" t="s">
        <v>3943</v>
      </c>
    </row>
    <row r="85" spans="1:3">
      <c r="C85" s="537" t="s">
        <v>3944</v>
      </c>
    </row>
    <row r="86" spans="1:3">
      <c r="C86" s="537" t="s">
        <v>3945</v>
      </c>
    </row>
    <row r="87" spans="1:3">
      <c r="C87" s="537" t="s">
        <v>3946</v>
      </c>
    </row>
    <row r="89" spans="1:3">
      <c r="A89" t="s">
        <v>3947</v>
      </c>
      <c r="C89" s="537" t="s">
        <v>3948</v>
      </c>
    </row>
    <row r="90" spans="1:3">
      <c r="C90" s="537" t="s">
        <v>3949</v>
      </c>
    </row>
    <row r="91" spans="1:3">
      <c r="C91" s="537" t="s">
        <v>3950</v>
      </c>
    </row>
    <row r="92" spans="1:3">
      <c r="C92" s="537" t="s">
        <v>3951</v>
      </c>
    </row>
    <row r="93" spans="1:3">
      <c r="C93" s="537" t="s">
        <v>3952</v>
      </c>
    </row>
    <row r="95" spans="1:3">
      <c r="A95" t="s">
        <v>295</v>
      </c>
      <c r="C95" s="537" t="s">
        <v>3953</v>
      </c>
    </row>
    <row r="96" spans="1:3">
      <c r="C96" s="537" t="s">
        <v>3954</v>
      </c>
    </row>
    <row r="97" spans="1:3">
      <c r="C97" s="537" t="s">
        <v>3955</v>
      </c>
    </row>
    <row r="98" spans="1:3">
      <c r="C98" s="537" t="s">
        <v>3956</v>
      </c>
    </row>
    <row r="99" spans="1:3">
      <c r="C99" s="537" t="s">
        <v>3957</v>
      </c>
    </row>
    <row r="100" spans="1:3">
      <c r="C100" s="537" t="s">
        <v>3958</v>
      </c>
    </row>
    <row r="101" spans="1:3">
      <c r="C101" s="537" t="s">
        <v>3959</v>
      </c>
    </row>
    <row r="102" spans="1:3">
      <c r="C102" s="537" t="s">
        <v>3960</v>
      </c>
    </row>
    <row r="104" spans="1:3">
      <c r="A104" t="s">
        <v>3961</v>
      </c>
      <c r="C104" s="537" t="s">
        <v>3962</v>
      </c>
    </row>
    <row r="105" spans="1:3">
      <c r="C105" s="537" t="s">
        <v>3963</v>
      </c>
    </row>
    <row r="106" spans="1:3">
      <c r="C106" s="537" t="s">
        <v>3964</v>
      </c>
    </row>
    <row r="107" spans="1:3">
      <c r="C107" s="537" t="s">
        <v>3965</v>
      </c>
    </row>
    <row r="108" spans="1:3">
      <c r="C108" s="537" t="s">
        <v>3966</v>
      </c>
    </row>
    <row r="109" spans="1:3">
      <c r="C109" s="537" t="s">
        <v>3967</v>
      </c>
    </row>
    <row r="110" spans="1:3">
      <c r="C110" s="537" t="s">
        <v>3968</v>
      </c>
    </row>
    <row r="111" spans="1:3">
      <c r="C111" s="537" t="s">
        <v>3969</v>
      </c>
    </row>
    <row r="113" spans="1:3">
      <c r="A113" t="s">
        <v>3970</v>
      </c>
      <c r="C113" s="537" t="s">
        <v>3971</v>
      </c>
    </row>
    <row r="114" spans="1:3">
      <c r="C114" s="537" t="s">
        <v>3972</v>
      </c>
    </row>
    <row r="115" spans="1:3">
      <c r="C115" s="537" t="s">
        <v>3973</v>
      </c>
    </row>
    <row r="116" spans="1:3">
      <c r="C116" s="537" t="s">
        <v>3974</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D47B7-3AC4-4C43-A318-59F7079DF708}">
  <sheetPr>
    <tabColor rgb="FF0070C0"/>
  </sheetPr>
  <dimension ref="A1:T262"/>
  <sheetViews>
    <sheetView showRowColHeaders="0" zoomScaleNormal="100" workbookViewId="0">
      <pane ySplit="7" topLeftCell="A8" activePane="bottomLeft" state="frozen"/>
      <selection pane="bottomLeft" activeCell="D39" sqref="D39"/>
    </sheetView>
  </sheetViews>
  <sheetFormatPr defaultColWidth="0" defaultRowHeight="20.25" customHeight="1" zeroHeight="1"/>
  <cols>
    <col min="1" max="1" width="5.7109375" customWidth="1"/>
    <col min="2" max="11" width="9.28515625" customWidth="1"/>
    <col min="12" max="12" width="20" customWidth="1"/>
    <col min="13" max="13" width="2.28515625" customWidth="1"/>
    <col min="14" max="14" width="20" customWidth="1"/>
    <col min="15" max="15" width="2.28515625" customWidth="1"/>
    <col min="16" max="16" width="57.28515625" customWidth="1"/>
    <col min="17" max="17" width="2.28515625" customWidth="1"/>
    <col min="18" max="18" width="110.7109375" customWidth="1"/>
    <col min="19" max="19" width="2.28515625" customWidth="1"/>
    <col min="20" max="20" width="0" hidden="1" customWidth="1"/>
    <col min="21" max="16384" width="9.28515625" hidden="1"/>
  </cols>
  <sheetData>
    <row r="1" spans="1:19" ht="20.25" customHeight="1">
      <c r="A1" s="328"/>
      <c r="B1" s="846" t="s">
        <v>5</v>
      </c>
      <c r="C1" s="847"/>
      <c r="D1" s="847"/>
      <c r="E1" s="847"/>
      <c r="F1" s="847"/>
      <c r="G1" s="847"/>
      <c r="H1" s="847"/>
      <c r="I1" s="847"/>
      <c r="J1" s="847"/>
      <c r="K1" s="847"/>
      <c r="L1" s="839"/>
      <c r="M1" s="340"/>
      <c r="N1" s="877"/>
      <c r="O1" s="329"/>
      <c r="P1" s="329"/>
      <c r="Q1" s="329"/>
      <c r="R1" s="329"/>
      <c r="S1" s="330"/>
    </row>
    <row r="2" spans="1:19" ht="20.25" customHeight="1">
      <c r="A2" s="331"/>
      <c r="B2" s="848"/>
      <c r="C2" s="849"/>
      <c r="D2" s="849"/>
      <c r="E2" s="849"/>
      <c r="F2" s="849"/>
      <c r="G2" s="849"/>
      <c r="H2" s="849"/>
      <c r="I2" s="849"/>
      <c r="J2" s="849"/>
      <c r="K2" s="849"/>
      <c r="L2" s="840"/>
      <c r="M2" s="325"/>
      <c r="N2" s="840"/>
      <c r="O2" s="337"/>
      <c r="P2" s="337"/>
      <c r="Q2" s="337"/>
      <c r="R2" s="337"/>
      <c r="S2" s="338"/>
    </row>
    <row r="3" spans="1:19" ht="20.25" customHeight="1">
      <c r="A3" s="331"/>
      <c r="B3" s="836" t="s">
        <v>6</v>
      </c>
      <c r="C3" s="837"/>
      <c r="D3" s="837"/>
      <c r="E3" s="837"/>
      <c r="F3" s="837"/>
      <c r="G3" s="844" t="s">
        <v>100</v>
      </c>
      <c r="H3" s="845"/>
      <c r="I3" s="845"/>
      <c r="J3" s="845"/>
      <c r="K3" s="845"/>
      <c r="L3" s="317"/>
      <c r="M3" s="317"/>
      <c r="N3" s="317"/>
      <c r="O3" s="332"/>
      <c r="P3" s="332"/>
      <c r="Q3" s="332"/>
      <c r="R3" s="332"/>
      <c r="S3" s="333"/>
    </row>
    <row r="4" spans="1:19" ht="20.25" customHeight="1">
      <c r="A4" s="331"/>
      <c r="B4" s="836" t="s">
        <v>8</v>
      </c>
      <c r="C4" s="837"/>
      <c r="D4" s="837"/>
      <c r="E4" s="837"/>
      <c r="F4" s="837"/>
      <c r="G4" s="844" t="s">
        <v>101</v>
      </c>
      <c r="H4" s="845"/>
      <c r="I4" s="845"/>
      <c r="J4" s="845"/>
      <c r="K4" s="845"/>
      <c r="L4" s="317"/>
      <c r="M4" s="317"/>
      <c r="N4" s="317"/>
      <c r="O4" s="332"/>
      <c r="P4" s="332"/>
      <c r="Q4" s="332"/>
      <c r="R4" s="332"/>
      <c r="S4" s="333"/>
    </row>
    <row r="5" spans="1:19" ht="20.25" customHeight="1">
      <c r="A5" s="331"/>
      <c r="B5" s="841" t="s">
        <v>9</v>
      </c>
      <c r="C5" s="842"/>
      <c r="D5" s="842"/>
      <c r="E5" s="842"/>
      <c r="F5" s="843"/>
      <c r="G5" s="844" t="s">
        <v>102</v>
      </c>
      <c r="H5" s="845"/>
      <c r="I5" s="845"/>
      <c r="J5" s="845"/>
      <c r="K5" s="845"/>
      <c r="L5" s="317"/>
      <c r="M5" s="317"/>
      <c r="N5" s="317"/>
      <c r="O5" s="332"/>
      <c r="P5" s="332"/>
      <c r="Q5" s="332"/>
      <c r="R5" s="332"/>
      <c r="S5" s="333"/>
    </row>
    <row r="6" spans="1:19" ht="20.25" customHeight="1">
      <c r="A6" s="331"/>
      <c r="B6" s="836"/>
      <c r="C6" s="837"/>
      <c r="D6" s="837"/>
      <c r="E6" s="837"/>
      <c r="F6" s="837"/>
      <c r="G6" s="339"/>
      <c r="H6" s="317"/>
      <c r="I6" s="317"/>
      <c r="J6" s="317"/>
      <c r="K6" s="317"/>
      <c r="L6" s="317"/>
      <c r="M6" s="317"/>
      <c r="N6" s="317"/>
      <c r="O6" s="332"/>
      <c r="P6" s="332"/>
      <c r="Q6" s="332"/>
      <c r="R6" s="332"/>
      <c r="S6" s="333"/>
    </row>
    <row r="7" spans="1:19" ht="20.25" customHeight="1" thickBot="1">
      <c r="A7" s="334"/>
      <c r="B7" s="335"/>
      <c r="C7" s="335"/>
      <c r="D7" s="335"/>
      <c r="E7" s="335"/>
      <c r="F7" s="335"/>
      <c r="G7" s="335"/>
      <c r="H7" s="335"/>
      <c r="I7" s="335"/>
      <c r="J7" s="335"/>
      <c r="K7" s="335"/>
      <c r="L7" s="335"/>
      <c r="M7" s="335"/>
      <c r="N7" s="335"/>
      <c r="O7" s="335"/>
      <c r="P7" s="335"/>
      <c r="Q7" s="335"/>
      <c r="R7" s="335"/>
      <c r="S7" s="336"/>
    </row>
    <row r="8" spans="1:19" ht="20.25" customHeight="1">
      <c r="A8" s="450"/>
      <c r="B8" s="450"/>
      <c r="C8" s="450"/>
      <c r="D8" s="450"/>
      <c r="E8" s="450"/>
      <c r="F8" s="450"/>
      <c r="G8" s="450"/>
      <c r="H8" s="450"/>
      <c r="I8" s="450"/>
      <c r="J8" s="450"/>
      <c r="K8" s="450"/>
      <c r="L8" s="450"/>
      <c r="M8" s="450"/>
      <c r="N8" s="450"/>
      <c r="O8" s="450"/>
      <c r="P8" s="450"/>
      <c r="Q8" s="450"/>
      <c r="R8" s="450"/>
      <c r="S8" s="14"/>
    </row>
    <row r="9" spans="1:19" ht="20.25" customHeight="1">
      <c r="A9" s="350"/>
      <c r="B9" s="107" t="s">
        <v>100</v>
      </c>
      <c r="C9" s="350"/>
      <c r="D9" s="108" t="s">
        <v>103</v>
      </c>
      <c r="E9" s="350"/>
      <c r="F9" s="350"/>
      <c r="G9" s="350"/>
      <c r="H9" s="350"/>
      <c r="I9" s="350"/>
      <c r="J9" s="350"/>
      <c r="K9" s="350"/>
      <c r="L9" s="350"/>
      <c r="M9" s="350"/>
      <c r="N9" s="350"/>
      <c r="O9" s="350"/>
      <c r="P9" s="350"/>
      <c r="Q9" s="350"/>
      <c r="R9" s="350"/>
      <c r="S9" s="14"/>
    </row>
    <row r="10" spans="1:19" ht="20.25" customHeight="1">
      <c r="A10" s="5"/>
      <c r="B10" s="102"/>
      <c r="C10" s="5"/>
      <c r="D10" s="3"/>
      <c r="E10" s="5"/>
      <c r="F10" s="5"/>
      <c r="G10" s="5"/>
      <c r="H10" s="5"/>
      <c r="I10" s="5"/>
      <c r="J10" s="5"/>
      <c r="K10" s="5"/>
      <c r="L10" s="5"/>
      <c r="M10" s="5"/>
      <c r="N10" s="5"/>
      <c r="O10" s="5"/>
      <c r="P10" s="5"/>
      <c r="Q10" s="5"/>
      <c r="R10" s="5"/>
      <c r="S10" s="14"/>
    </row>
    <row r="11" spans="1:19" ht="20.25" customHeight="1">
      <c r="A11" s="5"/>
      <c r="B11" s="542" t="s">
        <v>10</v>
      </c>
      <c r="C11" s="5"/>
      <c r="D11" s="3"/>
      <c r="E11" s="5"/>
      <c r="F11" s="5"/>
      <c r="G11" s="5"/>
      <c r="H11" s="5"/>
      <c r="I11" s="5"/>
      <c r="J11" s="5"/>
      <c r="K11" s="5"/>
      <c r="L11" s="5"/>
      <c r="M11" s="5"/>
      <c r="N11" s="5"/>
      <c r="O11" s="5"/>
      <c r="P11" s="5"/>
      <c r="Q11" s="5"/>
      <c r="R11" s="5"/>
      <c r="S11" s="14"/>
    </row>
    <row r="12" spans="1:19" ht="20.25" customHeight="1">
      <c r="A12" s="5"/>
      <c r="B12" s="102"/>
      <c r="C12" s="352" t="s">
        <v>104</v>
      </c>
      <c r="D12" s="3"/>
      <c r="E12" s="5"/>
      <c r="F12" s="5"/>
      <c r="G12" s="5"/>
      <c r="H12" s="5"/>
      <c r="I12" s="5"/>
      <c r="J12" s="5"/>
      <c r="K12" s="5"/>
      <c r="L12" s="5"/>
      <c r="M12" s="5"/>
      <c r="N12" s="5"/>
      <c r="O12" s="5"/>
      <c r="P12" s="5"/>
      <c r="Q12" s="5"/>
      <c r="R12" s="5"/>
      <c r="S12" s="14"/>
    </row>
    <row r="13" spans="1:19" ht="20.25" customHeight="1">
      <c r="A13" s="352"/>
      <c r="B13" s="352"/>
      <c r="C13" s="352" t="s">
        <v>105</v>
      </c>
      <c r="D13" s="352"/>
      <c r="E13" s="352"/>
      <c r="F13" s="352"/>
      <c r="G13" s="352"/>
      <c r="H13" s="352"/>
      <c r="I13" s="352"/>
      <c r="J13" s="352"/>
      <c r="K13" s="352"/>
      <c r="L13" s="352"/>
      <c r="M13" s="352"/>
      <c r="N13" s="352"/>
      <c r="O13" s="352"/>
      <c r="P13" s="352"/>
      <c r="Q13" s="352"/>
      <c r="R13" s="352"/>
      <c r="S13" s="14"/>
    </row>
    <row r="14" spans="1:19" ht="20.25" customHeight="1">
      <c r="A14" s="352"/>
      <c r="B14" s="352"/>
      <c r="C14" s="352"/>
      <c r="D14" s="352"/>
      <c r="E14" s="352"/>
      <c r="F14" s="352"/>
      <c r="G14" s="352"/>
      <c r="H14" s="352"/>
      <c r="I14" s="352"/>
      <c r="J14" s="352"/>
      <c r="K14" s="352"/>
      <c r="L14" s="352"/>
      <c r="M14" s="352"/>
      <c r="N14" s="352"/>
      <c r="O14" s="352"/>
      <c r="P14" s="352"/>
      <c r="Q14" s="352"/>
      <c r="R14" s="352"/>
      <c r="S14" s="14"/>
    </row>
    <row r="15" spans="1:19" ht="20.25" customHeight="1">
      <c r="A15" s="352"/>
      <c r="B15" s="542" t="s">
        <v>5</v>
      </c>
      <c r="C15" s="352"/>
      <c r="D15" s="352"/>
      <c r="E15" s="352"/>
      <c r="F15" s="352"/>
      <c r="G15" s="352"/>
      <c r="H15" s="352"/>
      <c r="I15" s="352"/>
      <c r="J15" s="352"/>
      <c r="K15" s="352"/>
      <c r="L15" s="352"/>
      <c r="M15" s="352"/>
      <c r="N15" s="352"/>
      <c r="O15" s="352"/>
      <c r="P15" s="352"/>
      <c r="Q15" s="352"/>
      <c r="R15" s="352"/>
      <c r="S15" s="14"/>
    </row>
    <row r="16" spans="1:19" ht="20.25" customHeight="1">
      <c r="A16" s="352"/>
      <c r="B16" s="352"/>
      <c r="C16" s="352" t="s">
        <v>106</v>
      </c>
      <c r="D16" s="352"/>
      <c r="E16" s="352"/>
      <c r="F16" s="352"/>
      <c r="G16" s="352"/>
      <c r="H16" s="352"/>
      <c r="I16" s="352"/>
      <c r="J16" s="352"/>
      <c r="K16" s="352"/>
      <c r="L16" s="352"/>
      <c r="M16" s="352"/>
      <c r="N16" s="352"/>
      <c r="O16" s="352"/>
      <c r="P16" s="352"/>
      <c r="Q16" s="352"/>
      <c r="R16" s="352"/>
      <c r="S16" s="14"/>
    </row>
    <row r="17" spans="1:19" ht="20.25" customHeight="1">
      <c r="A17" s="352"/>
      <c r="B17" s="352"/>
      <c r="C17" s="352" t="s">
        <v>107</v>
      </c>
      <c r="D17" s="352"/>
      <c r="E17" s="352"/>
      <c r="F17" s="352"/>
      <c r="G17" s="352"/>
      <c r="H17" s="352"/>
      <c r="I17" s="352"/>
      <c r="J17" s="352"/>
      <c r="K17" s="352"/>
      <c r="L17" s="352"/>
      <c r="M17" s="352"/>
      <c r="N17" s="352"/>
      <c r="O17" s="352"/>
      <c r="P17" s="352"/>
      <c r="Q17" s="352"/>
      <c r="R17" s="352"/>
      <c r="S17" s="14"/>
    </row>
    <row r="18" spans="1:19" ht="20.25" customHeight="1">
      <c r="A18" s="352"/>
      <c r="B18" s="352"/>
      <c r="C18" s="352" t="s">
        <v>108</v>
      </c>
      <c r="D18" s="352"/>
      <c r="E18" s="352"/>
      <c r="F18" s="352"/>
      <c r="G18" s="352"/>
      <c r="H18" s="352"/>
      <c r="I18" s="352"/>
      <c r="J18" s="352"/>
      <c r="K18" s="352"/>
      <c r="L18" s="352"/>
      <c r="M18" s="352"/>
      <c r="N18" s="352"/>
      <c r="O18" s="352"/>
      <c r="P18" s="352"/>
      <c r="Q18" s="352"/>
      <c r="R18" s="352"/>
      <c r="S18" s="14"/>
    </row>
    <row r="19" spans="1:19" ht="20.25" customHeight="1">
      <c r="A19" s="352"/>
      <c r="B19" s="352"/>
      <c r="C19" s="352"/>
      <c r="D19" s="352"/>
      <c r="E19" s="352"/>
      <c r="F19" s="352"/>
      <c r="G19" s="352"/>
      <c r="H19" s="352"/>
      <c r="I19" s="352"/>
      <c r="J19" s="352"/>
      <c r="K19" s="352"/>
      <c r="L19" s="352"/>
      <c r="M19" s="352"/>
      <c r="N19" s="352"/>
      <c r="O19" s="352"/>
      <c r="P19" s="352"/>
      <c r="Q19" s="352"/>
      <c r="R19" s="352"/>
      <c r="S19" s="14"/>
    </row>
    <row r="20" spans="1:19" ht="20.25" customHeight="1">
      <c r="A20" s="352"/>
      <c r="B20" s="542" t="s">
        <v>109</v>
      </c>
      <c r="C20" s="352"/>
      <c r="D20" s="352"/>
      <c r="E20" s="352"/>
      <c r="F20" s="352"/>
      <c r="G20" s="352"/>
      <c r="H20" s="352"/>
      <c r="I20" s="352"/>
      <c r="J20" s="352"/>
      <c r="K20" s="352"/>
      <c r="L20" s="352"/>
      <c r="M20" s="352"/>
      <c r="N20" s="352"/>
      <c r="O20" s="352"/>
      <c r="P20" s="352"/>
      <c r="Q20" s="352"/>
      <c r="R20" s="352"/>
      <c r="S20" s="14"/>
    </row>
    <row r="21" spans="1:19" ht="20.25" customHeight="1">
      <c r="A21" s="352"/>
      <c r="B21" s="352"/>
      <c r="C21" s="352" t="s">
        <v>110</v>
      </c>
      <c r="D21" s="352"/>
      <c r="E21" s="352"/>
      <c r="F21" s="352"/>
      <c r="G21" s="352"/>
      <c r="H21" s="352"/>
      <c r="I21" s="352"/>
      <c r="J21" s="352"/>
      <c r="K21" s="352"/>
      <c r="L21" s="352"/>
      <c r="M21" s="352"/>
      <c r="N21" s="352"/>
      <c r="O21" s="352"/>
      <c r="P21" s="352"/>
      <c r="Q21" s="352"/>
      <c r="R21" s="352"/>
      <c r="S21" s="14"/>
    </row>
    <row r="22" spans="1:19" ht="20.25" customHeight="1">
      <c r="A22" s="352"/>
      <c r="B22" s="352"/>
      <c r="C22" s="352"/>
      <c r="D22" s="352" t="s">
        <v>111</v>
      </c>
      <c r="E22" s="352"/>
      <c r="F22" s="352"/>
      <c r="G22" s="352"/>
      <c r="H22" s="352"/>
      <c r="I22" s="352"/>
      <c r="J22" s="352"/>
      <c r="K22" s="352"/>
      <c r="L22" s="352"/>
      <c r="M22" s="352"/>
      <c r="N22" s="352"/>
      <c r="O22" s="352"/>
      <c r="P22" s="352"/>
      <c r="Q22" s="352"/>
      <c r="R22" s="352"/>
      <c r="S22" s="14"/>
    </row>
    <row r="23" spans="1:19" ht="20.25" customHeight="1">
      <c r="A23" s="352"/>
      <c r="B23" s="542" t="s">
        <v>112</v>
      </c>
      <c r="C23" s="352"/>
      <c r="D23" s="352"/>
      <c r="E23" s="352"/>
      <c r="F23" s="352"/>
      <c r="G23" s="352"/>
      <c r="H23" s="352"/>
      <c r="I23" s="352"/>
      <c r="J23" s="352"/>
      <c r="K23" s="352"/>
      <c r="L23" s="352"/>
      <c r="M23" s="352"/>
      <c r="N23" s="352"/>
      <c r="O23" s="352"/>
      <c r="P23" s="352"/>
      <c r="Q23" s="352"/>
      <c r="R23" s="352"/>
      <c r="S23" s="14"/>
    </row>
    <row r="24" spans="1:19" ht="20.25" customHeight="1">
      <c r="A24" s="352"/>
      <c r="B24" s="352"/>
      <c r="C24" s="352"/>
      <c r="D24" s="352"/>
      <c r="E24" s="352"/>
      <c r="F24" s="352"/>
      <c r="G24" s="352"/>
      <c r="H24" s="352"/>
      <c r="I24" s="352"/>
      <c r="J24" s="352"/>
      <c r="K24" s="352"/>
      <c r="L24" s="352"/>
      <c r="M24" s="352"/>
      <c r="N24" s="352"/>
      <c r="O24" s="352"/>
      <c r="P24" s="352"/>
      <c r="Q24" s="352"/>
      <c r="R24" s="352"/>
      <c r="S24" s="14"/>
    </row>
    <row r="25" spans="1:19" ht="20.25" customHeight="1">
      <c r="A25" s="352"/>
      <c r="B25" s="352"/>
      <c r="C25" s="352" t="s">
        <v>113</v>
      </c>
      <c r="D25" s="352"/>
      <c r="E25" s="352"/>
      <c r="F25" s="352"/>
      <c r="G25" s="352"/>
      <c r="H25" s="352"/>
      <c r="I25" s="352"/>
      <c r="J25" s="352"/>
      <c r="K25" s="352"/>
      <c r="L25" s="352"/>
      <c r="M25" s="352"/>
      <c r="N25" s="352"/>
      <c r="O25" s="352"/>
      <c r="P25" s="352"/>
      <c r="Q25" s="352"/>
      <c r="R25" s="352"/>
      <c r="S25" s="14"/>
    </row>
    <row r="26" spans="1:19" ht="20.25" customHeight="1">
      <c r="A26" s="352"/>
      <c r="B26" s="352"/>
      <c r="C26" s="352"/>
      <c r="D26" s="352" t="s">
        <v>114</v>
      </c>
      <c r="E26" s="352"/>
      <c r="F26" s="352"/>
      <c r="G26" s="352"/>
      <c r="H26" s="352"/>
      <c r="I26" s="352"/>
      <c r="J26" s="352"/>
      <c r="K26" s="352"/>
      <c r="L26" s="352"/>
      <c r="M26" s="352"/>
      <c r="N26" s="352"/>
      <c r="O26" s="352"/>
      <c r="P26" s="352"/>
      <c r="Q26" s="352"/>
      <c r="R26" s="352"/>
      <c r="S26" s="14"/>
    </row>
    <row r="27" spans="1:19" ht="20.25" customHeight="1">
      <c r="A27" s="352"/>
      <c r="B27" s="352"/>
      <c r="C27" s="352"/>
      <c r="D27" s="352"/>
      <c r="E27" s="352"/>
      <c r="F27" s="352"/>
      <c r="G27" s="352"/>
      <c r="H27" s="352"/>
      <c r="I27" s="352"/>
      <c r="J27" s="352"/>
      <c r="K27" s="352"/>
      <c r="L27" s="352"/>
      <c r="M27" s="352"/>
      <c r="N27" s="352"/>
      <c r="O27" s="352"/>
      <c r="P27" s="352"/>
      <c r="Q27" s="352"/>
      <c r="R27" s="352"/>
      <c r="S27" s="14"/>
    </row>
    <row r="28" spans="1:19" ht="20.25" customHeight="1">
      <c r="A28" s="352"/>
      <c r="B28" s="352"/>
      <c r="C28" s="352" t="s">
        <v>115</v>
      </c>
      <c r="D28" s="352"/>
      <c r="E28" s="352"/>
      <c r="F28" s="352"/>
      <c r="G28" s="352"/>
      <c r="H28" s="352"/>
      <c r="I28" s="352"/>
      <c r="J28" s="352"/>
      <c r="K28" s="352"/>
      <c r="L28" s="352"/>
      <c r="M28" s="352"/>
      <c r="N28" s="352"/>
      <c r="O28" s="352"/>
      <c r="P28" s="352"/>
      <c r="Q28" s="352"/>
      <c r="R28" s="352"/>
      <c r="S28" s="14"/>
    </row>
    <row r="29" spans="1:19" ht="20.25" customHeight="1">
      <c r="A29" s="352"/>
      <c r="B29" s="352"/>
      <c r="C29" s="352"/>
      <c r="D29" s="352" t="s">
        <v>116</v>
      </c>
      <c r="E29" s="352"/>
      <c r="F29" s="352"/>
      <c r="G29" s="352"/>
      <c r="H29" s="352"/>
      <c r="I29" s="352"/>
      <c r="J29" s="352"/>
      <c r="K29" s="352"/>
      <c r="L29" s="352"/>
      <c r="M29" s="352"/>
      <c r="N29" s="352"/>
      <c r="O29" s="352"/>
      <c r="P29" s="352"/>
      <c r="Q29" s="352"/>
      <c r="R29" s="352"/>
      <c r="S29" s="14"/>
    </row>
    <row r="30" spans="1:19" ht="20.25" customHeight="1">
      <c r="A30" s="352"/>
      <c r="B30" s="352"/>
      <c r="C30" s="352"/>
      <c r="D30" s="352"/>
      <c r="E30" s="352"/>
      <c r="F30" s="352"/>
      <c r="G30" s="352"/>
      <c r="H30" s="352"/>
      <c r="I30" s="352"/>
      <c r="J30" s="352"/>
      <c r="K30" s="352"/>
      <c r="L30" s="352"/>
      <c r="M30" s="352"/>
      <c r="N30" s="352"/>
      <c r="O30" s="352"/>
      <c r="P30" s="352"/>
      <c r="Q30" s="352"/>
      <c r="R30" s="352"/>
      <c r="S30" s="14"/>
    </row>
    <row r="31" spans="1:19" ht="20.25" customHeight="1">
      <c r="A31" s="352"/>
      <c r="B31" s="352"/>
      <c r="C31" s="352" t="s">
        <v>117</v>
      </c>
      <c r="D31" s="352"/>
      <c r="E31" s="352"/>
      <c r="F31" s="352"/>
      <c r="G31" s="352"/>
      <c r="H31" s="352"/>
      <c r="I31" s="352"/>
      <c r="J31" s="352"/>
      <c r="K31" s="352"/>
      <c r="L31" s="352"/>
      <c r="M31" s="352"/>
      <c r="N31" s="352"/>
      <c r="O31" s="352"/>
      <c r="P31" s="352"/>
      <c r="Q31" s="352"/>
      <c r="R31" s="352"/>
      <c r="S31" s="14"/>
    </row>
    <row r="32" spans="1:19" ht="20.25" customHeight="1">
      <c r="A32" s="352"/>
      <c r="B32" s="352"/>
      <c r="C32" s="352"/>
      <c r="D32" s="352" t="s">
        <v>118</v>
      </c>
      <c r="E32" s="352"/>
      <c r="F32" s="352"/>
      <c r="G32" s="352"/>
      <c r="H32" s="352"/>
      <c r="I32" s="352"/>
      <c r="J32" s="352"/>
      <c r="K32" s="352"/>
      <c r="L32" s="352"/>
      <c r="M32" s="352"/>
      <c r="N32" s="352"/>
      <c r="O32" s="352"/>
      <c r="P32" s="352"/>
      <c r="Q32" s="352"/>
      <c r="R32" s="352"/>
      <c r="S32" s="14"/>
    </row>
    <row r="33" spans="1:19" ht="20.25" customHeight="1">
      <c r="A33" s="352"/>
      <c r="B33" s="352"/>
      <c r="C33" s="352"/>
      <c r="D33" s="352"/>
      <c r="E33" s="352"/>
      <c r="F33" s="352"/>
      <c r="G33" s="352"/>
      <c r="H33" s="352"/>
      <c r="I33" s="352"/>
      <c r="J33" s="352"/>
      <c r="K33" s="352"/>
      <c r="L33" s="352"/>
      <c r="M33" s="352"/>
      <c r="N33" s="352"/>
      <c r="O33" s="352"/>
      <c r="P33" s="352"/>
      <c r="Q33" s="352"/>
      <c r="R33" s="352"/>
      <c r="S33" s="14"/>
    </row>
    <row r="34" spans="1:19" ht="20.25" customHeight="1">
      <c r="A34" s="352"/>
      <c r="B34" s="352"/>
      <c r="C34" s="352" t="s">
        <v>119</v>
      </c>
      <c r="D34" s="352"/>
      <c r="E34" s="352"/>
      <c r="F34" s="352"/>
      <c r="G34" s="352"/>
      <c r="H34" s="352"/>
      <c r="I34" s="352"/>
      <c r="J34" s="352"/>
      <c r="K34" s="352"/>
      <c r="L34" s="352"/>
      <c r="M34" s="352"/>
      <c r="N34" s="352"/>
      <c r="O34" s="352"/>
      <c r="P34" s="352"/>
      <c r="Q34" s="352"/>
      <c r="R34" s="352"/>
      <c r="S34" s="14"/>
    </row>
    <row r="35" spans="1:19" ht="20.25" customHeight="1">
      <c r="A35" s="352"/>
      <c r="B35" s="352"/>
      <c r="C35" s="352"/>
      <c r="D35" s="352" t="s">
        <v>120</v>
      </c>
      <c r="E35" s="352"/>
      <c r="F35" s="352"/>
      <c r="G35" s="352"/>
      <c r="H35" s="352"/>
      <c r="I35" s="352"/>
      <c r="J35" s="352"/>
      <c r="K35" s="352"/>
      <c r="L35" s="352"/>
      <c r="M35" s="352"/>
      <c r="N35" s="352"/>
      <c r="O35" s="352"/>
      <c r="P35" s="352"/>
      <c r="Q35" s="352"/>
      <c r="R35" s="352"/>
      <c r="S35" s="14"/>
    </row>
    <row r="36" spans="1:19" ht="20.25" customHeight="1">
      <c r="A36" s="352"/>
      <c r="B36" s="542"/>
      <c r="C36" s="352"/>
      <c r="D36" s="352"/>
      <c r="E36" s="352"/>
      <c r="F36" s="352"/>
      <c r="G36" s="352"/>
      <c r="H36" s="352"/>
      <c r="I36" s="352"/>
      <c r="J36" s="352"/>
      <c r="K36" s="352"/>
      <c r="L36" s="352"/>
      <c r="M36" s="352"/>
      <c r="N36" s="352"/>
      <c r="O36" s="352"/>
      <c r="P36" s="352"/>
      <c r="Q36" s="352"/>
      <c r="R36" s="352"/>
      <c r="S36" s="14"/>
    </row>
    <row r="37" spans="1:19" ht="20.25" customHeight="1">
      <c r="A37" s="352"/>
      <c r="B37" s="542" t="s">
        <v>121</v>
      </c>
      <c r="C37" s="352"/>
      <c r="D37" s="352"/>
      <c r="E37" s="352"/>
      <c r="F37" s="352"/>
      <c r="G37" s="352"/>
      <c r="H37" s="352"/>
      <c r="I37" s="352"/>
      <c r="J37" s="352"/>
      <c r="K37" s="352"/>
      <c r="L37" s="352"/>
      <c r="M37" s="352"/>
      <c r="N37" s="352"/>
      <c r="O37" s="352"/>
      <c r="P37" s="352"/>
      <c r="Q37" s="352"/>
      <c r="R37" s="352"/>
      <c r="S37" s="14"/>
    </row>
    <row r="38" spans="1:19" ht="20.25" customHeight="1">
      <c r="A38" s="352"/>
      <c r="B38" s="352"/>
      <c r="C38" s="352" t="s">
        <v>122</v>
      </c>
      <c r="D38" s="352"/>
      <c r="E38" s="352"/>
      <c r="F38" s="352"/>
      <c r="G38" s="352"/>
      <c r="H38" s="352"/>
      <c r="I38" s="352"/>
      <c r="J38" s="352"/>
      <c r="K38" s="352"/>
      <c r="L38" s="352"/>
      <c r="M38" s="352"/>
      <c r="N38" s="352"/>
      <c r="O38" s="352"/>
      <c r="P38" s="352"/>
      <c r="Q38" s="352"/>
      <c r="R38" s="352"/>
      <c r="S38" s="14"/>
    </row>
    <row r="39" spans="1:19" ht="20.25" customHeight="1">
      <c r="A39" s="352"/>
      <c r="B39" s="352"/>
      <c r="C39" s="352"/>
      <c r="D39" s="352" t="s">
        <v>123</v>
      </c>
      <c r="E39" s="352"/>
      <c r="F39" s="352"/>
      <c r="G39" s="352"/>
      <c r="H39" s="352"/>
      <c r="I39" s="352"/>
      <c r="J39" s="352"/>
      <c r="K39" s="352"/>
      <c r="L39" s="352"/>
      <c r="M39" s="352"/>
      <c r="N39" s="352"/>
      <c r="O39" s="352"/>
      <c r="P39" s="352"/>
      <c r="Q39" s="352"/>
      <c r="R39" s="352"/>
      <c r="S39" s="14"/>
    </row>
    <row r="40" spans="1:19" ht="20.25" customHeight="1">
      <c r="A40" s="352"/>
      <c r="B40" s="352"/>
      <c r="C40" s="352"/>
      <c r="D40" s="352"/>
      <c r="E40" s="352"/>
      <c r="F40" s="352"/>
      <c r="G40" s="352"/>
      <c r="H40" s="352"/>
      <c r="I40" s="352"/>
      <c r="J40" s="352"/>
      <c r="K40" s="352"/>
      <c r="L40" s="352"/>
      <c r="M40" s="352"/>
      <c r="N40" s="352"/>
      <c r="O40" s="352"/>
      <c r="P40" s="352"/>
      <c r="Q40" s="352"/>
      <c r="R40" s="352"/>
      <c r="S40" s="14"/>
    </row>
    <row r="41" spans="1:19" ht="20.25" customHeight="1">
      <c r="A41" s="352"/>
      <c r="B41" s="352"/>
      <c r="C41" s="352" t="s">
        <v>124</v>
      </c>
      <c r="D41" s="352"/>
      <c r="E41" s="352"/>
      <c r="F41" s="352"/>
      <c r="G41" s="352"/>
      <c r="H41" s="352"/>
      <c r="I41" s="352"/>
      <c r="J41" s="352"/>
      <c r="K41" s="352"/>
      <c r="L41" s="352"/>
      <c r="M41" s="352"/>
      <c r="N41" s="352"/>
      <c r="O41" s="352"/>
      <c r="P41" s="352"/>
      <c r="Q41" s="352"/>
      <c r="R41" s="352"/>
      <c r="S41" s="14"/>
    </row>
    <row r="42" spans="1:19" ht="20.25" customHeight="1">
      <c r="A42" s="352"/>
      <c r="B42" s="352"/>
      <c r="C42" s="352"/>
      <c r="D42" s="352" t="s">
        <v>125</v>
      </c>
      <c r="E42" s="352"/>
      <c r="F42" s="352"/>
      <c r="G42" s="352"/>
      <c r="H42" s="352"/>
      <c r="I42" s="352"/>
      <c r="J42" s="352"/>
      <c r="K42" s="352"/>
      <c r="L42" s="352"/>
      <c r="M42" s="352"/>
      <c r="N42" s="352"/>
      <c r="O42" s="352"/>
      <c r="P42" s="352"/>
      <c r="Q42" s="352"/>
      <c r="R42" s="352"/>
      <c r="S42" s="14"/>
    </row>
    <row r="43" spans="1:19" ht="20.25" customHeight="1">
      <c r="A43" s="352"/>
      <c r="B43" s="352"/>
      <c r="C43" s="352"/>
      <c r="D43" s="352" t="s">
        <v>126</v>
      </c>
      <c r="E43" s="352"/>
      <c r="F43" s="352"/>
      <c r="G43" s="352"/>
      <c r="H43" s="352"/>
      <c r="I43" s="352"/>
      <c r="J43" s="352"/>
      <c r="K43" s="352"/>
      <c r="L43" s="352"/>
      <c r="M43" s="352"/>
      <c r="N43" s="352"/>
      <c r="O43" s="352"/>
      <c r="P43" s="352"/>
      <c r="Q43" s="352"/>
      <c r="R43" s="352"/>
      <c r="S43" s="14"/>
    </row>
    <row r="44" spans="1:19" ht="20.25" customHeight="1">
      <c r="A44" s="352"/>
      <c r="B44" s="352"/>
      <c r="C44" s="352"/>
      <c r="D44" s="352"/>
      <c r="E44" s="352"/>
      <c r="F44" s="352"/>
      <c r="G44" s="352"/>
      <c r="H44" s="352"/>
      <c r="I44" s="352"/>
      <c r="J44" s="352"/>
      <c r="K44" s="352"/>
      <c r="L44" s="352"/>
      <c r="M44" s="352"/>
      <c r="N44" s="352"/>
      <c r="O44" s="352"/>
      <c r="P44" s="352"/>
      <c r="Q44" s="352"/>
      <c r="R44" s="352"/>
      <c r="S44" s="14"/>
    </row>
    <row r="45" spans="1:19" ht="20.25" customHeight="1">
      <c r="A45" s="352"/>
      <c r="B45" s="352"/>
      <c r="C45" s="352" t="s">
        <v>127</v>
      </c>
      <c r="D45" s="352"/>
      <c r="E45" s="352"/>
      <c r="F45" s="352"/>
      <c r="G45" s="352"/>
      <c r="H45" s="352"/>
      <c r="I45" s="352"/>
      <c r="J45" s="352"/>
      <c r="K45" s="352"/>
      <c r="L45" s="352"/>
      <c r="M45" s="352"/>
      <c r="N45" s="352"/>
      <c r="O45" s="352"/>
      <c r="P45" s="352"/>
      <c r="Q45" s="352"/>
      <c r="R45" s="352"/>
      <c r="S45" s="14"/>
    </row>
    <row r="46" spans="1:19" ht="20.25" customHeight="1">
      <c r="A46" s="352"/>
      <c r="B46" s="352"/>
      <c r="C46" s="352"/>
      <c r="D46" s="352" t="s">
        <v>128</v>
      </c>
      <c r="E46" s="352"/>
      <c r="F46" s="352"/>
      <c r="G46" s="352"/>
      <c r="H46" s="352"/>
      <c r="I46" s="352"/>
      <c r="J46" s="352"/>
      <c r="K46" s="352"/>
      <c r="L46" s="352"/>
      <c r="M46" s="352"/>
      <c r="N46" s="352"/>
      <c r="O46" s="352"/>
      <c r="P46" s="352"/>
      <c r="Q46" s="352"/>
      <c r="R46" s="352"/>
      <c r="S46" s="14"/>
    </row>
    <row r="47" spans="1:19" ht="20.25" customHeight="1">
      <c r="A47" s="352"/>
      <c r="B47" s="352"/>
      <c r="C47" s="352"/>
      <c r="D47" s="352" t="s">
        <v>129</v>
      </c>
      <c r="E47" s="352"/>
      <c r="F47" s="352"/>
      <c r="G47" s="352"/>
      <c r="H47" s="352"/>
      <c r="I47" s="352"/>
      <c r="J47" s="352"/>
      <c r="K47" s="352"/>
      <c r="L47" s="352"/>
      <c r="M47" s="352"/>
      <c r="N47" s="352"/>
      <c r="O47" s="352"/>
      <c r="P47" s="352"/>
      <c r="Q47" s="352"/>
      <c r="R47" s="352"/>
      <c r="S47" s="14"/>
    </row>
    <row r="48" spans="1:19" ht="20.25" customHeight="1">
      <c r="A48" s="352"/>
      <c r="B48" s="352"/>
      <c r="C48" s="352"/>
      <c r="D48" s="352"/>
      <c r="E48" s="352"/>
      <c r="F48" s="352"/>
      <c r="G48" s="352"/>
      <c r="H48" s="352"/>
      <c r="I48" s="352"/>
      <c r="J48" s="352"/>
      <c r="K48" s="352"/>
      <c r="L48" s="352"/>
      <c r="M48" s="352"/>
      <c r="N48" s="352"/>
      <c r="O48" s="352"/>
      <c r="P48" s="352"/>
      <c r="Q48" s="352"/>
      <c r="R48" s="352"/>
      <c r="S48" s="14"/>
    </row>
    <row r="49" spans="1:19" ht="20.25" customHeight="1">
      <c r="A49" s="352"/>
      <c r="B49" s="352"/>
      <c r="C49" s="352" t="s">
        <v>130</v>
      </c>
      <c r="D49" s="352"/>
      <c r="E49" s="352"/>
      <c r="F49" s="352"/>
      <c r="G49" s="352"/>
      <c r="H49" s="352"/>
      <c r="I49" s="352"/>
      <c r="J49" s="352"/>
      <c r="K49" s="352"/>
      <c r="L49" s="352"/>
      <c r="M49" s="352"/>
      <c r="N49" s="352"/>
      <c r="O49" s="352"/>
      <c r="P49" s="352"/>
      <c r="Q49" s="352"/>
      <c r="R49" s="352"/>
      <c r="S49" s="14"/>
    </row>
    <row r="50" spans="1:19" ht="20.25" customHeight="1">
      <c r="A50" s="352"/>
      <c r="B50" s="352"/>
      <c r="C50" s="352"/>
      <c r="D50" s="352" t="s">
        <v>131</v>
      </c>
      <c r="E50" s="352"/>
      <c r="F50" s="352"/>
      <c r="G50" s="352"/>
      <c r="H50" s="352"/>
      <c r="I50" s="352"/>
      <c r="J50" s="352"/>
      <c r="K50" s="352"/>
      <c r="L50" s="352"/>
      <c r="M50" s="352"/>
      <c r="N50" s="352"/>
      <c r="O50" s="352"/>
      <c r="P50" s="352"/>
      <c r="Q50" s="352"/>
      <c r="R50" s="352"/>
      <c r="S50" s="14"/>
    </row>
    <row r="51" spans="1:19" ht="20.25" customHeight="1">
      <c r="A51" s="352"/>
      <c r="B51" s="352"/>
      <c r="C51" s="352"/>
      <c r="D51" s="352"/>
      <c r="E51" s="352"/>
      <c r="F51" s="352"/>
      <c r="G51" s="352"/>
      <c r="H51" s="352"/>
      <c r="I51" s="352"/>
      <c r="J51" s="352"/>
      <c r="K51" s="352"/>
      <c r="L51" s="352"/>
      <c r="M51" s="352"/>
      <c r="N51" s="352"/>
      <c r="O51" s="352"/>
      <c r="P51" s="352"/>
      <c r="Q51" s="352"/>
      <c r="R51" s="352"/>
      <c r="S51" s="14"/>
    </row>
    <row r="52" spans="1:19" ht="20.25" customHeight="1">
      <c r="A52" s="352"/>
      <c r="B52" s="542" t="s">
        <v>132</v>
      </c>
      <c r="C52" s="352"/>
      <c r="D52" s="352"/>
      <c r="E52" s="352"/>
      <c r="F52" s="352"/>
      <c r="G52" s="352"/>
      <c r="H52" s="352"/>
      <c r="I52" s="352"/>
      <c r="J52" s="352"/>
      <c r="K52" s="352"/>
      <c r="L52" s="352"/>
      <c r="M52" s="352"/>
      <c r="N52" s="352"/>
      <c r="O52" s="352"/>
      <c r="P52" s="352"/>
      <c r="Q52" s="352"/>
      <c r="R52" s="352"/>
      <c r="S52" s="14"/>
    </row>
    <row r="53" spans="1:19" ht="20.25" customHeight="1">
      <c r="A53" s="352"/>
      <c r="B53" s="542"/>
      <c r="C53" s="352"/>
      <c r="D53" s="352"/>
      <c r="E53" s="352"/>
      <c r="F53" s="352"/>
      <c r="G53" s="352"/>
      <c r="H53" s="352"/>
      <c r="I53" s="352"/>
      <c r="J53" s="352"/>
      <c r="K53" s="352"/>
      <c r="L53" s="352"/>
      <c r="M53" s="352"/>
      <c r="N53" s="352"/>
      <c r="O53" s="352"/>
      <c r="P53" s="352"/>
      <c r="Q53" s="352"/>
      <c r="R53" s="352"/>
      <c r="S53" s="14"/>
    </row>
    <row r="54" spans="1:19" ht="20.25" customHeight="1">
      <c r="A54" s="352"/>
      <c r="B54" s="542"/>
      <c r="C54" s="352" t="s">
        <v>133</v>
      </c>
      <c r="D54" s="352"/>
      <c r="E54" s="352"/>
      <c r="F54" s="352"/>
      <c r="G54" s="352"/>
      <c r="H54" s="352"/>
      <c r="I54" s="352"/>
      <c r="J54" s="352"/>
      <c r="K54" s="352"/>
      <c r="L54" s="352"/>
      <c r="M54" s="352"/>
      <c r="N54" s="352"/>
      <c r="O54" s="352"/>
      <c r="P54" s="352"/>
      <c r="Q54" s="352"/>
      <c r="R54" s="352"/>
      <c r="S54" s="14"/>
    </row>
    <row r="55" spans="1:19" ht="20.25" customHeight="1">
      <c r="A55" s="352"/>
      <c r="B55" s="542"/>
      <c r="C55" s="352"/>
      <c r="D55" s="352" t="s">
        <v>134</v>
      </c>
      <c r="E55" s="352"/>
      <c r="F55" s="352"/>
      <c r="G55" s="352"/>
      <c r="H55" s="352"/>
      <c r="I55" s="352"/>
      <c r="J55" s="352"/>
      <c r="K55" s="352"/>
      <c r="L55" s="352"/>
      <c r="M55" s="352"/>
      <c r="N55" s="352"/>
      <c r="O55" s="352"/>
      <c r="P55" s="352"/>
      <c r="Q55" s="352"/>
      <c r="R55" s="352"/>
      <c r="S55" s="14"/>
    </row>
    <row r="56" spans="1:19" ht="20.25" customHeight="1">
      <c r="A56" s="352"/>
      <c r="B56" s="542"/>
      <c r="C56" s="352"/>
      <c r="D56" s="352"/>
      <c r="E56" s="352"/>
      <c r="F56" s="352"/>
      <c r="G56" s="352"/>
      <c r="H56" s="352"/>
      <c r="I56" s="352"/>
      <c r="J56" s="352"/>
      <c r="K56" s="352"/>
      <c r="L56" s="352"/>
      <c r="M56" s="352"/>
      <c r="N56" s="352"/>
      <c r="O56" s="352"/>
      <c r="P56" s="352"/>
      <c r="Q56" s="352"/>
      <c r="R56" s="352"/>
      <c r="S56" s="14"/>
    </row>
    <row r="57" spans="1:19" ht="20.25" customHeight="1">
      <c r="A57" s="352"/>
      <c r="B57" s="352"/>
      <c r="C57" s="352" t="s">
        <v>135</v>
      </c>
      <c r="D57" s="352"/>
      <c r="E57" s="352"/>
      <c r="F57" s="352"/>
      <c r="G57" s="352"/>
      <c r="H57" s="352"/>
      <c r="I57" s="352"/>
      <c r="J57" s="352"/>
      <c r="K57" s="352"/>
      <c r="L57" s="352"/>
      <c r="M57" s="352"/>
      <c r="N57" s="352"/>
      <c r="O57" s="352"/>
      <c r="P57" s="352"/>
      <c r="Q57" s="352"/>
      <c r="R57" s="352"/>
      <c r="S57" s="14"/>
    </row>
    <row r="58" spans="1:19" ht="20.25" customHeight="1">
      <c r="A58" s="352"/>
      <c r="B58" s="352"/>
      <c r="C58" s="352"/>
      <c r="D58" s="352" t="s">
        <v>136</v>
      </c>
      <c r="E58" s="352"/>
      <c r="F58" s="352"/>
      <c r="G58" s="352"/>
      <c r="H58" s="352"/>
      <c r="I58" s="352"/>
      <c r="J58" s="352"/>
      <c r="K58" s="352"/>
      <c r="L58" s="352"/>
      <c r="M58" s="352"/>
      <c r="N58" s="352"/>
      <c r="O58" s="352"/>
      <c r="P58" s="352"/>
      <c r="Q58" s="352"/>
      <c r="R58" s="352"/>
      <c r="S58" s="14"/>
    </row>
    <row r="59" spans="1:19" ht="20.25" customHeight="1">
      <c r="A59" s="352"/>
      <c r="B59" s="352"/>
      <c r="C59" s="352"/>
      <c r="D59" s="352"/>
      <c r="E59" s="352"/>
      <c r="F59" s="352"/>
      <c r="G59" s="352"/>
      <c r="H59" s="352"/>
      <c r="I59" s="352"/>
      <c r="J59" s="352"/>
      <c r="K59" s="352"/>
      <c r="L59" s="352"/>
      <c r="M59" s="352"/>
      <c r="N59" s="352"/>
      <c r="O59" s="352"/>
      <c r="P59" s="352"/>
      <c r="Q59" s="352"/>
      <c r="R59" s="352"/>
      <c r="S59" s="14"/>
    </row>
    <row r="60" spans="1:19" ht="20.25" customHeight="1">
      <c r="A60" s="352"/>
      <c r="B60" s="352"/>
      <c r="C60" s="352" t="s">
        <v>137</v>
      </c>
      <c r="D60" s="352"/>
      <c r="E60" s="352"/>
      <c r="F60" s="352"/>
      <c r="G60" s="352"/>
      <c r="H60" s="352"/>
      <c r="I60" s="352"/>
      <c r="J60" s="352"/>
      <c r="K60" s="352"/>
      <c r="L60" s="352"/>
      <c r="M60" s="352"/>
      <c r="N60" s="352"/>
      <c r="O60" s="352"/>
      <c r="P60" s="352"/>
      <c r="Q60" s="352"/>
      <c r="R60" s="352"/>
      <c r="S60" s="14"/>
    </row>
    <row r="61" spans="1:19" ht="20.25" customHeight="1">
      <c r="A61" s="352"/>
      <c r="B61" s="352"/>
      <c r="C61" s="352"/>
      <c r="D61" s="352" t="s">
        <v>138</v>
      </c>
      <c r="E61" s="352"/>
      <c r="F61" s="352"/>
      <c r="G61" s="352"/>
      <c r="H61" s="352"/>
      <c r="I61" s="352"/>
      <c r="J61" s="352"/>
      <c r="K61" s="352"/>
      <c r="L61" s="352"/>
      <c r="M61" s="352"/>
      <c r="N61" s="352"/>
      <c r="O61" s="352"/>
      <c r="P61" s="352"/>
      <c r="Q61" s="352"/>
      <c r="R61" s="352"/>
      <c r="S61" s="14"/>
    </row>
    <row r="62" spans="1:19" ht="20.25" customHeight="1">
      <c r="A62" s="352"/>
      <c r="B62" s="352"/>
      <c r="C62" s="352"/>
      <c r="D62" s="352"/>
      <c r="E62" s="352"/>
      <c r="F62" s="352"/>
      <c r="G62" s="352"/>
      <c r="H62" s="352"/>
      <c r="I62" s="352"/>
      <c r="J62" s="352"/>
      <c r="K62" s="352"/>
      <c r="L62" s="352"/>
      <c r="M62" s="352"/>
      <c r="N62" s="352"/>
      <c r="O62" s="352"/>
      <c r="P62" s="352"/>
      <c r="Q62" s="352"/>
      <c r="R62" s="352"/>
      <c r="S62" s="14"/>
    </row>
    <row r="63" spans="1:19" ht="20.25" customHeight="1">
      <c r="A63" s="352"/>
      <c r="B63" s="352"/>
      <c r="C63" s="352" t="s">
        <v>139</v>
      </c>
      <c r="D63" s="352"/>
      <c r="E63" s="352"/>
      <c r="F63" s="352"/>
      <c r="G63" s="352"/>
      <c r="H63" s="352"/>
      <c r="I63" s="352"/>
      <c r="J63" s="352"/>
      <c r="K63" s="352"/>
      <c r="L63" s="352"/>
      <c r="M63" s="352"/>
      <c r="N63" s="352"/>
      <c r="O63" s="352"/>
      <c r="P63" s="352"/>
      <c r="Q63" s="352"/>
      <c r="R63" s="352"/>
      <c r="S63" s="14"/>
    </row>
    <row r="64" spans="1:19" ht="20.25" customHeight="1">
      <c r="A64" s="352"/>
      <c r="B64" s="352"/>
      <c r="C64" s="352"/>
      <c r="D64" s="352" t="s">
        <v>140</v>
      </c>
      <c r="E64" s="352"/>
      <c r="F64" s="352"/>
      <c r="G64" s="352"/>
      <c r="H64" s="352"/>
      <c r="I64" s="352"/>
      <c r="J64" s="352"/>
      <c r="K64" s="352"/>
      <c r="L64" s="352"/>
      <c r="M64" s="352"/>
      <c r="N64" s="352"/>
      <c r="O64" s="352"/>
      <c r="P64" s="352"/>
      <c r="Q64" s="352"/>
      <c r="R64" s="352"/>
      <c r="S64" s="14"/>
    </row>
    <row r="65" spans="1:19" ht="20.25" customHeight="1">
      <c r="A65" s="352"/>
      <c r="B65" s="352"/>
      <c r="C65" s="352"/>
      <c r="D65" s="352" t="s">
        <v>141</v>
      </c>
      <c r="E65" s="352"/>
      <c r="F65" s="352"/>
      <c r="G65" s="352"/>
      <c r="H65" s="352"/>
      <c r="I65" s="352"/>
      <c r="J65" s="352"/>
      <c r="K65" s="352"/>
      <c r="L65" s="352"/>
      <c r="M65" s="352"/>
      <c r="N65" s="352"/>
      <c r="O65" s="352"/>
      <c r="P65" s="352"/>
      <c r="Q65" s="352"/>
      <c r="R65" s="352"/>
      <c r="S65" s="14"/>
    </row>
    <row r="66" spans="1:19" ht="20.25" customHeight="1">
      <c r="A66" s="352"/>
      <c r="B66" s="352"/>
      <c r="C66" s="352"/>
      <c r="D66" s="352" t="s">
        <v>142</v>
      </c>
      <c r="E66" s="352"/>
      <c r="F66" s="352"/>
      <c r="G66" s="352"/>
      <c r="H66" s="352"/>
      <c r="I66" s="352"/>
      <c r="J66" s="352"/>
      <c r="K66" s="352"/>
      <c r="L66" s="352"/>
      <c r="M66" s="352"/>
      <c r="N66" s="352"/>
      <c r="O66" s="352"/>
      <c r="P66" s="352"/>
      <c r="Q66" s="352"/>
      <c r="R66" s="352"/>
      <c r="S66" s="14"/>
    </row>
    <row r="67" spans="1:19" ht="20.25" customHeight="1">
      <c r="A67" s="352"/>
      <c r="B67" s="352"/>
      <c r="C67" s="352"/>
      <c r="D67" s="352" t="s">
        <v>143</v>
      </c>
      <c r="E67" s="352"/>
      <c r="F67" s="352"/>
      <c r="G67" s="352"/>
      <c r="H67" s="352"/>
      <c r="I67" s="352"/>
      <c r="J67" s="352"/>
      <c r="K67" s="352"/>
      <c r="L67" s="352"/>
      <c r="M67" s="352"/>
      <c r="N67" s="352"/>
      <c r="O67" s="352"/>
      <c r="P67" s="352"/>
      <c r="Q67" s="352"/>
      <c r="R67" s="352"/>
      <c r="S67" s="14"/>
    </row>
    <row r="68" spans="1:19" ht="20.25" customHeight="1">
      <c r="A68" s="352"/>
      <c r="B68" s="352"/>
      <c r="C68" s="352"/>
      <c r="D68" s="352"/>
      <c r="E68" s="352"/>
      <c r="F68" s="352"/>
      <c r="G68" s="352"/>
      <c r="H68" s="352"/>
      <c r="I68" s="352"/>
      <c r="J68" s="352"/>
      <c r="K68" s="352"/>
      <c r="L68" s="352"/>
      <c r="M68" s="352"/>
      <c r="N68" s="352"/>
      <c r="O68" s="352"/>
      <c r="P68" s="352"/>
      <c r="Q68" s="352"/>
      <c r="R68" s="352"/>
      <c r="S68" s="14"/>
    </row>
    <row r="69" spans="1:19" ht="20.25" customHeight="1">
      <c r="A69" s="352"/>
      <c r="B69" s="352"/>
      <c r="C69" s="352" t="s">
        <v>119</v>
      </c>
      <c r="D69" s="352"/>
      <c r="E69" s="352"/>
      <c r="F69" s="352"/>
      <c r="G69" s="352"/>
      <c r="H69" s="352"/>
      <c r="I69" s="352"/>
      <c r="J69" s="352"/>
      <c r="K69" s="352"/>
      <c r="L69" s="352"/>
      <c r="M69" s="352"/>
      <c r="N69" s="352"/>
      <c r="O69" s="352"/>
      <c r="P69" s="352"/>
      <c r="Q69" s="352"/>
      <c r="R69" s="352"/>
      <c r="S69" s="14"/>
    </row>
    <row r="70" spans="1:19" ht="20.25" customHeight="1">
      <c r="A70" s="3"/>
      <c r="B70" s="352"/>
      <c r="C70" s="352"/>
      <c r="D70" s="352" t="s">
        <v>144</v>
      </c>
      <c r="E70" s="352"/>
      <c r="F70" s="352"/>
      <c r="G70" s="352"/>
      <c r="H70" s="352"/>
      <c r="I70" s="352"/>
      <c r="J70" s="352"/>
      <c r="K70" s="352"/>
      <c r="L70" s="352"/>
      <c r="M70" s="352"/>
      <c r="N70" s="352"/>
      <c r="O70" s="3"/>
      <c r="P70" s="202"/>
      <c r="Q70" s="3"/>
      <c r="R70" s="3"/>
      <c r="S70" s="14"/>
    </row>
    <row r="71" spans="1:19" ht="20.25" customHeight="1">
      <c r="A71" s="3"/>
      <c r="B71" s="352"/>
      <c r="C71" s="352"/>
      <c r="D71" s="352"/>
      <c r="E71" s="352"/>
      <c r="F71" s="352"/>
      <c r="G71" s="352"/>
      <c r="H71" s="352"/>
      <c r="I71" s="352"/>
      <c r="J71" s="352"/>
      <c r="K71" s="352"/>
      <c r="L71" s="352"/>
      <c r="M71" s="352"/>
      <c r="N71" s="352"/>
      <c r="O71" s="3"/>
      <c r="P71" s="202"/>
      <c r="Q71" s="3"/>
      <c r="R71" s="3"/>
      <c r="S71" s="14"/>
    </row>
    <row r="72" spans="1:19" ht="20.25" customHeight="1">
      <c r="A72" s="3"/>
      <c r="B72" s="542" t="s">
        <v>45</v>
      </c>
      <c r="C72" s="352"/>
      <c r="D72" s="352"/>
      <c r="E72" s="352"/>
      <c r="F72" s="352"/>
      <c r="G72" s="352"/>
      <c r="H72" s="352"/>
      <c r="I72" s="352"/>
      <c r="J72" s="352"/>
      <c r="K72" s="352"/>
      <c r="L72" s="352"/>
      <c r="M72" s="352"/>
      <c r="N72" s="352"/>
      <c r="O72" s="3"/>
      <c r="P72" s="202"/>
      <c r="Q72" s="3"/>
      <c r="R72" s="3"/>
      <c r="S72" s="14"/>
    </row>
    <row r="73" spans="1:19" ht="20.25" customHeight="1">
      <c r="A73" s="3"/>
      <c r="B73" s="542"/>
      <c r="C73" s="352" t="s">
        <v>45</v>
      </c>
      <c r="D73" s="352"/>
      <c r="E73" s="352"/>
      <c r="F73" s="352"/>
      <c r="G73" s="352"/>
      <c r="H73" s="352"/>
      <c r="I73" s="352"/>
      <c r="J73" s="352"/>
      <c r="K73" s="352"/>
      <c r="L73" s="352"/>
      <c r="M73" s="352"/>
      <c r="N73" s="352"/>
      <c r="O73" s="3"/>
      <c r="P73" s="202"/>
      <c r="Q73" s="3"/>
      <c r="R73" s="3"/>
      <c r="S73" s="14"/>
    </row>
    <row r="74" spans="1:19" ht="20.25" customHeight="1">
      <c r="A74" s="3"/>
      <c r="B74" s="542"/>
      <c r="C74" s="352"/>
      <c r="D74" s="352" t="s">
        <v>145</v>
      </c>
      <c r="E74" s="352"/>
      <c r="F74" s="352"/>
      <c r="G74" s="352"/>
      <c r="H74" s="352"/>
      <c r="I74" s="352"/>
      <c r="J74" s="352"/>
      <c r="K74" s="352"/>
      <c r="L74" s="352"/>
      <c r="M74" s="352"/>
      <c r="N74" s="352"/>
      <c r="O74" s="3"/>
      <c r="P74" s="202"/>
      <c r="Q74" s="3"/>
      <c r="R74" s="3"/>
      <c r="S74" s="14"/>
    </row>
    <row r="75" spans="1:19" ht="20.25" customHeight="1">
      <c r="A75" s="3"/>
      <c r="B75" s="542"/>
      <c r="C75" s="352"/>
      <c r="D75" s="352"/>
      <c r="E75" s="352"/>
      <c r="F75" s="352"/>
      <c r="G75" s="352"/>
      <c r="H75" s="352"/>
      <c r="I75" s="352"/>
      <c r="J75" s="352"/>
      <c r="K75" s="352"/>
      <c r="L75" s="352"/>
      <c r="M75" s="352"/>
      <c r="N75" s="352"/>
      <c r="O75" s="3"/>
      <c r="P75" s="202"/>
      <c r="Q75" s="3"/>
      <c r="R75" s="3"/>
      <c r="S75" s="14"/>
    </row>
    <row r="76" spans="1:19" ht="20.25" customHeight="1">
      <c r="A76" s="3"/>
      <c r="B76" s="542"/>
      <c r="C76" s="352" t="s">
        <v>146</v>
      </c>
      <c r="D76" s="352"/>
      <c r="E76" s="352"/>
      <c r="F76" s="352"/>
      <c r="G76" s="352"/>
      <c r="H76" s="352"/>
      <c r="I76" s="352"/>
      <c r="J76" s="352"/>
      <c r="K76" s="352"/>
      <c r="L76" s="352"/>
      <c r="M76" s="352"/>
      <c r="N76" s="352"/>
      <c r="O76" s="3"/>
      <c r="P76" s="202"/>
      <c r="Q76" s="3"/>
      <c r="R76" s="3"/>
      <c r="S76" s="14"/>
    </row>
    <row r="77" spans="1:19" ht="20.25" customHeight="1">
      <c r="A77" s="3"/>
      <c r="B77" s="542"/>
      <c r="C77" s="352"/>
      <c r="D77" s="352" t="s">
        <v>147</v>
      </c>
      <c r="E77" s="352"/>
      <c r="F77" s="352"/>
      <c r="G77" s="352"/>
      <c r="H77" s="352"/>
      <c r="I77" s="352"/>
      <c r="J77" s="352"/>
      <c r="K77" s="352"/>
      <c r="L77" s="352"/>
      <c r="M77" s="352"/>
      <c r="N77" s="352"/>
      <c r="O77" s="3"/>
      <c r="P77" s="202"/>
      <c r="Q77" s="3"/>
      <c r="R77" s="3"/>
      <c r="S77" s="14"/>
    </row>
    <row r="78" spans="1:19" ht="20.25" customHeight="1">
      <c r="A78" s="3"/>
      <c r="B78" s="542"/>
      <c r="C78" s="352"/>
      <c r="D78" s="352"/>
      <c r="E78" s="352"/>
      <c r="F78" s="352"/>
      <c r="G78" s="352"/>
      <c r="H78" s="352"/>
      <c r="I78" s="352"/>
      <c r="J78" s="352"/>
      <c r="K78" s="352"/>
      <c r="L78" s="352"/>
      <c r="M78" s="352"/>
      <c r="N78" s="352"/>
      <c r="O78" s="3"/>
      <c r="P78" s="202"/>
      <c r="Q78" s="3"/>
      <c r="R78" s="3"/>
      <c r="S78" s="14"/>
    </row>
    <row r="79" spans="1:19" ht="20.25" customHeight="1">
      <c r="A79" s="3"/>
      <c r="B79" s="352"/>
      <c r="C79" s="352" t="s">
        <v>148</v>
      </c>
      <c r="D79" s="352"/>
      <c r="E79" s="352"/>
      <c r="F79" s="352"/>
      <c r="G79" s="352"/>
      <c r="H79" s="352"/>
      <c r="I79" s="352"/>
      <c r="J79" s="352"/>
      <c r="K79" s="352"/>
      <c r="L79" s="352"/>
      <c r="M79" s="352"/>
      <c r="N79" s="352"/>
      <c r="O79" s="3"/>
      <c r="P79" s="202"/>
      <c r="Q79" s="3"/>
      <c r="R79" s="3"/>
      <c r="S79" s="14"/>
    </row>
    <row r="80" spans="1:19" ht="20.25" customHeight="1">
      <c r="A80" s="3"/>
      <c r="B80" s="352"/>
      <c r="C80" s="352"/>
      <c r="D80" s="352" t="s">
        <v>149</v>
      </c>
      <c r="E80" s="352"/>
      <c r="F80" s="352"/>
      <c r="G80" s="352"/>
      <c r="H80" s="352"/>
      <c r="I80" s="352"/>
      <c r="J80" s="352"/>
      <c r="K80" s="352"/>
      <c r="L80" s="352"/>
      <c r="M80" s="352"/>
      <c r="N80" s="352"/>
      <c r="O80" s="3"/>
      <c r="P80" s="202"/>
      <c r="Q80" s="3"/>
      <c r="R80" s="3"/>
      <c r="S80" s="14"/>
    </row>
    <row r="81" spans="1:19" ht="20.25" customHeight="1">
      <c r="A81" s="3"/>
      <c r="B81" s="352"/>
      <c r="C81" s="352"/>
      <c r="D81" s="352"/>
      <c r="E81" s="352"/>
      <c r="F81" s="352"/>
      <c r="G81" s="352"/>
      <c r="H81" s="352"/>
      <c r="I81" s="352"/>
      <c r="J81" s="352"/>
      <c r="K81" s="352"/>
      <c r="L81" s="352"/>
      <c r="M81" s="352"/>
      <c r="N81" s="352"/>
      <c r="O81" s="3"/>
      <c r="P81" s="202"/>
      <c r="Q81" s="3"/>
      <c r="R81" s="3"/>
      <c r="S81" s="14"/>
    </row>
    <row r="82" spans="1:19" s="2" customFormat="1" ht="20.25" customHeight="1">
      <c r="A82" s="366"/>
      <c r="B82" s="632" t="s">
        <v>101</v>
      </c>
      <c r="C82" s="633"/>
      <c r="D82" s="633"/>
      <c r="E82" s="633"/>
      <c r="F82" s="633"/>
      <c r="G82" s="633"/>
      <c r="H82" s="633"/>
      <c r="I82" s="633"/>
      <c r="J82" s="633"/>
      <c r="K82" s="633"/>
      <c r="L82" s="633"/>
      <c r="M82" s="633"/>
      <c r="N82" s="633"/>
      <c r="O82" s="366"/>
      <c r="P82" s="367"/>
      <c r="Q82" s="366"/>
      <c r="R82" s="366"/>
      <c r="S82" s="13"/>
    </row>
    <row r="83" spans="1:19" s="2" customFormat="1" ht="20.25" customHeight="1">
      <c r="A83" s="3"/>
      <c r="B83" s="543"/>
      <c r="C83" s="540"/>
      <c r="D83" s="540"/>
      <c r="E83" s="540"/>
      <c r="F83" s="540"/>
      <c r="G83" s="540"/>
      <c r="H83" s="540"/>
      <c r="I83" s="540"/>
      <c r="J83" s="540"/>
      <c r="K83" s="540"/>
      <c r="L83" s="540"/>
      <c r="M83" s="540"/>
      <c r="N83" s="540"/>
      <c r="O83" s="3"/>
      <c r="P83" s="202"/>
      <c r="Q83" s="3"/>
      <c r="R83" s="3"/>
      <c r="S83" s="13"/>
    </row>
    <row r="84" spans="1:19" s="2" customFormat="1" ht="20.25" customHeight="1">
      <c r="A84" s="3"/>
      <c r="B84" s="542" t="s">
        <v>150</v>
      </c>
      <c r="C84" s="352"/>
      <c r="D84" s="352"/>
      <c r="E84" s="352"/>
      <c r="F84" s="352"/>
      <c r="G84" s="352"/>
      <c r="H84" s="352"/>
      <c r="I84" s="352"/>
      <c r="J84" s="352"/>
      <c r="K84" s="352"/>
      <c r="L84" s="352"/>
      <c r="M84" s="352"/>
      <c r="N84" s="352"/>
      <c r="O84" s="3"/>
      <c r="P84" s="202"/>
      <c r="Q84" s="3"/>
      <c r="R84" s="3"/>
      <c r="S84" s="13"/>
    </row>
    <row r="85" spans="1:19" s="2" customFormat="1" ht="20.25" customHeight="1">
      <c r="A85" s="3"/>
      <c r="B85" s="352"/>
      <c r="C85" s="352" t="s">
        <v>151</v>
      </c>
      <c r="D85" s="352"/>
      <c r="E85" s="352"/>
      <c r="F85" s="352"/>
      <c r="G85" s="352"/>
      <c r="H85" s="352"/>
      <c r="I85" s="352"/>
      <c r="J85" s="352"/>
      <c r="K85" s="352"/>
      <c r="L85" s="352"/>
      <c r="M85" s="352"/>
      <c r="N85" s="352"/>
      <c r="O85" s="3"/>
      <c r="P85" s="202"/>
      <c r="Q85" s="3"/>
      <c r="R85" s="3"/>
      <c r="S85" s="13"/>
    </row>
    <row r="86" spans="1:19" s="2" customFormat="1" ht="20.25" customHeight="1">
      <c r="A86" s="3"/>
      <c r="B86" s="352"/>
      <c r="C86" s="352"/>
      <c r="D86" s="352" t="s">
        <v>152</v>
      </c>
      <c r="E86" s="352"/>
      <c r="F86" s="352"/>
      <c r="G86" s="352"/>
      <c r="H86" s="352"/>
      <c r="I86" s="352"/>
      <c r="J86" s="352"/>
      <c r="K86" s="352"/>
      <c r="L86" s="352"/>
      <c r="M86" s="352"/>
      <c r="N86" s="352"/>
      <c r="O86" s="3"/>
      <c r="P86" s="202"/>
      <c r="Q86" s="3"/>
      <c r="R86" s="3"/>
      <c r="S86" s="13"/>
    </row>
    <row r="87" spans="1:19" s="2" customFormat="1" ht="20.25" customHeight="1">
      <c r="A87" s="3"/>
      <c r="B87" s="352"/>
      <c r="C87" s="352"/>
      <c r="D87" s="352" t="s">
        <v>153</v>
      </c>
      <c r="E87" s="352"/>
      <c r="F87" s="352"/>
      <c r="G87" s="352"/>
      <c r="H87" s="352"/>
      <c r="I87" s="352"/>
      <c r="J87" s="352"/>
      <c r="K87" s="352"/>
      <c r="L87" s="352"/>
      <c r="M87" s="352"/>
      <c r="N87" s="352"/>
      <c r="O87" s="3"/>
      <c r="P87" s="202"/>
      <c r="Q87" s="3"/>
      <c r="R87" s="3"/>
      <c r="S87" s="13"/>
    </row>
    <row r="88" spans="1:19" s="2" customFormat="1" ht="20.25" customHeight="1">
      <c r="A88" s="3"/>
      <c r="B88" s="352"/>
      <c r="C88" s="352"/>
      <c r="D88" s="352" t="s">
        <v>154</v>
      </c>
      <c r="E88" s="352"/>
      <c r="F88" s="352"/>
      <c r="G88" s="352"/>
      <c r="H88" s="352"/>
      <c r="I88" s="352"/>
      <c r="J88" s="352"/>
      <c r="K88" s="352"/>
      <c r="L88" s="352"/>
      <c r="M88" s="352"/>
      <c r="N88" s="352"/>
      <c r="O88" s="3"/>
      <c r="P88" s="202"/>
      <c r="Q88" s="3"/>
      <c r="R88" s="3"/>
      <c r="S88" s="13"/>
    </row>
    <row r="89" spans="1:19" s="2" customFormat="1" ht="20.25" customHeight="1">
      <c r="A89" s="3"/>
      <c r="B89" s="352"/>
      <c r="C89" s="352" t="s">
        <v>155</v>
      </c>
      <c r="D89" s="352"/>
      <c r="E89" s="352"/>
      <c r="F89" s="352"/>
      <c r="G89" s="352"/>
      <c r="H89" s="352"/>
      <c r="I89" s="352"/>
      <c r="J89" s="352"/>
      <c r="K89" s="352"/>
      <c r="L89" s="352"/>
      <c r="M89" s="352"/>
      <c r="N89" s="352"/>
      <c r="O89" s="3"/>
      <c r="P89" s="202"/>
      <c r="Q89" s="3"/>
      <c r="R89" s="3"/>
      <c r="S89" s="13"/>
    </row>
    <row r="90" spans="1:19" s="2" customFormat="1" ht="20.25" customHeight="1">
      <c r="A90" s="3"/>
      <c r="B90" s="352"/>
      <c r="C90" s="352"/>
      <c r="D90" s="352" t="s">
        <v>156</v>
      </c>
      <c r="E90" s="352"/>
      <c r="F90" s="352"/>
      <c r="G90" s="352"/>
      <c r="H90" s="352"/>
      <c r="I90" s="352"/>
      <c r="J90" s="352"/>
      <c r="K90" s="352"/>
      <c r="L90" s="352"/>
      <c r="M90" s="352"/>
      <c r="N90" s="352"/>
      <c r="O90" s="3"/>
      <c r="P90" s="202"/>
      <c r="Q90" s="3"/>
      <c r="R90" s="3"/>
      <c r="S90" s="13"/>
    </row>
    <row r="91" spans="1:19" s="2" customFormat="1" ht="20.25" customHeight="1">
      <c r="A91" s="3"/>
      <c r="B91" s="352"/>
      <c r="C91" s="352"/>
      <c r="D91" s="352" t="s">
        <v>157</v>
      </c>
      <c r="E91" s="352"/>
      <c r="F91" s="352"/>
      <c r="G91" s="352"/>
      <c r="H91" s="352"/>
      <c r="I91" s="352"/>
      <c r="J91" s="352"/>
      <c r="K91" s="352"/>
      <c r="L91" s="352"/>
      <c r="M91" s="352"/>
      <c r="N91" s="352"/>
      <c r="O91" s="3"/>
      <c r="P91" s="202"/>
      <c r="Q91" s="3"/>
      <c r="R91" s="3"/>
      <c r="S91" s="13"/>
    </row>
    <row r="92" spans="1:19" s="2" customFormat="1" ht="20.25" customHeight="1">
      <c r="A92" s="3"/>
      <c r="B92" s="542" t="s">
        <v>158</v>
      </c>
      <c r="C92" s="352"/>
      <c r="D92" s="352"/>
      <c r="E92" s="352"/>
      <c r="F92" s="352"/>
      <c r="G92" s="352"/>
      <c r="H92" s="352"/>
      <c r="I92" s="352"/>
      <c r="J92" s="352"/>
      <c r="K92" s="352"/>
      <c r="L92" s="352"/>
      <c r="M92" s="352"/>
      <c r="N92" s="352"/>
      <c r="O92" s="3"/>
      <c r="P92" s="202"/>
      <c r="Q92" s="3"/>
      <c r="R92" s="3"/>
      <c r="S92" s="13"/>
    </row>
    <row r="93" spans="1:19" s="2" customFormat="1" ht="20.25" customHeight="1">
      <c r="A93" s="3"/>
      <c r="B93" s="352"/>
      <c r="C93" s="352" t="s">
        <v>159</v>
      </c>
      <c r="D93" s="352"/>
      <c r="E93" s="352"/>
      <c r="F93" s="352"/>
      <c r="G93" s="352"/>
      <c r="H93" s="352"/>
      <c r="I93" s="352"/>
      <c r="J93" s="352"/>
      <c r="K93" s="352"/>
      <c r="L93" s="352"/>
      <c r="M93" s="352"/>
      <c r="N93" s="352"/>
      <c r="O93" s="3"/>
      <c r="P93" s="202"/>
      <c r="Q93" s="3"/>
      <c r="R93" s="3"/>
      <c r="S93" s="13"/>
    </row>
    <row r="94" spans="1:19" s="2" customFormat="1" ht="20.25" customHeight="1">
      <c r="A94" s="3"/>
      <c r="B94" s="352"/>
      <c r="C94" s="352"/>
      <c r="D94" s="352" t="s">
        <v>160</v>
      </c>
      <c r="E94" s="352"/>
      <c r="F94" s="352"/>
      <c r="G94" s="352"/>
      <c r="H94" s="352"/>
      <c r="I94" s="352"/>
      <c r="J94" s="352"/>
      <c r="K94" s="352"/>
      <c r="L94" s="352"/>
      <c r="M94" s="352"/>
      <c r="N94" s="352"/>
      <c r="O94" s="3"/>
      <c r="P94" s="202"/>
      <c r="Q94" s="3"/>
      <c r="R94" s="3"/>
      <c r="S94" s="13"/>
    </row>
    <row r="95" spans="1:19" s="2" customFormat="1" ht="20.25" customHeight="1">
      <c r="A95" s="3"/>
      <c r="B95" s="352"/>
      <c r="C95" s="352"/>
      <c r="D95" s="352" t="s">
        <v>161</v>
      </c>
      <c r="E95" s="352"/>
      <c r="F95" s="352"/>
      <c r="G95" s="352"/>
      <c r="H95" s="352"/>
      <c r="I95" s="352"/>
      <c r="J95" s="352"/>
      <c r="K95" s="352"/>
      <c r="L95" s="352"/>
      <c r="M95" s="352"/>
      <c r="N95" s="352"/>
      <c r="O95" s="3"/>
      <c r="P95" s="202"/>
      <c r="Q95" s="3"/>
      <c r="R95" s="3"/>
      <c r="S95" s="13"/>
    </row>
    <row r="96" spans="1:19" s="2" customFormat="1" ht="20.25" customHeight="1">
      <c r="A96" s="3"/>
      <c r="B96" s="352"/>
      <c r="C96" s="352"/>
      <c r="D96" s="352" t="s">
        <v>162</v>
      </c>
      <c r="E96" s="352"/>
      <c r="F96" s="352"/>
      <c r="G96" s="352"/>
      <c r="H96" s="352"/>
      <c r="I96" s="352"/>
      <c r="J96" s="352"/>
      <c r="K96" s="352"/>
      <c r="L96" s="352"/>
      <c r="M96" s="352"/>
      <c r="N96" s="352"/>
      <c r="O96" s="3"/>
      <c r="P96" s="202"/>
      <c r="Q96" s="3"/>
      <c r="R96" s="3"/>
      <c r="S96" s="13"/>
    </row>
    <row r="97" spans="1:19" s="2" customFormat="1" ht="20.25" customHeight="1">
      <c r="A97" s="3"/>
      <c r="B97" s="352"/>
      <c r="C97" s="352"/>
      <c r="D97" s="352"/>
      <c r="E97" s="352"/>
      <c r="F97" s="352"/>
      <c r="G97" s="352"/>
      <c r="H97" s="352"/>
      <c r="I97" s="352"/>
      <c r="J97" s="352"/>
      <c r="K97" s="352"/>
      <c r="L97" s="352"/>
      <c r="M97" s="352"/>
      <c r="N97" s="352"/>
      <c r="O97" s="3"/>
      <c r="P97" s="202"/>
      <c r="Q97" s="3"/>
      <c r="R97" s="3"/>
      <c r="S97" s="13"/>
    </row>
    <row r="98" spans="1:19" s="2" customFormat="1" ht="20.25" customHeight="1">
      <c r="A98" s="3"/>
      <c r="B98" s="352"/>
      <c r="C98" s="352" t="s">
        <v>163</v>
      </c>
      <c r="D98" s="352"/>
      <c r="E98" s="352"/>
      <c r="F98" s="352"/>
      <c r="G98" s="352"/>
      <c r="H98" s="352"/>
      <c r="I98" s="352"/>
      <c r="J98" s="352"/>
      <c r="K98" s="352"/>
      <c r="L98" s="352"/>
      <c r="M98" s="352"/>
      <c r="N98" s="352"/>
      <c r="O98" s="3"/>
      <c r="P98" s="202"/>
      <c r="Q98" s="3"/>
      <c r="R98" s="3"/>
      <c r="S98" s="13"/>
    </row>
    <row r="99" spans="1:19" s="2" customFormat="1" ht="20.25" customHeight="1">
      <c r="A99" s="3"/>
      <c r="B99" s="352"/>
      <c r="C99" s="352"/>
      <c r="D99" s="352" t="s">
        <v>164</v>
      </c>
      <c r="E99" s="352"/>
      <c r="F99" s="352"/>
      <c r="G99" s="352"/>
      <c r="H99" s="352"/>
      <c r="I99" s="352"/>
      <c r="J99" s="352"/>
      <c r="K99" s="352"/>
      <c r="L99" s="352"/>
      <c r="M99" s="352"/>
      <c r="N99" s="352"/>
      <c r="O99" s="3"/>
      <c r="P99" s="202"/>
      <c r="Q99" s="3"/>
      <c r="R99" s="3"/>
      <c r="S99" s="13"/>
    </row>
    <row r="100" spans="1:19" s="2" customFormat="1" ht="20.25" customHeight="1">
      <c r="A100" s="3"/>
      <c r="B100" s="352"/>
      <c r="C100" s="352"/>
      <c r="D100" s="352" t="s">
        <v>165</v>
      </c>
      <c r="E100" s="352"/>
      <c r="F100" s="352"/>
      <c r="G100" s="352"/>
      <c r="H100" s="352"/>
      <c r="I100" s="352"/>
      <c r="J100" s="352"/>
      <c r="K100" s="352"/>
      <c r="L100" s="352"/>
      <c r="M100" s="352"/>
      <c r="N100" s="352"/>
      <c r="O100" s="3"/>
      <c r="P100" s="202"/>
      <c r="Q100" s="3"/>
      <c r="R100" s="3"/>
      <c r="S100" s="13"/>
    </row>
    <row r="101" spans="1:19" s="2" customFormat="1" ht="20.25" customHeight="1">
      <c r="A101" s="3"/>
      <c r="B101" s="352"/>
      <c r="C101" s="352"/>
      <c r="D101" s="352" t="s">
        <v>166</v>
      </c>
      <c r="E101" s="352"/>
      <c r="F101" s="352"/>
      <c r="G101" s="352"/>
      <c r="H101" s="352"/>
      <c r="I101" s="352"/>
      <c r="J101" s="352"/>
      <c r="K101" s="352"/>
      <c r="L101" s="352"/>
      <c r="M101" s="352"/>
      <c r="N101" s="352"/>
      <c r="O101" s="3"/>
      <c r="P101" s="202"/>
      <c r="Q101" s="3"/>
      <c r="R101" s="3"/>
      <c r="S101" s="13"/>
    </row>
    <row r="102" spans="1:19" s="2" customFormat="1" ht="20.25" customHeight="1">
      <c r="A102" s="3"/>
      <c r="B102" s="352"/>
      <c r="C102" s="352"/>
      <c r="D102" s="352"/>
      <c r="E102" s="352"/>
      <c r="F102" s="352"/>
      <c r="G102" s="352"/>
      <c r="H102" s="352"/>
      <c r="I102" s="352"/>
      <c r="J102" s="352"/>
      <c r="K102" s="352"/>
      <c r="L102" s="352"/>
      <c r="M102" s="352"/>
      <c r="N102" s="352"/>
      <c r="O102" s="3"/>
      <c r="P102" s="202"/>
      <c r="Q102" s="3"/>
      <c r="R102" s="3"/>
      <c r="S102" s="13"/>
    </row>
    <row r="103" spans="1:19" s="2" customFormat="1" ht="20.25" customHeight="1">
      <c r="A103" s="3"/>
      <c r="B103" s="542" t="s">
        <v>167</v>
      </c>
      <c r="C103" s="352"/>
      <c r="D103" s="352"/>
      <c r="E103" s="352"/>
      <c r="F103" s="352"/>
      <c r="G103" s="352"/>
      <c r="H103" s="352"/>
      <c r="I103" s="352"/>
      <c r="J103" s="352"/>
      <c r="K103" s="352"/>
      <c r="L103" s="352"/>
      <c r="M103" s="352"/>
      <c r="N103" s="352"/>
      <c r="O103" s="3"/>
      <c r="P103" s="202"/>
      <c r="Q103" s="3"/>
      <c r="R103" s="3"/>
      <c r="S103" s="13"/>
    </row>
    <row r="104" spans="1:19" s="2" customFormat="1" ht="20.25" customHeight="1">
      <c r="A104" s="3"/>
      <c r="B104" s="542"/>
      <c r="C104" s="352" t="s">
        <v>168</v>
      </c>
      <c r="D104" s="352"/>
      <c r="E104" s="352"/>
      <c r="F104" s="352"/>
      <c r="G104" s="352"/>
      <c r="H104" s="352"/>
      <c r="I104" s="352"/>
      <c r="J104" s="352"/>
      <c r="K104" s="352"/>
      <c r="L104" s="352"/>
      <c r="M104" s="352"/>
      <c r="N104" s="352"/>
      <c r="O104" s="3"/>
      <c r="P104" s="202"/>
      <c r="Q104" s="3"/>
      <c r="R104" s="3"/>
      <c r="S104" s="13"/>
    </row>
    <row r="105" spans="1:19" s="2" customFormat="1" ht="20.25" customHeight="1">
      <c r="A105" s="3"/>
      <c r="B105" s="542"/>
      <c r="C105" s="352"/>
      <c r="D105" s="352" t="s">
        <v>169</v>
      </c>
      <c r="E105" s="352"/>
      <c r="F105" s="352"/>
      <c r="G105" s="352"/>
      <c r="H105" s="352"/>
      <c r="I105" s="352"/>
      <c r="J105" s="352"/>
      <c r="K105" s="352"/>
      <c r="L105" s="352"/>
      <c r="M105" s="352"/>
      <c r="N105" s="352"/>
      <c r="O105" s="3"/>
      <c r="P105" s="202"/>
      <c r="Q105" s="3"/>
      <c r="R105" s="3"/>
      <c r="S105" s="13"/>
    </row>
    <row r="106" spans="1:19" s="2" customFormat="1" ht="20.25" customHeight="1">
      <c r="A106" s="3"/>
      <c r="B106" s="542"/>
      <c r="C106" s="352"/>
      <c r="D106" s="352" t="s">
        <v>170</v>
      </c>
      <c r="E106" s="352"/>
      <c r="F106" s="352"/>
      <c r="G106" s="352"/>
      <c r="H106" s="352"/>
      <c r="I106" s="352"/>
      <c r="J106" s="352"/>
      <c r="K106" s="352"/>
      <c r="L106" s="352"/>
      <c r="M106" s="352"/>
      <c r="N106" s="352"/>
      <c r="O106" s="3"/>
      <c r="P106" s="202"/>
      <c r="Q106" s="3"/>
      <c r="R106" s="3"/>
      <c r="S106" s="13"/>
    </row>
    <row r="107" spans="1:19" s="2" customFormat="1" ht="20.25" customHeight="1">
      <c r="A107" s="3"/>
      <c r="B107" s="542"/>
      <c r="C107" s="352"/>
      <c r="D107" s="352" t="s">
        <v>171</v>
      </c>
      <c r="E107" s="352"/>
      <c r="F107" s="352"/>
      <c r="G107" s="352"/>
      <c r="H107" s="352"/>
      <c r="I107" s="352"/>
      <c r="J107" s="352"/>
      <c r="K107" s="352"/>
      <c r="L107" s="352"/>
      <c r="M107" s="352"/>
      <c r="N107" s="352"/>
      <c r="O107" s="3"/>
      <c r="P107" s="202"/>
      <c r="Q107" s="3"/>
      <c r="R107" s="3"/>
      <c r="S107" s="13"/>
    </row>
    <row r="108" spans="1:19" s="2" customFormat="1" ht="20.25" customHeight="1">
      <c r="A108" s="3"/>
      <c r="B108" s="542"/>
      <c r="C108" s="352"/>
      <c r="D108" s="352" t="s">
        <v>172</v>
      </c>
      <c r="E108" s="352"/>
      <c r="F108" s="352"/>
      <c r="G108" s="352"/>
      <c r="H108" s="352"/>
      <c r="I108" s="352"/>
      <c r="J108" s="352"/>
      <c r="K108" s="352"/>
      <c r="L108" s="352"/>
      <c r="M108" s="352"/>
      <c r="N108" s="352"/>
      <c r="O108" s="3"/>
      <c r="P108" s="202"/>
      <c r="Q108" s="3"/>
      <c r="R108" s="3"/>
      <c r="S108" s="13"/>
    </row>
    <row r="109" spans="1:19" s="2" customFormat="1" ht="20.25" customHeight="1">
      <c r="A109" s="3"/>
      <c r="B109" s="542"/>
      <c r="C109" s="352"/>
      <c r="D109" s="352"/>
      <c r="E109" s="352"/>
      <c r="F109" s="352"/>
      <c r="G109" s="352"/>
      <c r="H109" s="352"/>
      <c r="I109" s="352"/>
      <c r="J109" s="352"/>
      <c r="K109" s="352"/>
      <c r="L109" s="352"/>
      <c r="M109" s="352"/>
      <c r="N109" s="352"/>
      <c r="O109" s="3"/>
      <c r="P109" s="202"/>
      <c r="Q109" s="3"/>
      <c r="R109" s="3"/>
      <c r="S109" s="13"/>
    </row>
    <row r="110" spans="1:19" s="2" customFormat="1" ht="20.25" customHeight="1">
      <c r="A110" s="3"/>
      <c r="B110" s="542"/>
      <c r="C110" s="352" t="s">
        <v>173</v>
      </c>
      <c r="D110" s="352"/>
      <c r="E110" s="352"/>
      <c r="F110" s="352"/>
      <c r="G110" s="352"/>
      <c r="H110" s="352"/>
      <c r="I110" s="352"/>
      <c r="J110" s="352"/>
      <c r="K110" s="352"/>
      <c r="L110" s="352"/>
      <c r="M110" s="352"/>
      <c r="N110" s="352"/>
      <c r="O110" s="3"/>
      <c r="P110" s="202"/>
      <c r="Q110" s="3"/>
      <c r="R110" s="3"/>
      <c r="S110" s="13"/>
    </row>
    <row r="111" spans="1:19" s="2" customFormat="1" ht="20.25" customHeight="1">
      <c r="A111" s="3"/>
      <c r="B111" s="542"/>
      <c r="C111" s="352"/>
      <c r="D111" s="352" t="s">
        <v>174</v>
      </c>
      <c r="E111" s="352"/>
      <c r="F111" s="352"/>
      <c r="G111" s="352"/>
      <c r="H111" s="352"/>
      <c r="I111" s="352"/>
      <c r="J111" s="352"/>
      <c r="K111" s="352"/>
      <c r="L111" s="352"/>
      <c r="M111" s="352"/>
      <c r="N111" s="352"/>
      <c r="O111" s="3"/>
      <c r="P111" s="202"/>
      <c r="Q111" s="3"/>
      <c r="R111" s="3"/>
      <c r="S111" s="13"/>
    </row>
    <row r="112" spans="1:19" s="2" customFormat="1" ht="20.25" customHeight="1">
      <c r="A112" s="3"/>
      <c r="B112" s="542"/>
      <c r="C112" s="352"/>
      <c r="D112" s="352" t="s">
        <v>175</v>
      </c>
      <c r="E112" s="352"/>
      <c r="F112" s="352"/>
      <c r="G112" s="352"/>
      <c r="H112" s="352"/>
      <c r="I112" s="352"/>
      <c r="J112" s="352"/>
      <c r="K112" s="352"/>
      <c r="L112" s="352"/>
      <c r="M112" s="352"/>
      <c r="N112" s="352"/>
      <c r="O112" s="3"/>
      <c r="P112" s="202"/>
      <c r="Q112" s="3"/>
      <c r="R112" s="3"/>
      <c r="S112" s="13"/>
    </row>
    <row r="113" spans="1:19" s="2" customFormat="1" ht="20.25" customHeight="1">
      <c r="A113" s="3"/>
      <c r="B113" s="542"/>
      <c r="C113" s="352"/>
      <c r="D113" s="352" t="s">
        <v>176</v>
      </c>
      <c r="E113" s="352"/>
      <c r="F113" s="352"/>
      <c r="G113" s="352"/>
      <c r="H113" s="352"/>
      <c r="I113" s="352"/>
      <c r="J113" s="352"/>
      <c r="K113" s="352"/>
      <c r="L113" s="352"/>
      <c r="M113" s="352"/>
      <c r="N113" s="352"/>
      <c r="O113" s="3"/>
      <c r="P113" s="202"/>
      <c r="Q113" s="3"/>
      <c r="R113" s="3"/>
      <c r="S113" s="13"/>
    </row>
    <row r="114" spans="1:19" s="2" customFormat="1" ht="20.25" customHeight="1">
      <c r="A114" s="3"/>
      <c r="B114" s="542"/>
      <c r="C114" s="352"/>
      <c r="D114" s="352"/>
      <c r="E114" s="352"/>
      <c r="F114" s="352"/>
      <c r="G114" s="352"/>
      <c r="H114" s="352"/>
      <c r="I114" s="352"/>
      <c r="J114" s="352"/>
      <c r="K114" s="352"/>
      <c r="L114" s="352"/>
      <c r="M114" s="352"/>
      <c r="N114" s="352"/>
      <c r="O114" s="3"/>
      <c r="P114" s="202"/>
      <c r="Q114" s="3"/>
      <c r="R114" s="3"/>
      <c r="S114" s="13"/>
    </row>
    <row r="115" spans="1:19" s="2" customFormat="1" ht="20.25" customHeight="1">
      <c r="A115" s="3"/>
      <c r="B115" s="542"/>
      <c r="C115" s="352" t="s">
        <v>177</v>
      </c>
      <c r="D115" s="352"/>
      <c r="E115" s="352"/>
      <c r="F115" s="352"/>
      <c r="G115" s="352"/>
      <c r="H115" s="352"/>
      <c r="I115" s="352"/>
      <c r="J115" s="352"/>
      <c r="K115" s="352"/>
      <c r="L115" s="352"/>
      <c r="M115" s="352"/>
      <c r="N115" s="352"/>
      <c r="O115" s="3"/>
      <c r="P115" s="202"/>
      <c r="Q115" s="3"/>
      <c r="R115" s="3"/>
      <c r="S115" s="13"/>
    </row>
    <row r="116" spans="1:19" s="2" customFormat="1" ht="20.25" customHeight="1">
      <c r="A116" s="3"/>
      <c r="B116" s="542"/>
      <c r="C116" s="352"/>
      <c r="D116" s="352" t="s">
        <v>178</v>
      </c>
      <c r="E116" s="352"/>
      <c r="F116" s="352"/>
      <c r="G116" s="352"/>
      <c r="H116" s="352"/>
      <c r="I116" s="352"/>
      <c r="J116" s="352"/>
      <c r="K116" s="352"/>
      <c r="L116" s="352"/>
      <c r="M116" s="352"/>
      <c r="N116" s="352"/>
      <c r="O116" s="3"/>
      <c r="P116" s="202"/>
      <c r="Q116" s="3"/>
      <c r="R116" s="3"/>
      <c r="S116" s="13"/>
    </row>
    <row r="117" spans="1:19" s="2" customFormat="1" ht="20.25" customHeight="1">
      <c r="A117" s="3"/>
      <c r="B117" s="542"/>
      <c r="C117" s="352"/>
      <c r="D117" s="352" t="s">
        <v>179</v>
      </c>
      <c r="E117" s="352"/>
      <c r="F117" s="352"/>
      <c r="G117" s="352"/>
      <c r="H117" s="352"/>
      <c r="I117" s="352"/>
      <c r="J117" s="352"/>
      <c r="K117" s="352"/>
      <c r="L117" s="352"/>
      <c r="M117" s="352"/>
      <c r="N117" s="352"/>
      <c r="O117" s="3"/>
      <c r="P117" s="202"/>
      <c r="Q117" s="3"/>
      <c r="R117" s="3"/>
      <c r="S117" s="13"/>
    </row>
    <row r="118" spans="1:19" s="2" customFormat="1" ht="20.25" customHeight="1">
      <c r="A118" s="3"/>
      <c r="B118" s="542"/>
      <c r="C118" s="352"/>
      <c r="D118" s="352" t="s">
        <v>180</v>
      </c>
      <c r="E118" s="352"/>
      <c r="F118" s="352"/>
      <c r="G118" s="352"/>
      <c r="H118" s="352"/>
      <c r="I118" s="352"/>
      <c r="J118" s="352"/>
      <c r="K118" s="352"/>
      <c r="L118" s="352"/>
      <c r="M118" s="352"/>
      <c r="N118" s="352"/>
      <c r="O118" s="3"/>
      <c r="P118" s="202"/>
      <c r="Q118" s="3"/>
      <c r="R118" s="3"/>
      <c r="S118" s="13"/>
    </row>
    <row r="119" spans="1:19" s="2" customFormat="1" ht="20.25" customHeight="1">
      <c r="A119" s="3"/>
      <c r="B119" s="542"/>
      <c r="C119" s="352"/>
      <c r="D119" s="352"/>
      <c r="E119" s="352"/>
      <c r="F119" s="352"/>
      <c r="G119" s="352"/>
      <c r="H119" s="352"/>
      <c r="I119" s="352"/>
      <c r="J119" s="352"/>
      <c r="K119" s="352"/>
      <c r="L119" s="352"/>
      <c r="M119" s="352"/>
      <c r="N119" s="352"/>
      <c r="O119" s="3"/>
      <c r="P119" s="202"/>
      <c r="Q119" s="3"/>
      <c r="R119" s="3"/>
      <c r="S119" s="13"/>
    </row>
    <row r="120" spans="1:19" s="2" customFormat="1" ht="20.25" customHeight="1">
      <c r="A120" s="3"/>
      <c r="B120" s="542"/>
      <c r="C120" s="352" t="s">
        <v>181</v>
      </c>
      <c r="D120" s="352"/>
      <c r="E120" s="352"/>
      <c r="F120" s="352"/>
      <c r="G120" s="352"/>
      <c r="H120" s="352"/>
      <c r="I120" s="352"/>
      <c r="J120" s="352"/>
      <c r="K120" s="352"/>
      <c r="L120" s="352"/>
      <c r="M120" s="352"/>
      <c r="N120" s="352"/>
      <c r="O120" s="3"/>
      <c r="P120" s="202"/>
      <c r="Q120" s="3"/>
      <c r="R120" s="3"/>
      <c r="S120" s="13"/>
    </row>
    <row r="121" spans="1:19" s="2" customFormat="1" ht="20.25" customHeight="1">
      <c r="A121" s="3"/>
      <c r="B121" s="542"/>
      <c r="C121" s="352"/>
      <c r="D121" s="352" t="s">
        <v>182</v>
      </c>
      <c r="E121" s="352"/>
      <c r="F121" s="352"/>
      <c r="G121" s="352"/>
      <c r="H121" s="352"/>
      <c r="I121" s="352"/>
      <c r="J121" s="352"/>
      <c r="K121" s="352"/>
      <c r="L121" s="352"/>
      <c r="M121" s="352"/>
      <c r="N121" s="352"/>
      <c r="O121" s="3"/>
      <c r="P121" s="202"/>
      <c r="Q121" s="3"/>
      <c r="R121" s="3"/>
      <c r="S121" s="13"/>
    </row>
    <row r="122" spans="1:19" s="2" customFormat="1" ht="20.25" customHeight="1">
      <c r="A122" s="3"/>
      <c r="B122" s="542"/>
      <c r="C122" s="352"/>
      <c r="D122" s="352" t="s">
        <v>183</v>
      </c>
      <c r="E122" s="352"/>
      <c r="F122" s="352"/>
      <c r="G122" s="352"/>
      <c r="H122" s="352"/>
      <c r="I122" s="352"/>
      <c r="J122" s="352"/>
      <c r="K122" s="352"/>
      <c r="L122" s="352"/>
      <c r="M122" s="352"/>
      <c r="N122" s="352"/>
      <c r="O122" s="3"/>
      <c r="P122" s="202"/>
      <c r="Q122" s="3"/>
      <c r="R122" s="3"/>
      <c r="S122" s="13"/>
    </row>
    <row r="123" spans="1:19" s="2" customFormat="1" ht="20.25" customHeight="1">
      <c r="A123" s="3"/>
      <c r="B123" s="542"/>
      <c r="C123" s="352"/>
      <c r="D123" s="352"/>
      <c r="E123" s="352"/>
      <c r="F123" s="352"/>
      <c r="G123" s="352"/>
      <c r="H123" s="352"/>
      <c r="I123" s="352"/>
      <c r="J123" s="352"/>
      <c r="K123" s="352"/>
      <c r="L123" s="352"/>
      <c r="M123" s="352"/>
      <c r="N123" s="352"/>
      <c r="O123" s="3"/>
      <c r="P123" s="202"/>
      <c r="Q123" s="3"/>
      <c r="R123" s="3"/>
      <c r="S123" s="13"/>
    </row>
    <row r="124" spans="1:19" s="2" customFormat="1" ht="20.25" customHeight="1">
      <c r="A124" s="3"/>
      <c r="B124" s="542" t="s">
        <v>184</v>
      </c>
      <c r="C124" s="352"/>
      <c r="D124" s="352"/>
      <c r="E124" s="352"/>
      <c r="F124" s="352"/>
      <c r="G124" s="352"/>
      <c r="H124" s="352"/>
      <c r="I124" s="352"/>
      <c r="J124" s="352"/>
      <c r="K124" s="352"/>
      <c r="L124" s="352"/>
      <c r="M124" s="352"/>
      <c r="N124" s="352"/>
      <c r="O124" s="3"/>
      <c r="P124" s="202"/>
      <c r="Q124" s="3"/>
      <c r="R124" s="3"/>
      <c r="S124" s="13"/>
    </row>
    <row r="125" spans="1:19" s="2" customFormat="1" ht="20.25" customHeight="1">
      <c r="A125" s="3"/>
      <c r="B125" s="352"/>
      <c r="C125" s="352" t="s">
        <v>185</v>
      </c>
      <c r="D125" s="352"/>
      <c r="E125" s="352"/>
      <c r="F125" s="352"/>
      <c r="G125" s="352"/>
      <c r="H125" s="352"/>
      <c r="I125" s="352"/>
      <c r="J125" s="352"/>
      <c r="K125" s="352"/>
      <c r="L125" s="352"/>
      <c r="M125" s="352"/>
      <c r="N125" s="352"/>
      <c r="O125" s="3"/>
      <c r="P125" s="202"/>
      <c r="Q125" s="3"/>
      <c r="R125" s="3"/>
      <c r="S125" s="13"/>
    </row>
    <row r="126" spans="1:19" s="2" customFormat="1" ht="20.25" customHeight="1">
      <c r="A126" s="3"/>
      <c r="B126" s="352"/>
      <c r="C126" s="352" t="s">
        <v>186</v>
      </c>
      <c r="D126" s="352"/>
      <c r="E126" s="352"/>
      <c r="F126" s="352"/>
      <c r="G126" s="352"/>
      <c r="H126" s="352"/>
      <c r="I126" s="352"/>
      <c r="J126" s="352"/>
      <c r="K126" s="352"/>
      <c r="L126" s="352"/>
      <c r="M126" s="352"/>
      <c r="N126" s="352"/>
      <c r="O126" s="3"/>
      <c r="P126" s="202"/>
      <c r="Q126" s="3"/>
      <c r="R126" s="3"/>
      <c r="S126" s="13"/>
    </row>
    <row r="127" spans="1:19" s="2" customFormat="1" ht="20.25" customHeight="1">
      <c r="A127" s="3"/>
      <c r="B127" s="352"/>
      <c r="C127" s="352" t="s">
        <v>187</v>
      </c>
      <c r="D127" s="352"/>
      <c r="E127" s="352"/>
      <c r="F127" s="352"/>
      <c r="G127" s="352"/>
      <c r="H127" s="352"/>
      <c r="I127" s="352"/>
      <c r="J127" s="352"/>
      <c r="K127" s="352"/>
      <c r="L127" s="352"/>
      <c r="M127" s="352"/>
      <c r="N127" s="352"/>
      <c r="O127" s="3"/>
      <c r="P127" s="202"/>
      <c r="Q127" s="3"/>
      <c r="R127" s="3"/>
      <c r="S127" s="13"/>
    </row>
    <row r="128" spans="1:19" s="2" customFormat="1" ht="20.25" customHeight="1">
      <c r="A128" s="3"/>
      <c r="B128" s="352"/>
      <c r="C128" s="352"/>
      <c r="D128" s="352"/>
      <c r="E128" s="352"/>
      <c r="F128" s="352"/>
      <c r="G128" s="352"/>
      <c r="H128" s="352"/>
      <c r="I128" s="352"/>
      <c r="J128" s="352"/>
      <c r="K128" s="352"/>
      <c r="L128" s="352"/>
      <c r="M128" s="352"/>
      <c r="N128" s="352"/>
      <c r="O128" s="3"/>
      <c r="P128" s="202"/>
      <c r="Q128" s="3"/>
      <c r="R128" s="3"/>
      <c r="S128" s="13"/>
    </row>
    <row r="129" spans="1:19" s="2" customFormat="1" ht="20.25" customHeight="1">
      <c r="A129" s="3"/>
      <c r="B129" s="352"/>
      <c r="C129" s="352" t="s">
        <v>188</v>
      </c>
      <c r="D129" s="352"/>
      <c r="E129" s="352"/>
      <c r="F129" s="352"/>
      <c r="G129" s="352"/>
      <c r="H129" s="352"/>
      <c r="I129" s="352"/>
      <c r="J129" s="352"/>
      <c r="K129" s="352"/>
      <c r="L129" s="352"/>
      <c r="M129" s="352"/>
      <c r="N129" s="352"/>
      <c r="O129" s="3"/>
      <c r="P129" s="202"/>
      <c r="Q129" s="3"/>
      <c r="R129" s="3"/>
      <c r="S129" s="13"/>
    </row>
    <row r="130" spans="1:19" s="2" customFormat="1" ht="20.25" customHeight="1">
      <c r="A130" s="3"/>
      <c r="B130" s="352"/>
      <c r="C130" s="352"/>
      <c r="D130" s="352" t="s">
        <v>189</v>
      </c>
      <c r="E130" s="352"/>
      <c r="F130" s="352"/>
      <c r="G130" s="352"/>
      <c r="H130" s="352"/>
      <c r="I130" s="352"/>
      <c r="J130" s="352"/>
      <c r="K130" s="352"/>
      <c r="L130" s="352"/>
      <c r="M130" s="352"/>
      <c r="N130" s="352"/>
      <c r="O130" s="3"/>
      <c r="P130" s="202"/>
      <c r="Q130" s="3"/>
      <c r="R130" s="3"/>
      <c r="S130" s="13"/>
    </row>
    <row r="131" spans="1:19" s="2" customFormat="1" ht="20.25" customHeight="1">
      <c r="A131" s="3"/>
      <c r="B131" s="352"/>
      <c r="C131" s="352"/>
      <c r="D131" s="352" t="s">
        <v>190</v>
      </c>
      <c r="E131" s="352"/>
      <c r="F131" s="352"/>
      <c r="G131" s="352"/>
      <c r="H131" s="352"/>
      <c r="I131" s="352"/>
      <c r="J131" s="352"/>
      <c r="K131" s="352"/>
      <c r="L131" s="352"/>
      <c r="M131" s="352"/>
      <c r="N131" s="352"/>
      <c r="O131" s="3"/>
      <c r="P131" s="202"/>
      <c r="Q131" s="3"/>
      <c r="R131" s="3"/>
      <c r="S131" s="13"/>
    </row>
    <row r="132" spans="1:19" s="2" customFormat="1" ht="20.25" customHeight="1">
      <c r="A132" s="3"/>
      <c r="B132" s="352"/>
      <c r="C132" s="352"/>
      <c r="D132" s="352"/>
      <c r="E132" s="352"/>
      <c r="F132" s="352"/>
      <c r="G132" s="352"/>
      <c r="H132" s="352"/>
      <c r="I132" s="352"/>
      <c r="J132" s="352"/>
      <c r="K132" s="352"/>
      <c r="L132" s="352"/>
      <c r="M132" s="352"/>
      <c r="N132" s="352"/>
      <c r="O132" s="3"/>
      <c r="P132" s="202"/>
      <c r="Q132" s="3"/>
      <c r="R132" s="3"/>
      <c r="S132" s="13"/>
    </row>
    <row r="133" spans="1:19" s="2" customFormat="1" ht="20.25" customHeight="1">
      <c r="A133" s="3"/>
      <c r="B133" s="352"/>
      <c r="C133" s="352" t="s">
        <v>191</v>
      </c>
      <c r="D133" s="352"/>
      <c r="E133" s="352"/>
      <c r="F133" s="352"/>
      <c r="G133" s="352"/>
      <c r="H133" s="352"/>
      <c r="I133" s="352"/>
      <c r="J133" s="352"/>
      <c r="K133" s="352"/>
      <c r="L133" s="352"/>
      <c r="M133" s="352"/>
      <c r="N133" s="352"/>
      <c r="O133" s="3"/>
      <c r="P133" s="202"/>
      <c r="Q133" s="3"/>
      <c r="R133" s="3"/>
      <c r="S133" s="13"/>
    </row>
    <row r="134" spans="1:19" s="2" customFormat="1" ht="20.25" customHeight="1">
      <c r="A134" s="3"/>
      <c r="B134" s="352"/>
      <c r="C134" s="352"/>
      <c r="D134" s="352" t="s">
        <v>192</v>
      </c>
      <c r="E134" s="352"/>
      <c r="F134" s="352"/>
      <c r="G134" s="352"/>
      <c r="H134" s="352"/>
      <c r="I134" s="352"/>
      <c r="J134" s="352"/>
      <c r="K134" s="352"/>
      <c r="L134" s="352"/>
      <c r="M134" s="352"/>
      <c r="N134" s="352"/>
      <c r="O134" s="3"/>
      <c r="P134" s="202"/>
      <c r="Q134" s="3"/>
      <c r="R134" s="3"/>
      <c r="S134" s="13"/>
    </row>
    <row r="135" spans="1:19" s="2" customFormat="1" ht="20.25" customHeight="1">
      <c r="A135" s="3"/>
      <c r="B135" s="352"/>
      <c r="C135" s="352"/>
      <c r="D135" s="352"/>
      <c r="E135" s="352"/>
      <c r="F135" s="352"/>
      <c r="G135" s="352"/>
      <c r="H135" s="352"/>
      <c r="I135" s="352"/>
      <c r="J135" s="352"/>
      <c r="K135" s="352"/>
      <c r="L135" s="352"/>
      <c r="M135" s="352"/>
      <c r="N135" s="352"/>
      <c r="O135" s="3"/>
      <c r="P135" s="202"/>
      <c r="Q135" s="3"/>
      <c r="R135" s="3"/>
      <c r="S135" s="13"/>
    </row>
    <row r="136" spans="1:19" s="2" customFormat="1" ht="20.25" customHeight="1">
      <c r="A136" s="3"/>
      <c r="B136" s="352"/>
      <c r="C136" s="352" t="s">
        <v>193</v>
      </c>
      <c r="D136" s="352"/>
      <c r="E136" s="352"/>
      <c r="F136" s="352"/>
      <c r="G136" s="352"/>
      <c r="H136" s="352"/>
      <c r="I136" s="352"/>
      <c r="J136" s="352"/>
      <c r="K136" s="352"/>
      <c r="L136" s="352"/>
      <c r="M136" s="352"/>
      <c r="N136" s="352"/>
      <c r="O136" s="3"/>
      <c r="P136" s="202"/>
      <c r="Q136" s="3"/>
      <c r="R136" s="3"/>
      <c r="S136" s="13"/>
    </row>
    <row r="137" spans="1:19" s="2" customFormat="1" ht="20.25" customHeight="1">
      <c r="A137" s="3"/>
      <c r="B137" s="352"/>
      <c r="C137" s="352"/>
      <c r="D137" s="352" t="s">
        <v>194</v>
      </c>
      <c r="E137" s="352"/>
      <c r="F137" s="352"/>
      <c r="G137" s="352"/>
      <c r="H137" s="352"/>
      <c r="I137" s="352"/>
      <c r="J137" s="352"/>
      <c r="K137" s="352"/>
      <c r="L137" s="352"/>
      <c r="M137" s="352"/>
      <c r="N137" s="352"/>
      <c r="O137" s="3"/>
      <c r="P137" s="202"/>
      <c r="Q137" s="3"/>
      <c r="R137" s="3"/>
      <c r="S137" s="13"/>
    </row>
    <row r="138" spans="1:19" s="2" customFormat="1" ht="20.25" customHeight="1">
      <c r="A138" s="3"/>
      <c r="B138" s="352"/>
      <c r="C138" s="352"/>
      <c r="D138" s="352"/>
      <c r="E138" s="352"/>
      <c r="F138" s="352"/>
      <c r="G138" s="352"/>
      <c r="H138" s="352"/>
      <c r="I138" s="352"/>
      <c r="J138" s="352"/>
      <c r="K138" s="352"/>
      <c r="L138" s="352"/>
      <c r="M138" s="352"/>
      <c r="N138" s="352"/>
      <c r="O138" s="3"/>
      <c r="P138" s="202"/>
      <c r="Q138" s="3"/>
      <c r="R138" s="3"/>
      <c r="S138" s="13"/>
    </row>
    <row r="139" spans="1:19" s="2" customFormat="1" ht="20.25" customHeight="1">
      <c r="A139" s="3"/>
      <c r="B139" s="352"/>
      <c r="C139" s="352" t="s">
        <v>195</v>
      </c>
      <c r="D139" s="352"/>
      <c r="E139" s="352"/>
      <c r="F139" s="352"/>
      <c r="G139" s="352"/>
      <c r="H139" s="352"/>
      <c r="I139" s="352"/>
      <c r="J139" s="352"/>
      <c r="K139" s="352"/>
      <c r="L139" s="352"/>
      <c r="M139" s="352"/>
      <c r="N139" s="352"/>
      <c r="O139" s="3"/>
      <c r="P139" s="202"/>
      <c r="Q139" s="3"/>
      <c r="R139" s="3"/>
      <c r="S139" s="13"/>
    </row>
    <row r="140" spans="1:19" s="2" customFormat="1" ht="20.25" customHeight="1">
      <c r="A140" s="3"/>
      <c r="B140" s="352"/>
      <c r="C140" s="352"/>
      <c r="D140" s="352" t="s">
        <v>190</v>
      </c>
      <c r="E140" s="352"/>
      <c r="F140" s="352"/>
      <c r="G140" s="352"/>
      <c r="H140" s="352"/>
      <c r="I140" s="352"/>
      <c r="J140" s="352"/>
      <c r="K140" s="352"/>
      <c r="L140" s="352"/>
      <c r="M140" s="352"/>
      <c r="N140" s="352"/>
      <c r="O140" s="3"/>
      <c r="P140" s="202"/>
      <c r="Q140" s="3"/>
      <c r="R140" s="3"/>
      <c r="S140" s="13"/>
    </row>
    <row r="141" spans="1:19" s="2" customFormat="1" ht="20.25" customHeight="1">
      <c r="A141" s="3"/>
      <c r="B141" s="352"/>
      <c r="C141" s="352"/>
      <c r="D141" s="352" t="s">
        <v>196</v>
      </c>
      <c r="E141" s="352"/>
      <c r="F141" s="352"/>
      <c r="G141" s="352"/>
      <c r="H141" s="352"/>
      <c r="I141" s="352"/>
      <c r="J141" s="352"/>
      <c r="K141" s="352"/>
      <c r="L141" s="352"/>
      <c r="M141" s="352"/>
      <c r="N141" s="352"/>
      <c r="O141" s="3"/>
      <c r="P141" s="202"/>
      <c r="Q141" s="3"/>
      <c r="R141" s="3"/>
      <c r="S141" s="13"/>
    </row>
    <row r="142" spans="1:19" s="2" customFormat="1" ht="20.25" customHeight="1">
      <c r="A142" s="3"/>
      <c r="B142" s="352"/>
      <c r="C142" s="352"/>
      <c r="D142" s="352"/>
      <c r="E142" s="352"/>
      <c r="F142" s="352"/>
      <c r="G142" s="352"/>
      <c r="H142" s="352"/>
      <c r="I142" s="352"/>
      <c r="J142" s="352"/>
      <c r="K142" s="352"/>
      <c r="L142" s="352"/>
      <c r="M142" s="352"/>
      <c r="N142" s="352"/>
      <c r="O142" s="3"/>
      <c r="P142" s="202"/>
      <c r="Q142" s="3"/>
      <c r="R142" s="3"/>
      <c r="S142" s="13"/>
    </row>
    <row r="143" spans="1:19" s="2" customFormat="1" ht="20.25" customHeight="1">
      <c r="A143" s="3"/>
      <c r="B143" s="542" t="s">
        <v>197</v>
      </c>
      <c r="C143" s="352"/>
      <c r="D143" s="352"/>
      <c r="E143" s="352"/>
      <c r="F143" s="352"/>
      <c r="G143" s="352"/>
      <c r="H143" s="352"/>
      <c r="I143" s="352"/>
      <c r="J143" s="352"/>
      <c r="K143" s="352"/>
      <c r="L143" s="352"/>
      <c r="M143" s="352"/>
      <c r="N143" s="352"/>
      <c r="O143" s="3"/>
      <c r="P143" s="202"/>
      <c r="Q143" s="3"/>
      <c r="R143" s="3"/>
      <c r="S143" s="13"/>
    </row>
    <row r="144" spans="1:19" s="2" customFormat="1" ht="20.25" customHeight="1">
      <c r="A144" s="3"/>
      <c r="B144" s="352"/>
      <c r="C144" s="352" t="s">
        <v>198</v>
      </c>
      <c r="D144" s="352"/>
      <c r="E144" s="352"/>
      <c r="F144" s="352"/>
      <c r="G144" s="352"/>
      <c r="H144" s="352"/>
      <c r="I144" s="352"/>
      <c r="J144" s="352"/>
      <c r="K144" s="352"/>
      <c r="L144" s="352"/>
      <c r="M144" s="352"/>
      <c r="N144" s="352"/>
      <c r="O144" s="3"/>
      <c r="P144" s="202"/>
      <c r="Q144" s="3"/>
      <c r="R144" s="3"/>
      <c r="S144" s="13"/>
    </row>
    <row r="145" spans="1:19" s="2" customFormat="1" ht="20.25" customHeight="1">
      <c r="A145" s="3"/>
      <c r="B145" s="352"/>
      <c r="C145" s="352" t="s">
        <v>199</v>
      </c>
      <c r="D145" s="352"/>
      <c r="E145" s="352"/>
      <c r="F145" s="352"/>
      <c r="G145" s="352"/>
      <c r="H145" s="352"/>
      <c r="I145" s="352"/>
      <c r="J145" s="352"/>
      <c r="K145" s="352"/>
      <c r="L145" s="352"/>
      <c r="M145" s="352"/>
      <c r="N145" s="352"/>
      <c r="O145" s="3"/>
      <c r="P145" s="202"/>
      <c r="Q145" s="3"/>
      <c r="R145" s="3"/>
      <c r="S145" s="13"/>
    </row>
    <row r="146" spans="1:19" s="2" customFormat="1" ht="20.25" customHeight="1">
      <c r="A146" s="3"/>
      <c r="B146" s="352"/>
      <c r="C146" s="352"/>
      <c r="D146" s="352" t="s">
        <v>200</v>
      </c>
      <c r="E146" s="352"/>
      <c r="F146" s="352"/>
      <c r="G146" s="352"/>
      <c r="H146" s="352"/>
      <c r="I146" s="352"/>
      <c r="J146" s="352"/>
      <c r="K146" s="352"/>
      <c r="L146" s="352"/>
      <c r="M146" s="352"/>
      <c r="N146" s="352"/>
      <c r="O146" s="3"/>
      <c r="P146" s="202"/>
      <c r="Q146" s="3"/>
      <c r="R146" s="3"/>
      <c r="S146" s="13"/>
    </row>
    <row r="147" spans="1:19" s="2" customFormat="1" ht="20.25" customHeight="1">
      <c r="A147" s="3"/>
      <c r="B147" s="352"/>
      <c r="C147" s="352"/>
      <c r="D147" s="352"/>
      <c r="E147" s="352"/>
      <c r="F147" s="352"/>
      <c r="G147" s="352"/>
      <c r="H147" s="352"/>
      <c r="I147" s="352"/>
      <c r="J147" s="352"/>
      <c r="K147" s="352"/>
      <c r="L147" s="352"/>
      <c r="M147" s="352"/>
      <c r="N147" s="352"/>
      <c r="O147" s="3"/>
      <c r="P147" s="202"/>
      <c r="Q147" s="3"/>
      <c r="R147" s="3"/>
      <c r="S147" s="13"/>
    </row>
    <row r="148" spans="1:19" s="2" customFormat="1" ht="20.25" customHeight="1">
      <c r="A148" s="3"/>
      <c r="B148" s="542" t="s">
        <v>201</v>
      </c>
      <c r="C148" s="352"/>
      <c r="D148" s="352"/>
      <c r="E148" s="352"/>
      <c r="F148" s="352"/>
      <c r="G148" s="352"/>
      <c r="H148" s="352"/>
      <c r="I148" s="352"/>
      <c r="J148" s="352"/>
      <c r="K148" s="352"/>
      <c r="L148" s="352"/>
      <c r="M148" s="352"/>
      <c r="N148" s="352"/>
      <c r="O148" s="3"/>
      <c r="P148" s="202"/>
      <c r="Q148" s="3"/>
      <c r="R148" s="3"/>
      <c r="S148" s="13"/>
    </row>
    <row r="149" spans="1:19" s="2" customFormat="1" ht="20.25" customHeight="1">
      <c r="A149" s="3"/>
      <c r="B149" s="352"/>
      <c r="C149" s="352" t="s">
        <v>202</v>
      </c>
      <c r="D149" s="352"/>
      <c r="E149" s="352"/>
      <c r="F149" s="352"/>
      <c r="G149" s="352"/>
      <c r="H149" s="352"/>
      <c r="I149" s="352"/>
      <c r="J149" s="352"/>
      <c r="K149" s="352"/>
      <c r="L149" s="352"/>
      <c r="M149" s="352"/>
      <c r="N149" s="352"/>
      <c r="O149" s="3"/>
      <c r="P149" s="202"/>
      <c r="Q149" s="3"/>
      <c r="R149" s="3"/>
      <c r="S149" s="13"/>
    </row>
    <row r="150" spans="1:19" s="2" customFormat="1" ht="20.25" customHeight="1">
      <c r="A150" s="3"/>
      <c r="B150" s="352"/>
      <c r="C150" s="352" t="s">
        <v>203</v>
      </c>
      <c r="D150" s="352"/>
      <c r="E150" s="352"/>
      <c r="F150" s="352"/>
      <c r="G150" s="352"/>
      <c r="H150" s="352"/>
      <c r="I150" s="352"/>
      <c r="J150" s="352"/>
      <c r="K150" s="352"/>
      <c r="L150" s="352"/>
      <c r="M150" s="352"/>
      <c r="N150" s="352"/>
      <c r="O150" s="3"/>
      <c r="P150" s="202"/>
      <c r="Q150" s="3"/>
      <c r="R150" s="3"/>
      <c r="S150" s="13"/>
    </row>
    <row r="151" spans="1:19" s="2" customFormat="1" ht="20.25" customHeight="1">
      <c r="A151" s="3"/>
      <c r="B151" s="352"/>
      <c r="C151" s="352" t="s">
        <v>204</v>
      </c>
      <c r="D151" s="352"/>
      <c r="E151" s="352"/>
      <c r="F151" s="352"/>
      <c r="G151" s="352"/>
      <c r="H151" s="352"/>
      <c r="I151" s="352"/>
      <c r="J151" s="352"/>
      <c r="K151" s="352"/>
      <c r="L151" s="352"/>
      <c r="M151" s="352"/>
      <c r="N151" s="352"/>
      <c r="O151" s="3"/>
      <c r="P151" s="202"/>
      <c r="Q151" s="3"/>
      <c r="R151" s="3"/>
      <c r="S151" s="13"/>
    </row>
    <row r="152" spans="1:19" s="2" customFormat="1" ht="20.25" customHeight="1">
      <c r="A152" s="3"/>
      <c r="B152" s="352"/>
      <c r="C152" s="352"/>
      <c r="D152" s="352"/>
      <c r="E152" s="352"/>
      <c r="F152" s="352"/>
      <c r="G152" s="352"/>
      <c r="H152" s="352"/>
      <c r="I152" s="352"/>
      <c r="J152" s="352"/>
      <c r="K152" s="352"/>
      <c r="L152" s="352"/>
      <c r="M152" s="352"/>
      <c r="N152" s="352"/>
      <c r="O152" s="3"/>
      <c r="P152" s="202"/>
      <c r="Q152" s="3"/>
      <c r="R152" s="3"/>
      <c r="S152" s="13"/>
    </row>
    <row r="153" spans="1:19" s="2" customFormat="1" ht="20.25" customHeight="1">
      <c r="A153" s="3"/>
      <c r="B153" s="542" t="s">
        <v>205</v>
      </c>
      <c r="C153" s="352"/>
      <c r="D153" s="352"/>
      <c r="E153" s="352"/>
      <c r="F153" s="352"/>
      <c r="G153" s="352"/>
      <c r="H153" s="352"/>
      <c r="I153" s="352"/>
      <c r="J153" s="352"/>
      <c r="K153" s="352"/>
      <c r="L153" s="352"/>
      <c r="M153" s="352"/>
      <c r="N153" s="352"/>
      <c r="O153" s="3"/>
      <c r="P153" s="202"/>
      <c r="Q153" s="3"/>
      <c r="R153" s="3"/>
      <c r="S153" s="13"/>
    </row>
    <row r="154" spans="1:19" s="2" customFormat="1" ht="20.25" customHeight="1">
      <c r="A154" s="3"/>
      <c r="B154" s="352"/>
      <c r="C154" s="352" t="s">
        <v>206</v>
      </c>
      <c r="D154" s="352"/>
      <c r="E154" s="352"/>
      <c r="F154" s="352"/>
      <c r="G154" s="352"/>
      <c r="H154" s="352"/>
      <c r="I154" s="352"/>
      <c r="J154" s="352"/>
      <c r="K154" s="352"/>
      <c r="L154" s="352"/>
      <c r="M154" s="352"/>
      <c r="N154" s="352"/>
      <c r="O154" s="3"/>
      <c r="P154" s="202"/>
      <c r="Q154" s="3"/>
      <c r="R154" s="3"/>
      <c r="S154" s="13"/>
    </row>
    <row r="155" spans="1:19" s="2" customFormat="1" ht="20.25" customHeight="1">
      <c r="A155" s="3"/>
      <c r="B155" s="352"/>
      <c r="C155" s="352" t="s">
        <v>207</v>
      </c>
      <c r="D155" s="352"/>
      <c r="E155" s="352"/>
      <c r="F155" s="352"/>
      <c r="G155" s="352"/>
      <c r="H155" s="352"/>
      <c r="I155" s="352"/>
      <c r="J155" s="352"/>
      <c r="K155" s="352"/>
      <c r="L155" s="352"/>
      <c r="M155" s="352"/>
      <c r="N155" s="352"/>
      <c r="O155" s="3"/>
      <c r="P155" s="202"/>
      <c r="Q155" s="3"/>
      <c r="R155" s="3"/>
      <c r="S155" s="13"/>
    </row>
    <row r="156" spans="1:19" s="2" customFormat="1" ht="20.25" customHeight="1">
      <c r="A156" s="3"/>
      <c r="B156" s="352"/>
      <c r="C156" s="352" t="s">
        <v>208</v>
      </c>
      <c r="D156" s="352"/>
      <c r="E156" s="352"/>
      <c r="F156" s="352"/>
      <c r="G156" s="352"/>
      <c r="H156" s="352"/>
      <c r="I156" s="352"/>
      <c r="J156" s="352"/>
      <c r="K156" s="352"/>
      <c r="L156" s="352"/>
      <c r="M156" s="352"/>
      <c r="N156" s="352"/>
      <c r="O156" s="3"/>
      <c r="P156" s="202"/>
      <c r="Q156" s="3"/>
      <c r="R156" s="3"/>
      <c r="S156" s="13"/>
    </row>
    <row r="157" spans="1:19" s="2" customFormat="1" ht="20.25" customHeight="1">
      <c r="A157" s="3"/>
      <c r="B157" s="352"/>
      <c r="C157" s="352"/>
      <c r="D157" s="352"/>
      <c r="E157" s="352"/>
      <c r="F157" s="352"/>
      <c r="G157" s="352"/>
      <c r="H157" s="352"/>
      <c r="I157" s="352"/>
      <c r="J157" s="352"/>
      <c r="K157" s="352"/>
      <c r="L157" s="352"/>
      <c r="M157" s="352"/>
      <c r="N157" s="352"/>
      <c r="O157" s="3"/>
      <c r="P157" s="202"/>
      <c r="Q157" s="3"/>
      <c r="R157" s="3"/>
      <c r="S157" s="13"/>
    </row>
    <row r="158" spans="1:19" s="2" customFormat="1" ht="20.25" customHeight="1">
      <c r="A158" s="3"/>
      <c r="B158" s="542" t="s">
        <v>209</v>
      </c>
      <c r="C158" s="352"/>
      <c r="D158" s="352"/>
      <c r="E158" s="352"/>
      <c r="F158" s="352"/>
      <c r="G158" s="352"/>
      <c r="H158" s="352"/>
      <c r="I158" s="352"/>
      <c r="J158" s="352"/>
      <c r="K158" s="352"/>
      <c r="L158" s="352"/>
      <c r="M158" s="352"/>
      <c r="N158" s="352"/>
      <c r="O158" s="3"/>
      <c r="P158" s="202"/>
      <c r="Q158" s="3"/>
      <c r="R158" s="3"/>
      <c r="S158" s="13"/>
    </row>
    <row r="159" spans="1:19" s="2" customFormat="1" ht="20.25" customHeight="1">
      <c r="A159" s="3"/>
      <c r="B159" s="352"/>
      <c r="C159" s="352" t="s">
        <v>210</v>
      </c>
      <c r="D159" s="352"/>
      <c r="E159" s="352"/>
      <c r="F159" s="352"/>
      <c r="G159" s="352"/>
      <c r="H159" s="352"/>
      <c r="I159" s="352"/>
      <c r="J159" s="352"/>
      <c r="K159" s="352"/>
      <c r="L159" s="352"/>
      <c r="M159" s="352"/>
      <c r="N159" s="352"/>
      <c r="O159" s="3"/>
      <c r="P159" s="202"/>
      <c r="Q159" s="3"/>
      <c r="R159" s="3"/>
      <c r="S159" s="13"/>
    </row>
    <row r="160" spans="1:19" s="2" customFormat="1" ht="20.25" customHeight="1">
      <c r="A160" s="3"/>
      <c r="B160" s="352"/>
      <c r="C160" s="352" t="s">
        <v>202</v>
      </c>
      <c r="D160" s="352"/>
      <c r="E160" s="352"/>
      <c r="F160" s="352"/>
      <c r="G160" s="352"/>
      <c r="H160" s="352"/>
      <c r="I160" s="352"/>
      <c r="J160" s="352"/>
      <c r="K160" s="352"/>
      <c r="L160" s="352"/>
      <c r="M160" s="352"/>
      <c r="N160" s="352"/>
      <c r="O160" s="3"/>
      <c r="P160" s="202"/>
      <c r="Q160" s="3"/>
      <c r="R160" s="3"/>
      <c r="S160" s="13"/>
    </row>
    <row r="161" spans="1:19" s="2" customFormat="1" ht="20.25" customHeight="1">
      <c r="A161" s="3"/>
      <c r="B161" s="352"/>
      <c r="C161" s="352" t="s">
        <v>211</v>
      </c>
      <c r="D161" s="352"/>
      <c r="E161" s="352"/>
      <c r="F161" s="352"/>
      <c r="G161" s="352"/>
      <c r="H161" s="352"/>
      <c r="I161" s="352"/>
      <c r="J161" s="352"/>
      <c r="K161" s="352"/>
      <c r="L161" s="352"/>
      <c r="M161" s="352"/>
      <c r="N161" s="352"/>
      <c r="O161" s="3"/>
      <c r="P161" s="202"/>
      <c r="Q161" s="3"/>
      <c r="R161" s="3"/>
      <c r="S161" s="13"/>
    </row>
    <row r="162" spans="1:19" s="2" customFormat="1" ht="20.25" customHeight="1">
      <c r="A162" s="3"/>
      <c r="B162" s="352"/>
      <c r="C162" s="352" t="s">
        <v>212</v>
      </c>
      <c r="D162" s="352"/>
      <c r="E162" s="352"/>
      <c r="F162" s="352"/>
      <c r="G162" s="352"/>
      <c r="H162" s="352"/>
      <c r="I162" s="352"/>
      <c r="J162" s="352"/>
      <c r="K162" s="352"/>
      <c r="L162" s="352"/>
      <c r="M162" s="352"/>
      <c r="N162" s="352"/>
      <c r="O162" s="3"/>
      <c r="P162" s="202"/>
      <c r="Q162" s="3"/>
      <c r="R162" s="3"/>
      <c r="S162" s="13"/>
    </row>
    <row r="163" spans="1:19" s="2" customFormat="1" ht="20.25" customHeight="1">
      <c r="A163" s="3"/>
      <c r="B163" s="352"/>
      <c r="C163" s="352" t="s">
        <v>213</v>
      </c>
      <c r="D163" s="352"/>
      <c r="E163" s="352"/>
      <c r="F163" s="352"/>
      <c r="G163" s="352"/>
      <c r="H163" s="352"/>
      <c r="I163" s="352"/>
      <c r="J163" s="352"/>
      <c r="K163" s="352"/>
      <c r="L163" s="352"/>
      <c r="M163" s="352"/>
      <c r="N163" s="352"/>
      <c r="O163" s="3"/>
      <c r="P163" s="202"/>
      <c r="Q163" s="3"/>
      <c r="R163" s="3"/>
      <c r="S163" s="13"/>
    </row>
    <row r="164" spans="1:19" s="2" customFormat="1" ht="20.25" customHeight="1">
      <c r="A164" s="3"/>
      <c r="B164" s="352"/>
      <c r="C164" s="352" t="s">
        <v>214</v>
      </c>
      <c r="D164" s="352"/>
      <c r="E164" s="352"/>
      <c r="F164" s="352"/>
      <c r="G164" s="352"/>
      <c r="H164" s="352"/>
      <c r="I164" s="352"/>
      <c r="J164" s="352"/>
      <c r="K164" s="352"/>
      <c r="L164" s="352"/>
      <c r="M164" s="352"/>
      <c r="N164" s="352"/>
      <c r="O164" s="3"/>
      <c r="P164" s="202"/>
      <c r="Q164" s="3"/>
      <c r="R164" s="3"/>
      <c r="S164" s="13"/>
    </row>
    <row r="165" spans="1:19" s="2" customFormat="1" ht="20.25" customHeight="1">
      <c r="A165" s="3"/>
      <c r="B165" s="352"/>
      <c r="C165" s="352"/>
      <c r="D165" s="352"/>
      <c r="E165" s="352"/>
      <c r="F165" s="352"/>
      <c r="G165" s="352"/>
      <c r="H165" s="352"/>
      <c r="I165" s="352"/>
      <c r="J165" s="352"/>
      <c r="K165" s="352"/>
      <c r="L165" s="352"/>
      <c r="M165" s="352"/>
      <c r="N165" s="352"/>
      <c r="O165" s="3"/>
      <c r="P165" s="202"/>
      <c r="Q165" s="3"/>
      <c r="R165" s="3"/>
      <c r="S165" s="13"/>
    </row>
    <row r="166" spans="1:19" s="2" customFormat="1" ht="20.25" customHeight="1">
      <c r="A166" s="366"/>
      <c r="B166" s="632" t="s">
        <v>215</v>
      </c>
      <c r="C166" s="633"/>
      <c r="D166" s="633"/>
      <c r="E166" s="633"/>
      <c r="F166" s="633"/>
      <c r="G166" s="633"/>
      <c r="H166" s="633"/>
      <c r="I166" s="633"/>
      <c r="J166" s="633"/>
      <c r="K166" s="633"/>
      <c r="L166" s="633"/>
      <c r="M166" s="633"/>
      <c r="N166" s="633"/>
      <c r="O166" s="366"/>
      <c r="P166" s="367"/>
      <c r="Q166" s="366"/>
      <c r="R166" s="366"/>
      <c r="S166" s="13"/>
    </row>
    <row r="167" spans="1:19" s="2" customFormat="1" ht="20.25" customHeight="1">
      <c r="A167" s="3"/>
      <c r="B167" s="352"/>
      <c r="C167" s="352" t="s">
        <v>216</v>
      </c>
      <c r="D167" s="352"/>
      <c r="E167" s="352"/>
      <c r="F167" s="352"/>
      <c r="G167" s="352"/>
      <c r="H167" s="352"/>
      <c r="I167" s="352"/>
      <c r="J167" s="352"/>
      <c r="K167" s="352"/>
      <c r="L167" s="352"/>
      <c r="M167" s="352"/>
      <c r="N167" s="352"/>
      <c r="O167" s="3"/>
      <c r="P167" s="202"/>
      <c r="Q167" s="3"/>
      <c r="R167" s="3"/>
      <c r="S167" s="13"/>
    </row>
    <row r="168" spans="1:19" s="2" customFormat="1" ht="20.25" customHeight="1">
      <c r="A168" s="3"/>
      <c r="B168" s="352"/>
      <c r="C168" s="352"/>
      <c r="D168" s="352"/>
      <c r="E168" s="352"/>
      <c r="F168" s="352"/>
      <c r="G168" s="352"/>
      <c r="H168" s="352"/>
      <c r="I168" s="352"/>
      <c r="J168" s="352"/>
      <c r="K168" s="352"/>
      <c r="L168" s="352"/>
      <c r="M168" s="352"/>
      <c r="N168" s="352"/>
      <c r="O168" s="3"/>
      <c r="P168" s="202"/>
      <c r="Q168" s="3"/>
      <c r="R168" s="3"/>
      <c r="S168" s="13"/>
    </row>
    <row r="169" spans="1:19" s="2" customFormat="1" ht="20.25" customHeight="1">
      <c r="A169" s="366"/>
      <c r="B169" s="634" t="s">
        <v>217</v>
      </c>
      <c r="C169" s="633"/>
      <c r="D169" s="633"/>
      <c r="E169" s="633"/>
      <c r="F169" s="633"/>
      <c r="G169" s="633"/>
      <c r="H169" s="633"/>
      <c r="I169" s="633"/>
      <c r="J169" s="633"/>
      <c r="K169" s="633"/>
      <c r="L169" s="633"/>
      <c r="M169" s="633"/>
      <c r="N169" s="633"/>
      <c r="O169" s="366"/>
      <c r="P169" s="367"/>
      <c r="Q169" s="366"/>
      <c r="R169" s="366"/>
      <c r="S169" s="13"/>
    </row>
    <row r="170" spans="1:19" s="2" customFormat="1" ht="20.25" customHeight="1">
      <c r="A170" s="3"/>
      <c r="B170" s="352"/>
      <c r="C170" s="352" t="s">
        <v>218</v>
      </c>
      <c r="D170" s="352"/>
      <c r="E170" s="352"/>
      <c r="F170" s="352"/>
      <c r="G170" s="352"/>
      <c r="H170" s="352"/>
      <c r="I170" s="352"/>
      <c r="J170" s="352"/>
      <c r="K170" s="352"/>
      <c r="L170" s="352"/>
      <c r="M170" s="352"/>
      <c r="N170" s="352"/>
      <c r="O170" s="3"/>
      <c r="P170" s="202"/>
      <c r="Q170" s="3"/>
      <c r="R170" s="3"/>
      <c r="S170" s="13"/>
    </row>
    <row r="171" spans="1:19" s="2" customFormat="1" ht="20.25" customHeight="1">
      <c r="A171" s="3"/>
      <c r="B171" s="352"/>
      <c r="C171" s="352"/>
      <c r="D171" s="352"/>
      <c r="E171" s="352"/>
      <c r="F171" s="352"/>
      <c r="G171" s="352"/>
      <c r="H171" s="352"/>
      <c r="I171" s="352"/>
      <c r="J171" s="352"/>
      <c r="K171" s="352"/>
      <c r="L171" s="352"/>
      <c r="M171" s="352"/>
      <c r="N171" s="352"/>
      <c r="O171" s="3"/>
      <c r="P171" s="202"/>
      <c r="Q171" s="3"/>
      <c r="R171" s="3"/>
      <c r="S171" s="13"/>
    </row>
    <row r="172" spans="1:19" s="2" customFormat="1" ht="20.25" customHeight="1">
      <c r="A172" s="366"/>
      <c r="B172" s="634" t="s">
        <v>219</v>
      </c>
      <c r="C172" s="633"/>
      <c r="D172" s="633"/>
      <c r="E172" s="633"/>
      <c r="F172" s="633"/>
      <c r="G172" s="633"/>
      <c r="H172" s="633"/>
      <c r="I172" s="633"/>
      <c r="J172" s="633"/>
      <c r="K172" s="633"/>
      <c r="L172" s="633"/>
      <c r="M172" s="633"/>
      <c r="N172" s="633"/>
      <c r="O172" s="366"/>
      <c r="P172" s="367"/>
      <c r="Q172" s="366"/>
      <c r="R172" s="366"/>
      <c r="S172" s="13"/>
    </row>
    <row r="173" spans="1:19" s="2" customFormat="1" ht="20.25" customHeight="1">
      <c r="A173" s="3"/>
      <c r="B173" s="352"/>
      <c r="C173" s="352"/>
      <c r="D173" s="352"/>
      <c r="E173" s="352"/>
      <c r="F173" s="352"/>
      <c r="G173" s="352"/>
      <c r="H173" s="352"/>
      <c r="I173" s="352"/>
      <c r="J173" s="352"/>
      <c r="K173" s="352"/>
      <c r="L173" s="352"/>
      <c r="M173" s="352"/>
      <c r="N173" s="352"/>
      <c r="O173" s="3"/>
      <c r="P173" s="202"/>
      <c r="Q173" s="3"/>
      <c r="R173" s="3"/>
      <c r="S173" s="13"/>
    </row>
    <row r="174" spans="1:19" s="2" customFormat="1" ht="20.25" customHeight="1">
      <c r="A174" s="3"/>
      <c r="B174" s="542" t="s">
        <v>220</v>
      </c>
      <c r="C174" s="352"/>
      <c r="D174" s="352"/>
      <c r="E174" s="352"/>
      <c r="F174" s="352"/>
      <c r="G174" s="352"/>
      <c r="H174" s="352"/>
      <c r="I174" s="352"/>
      <c r="J174" s="352"/>
      <c r="K174" s="352"/>
      <c r="L174" s="352"/>
      <c r="M174" s="352"/>
      <c r="N174" s="352"/>
      <c r="O174" s="3"/>
      <c r="P174" s="202"/>
      <c r="Q174" s="3"/>
      <c r="R174" s="3"/>
      <c r="S174" s="13"/>
    </row>
    <row r="175" spans="1:19" s="2" customFormat="1" ht="20.25" customHeight="1">
      <c r="A175" s="3"/>
      <c r="B175" s="542"/>
      <c r="C175" s="352" t="s">
        <v>221</v>
      </c>
      <c r="D175" s="352"/>
      <c r="E175" s="352"/>
      <c r="F175" s="352"/>
      <c r="G175" s="352"/>
      <c r="H175" s="352"/>
      <c r="I175" s="352"/>
      <c r="J175" s="352"/>
      <c r="K175" s="352"/>
      <c r="L175" s="352"/>
      <c r="M175" s="352"/>
      <c r="N175" s="352"/>
      <c r="O175" s="3"/>
      <c r="P175" s="202"/>
      <c r="Q175" s="3"/>
      <c r="R175" s="3"/>
      <c r="S175" s="13"/>
    </row>
    <row r="176" spans="1:19" s="2" customFormat="1" ht="20.25" customHeight="1">
      <c r="A176" s="3"/>
      <c r="B176" s="542"/>
      <c r="C176" s="352"/>
      <c r="D176" s="352" t="s">
        <v>222</v>
      </c>
      <c r="E176" s="352"/>
      <c r="F176" s="352"/>
      <c r="G176" s="352"/>
      <c r="H176" s="352"/>
      <c r="I176" s="352"/>
      <c r="J176" s="352"/>
      <c r="K176" s="352"/>
      <c r="L176" s="352"/>
      <c r="M176" s="352"/>
      <c r="N176" s="352"/>
      <c r="O176" s="3"/>
      <c r="P176" s="202"/>
      <c r="Q176" s="3"/>
      <c r="R176" s="3"/>
      <c r="S176" s="13"/>
    </row>
    <row r="177" spans="1:19" s="2" customFormat="1" ht="20.25" customHeight="1">
      <c r="A177" s="3"/>
      <c r="B177" s="542"/>
      <c r="C177" s="352"/>
      <c r="D177" s="352"/>
      <c r="E177" s="352"/>
      <c r="F177" s="352"/>
      <c r="G177" s="352"/>
      <c r="H177" s="352"/>
      <c r="I177" s="352"/>
      <c r="J177" s="352"/>
      <c r="K177" s="352"/>
      <c r="L177" s="352"/>
      <c r="M177" s="352"/>
      <c r="N177" s="352"/>
      <c r="O177" s="3"/>
      <c r="P177" s="202"/>
      <c r="Q177" s="3"/>
      <c r="R177" s="3"/>
      <c r="S177" s="13"/>
    </row>
    <row r="178" spans="1:19" s="2" customFormat="1" ht="20.25" customHeight="1">
      <c r="A178" s="3"/>
      <c r="B178" s="352"/>
      <c r="C178" s="352" t="s">
        <v>223</v>
      </c>
      <c r="D178" s="352"/>
      <c r="E178" s="352"/>
      <c r="F178" s="352"/>
      <c r="G178" s="352"/>
      <c r="H178" s="352"/>
      <c r="I178" s="352"/>
      <c r="J178" s="352"/>
      <c r="K178" s="352"/>
      <c r="L178" s="352"/>
      <c r="M178" s="352"/>
      <c r="N178" s="352"/>
      <c r="O178" s="3"/>
      <c r="P178" s="202"/>
      <c r="Q178" s="3"/>
      <c r="R178" s="3"/>
      <c r="S178" s="13"/>
    </row>
    <row r="179" spans="1:19" s="2" customFormat="1" ht="20.25" customHeight="1">
      <c r="A179" s="3"/>
      <c r="B179" s="352"/>
      <c r="C179" s="352"/>
      <c r="D179" s="352" t="s">
        <v>224</v>
      </c>
      <c r="E179" s="352"/>
      <c r="F179" s="352"/>
      <c r="G179" s="352"/>
      <c r="H179" s="352"/>
      <c r="I179" s="352"/>
      <c r="J179" s="352"/>
      <c r="K179" s="352"/>
      <c r="L179" s="352"/>
      <c r="M179" s="352"/>
      <c r="N179" s="352"/>
      <c r="O179" s="3"/>
      <c r="P179" s="202"/>
      <c r="Q179" s="3"/>
      <c r="R179" s="3"/>
      <c r="S179" s="13"/>
    </row>
    <row r="180" spans="1:19" s="2" customFormat="1" ht="20.25" customHeight="1">
      <c r="A180" s="3"/>
      <c r="B180" s="352"/>
      <c r="C180" s="352"/>
      <c r="D180" s="352" t="s">
        <v>225</v>
      </c>
      <c r="E180" s="352"/>
      <c r="F180" s="352"/>
      <c r="G180" s="352"/>
      <c r="H180" s="352"/>
      <c r="I180" s="352"/>
      <c r="J180" s="352"/>
      <c r="K180" s="352"/>
      <c r="L180" s="352"/>
      <c r="M180" s="352"/>
      <c r="N180" s="352"/>
      <c r="O180" s="3"/>
      <c r="P180" s="202"/>
      <c r="Q180" s="3"/>
      <c r="R180" s="3"/>
      <c r="S180" s="13"/>
    </row>
    <row r="181" spans="1:19" s="2" customFormat="1" ht="20.25" customHeight="1">
      <c r="A181" s="3"/>
      <c r="B181" s="352"/>
      <c r="C181" s="352"/>
      <c r="D181" s="352" t="s">
        <v>226</v>
      </c>
      <c r="E181" s="352"/>
      <c r="F181" s="352"/>
      <c r="G181" s="352"/>
      <c r="H181" s="352"/>
      <c r="I181" s="352"/>
      <c r="J181" s="352"/>
      <c r="K181" s="352"/>
      <c r="L181" s="352"/>
      <c r="M181" s="352"/>
      <c r="N181" s="352"/>
      <c r="O181" s="3"/>
      <c r="P181" s="202"/>
      <c r="Q181" s="3"/>
      <c r="R181" s="3"/>
      <c r="S181" s="13"/>
    </row>
    <row r="182" spans="1:19" s="2" customFormat="1" ht="20.25" customHeight="1">
      <c r="A182" s="3"/>
      <c r="B182" s="352"/>
      <c r="C182" s="352"/>
      <c r="D182" s="352"/>
      <c r="E182" s="352"/>
      <c r="F182" s="352"/>
      <c r="G182" s="352"/>
      <c r="H182" s="352"/>
      <c r="I182" s="352"/>
      <c r="J182" s="352"/>
      <c r="K182" s="352"/>
      <c r="L182" s="352"/>
      <c r="M182" s="352"/>
      <c r="N182" s="352"/>
      <c r="O182" s="3"/>
      <c r="P182" s="202"/>
      <c r="Q182" s="3"/>
      <c r="R182" s="3"/>
      <c r="S182" s="13"/>
    </row>
    <row r="183" spans="1:19" s="2" customFormat="1" ht="20.25" customHeight="1">
      <c r="A183" s="3"/>
      <c r="B183" s="352"/>
      <c r="C183" s="352" t="s">
        <v>227</v>
      </c>
      <c r="D183" s="352"/>
      <c r="E183" s="352"/>
      <c r="F183" s="352"/>
      <c r="G183" s="352"/>
      <c r="H183" s="352"/>
      <c r="I183" s="352"/>
      <c r="J183" s="352"/>
      <c r="K183" s="352"/>
      <c r="L183" s="352"/>
      <c r="M183" s="352"/>
      <c r="N183" s="352"/>
      <c r="O183" s="3"/>
      <c r="P183" s="202"/>
      <c r="Q183" s="3"/>
      <c r="R183" s="3"/>
      <c r="S183" s="13"/>
    </row>
    <row r="184" spans="1:19" s="2" customFormat="1" ht="20.25" customHeight="1">
      <c r="A184" s="3"/>
      <c r="B184" s="352"/>
      <c r="C184" s="352"/>
      <c r="D184" s="352" t="s">
        <v>228</v>
      </c>
      <c r="E184" s="352"/>
      <c r="F184" s="352"/>
      <c r="G184" s="352"/>
      <c r="H184" s="352"/>
      <c r="I184" s="352"/>
      <c r="J184" s="352"/>
      <c r="K184" s="352"/>
      <c r="L184" s="352"/>
      <c r="M184" s="352"/>
      <c r="N184" s="352"/>
      <c r="O184" s="3"/>
      <c r="P184" s="202"/>
      <c r="Q184" s="3"/>
      <c r="R184" s="3"/>
      <c r="S184" s="13"/>
    </row>
    <row r="185" spans="1:19" s="2" customFormat="1" ht="20.25" customHeight="1">
      <c r="A185" s="3"/>
      <c r="B185" s="352"/>
      <c r="C185" s="352"/>
      <c r="D185" s="352"/>
      <c r="E185" s="352"/>
      <c r="F185" s="352"/>
      <c r="G185" s="352"/>
      <c r="H185" s="352"/>
      <c r="I185" s="352"/>
      <c r="J185" s="352"/>
      <c r="K185" s="352"/>
      <c r="L185" s="352"/>
      <c r="M185" s="352"/>
      <c r="N185" s="352"/>
      <c r="O185" s="3"/>
      <c r="P185" s="202"/>
      <c r="Q185" s="3"/>
      <c r="R185" s="3"/>
      <c r="S185" s="13"/>
    </row>
    <row r="186" spans="1:19" s="2" customFormat="1" ht="20.25" customHeight="1">
      <c r="A186" s="3"/>
      <c r="B186" s="352"/>
      <c r="C186" s="352" t="s">
        <v>229</v>
      </c>
      <c r="D186" s="352"/>
      <c r="E186" s="352"/>
      <c r="F186" s="352"/>
      <c r="G186" s="352"/>
      <c r="H186" s="352"/>
      <c r="I186" s="352"/>
      <c r="J186" s="352"/>
      <c r="K186" s="352"/>
      <c r="L186" s="352"/>
      <c r="M186" s="352"/>
      <c r="N186" s="352"/>
      <c r="O186" s="3"/>
      <c r="P186" s="202"/>
      <c r="Q186" s="3"/>
      <c r="R186" s="3"/>
      <c r="S186" s="13"/>
    </row>
    <row r="187" spans="1:19" s="2" customFormat="1" ht="20.25" customHeight="1">
      <c r="A187" s="3"/>
      <c r="B187" s="352"/>
      <c r="C187" s="352"/>
      <c r="D187" s="352" t="s">
        <v>230</v>
      </c>
      <c r="E187" s="352"/>
      <c r="F187" s="352"/>
      <c r="G187" s="352"/>
      <c r="H187" s="352"/>
      <c r="I187" s="352"/>
      <c r="J187" s="352"/>
      <c r="K187" s="352"/>
      <c r="L187" s="352"/>
      <c r="M187" s="352"/>
      <c r="N187" s="352"/>
      <c r="O187" s="3"/>
      <c r="P187" s="202"/>
      <c r="Q187" s="3"/>
      <c r="R187" s="3"/>
      <c r="S187" s="13"/>
    </row>
    <row r="188" spans="1:19" s="2" customFormat="1" ht="20.25" customHeight="1">
      <c r="A188" s="3"/>
      <c r="B188" s="352"/>
      <c r="C188" s="352"/>
      <c r="D188" s="352"/>
      <c r="E188" s="352"/>
      <c r="F188" s="352"/>
      <c r="G188" s="352"/>
      <c r="H188" s="352"/>
      <c r="I188" s="352"/>
      <c r="J188" s="352"/>
      <c r="K188" s="352"/>
      <c r="L188" s="352"/>
      <c r="M188" s="352"/>
      <c r="N188" s="352"/>
      <c r="O188" s="3"/>
      <c r="P188" s="202"/>
      <c r="Q188" s="3"/>
      <c r="R188" s="3"/>
      <c r="S188" s="13"/>
    </row>
    <row r="189" spans="1:19" s="2" customFormat="1" ht="20.25" customHeight="1">
      <c r="A189" s="3"/>
      <c r="B189" s="352"/>
      <c r="C189" s="352" t="s">
        <v>231</v>
      </c>
      <c r="D189" s="352"/>
      <c r="E189" s="352"/>
      <c r="F189" s="352"/>
      <c r="G189" s="352"/>
      <c r="H189" s="352"/>
      <c r="I189" s="352"/>
      <c r="J189" s="352"/>
      <c r="K189" s="352"/>
      <c r="L189" s="352"/>
      <c r="M189" s="352"/>
      <c r="N189" s="352"/>
      <c r="O189" s="3"/>
      <c r="P189" s="202"/>
      <c r="Q189" s="3"/>
      <c r="R189" s="3"/>
      <c r="S189" s="13"/>
    </row>
    <row r="190" spans="1:19" s="2" customFormat="1" ht="20.25" customHeight="1">
      <c r="A190" s="3"/>
      <c r="B190" s="352"/>
      <c r="C190" s="352"/>
      <c r="D190" s="352" t="s">
        <v>232</v>
      </c>
      <c r="E190" s="352"/>
      <c r="F190" s="352"/>
      <c r="G190" s="352"/>
      <c r="H190" s="352"/>
      <c r="I190" s="352"/>
      <c r="J190" s="352"/>
      <c r="K190" s="352"/>
      <c r="L190" s="352"/>
      <c r="M190" s="352"/>
      <c r="N190" s="352"/>
      <c r="O190" s="3"/>
      <c r="P190" s="202"/>
      <c r="Q190" s="3"/>
      <c r="R190" s="3"/>
      <c r="S190" s="13"/>
    </row>
    <row r="191" spans="1:19" s="2" customFormat="1" ht="20.25" customHeight="1">
      <c r="A191" s="3"/>
      <c r="B191" s="352"/>
      <c r="C191" s="352"/>
      <c r="D191" s="352" t="s">
        <v>233</v>
      </c>
      <c r="E191" s="352"/>
      <c r="F191" s="352"/>
      <c r="G191" s="352"/>
      <c r="H191" s="352"/>
      <c r="I191" s="352"/>
      <c r="J191" s="352"/>
      <c r="K191" s="352"/>
      <c r="L191" s="352"/>
      <c r="M191" s="352"/>
      <c r="N191" s="352"/>
      <c r="O191" s="3"/>
      <c r="P191" s="202"/>
      <c r="Q191" s="3"/>
      <c r="R191" s="3"/>
      <c r="S191" s="13"/>
    </row>
    <row r="192" spans="1:19" s="2" customFormat="1" ht="20.25" customHeight="1">
      <c r="A192" s="3"/>
      <c r="B192" s="352"/>
      <c r="C192" s="352"/>
      <c r="D192" s="352" t="s">
        <v>234</v>
      </c>
      <c r="E192" s="352"/>
      <c r="F192" s="352"/>
      <c r="G192" s="352"/>
      <c r="H192" s="352"/>
      <c r="I192" s="352"/>
      <c r="J192" s="352"/>
      <c r="K192" s="352"/>
      <c r="L192" s="352"/>
      <c r="M192" s="352"/>
      <c r="N192" s="352"/>
      <c r="O192" s="3"/>
      <c r="P192" s="202"/>
      <c r="Q192" s="3"/>
      <c r="R192" s="3"/>
      <c r="S192" s="13"/>
    </row>
    <row r="193" spans="1:19" s="2" customFormat="1" ht="20.25" customHeight="1">
      <c r="A193" s="3"/>
      <c r="B193" s="352"/>
      <c r="C193" s="352"/>
      <c r="D193" s="352"/>
      <c r="E193" s="352"/>
      <c r="F193" s="352"/>
      <c r="G193" s="352"/>
      <c r="H193" s="352"/>
      <c r="I193" s="352"/>
      <c r="J193" s="352"/>
      <c r="K193" s="352"/>
      <c r="L193" s="352"/>
      <c r="M193" s="352"/>
      <c r="N193" s="352"/>
      <c r="O193" s="3"/>
      <c r="P193" s="202"/>
      <c r="Q193" s="3"/>
      <c r="R193" s="3"/>
      <c r="S193" s="13"/>
    </row>
    <row r="194" spans="1:19" s="2" customFormat="1" ht="20.25" customHeight="1">
      <c r="A194" s="3"/>
      <c r="B194" s="542" t="s">
        <v>235</v>
      </c>
      <c r="C194" s="352"/>
      <c r="D194" s="352"/>
      <c r="E194" s="352"/>
      <c r="F194" s="352"/>
      <c r="G194" s="352"/>
      <c r="H194" s="352"/>
      <c r="I194" s="352"/>
      <c r="J194" s="352"/>
      <c r="K194" s="352"/>
      <c r="L194" s="352"/>
      <c r="M194" s="352"/>
      <c r="N194" s="352"/>
      <c r="O194" s="3"/>
      <c r="P194" s="202"/>
      <c r="Q194" s="3"/>
      <c r="R194" s="3"/>
      <c r="S194" s="13"/>
    </row>
    <row r="195" spans="1:19" s="2" customFormat="1" ht="20.25" customHeight="1">
      <c r="A195" s="3"/>
      <c r="B195" s="352"/>
      <c r="C195" s="352" t="s">
        <v>236</v>
      </c>
      <c r="D195" s="352"/>
      <c r="E195" s="352"/>
      <c r="F195" s="352"/>
      <c r="G195" s="352"/>
      <c r="H195" s="352"/>
      <c r="I195" s="352"/>
      <c r="J195" s="352"/>
      <c r="K195" s="352"/>
      <c r="L195" s="352"/>
      <c r="M195" s="352"/>
      <c r="N195" s="352"/>
      <c r="O195" s="3"/>
      <c r="P195" s="202"/>
      <c r="Q195" s="3"/>
      <c r="R195" s="3"/>
      <c r="S195" s="13"/>
    </row>
    <row r="196" spans="1:19" s="2" customFormat="1" ht="20.25" customHeight="1">
      <c r="A196" s="3"/>
      <c r="B196" s="352"/>
      <c r="C196" s="352" t="s">
        <v>237</v>
      </c>
      <c r="D196" s="352"/>
      <c r="E196" s="352"/>
      <c r="F196" s="352"/>
      <c r="G196" s="352"/>
      <c r="H196" s="352"/>
      <c r="I196" s="352"/>
      <c r="J196" s="352"/>
      <c r="K196" s="352"/>
      <c r="L196" s="352"/>
      <c r="M196" s="352"/>
      <c r="N196" s="352"/>
      <c r="O196" s="3"/>
      <c r="P196" s="202"/>
      <c r="Q196" s="3"/>
      <c r="R196" s="3"/>
      <c r="S196" s="13"/>
    </row>
    <row r="197" spans="1:19" s="2" customFormat="1" ht="20.25" customHeight="1">
      <c r="A197" s="3"/>
      <c r="B197" s="352"/>
      <c r="C197" s="352"/>
      <c r="D197" s="352"/>
      <c r="E197" s="352"/>
      <c r="F197" s="352"/>
      <c r="G197" s="352"/>
      <c r="H197" s="352"/>
      <c r="I197" s="352"/>
      <c r="J197" s="352"/>
      <c r="K197" s="352"/>
      <c r="L197" s="352"/>
      <c r="M197" s="352"/>
      <c r="N197" s="352"/>
      <c r="O197" s="3"/>
      <c r="P197" s="202"/>
      <c r="Q197" s="3"/>
      <c r="R197" s="3"/>
      <c r="S197" s="13"/>
    </row>
    <row r="198" spans="1:19" s="2" customFormat="1" ht="20.25" customHeight="1">
      <c r="A198" s="3"/>
      <c r="B198" s="542" t="s">
        <v>209</v>
      </c>
      <c r="C198" s="352"/>
      <c r="D198" s="352"/>
      <c r="E198" s="352"/>
      <c r="F198" s="352"/>
      <c r="G198" s="352"/>
      <c r="H198" s="352"/>
      <c r="I198" s="352"/>
      <c r="J198" s="352"/>
      <c r="K198" s="352"/>
      <c r="L198" s="352"/>
      <c r="M198" s="352"/>
      <c r="N198" s="352"/>
      <c r="O198" s="3"/>
      <c r="P198" s="202"/>
      <c r="Q198" s="3"/>
      <c r="R198" s="3"/>
      <c r="S198" s="13"/>
    </row>
    <row r="199" spans="1:19" s="2" customFormat="1" ht="20.25" customHeight="1">
      <c r="A199" s="3"/>
      <c r="B199" s="352"/>
      <c r="C199" s="352" t="s">
        <v>238</v>
      </c>
      <c r="D199" s="352"/>
      <c r="E199" s="352"/>
      <c r="F199" s="352"/>
      <c r="G199" s="352"/>
      <c r="H199" s="352"/>
      <c r="I199" s="352"/>
      <c r="J199" s="352"/>
      <c r="K199" s="352"/>
      <c r="L199" s="352"/>
      <c r="M199" s="352"/>
      <c r="N199" s="352"/>
      <c r="O199" s="3"/>
      <c r="P199" s="202"/>
      <c r="Q199" s="3"/>
      <c r="R199" s="3"/>
      <c r="S199" s="13"/>
    </row>
    <row r="200" spans="1:19" s="2" customFormat="1" ht="20.25" customHeight="1">
      <c r="A200" s="3"/>
      <c r="B200" s="352"/>
      <c r="C200" s="352" t="s">
        <v>239</v>
      </c>
      <c r="D200" s="352"/>
      <c r="E200" s="352"/>
      <c r="F200" s="352"/>
      <c r="G200" s="352"/>
      <c r="H200" s="352"/>
      <c r="I200" s="352"/>
      <c r="J200" s="352"/>
      <c r="K200" s="352"/>
      <c r="L200" s="352"/>
      <c r="M200" s="352"/>
      <c r="N200" s="352"/>
      <c r="O200" s="3"/>
      <c r="P200" s="202"/>
      <c r="Q200" s="3"/>
      <c r="R200" s="3"/>
      <c r="S200" s="13"/>
    </row>
    <row r="201" spans="1:19" s="2" customFormat="1" ht="20.25" customHeight="1">
      <c r="A201" s="3"/>
      <c r="B201" s="352"/>
      <c r="C201" s="352" t="s">
        <v>240</v>
      </c>
      <c r="D201" s="352"/>
      <c r="E201" s="352"/>
      <c r="F201" s="352"/>
      <c r="G201" s="352"/>
      <c r="H201" s="352"/>
      <c r="I201" s="352"/>
      <c r="J201" s="352"/>
      <c r="K201" s="352"/>
      <c r="L201" s="352"/>
      <c r="M201" s="352"/>
      <c r="N201" s="352"/>
      <c r="O201" s="3"/>
      <c r="P201" s="202"/>
      <c r="Q201" s="3"/>
      <c r="R201" s="3"/>
      <c r="S201" s="13"/>
    </row>
    <row r="202" spans="1:19" s="2" customFormat="1" ht="20.25" customHeight="1">
      <c r="A202" s="3"/>
      <c r="B202" s="352"/>
      <c r="C202" s="352" t="s">
        <v>241</v>
      </c>
      <c r="D202" s="352"/>
      <c r="E202" s="352"/>
      <c r="F202" s="352"/>
      <c r="G202" s="352"/>
      <c r="H202" s="352"/>
      <c r="I202" s="352"/>
      <c r="J202" s="352"/>
      <c r="K202" s="352"/>
      <c r="L202" s="352"/>
      <c r="M202" s="352"/>
      <c r="N202" s="352"/>
      <c r="O202" s="3"/>
      <c r="P202" s="202"/>
      <c r="Q202" s="3"/>
      <c r="R202" s="3"/>
      <c r="S202" s="13"/>
    </row>
    <row r="203" spans="1:19" s="2" customFormat="1" ht="20.25" customHeight="1">
      <c r="A203" s="3"/>
      <c r="B203" s="352"/>
      <c r="C203" s="352"/>
      <c r="D203" s="352"/>
      <c r="E203" s="352"/>
      <c r="F203" s="352"/>
      <c r="G203" s="352"/>
      <c r="H203" s="352"/>
      <c r="I203" s="352"/>
      <c r="J203" s="352"/>
      <c r="K203" s="352"/>
      <c r="L203" s="352"/>
      <c r="M203" s="352"/>
      <c r="N203" s="352"/>
      <c r="O203" s="3"/>
      <c r="P203" s="202"/>
      <c r="Q203" s="3"/>
      <c r="R203" s="3"/>
      <c r="S203" s="13"/>
    </row>
    <row r="204" spans="1:19" s="2" customFormat="1" ht="20.25" customHeight="1">
      <c r="A204" s="366"/>
      <c r="B204" s="634" t="s">
        <v>242</v>
      </c>
      <c r="C204" s="633"/>
      <c r="D204" s="633"/>
      <c r="E204" s="633"/>
      <c r="F204" s="633"/>
      <c r="G204" s="633"/>
      <c r="H204" s="633"/>
      <c r="I204" s="633"/>
      <c r="J204" s="633"/>
      <c r="K204" s="633"/>
      <c r="L204" s="633"/>
      <c r="M204" s="633"/>
      <c r="N204" s="633"/>
      <c r="O204" s="366"/>
      <c r="P204" s="367"/>
      <c r="Q204" s="366"/>
      <c r="R204" s="366"/>
      <c r="S204" s="13"/>
    </row>
    <row r="205" spans="1:19" s="2" customFormat="1" ht="20.25" customHeight="1">
      <c r="A205" s="3"/>
      <c r="B205" s="352"/>
      <c r="C205" s="352"/>
      <c r="D205" s="352"/>
      <c r="E205" s="352"/>
      <c r="F205" s="352"/>
      <c r="G205" s="352"/>
      <c r="H205" s="352"/>
      <c r="I205" s="352"/>
      <c r="J205" s="352"/>
      <c r="K205" s="352"/>
      <c r="L205" s="352"/>
      <c r="M205" s="352"/>
      <c r="N205" s="352"/>
      <c r="O205" s="3"/>
      <c r="P205" s="202"/>
      <c r="Q205" s="3"/>
      <c r="R205" s="3"/>
      <c r="S205" s="13"/>
    </row>
    <row r="206" spans="1:19" s="2" customFormat="1" ht="20.25" customHeight="1">
      <c r="A206" s="3"/>
      <c r="B206" s="352" t="s">
        <v>243</v>
      </c>
      <c r="C206" s="352"/>
      <c r="D206" s="352"/>
      <c r="E206" s="352"/>
      <c r="F206" s="352"/>
      <c r="G206" s="352"/>
      <c r="H206" s="352"/>
      <c r="I206" s="352"/>
      <c r="J206" s="352"/>
      <c r="K206" s="352"/>
      <c r="L206" s="352"/>
      <c r="M206" s="352"/>
      <c r="N206" s="352"/>
      <c r="O206" s="3"/>
      <c r="P206" s="202"/>
      <c r="Q206" s="3"/>
      <c r="R206" s="3"/>
      <c r="S206" s="13"/>
    </row>
    <row r="207" spans="1:19" s="2" customFormat="1" ht="20.25" customHeight="1">
      <c r="A207" s="108"/>
      <c r="B207" s="352"/>
      <c r="C207" s="352"/>
      <c r="D207" s="352"/>
      <c r="E207" s="352"/>
      <c r="F207" s="352"/>
      <c r="G207" s="352"/>
      <c r="H207" s="352"/>
      <c r="I207" s="352"/>
      <c r="J207" s="352"/>
      <c r="K207" s="352"/>
      <c r="L207" s="352"/>
      <c r="M207" s="352"/>
      <c r="N207" s="352"/>
      <c r="O207" s="108"/>
      <c r="P207" s="203"/>
      <c r="Q207" s="108"/>
      <c r="R207" s="108"/>
      <c r="S207" s="13"/>
    </row>
    <row r="208" spans="1:19" s="2" customFormat="1" ht="20.25" customHeight="1">
      <c r="A208" s="108"/>
      <c r="B208" s="543" t="s">
        <v>102</v>
      </c>
      <c r="C208" s="540"/>
      <c r="D208" s="540"/>
      <c r="E208" s="540"/>
      <c r="F208" s="540"/>
      <c r="G208" s="540"/>
      <c r="H208" s="540"/>
      <c r="I208" s="540"/>
      <c r="J208" s="540"/>
      <c r="K208" s="540"/>
      <c r="L208" s="540"/>
      <c r="M208" s="540"/>
      <c r="N208" s="540"/>
      <c r="O208" s="108"/>
      <c r="P208" s="203"/>
      <c r="Q208" s="108"/>
      <c r="R208" s="108"/>
      <c r="S208" s="3"/>
    </row>
    <row r="209" spans="1:19" s="2" customFormat="1" ht="20.25" customHeight="1">
      <c r="A209" s="3"/>
      <c r="B209" s="543"/>
      <c r="C209" s="540"/>
      <c r="D209" s="540"/>
      <c r="E209" s="540"/>
      <c r="F209" s="540"/>
      <c r="G209" s="540"/>
      <c r="H209" s="540"/>
      <c r="I209" s="540"/>
      <c r="J209" s="540"/>
      <c r="K209" s="540"/>
      <c r="L209" s="540"/>
      <c r="M209" s="540"/>
      <c r="N209" s="540"/>
      <c r="O209" s="342"/>
      <c r="P209" s="374"/>
      <c r="Q209" s="342"/>
      <c r="R209" s="342"/>
      <c r="S209" s="13"/>
    </row>
    <row r="210" spans="1:19" s="2" customFormat="1" ht="20.25" customHeight="1">
      <c r="A210" s="3"/>
      <c r="B210" s="542" t="s">
        <v>150</v>
      </c>
      <c r="C210" s="352"/>
      <c r="D210" s="352"/>
      <c r="E210" s="352"/>
      <c r="F210" s="352"/>
      <c r="G210" s="352"/>
      <c r="H210" s="352"/>
      <c r="I210" s="352"/>
      <c r="J210" s="352"/>
      <c r="K210" s="352"/>
      <c r="L210" s="352"/>
      <c r="M210" s="352"/>
      <c r="N210" s="352"/>
      <c r="O210" s="3"/>
      <c r="P210" s="202"/>
      <c r="Q210" s="3"/>
      <c r="R210" s="3"/>
      <c r="S210" s="13"/>
    </row>
    <row r="211" spans="1:19" s="2" customFormat="1" ht="20.25" customHeight="1">
      <c r="A211" s="3"/>
      <c r="B211" s="352"/>
      <c r="C211" s="352" t="s">
        <v>151</v>
      </c>
      <c r="D211" s="352"/>
      <c r="E211" s="352"/>
      <c r="F211" s="352"/>
      <c r="G211" s="352"/>
      <c r="H211" s="352"/>
      <c r="I211" s="352"/>
      <c r="J211" s="352"/>
      <c r="K211" s="352"/>
      <c r="L211" s="352"/>
      <c r="M211" s="352"/>
      <c r="N211" s="352"/>
      <c r="O211" s="3"/>
      <c r="P211" s="202"/>
      <c r="Q211" s="3"/>
      <c r="R211" s="3"/>
      <c r="S211" s="13"/>
    </row>
    <row r="212" spans="1:19" s="2" customFormat="1" ht="20.25" customHeight="1">
      <c r="A212" s="3"/>
      <c r="B212" s="352"/>
      <c r="C212" s="352"/>
      <c r="D212" s="352" t="s">
        <v>244</v>
      </c>
      <c r="E212" s="352"/>
      <c r="F212" s="352"/>
      <c r="G212" s="352"/>
      <c r="H212" s="352"/>
      <c r="I212" s="352"/>
      <c r="J212" s="352"/>
      <c r="K212" s="352"/>
      <c r="L212" s="352"/>
      <c r="M212" s="352"/>
      <c r="N212" s="352"/>
      <c r="O212" s="3"/>
      <c r="P212" s="202"/>
      <c r="Q212" s="3"/>
      <c r="R212" s="3"/>
      <c r="S212" s="13"/>
    </row>
    <row r="213" spans="1:19" s="2" customFormat="1" ht="20.25" customHeight="1">
      <c r="A213" s="3"/>
      <c r="B213" s="352"/>
      <c r="C213" s="352" t="s">
        <v>155</v>
      </c>
      <c r="D213" s="352"/>
      <c r="E213" s="352"/>
      <c r="F213" s="352"/>
      <c r="G213" s="352"/>
      <c r="H213" s="352"/>
      <c r="I213" s="352"/>
      <c r="J213" s="352"/>
      <c r="K213" s="352"/>
      <c r="L213" s="352"/>
      <c r="M213" s="352"/>
      <c r="N213" s="352"/>
      <c r="O213" s="3"/>
      <c r="P213" s="3"/>
      <c r="Q213" s="3"/>
      <c r="R213" s="3"/>
      <c r="S213" s="13"/>
    </row>
    <row r="214" spans="1:19" s="2" customFormat="1" ht="20.25" customHeight="1">
      <c r="A214" s="3"/>
      <c r="B214" s="352"/>
      <c r="C214" s="352"/>
      <c r="D214" s="352" t="s">
        <v>245</v>
      </c>
      <c r="E214" s="352"/>
      <c r="F214" s="352"/>
      <c r="G214" s="352"/>
      <c r="H214" s="352"/>
      <c r="I214" s="352"/>
      <c r="J214" s="352"/>
      <c r="K214" s="352"/>
      <c r="L214" s="352"/>
      <c r="M214" s="352"/>
      <c r="N214" s="352"/>
      <c r="O214" s="3"/>
      <c r="P214" s="202"/>
      <c r="Q214" s="3"/>
      <c r="R214" s="3"/>
      <c r="S214" s="13"/>
    </row>
    <row r="215" spans="1:19" s="2" customFormat="1" ht="20.25" customHeight="1">
      <c r="A215" s="3"/>
      <c r="B215" s="352"/>
      <c r="C215" s="352"/>
      <c r="D215" s="352" t="s">
        <v>246</v>
      </c>
      <c r="E215" s="352"/>
      <c r="F215" s="352"/>
      <c r="G215" s="352"/>
      <c r="H215" s="352"/>
      <c r="I215" s="352"/>
      <c r="J215" s="352"/>
      <c r="K215" s="352"/>
      <c r="L215" s="352"/>
      <c r="M215" s="352"/>
      <c r="N215" s="352"/>
      <c r="O215" s="3"/>
      <c r="P215" s="202"/>
      <c r="Q215" s="3"/>
      <c r="R215" s="3"/>
      <c r="S215" s="13"/>
    </row>
    <row r="216" spans="1:19" s="2" customFormat="1" ht="20.25" customHeight="1">
      <c r="A216" s="3"/>
      <c r="B216" s="542" t="s">
        <v>158</v>
      </c>
      <c r="C216" s="352"/>
      <c r="D216" s="352"/>
      <c r="E216" s="352"/>
      <c r="F216" s="352"/>
      <c r="G216" s="352"/>
      <c r="H216" s="352"/>
      <c r="I216" s="352"/>
      <c r="J216" s="352"/>
      <c r="K216" s="352"/>
      <c r="L216" s="352"/>
      <c r="M216" s="352"/>
      <c r="N216" s="352"/>
      <c r="O216" s="3"/>
      <c r="P216" s="202"/>
      <c r="Q216" s="3"/>
      <c r="R216" s="3"/>
      <c r="S216" s="13"/>
    </row>
    <row r="217" spans="1:19" s="2" customFormat="1" ht="20.25" customHeight="1">
      <c r="A217" s="3"/>
      <c r="B217" s="352"/>
      <c r="C217" s="352" t="s">
        <v>247</v>
      </c>
      <c r="D217" s="352"/>
      <c r="E217" s="352"/>
      <c r="F217" s="352"/>
      <c r="G217" s="352"/>
      <c r="H217" s="352"/>
      <c r="I217" s="352"/>
      <c r="J217" s="352"/>
      <c r="K217" s="352"/>
      <c r="L217" s="352"/>
      <c r="M217" s="352"/>
      <c r="N217" s="352"/>
      <c r="O217" s="3"/>
      <c r="P217" s="202"/>
      <c r="Q217" s="3"/>
      <c r="R217" s="3"/>
      <c r="S217" s="13"/>
    </row>
    <row r="218" spans="1:19" s="2" customFormat="1" ht="20.25" customHeight="1">
      <c r="A218" s="3"/>
      <c r="B218" s="352"/>
      <c r="C218" s="352"/>
      <c r="D218" s="352" t="s">
        <v>248</v>
      </c>
      <c r="E218" s="352"/>
      <c r="F218" s="352"/>
      <c r="G218" s="352"/>
      <c r="H218" s="352"/>
      <c r="I218" s="352"/>
      <c r="J218" s="352"/>
      <c r="K218" s="352"/>
      <c r="L218" s="352"/>
      <c r="M218" s="352"/>
      <c r="N218" s="352"/>
      <c r="O218" s="3"/>
      <c r="P218" s="202"/>
      <c r="Q218" s="3"/>
      <c r="R218" s="3"/>
      <c r="S218" s="13"/>
    </row>
    <row r="219" spans="1:19" s="2" customFormat="1" ht="20.25" customHeight="1">
      <c r="A219" s="3"/>
      <c r="B219" s="352"/>
      <c r="C219" s="352" t="s">
        <v>249</v>
      </c>
      <c r="D219" s="352"/>
      <c r="E219" s="352"/>
      <c r="F219" s="352"/>
      <c r="G219" s="352"/>
      <c r="H219" s="352"/>
      <c r="I219" s="352"/>
      <c r="J219" s="352"/>
      <c r="K219" s="352"/>
      <c r="L219" s="352"/>
      <c r="M219" s="352"/>
      <c r="N219" s="352"/>
      <c r="O219" s="3"/>
      <c r="P219" s="202"/>
      <c r="Q219" s="3"/>
      <c r="R219" s="3"/>
      <c r="S219" s="13"/>
    </row>
    <row r="220" spans="1:19" s="2" customFormat="1" ht="20.25" customHeight="1">
      <c r="A220" s="3"/>
      <c r="B220" s="352"/>
      <c r="C220" s="352"/>
      <c r="D220" s="352" t="s">
        <v>250</v>
      </c>
      <c r="E220" s="352"/>
      <c r="F220" s="352"/>
      <c r="G220" s="352"/>
      <c r="H220" s="352"/>
      <c r="I220" s="352"/>
      <c r="J220" s="352"/>
      <c r="K220" s="352"/>
      <c r="L220" s="352"/>
      <c r="M220" s="352"/>
      <c r="N220" s="352"/>
      <c r="O220" s="3"/>
      <c r="P220" s="202"/>
      <c r="Q220" s="3"/>
      <c r="R220" s="3"/>
      <c r="S220" s="13"/>
    </row>
    <row r="221" spans="1:19" s="2" customFormat="1" ht="20.25" customHeight="1">
      <c r="A221" s="3"/>
      <c r="B221" s="352"/>
      <c r="C221" s="352"/>
      <c r="D221" s="352" t="s">
        <v>251</v>
      </c>
      <c r="E221" s="352"/>
      <c r="F221" s="352"/>
      <c r="G221" s="352"/>
      <c r="H221" s="352"/>
      <c r="I221" s="352"/>
      <c r="J221" s="352"/>
      <c r="K221" s="352"/>
      <c r="L221" s="352"/>
      <c r="M221" s="352"/>
      <c r="N221" s="352"/>
      <c r="O221" s="3"/>
      <c r="P221" s="202"/>
      <c r="Q221" s="3"/>
      <c r="R221" s="3"/>
      <c r="S221" s="13"/>
    </row>
    <row r="222" spans="1:19" s="2" customFormat="1" ht="20.25" customHeight="1">
      <c r="A222" s="3"/>
      <c r="B222" s="352"/>
      <c r="C222" s="352" t="s">
        <v>163</v>
      </c>
      <c r="D222" s="352"/>
      <c r="E222" s="352"/>
      <c r="F222" s="352"/>
      <c r="G222" s="352"/>
      <c r="H222" s="352"/>
      <c r="I222" s="352"/>
      <c r="J222" s="352"/>
      <c r="K222" s="352"/>
      <c r="L222" s="352"/>
      <c r="M222" s="352"/>
      <c r="N222" s="352"/>
      <c r="O222" s="3"/>
      <c r="P222" s="202"/>
      <c r="Q222" s="3"/>
      <c r="R222" s="3"/>
      <c r="S222" s="13"/>
    </row>
    <row r="223" spans="1:19" s="2" customFormat="1" ht="20.25" customHeight="1">
      <c r="A223" s="3"/>
      <c r="B223" s="352"/>
      <c r="C223" s="352"/>
      <c r="D223" s="352" t="s">
        <v>252</v>
      </c>
      <c r="E223" s="352"/>
      <c r="F223" s="352"/>
      <c r="G223" s="352"/>
      <c r="H223" s="352"/>
      <c r="I223" s="352"/>
      <c r="J223" s="352"/>
      <c r="K223" s="352"/>
      <c r="L223" s="352"/>
      <c r="M223" s="352"/>
      <c r="N223" s="352"/>
      <c r="O223" s="3"/>
      <c r="P223" s="202"/>
      <c r="Q223" s="3"/>
      <c r="R223" s="3"/>
      <c r="S223" s="13"/>
    </row>
    <row r="224" spans="1:19" s="2" customFormat="1" ht="20.25" customHeight="1">
      <c r="A224" s="3"/>
      <c r="B224" s="352"/>
      <c r="C224" s="352"/>
      <c r="D224" s="352"/>
      <c r="E224" s="352"/>
      <c r="F224" s="352"/>
      <c r="G224" s="352"/>
      <c r="H224" s="352"/>
      <c r="I224" s="352"/>
      <c r="J224" s="352"/>
      <c r="K224" s="352"/>
      <c r="L224" s="352"/>
      <c r="M224" s="352"/>
      <c r="N224" s="352"/>
      <c r="O224" s="3"/>
      <c r="P224" s="202"/>
      <c r="Q224" s="3"/>
      <c r="R224" s="3"/>
      <c r="S224" s="13"/>
    </row>
    <row r="225" spans="1:19" s="2" customFormat="1" ht="20.25" customHeight="1">
      <c r="A225" s="3"/>
      <c r="B225" s="542" t="s">
        <v>167</v>
      </c>
      <c r="C225" s="352"/>
      <c r="D225" s="352"/>
      <c r="E225" s="352"/>
      <c r="F225" s="352"/>
      <c r="G225" s="352"/>
      <c r="H225" s="352"/>
      <c r="I225" s="352"/>
      <c r="J225" s="352"/>
      <c r="K225" s="352"/>
      <c r="L225" s="352"/>
      <c r="M225" s="352"/>
      <c r="N225" s="352"/>
      <c r="O225" s="3"/>
      <c r="P225" s="202"/>
      <c r="Q225" s="3"/>
      <c r="R225" s="3"/>
      <c r="S225" s="13"/>
    </row>
    <row r="226" spans="1:19" s="2" customFormat="1" ht="20.25" customHeight="1">
      <c r="A226" s="3"/>
      <c r="B226" s="542"/>
      <c r="C226" s="352" t="s">
        <v>173</v>
      </c>
      <c r="D226" s="352"/>
      <c r="E226" s="352"/>
      <c r="F226" s="352"/>
      <c r="G226" s="352"/>
      <c r="H226" s="352"/>
      <c r="I226" s="352"/>
      <c r="J226" s="352"/>
      <c r="K226" s="352"/>
      <c r="L226" s="352"/>
      <c r="M226" s="352"/>
      <c r="N226" s="352"/>
      <c r="O226" s="3"/>
      <c r="P226" s="202"/>
      <c r="Q226" s="3"/>
      <c r="R226" s="3"/>
      <c r="S226" s="13"/>
    </row>
    <row r="227" spans="1:19" s="2" customFormat="1" ht="20.25" customHeight="1">
      <c r="A227" s="3"/>
      <c r="B227" s="542"/>
      <c r="C227" s="352"/>
      <c r="D227" s="352" t="s">
        <v>253</v>
      </c>
      <c r="E227" s="352"/>
      <c r="F227" s="352"/>
      <c r="G227" s="352"/>
      <c r="H227" s="352"/>
      <c r="I227" s="352"/>
      <c r="J227" s="352"/>
      <c r="K227" s="352"/>
      <c r="L227" s="352"/>
      <c r="M227" s="352"/>
      <c r="N227" s="352"/>
      <c r="O227" s="3"/>
      <c r="P227" s="202"/>
      <c r="Q227" s="3"/>
      <c r="R227" s="3"/>
      <c r="S227" s="13"/>
    </row>
    <row r="228" spans="1:19" s="2" customFormat="1" ht="20.25" customHeight="1">
      <c r="A228" s="3"/>
      <c r="B228" s="542"/>
      <c r="C228" s="352"/>
      <c r="D228" s="352" t="s">
        <v>254</v>
      </c>
      <c r="E228" s="352"/>
      <c r="F228" s="352"/>
      <c r="G228" s="352"/>
      <c r="H228" s="352"/>
      <c r="I228" s="352"/>
      <c r="J228" s="352"/>
      <c r="K228" s="352"/>
      <c r="L228" s="352"/>
      <c r="M228" s="352"/>
      <c r="N228" s="352"/>
      <c r="O228" s="3"/>
      <c r="P228" s="202"/>
      <c r="Q228" s="3"/>
      <c r="R228" s="3"/>
      <c r="S228" s="13"/>
    </row>
    <row r="229" spans="1:19" s="2" customFormat="1" ht="20.25" customHeight="1">
      <c r="A229" s="3"/>
      <c r="B229" s="542"/>
      <c r="C229" s="352"/>
      <c r="D229" s="352" t="s">
        <v>255</v>
      </c>
      <c r="E229" s="352"/>
      <c r="F229" s="352"/>
      <c r="G229" s="352"/>
      <c r="H229" s="352"/>
      <c r="I229" s="352"/>
      <c r="J229" s="352"/>
      <c r="K229" s="352"/>
      <c r="L229" s="352"/>
      <c r="M229" s="352"/>
      <c r="N229" s="352"/>
      <c r="O229" s="3"/>
      <c r="P229" s="202"/>
      <c r="Q229" s="3"/>
      <c r="R229" s="3"/>
      <c r="S229" s="13"/>
    </row>
    <row r="230" spans="1:19" s="2" customFormat="1" ht="20.25" customHeight="1">
      <c r="A230" s="3"/>
      <c r="B230" s="542"/>
      <c r="C230" s="352" t="s">
        <v>256</v>
      </c>
      <c r="D230" s="352"/>
      <c r="E230" s="352"/>
      <c r="F230" s="352"/>
      <c r="G230" s="352"/>
      <c r="H230" s="352"/>
      <c r="I230" s="352"/>
      <c r="J230" s="352"/>
      <c r="K230" s="352"/>
      <c r="L230" s="352"/>
      <c r="M230" s="352"/>
      <c r="N230" s="352"/>
      <c r="O230" s="3"/>
      <c r="P230" s="202"/>
      <c r="Q230" s="3"/>
      <c r="R230" s="3"/>
      <c r="S230" s="13"/>
    </row>
    <row r="231" spans="1:19" s="2" customFormat="1" ht="20.25" customHeight="1">
      <c r="A231" s="3"/>
      <c r="B231" s="542"/>
      <c r="C231" s="352"/>
      <c r="D231" s="352" t="s">
        <v>257</v>
      </c>
      <c r="E231" s="352"/>
      <c r="F231" s="352"/>
      <c r="G231" s="352"/>
      <c r="H231" s="352"/>
      <c r="I231" s="352"/>
      <c r="J231" s="352"/>
      <c r="K231" s="352"/>
      <c r="L231" s="352"/>
      <c r="M231" s="352"/>
      <c r="N231" s="352"/>
      <c r="O231" s="3"/>
      <c r="P231" s="202"/>
      <c r="Q231" s="3"/>
      <c r="R231" s="3"/>
      <c r="S231" s="13"/>
    </row>
    <row r="232" spans="1:19" s="2" customFormat="1" ht="20.25" customHeight="1">
      <c r="A232" s="3"/>
      <c r="B232" s="542"/>
      <c r="C232" s="352"/>
      <c r="D232" s="352" t="s">
        <v>258</v>
      </c>
      <c r="E232" s="352"/>
      <c r="F232" s="352"/>
      <c r="G232" s="352"/>
      <c r="H232" s="352"/>
      <c r="I232" s="352"/>
      <c r="J232" s="352"/>
      <c r="K232" s="352"/>
      <c r="L232" s="352"/>
      <c r="M232" s="352"/>
      <c r="N232" s="352"/>
      <c r="O232" s="3"/>
      <c r="P232" s="202"/>
      <c r="Q232" s="3"/>
      <c r="R232" s="3"/>
      <c r="S232" s="13"/>
    </row>
    <row r="233" spans="1:19" s="2" customFormat="1" ht="20.25" customHeight="1">
      <c r="A233" s="3"/>
      <c r="B233" s="542"/>
      <c r="C233" s="352"/>
      <c r="D233" s="352" t="s">
        <v>259</v>
      </c>
      <c r="E233" s="352"/>
      <c r="F233" s="352"/>
      <c r="G233" s="352"/>
      <c r="H233" s="352"/>
      <c r="I233" s="352"/>
      <c r="J233" s="352"/>
      <c r="K233" s="352"/>
      <c r="L233" s="352"/>
      <c r="M233" s="352"/>
      <c r="N233" s="352"/>
      <c r="O233" s="3"/>
      <c r="P233" s="202"/>
      <c r="Q233" s="3"/>
      <c r="R233" s="3"/>
      <c r="S233" s="13"/>
    </row>
    <row r="234" spans="1:19" s="2" customFormat="1" ht="20.25" customHeight="1">
      <c r="A234" s="3"/>
      <c r="B234" s="542"/>
      <c r="C234" s="352" t="s">
        <v>260</v>
      </c>
      <c r="D234" s="352"/>
      <c r="E234" s="352"/>
      <c r="F234" s="352"/>
      <c r="G234" s="352"/>
      <c r="H234" s="352"/>
      <c r="I234" s="352"/>
      <c r="J234" s="352"/>
      <c r="K234" s="352"/>
      <c r="L234" s="352"/>
      <c r="M234" s="352"/>
      <c r="N234" s="352"/>
      <c r="O234" s="3"/>
      <c r="P234" s="202"/>
      <c r="Q234" s="3"/>
      <c r="R234" s="3"/>
      <c r="S234" s="13"/>
    </row>
    <row r="235" spans="1:19" s="2" customFormat="1" ht="20.25" customHeight="1">
      <c r="A235" s="3"/>
      <c r="B235" s="542"/>
      <c r="C235" s="352"/>
      <c r="D235" s="352" t="s">
        <v>261</v>
      </c>
      <c r="E235" s="352"/>
      <c r="F235" s="352"/>
      <c r="G235" s="352"/>
      <c r="H235" s="352"/>
      <c r="I235" s="352"/>
      <c r="J235" s="352"/>
      <c r="K235" s="352"/>
      <c r="L235" s="352"/>
      <c r="M235" s="352"/>
      <c r="N235" s="352"/>
      <c r="O235" s="3"/>
      <c r="P235" s="202"/>
      <c r="Q235" s="3"/>
      <c r="R235" s="3"/>
      <c r="S235" s="13"/>
    </row>
    <row r="236" spans="1:19" s="2" customFormat="1" ht="20.25" customHeight="1">
      <c r="A236" s="3"/>
      <c r="B236" s="542"/>
      <c r="C236" s="352"/>
      <c r="D236" s="352" t="s">
        <v>262</v>
      </c>
      <c r="E236" s="352"/>
      <c r="F236" s="352"/>
      <c r="G236" s="352"/>
      <c r="H236" s="352"/>
      <c r="I236" s="352"/>
      <c r="J236" s="352"/>
      <c r="K236" s="352"/>
      <c r="L236" s="352"/>
      <c r="M236" s="352"/>
      <c r="N236" s="352"/>
      <c r="O236" s="3"/>
      <c r="P236" s="202"/>
      <c r="Q236" s="3"/>
      <c r="R236" s="3"/>
      <c r="S236" s="13"/>
    </row>
    <row r="237" spans="1:19" s="2" customFormat="1" ht="20.25" customHeight="1">
      <c r="A237" s="3"/>
      <c r="B237" s="542"/>
      <c r="C237" s="352"/>
      <c r="D237" s="352" t="s">
        <v>263</v>
      </c>
      <c r="E237" s="352"/>
      <c r="F237" s="352"/>
      <c r="G237" s="352"/>
      <c r="H237" s="352"/>
      <c r="I237" s="352"/>
      <c r="J237" s="352"/>
      <c r="K237" s="352"/>
      <c r="L237" s="352"/>
      <c r="M237" s="352"/>
      <c r="N237" s="352"/>
      <c r="O237" s="3"/>
      <c r="P237" s="202"/>
      <c r="Q237" s="3"/>
      <c r="R237" s="3"/>
      <c r="S237" s="13"/>
    </row>
    <row r="238" spans="1:19" s="2" customFormat="1" ht="20.25" customHeight="1">
      <c r="A238" s="3"/>
      <c r="B238" s="542"/>
      <c r="C238" s="352" t="s">
        <v>181</v>
      </c>
      <c r="D238" s="352"/>
      <c r="E238" s="352"/>
      <c r="F238" s="352"/>
      <c r="G238" s="352"/>
      <c r="H238" s="352"/>
      <c r="I238" s="352"/>
      <c r="J238" s="352"/>
      <c r="K238" s="352"/>
      <c r="L238" s="352"/>
      <c r="M238" s="352"/>
      <c r="N238" s="352"/>
      <c r="O238" s="3"/>
      <c r="P238" s="202"/>
      <c r="Q238" s="3"/>
      <c r="R238" s="3"/>
      <c r="S238" s="13"/>
    </row>
    <row r="239" spans="1:19" s="2" customFormat="1" ht="20.25" customHeight="1">
      <c r="A239" s="3"/>
      <c r="B239" s="542"/>
      <c r="C239" s="352"/>
      <c r="D239" s="352" t="s">
        <v>264</v>
      </c>
      <c r="E239" s="352"/>
      <c r="F239" s="352"/>
      <c r="G239" s="352"/>
      <c r="H239" s="352"/>
      <c r="I239" s="352"/>
      <c r="J239" s="352"/>
      <c r="K239" s="352"/>
      <c r="L239" s="352"/>
      <c r="M239" s="352"/>
      <c r="N239" s="352"/>
      <c r="O239" s="3"/>
      <c r="P239" s="202"/>
      <c r="Q239" s="3"/>
      <c r="R239" s="3"/>
      <c r="S239" s="13"/>
    </row>
    <row r="240" spans="1:19" s="2" customFormat="1" ht="20.25" customHeight="1">
      <c r="A240" s="3"/>
      <c r="B240" s="542"/>
      <c r="C240" s="352"/>
      <c r="D240" s="352"/>
      <c r="E240" s="352"/>
      <c r="F240" s="352"/>
      <c r="G240" s="352"/>
      <c r="H240" s="352"/>
      <c r="I240" s="352"/>
      <c r="J240" s="352"/>
      <c r="K240" s="352"/>
      <c r="L240" s="352"/>
      <c r="M240" s="352"/>
      <c r="N240" s="352"/>
      <c r="O240" s="3"/>
      <c r="P240" s="202"/>
      <c r="Q240" s="3"/>
      <c r="R240" s="3"/>
      <c r="S240" s="13"/>
    </row>
    <row r="241" spans="1:19" s="2" customFormat="1" ht="20.25" customHeight="1">
      <c r="A241" s="3"/>
      <c r="B241" s="542" t="s">
        <v>184</v>
      </c>
      <c r="C241" s="352"/>
      <c r="D241" s="352"/>
      <c r="E241" s="352"/>
      <c r="F241" s="352"/>
      <c r="G241" s="352"/>
      <c r="H241" s="352"/>
      <c r="I241" s="352"/>
      <c r="J241" s="352"/>
      <c r="K241" s="352"/>
      <c r="L241" s="352"/>
      <c r="M241" s="352"/>
      <c r="N241" s="352"/>
      <c r="O241" s="3"/>
      <c r="P241" s="202"/>
      <c r="Q241" s="3"/>
      <c r="R241" s="3"/>
      <c r="S241" s="13"/>
    </row>
    <row r="242" spans="1:19" s="2" customFormat="1" ht="20.25" customHeight="1">
      <c r="A242" s="3"/>
      <c r="B242" s="352"/>
      <c r="C242" s="352" t="s">
        <v>265</v>
      </c>
      <c r="D242" s="352"/>
      <c r="E242" s="352"/>
      <c r="F242" s="352"/>
      <c r="G242" s="352"/>
      <c r="H242" s="352"/>
      <c r="I242" s="352"/>
      <c r="J242" s="352"/>
      <c r="K242" s="352"/>
      <c r="L242" s="352"/>
      <c r="M242" s="352"/>
      <c r="N242" s="352"/>
      <c r="O242" s="3"/>
      <c r="P242" s="202"/>
      <c r="Q242" s="3"/>
      <c r="R242" s="3"/>
      <c r="S242" s="13"/>
    </row>
    <row r="243" spans="1:19" s="2" customFormat="1" ht="20.25" customHeight="1">
      <c r="A243" s="3"/>
      <c r="B243" s="352"/>
      <c r="C243" s="352"/>
      <c r="D243" s="352"/>
      <c r="E243" s="352"/>
      <c r="F243" s="352"/>
      <c r="G243" s="352"/>
      <c r="H243" s="352"/>
      <c r="I243" s="352"/>
      <c r="J243" s="352"/>
      <c r="K243" s="352"/>
      <c r="L243" s="352"/>
      <c r="M243" s="352"/>
      <c r="N243" s="352"/>
      <c r="O243" s="3"/>
      <c r="P243" s="202"/>
      <c r="Q243" s="3"/>
      <c r="R243" s="3"/>
      <c r="S243" s="13"/>
    </row>
    <row r="244" spans="1:19" s="2" customFormat="1" ht="20.25" customHeight="1">
      <c r="A244" s="3"/>
      <c r="B244" s="542" t="s">
        <v>197</v>
      </c>
      <c r="C244" s="352"/>
      <c r="D244" s="352"/>
      <c r="E244" s="352"/>
      <c r="F244" s="352"/>
      <c r="G244" s="352"/>
      <c r="H244" s="352"/>
      <c r="I244" s="352"/>
      <c r="J244" s="352"/>
      <c r="K244" s="352"/>
      <c r="L244" s="352"/>
      <c r="M244" s="352"/>
      <c r="N244" s="352"/>
      <c r="O244" s="3"/>
      <c r="P244" s="202"/>
      <c r="Q244" s="3"/>
      <c r="R244" s="3"/>
      <c r="S244" s="13"/>
    </row>
    <row r="245" spans="1:19" s="2" customFormat="1" ht="20.25" customHeight="1">
      <c r="A245" s="3"/>
      <c r="B245" s="352"/>
      <c r="C245" s="352" t="s">
        <v>266</v>
      </c>
      <c r="D245" s="352"/>
      <c r="E245" s="352"/>
      <c r="F245" s="352"/>
      <c r="G245" s="352"/>
      <c r="H245" s="352"/>
      <c r="I245" s="352"/>
      <c r="J245" s="352"/>
      <c r="K245" s="352"/>
      <c r="L245" s="352"/>
      <c r="M245" s="352"/>
      <c r="N245" s="352"/>
      <c r="O245" s="3"/>
      <c r="P245" s="202"/>
      <c r="Q245" s="3"/>
      <c r="R245" s="3"/>
      <c r="S245" s="13"/>
    </row>
    <row r="246" spans="1:19" s="2" customFormat="1" ht="20.25" customHeight="1">
      <c r="A246" s="3"/>
      <c r="B246" s="352"/>
      <c r="C246" s="352" t="s">
        <v>267</v>
      </c>
      <c r="D246" s="352"/>
      <c r="E246" s="352"/>
      <c r="F246" s="352"/>
      <c r="G246" s="352"/>
      <c r="H246" s="352"/>
      <c r="I246" s="352"/>
      <c r="J246" s="352"/>
      <c r="K246" s="352"/>
      <c r="L246" s="352"/>
      <c r="M246" s="352"/>
      <c r="N246" s="352"/>
      <c r="O246" s="3"/>
      <c r="P246" s="202"/>
      <c r="Q246" s="3"/>
      <c r="R246" s="3"/>
      <c r="S246" s="13"/>
    </row>
    <row r="247" spans="1:19" s="2" customFormat="1" ht="20.25" customHeight="1">
      <c r="A247" s="3"/>
      <c r="B247" s="352"/>
      <c r="C247" s="352"/>
      <c r="D247" s="352" t="s">
        <v>268</v>
      </c>
      <c r="E247" s="352"/>
      <c r="F247" s="352"/>
      <c r="G247" s="352"/>
      <c r="H247" s="352"/>
      <c r="I247" s="352"/>
      <c r="J247" s="352"/>
      <c r="K247" s="352"/>
      <c r="L247" s="352"/>
      <c r="M247" s="352"/>
      <c r="N247" s="352"/>
      <c r="O247" s="3"/>
      <c r="P247" s="202"/>
      <c r="Q247" s="3"/>
      <c r="R247" s="3"/>
      <c r="S247" s="13"/>
    </row>
    <row r="248" spans="1:19" s="2" customFormat="1" ht="20.25" customHeight="1">
      <c r="A248" s="3"/>
      <c r="B248" s="352"/>
      <c r="C248" s="352"/>
      <c r="D248" s="352" t="s">
        <v>269</v>
      </c>
      <c r="E248" s="352"/>
      <c r="F248" s="352"/>
      <c r="G248" s="352"/>
      <c r="H248" s="352"/>
      <c r="I248" s="352"/>
      <c r="J248" s="352"/>
      <c r="K248" s="352"/>
      <c r="L248" s="352"/>
      <c r="M248" s="352"/>
      <c r="N248" s="352"/>
      <c r="O248" s="3"/>
      <c r="P248" s="202"/>
      <c r="Q248" s="3"/>
      <c r="R248" s="3"/>
      <c r="S248" s="13"/>
    </row>
    <row r="249" spans="1:19" s="2" customFormat="1" ht="20.25" customHeight="1">
      <c r="A249" s="3"/>
      <c r="B249" s="352"/>
      <c r="C249" s="352"/>
      <c r="D249" s="352"/>
      <c r="E249" s="352"/>
      <c r="F249" s="352"/>
      <c r="G249" s="352"/>
      <c r="H249" s="352"/>
      <c r="I249" s="352"/>
      <c r="J249" s="352"/>
      <c r="K249" s="352"/>
      <c r="L249" s="352"/>
      <c r="M249" s="352"/>
      <c r="N249" s="352"/>
      <c r="O249" s="3"/>
      <c r="P249" s="202"/>
      <c r="Q249" s="3"/>
      <c r="R249" s="3"/>
      <c r="S249" s="13"/>
    </row>
    <row r="250" spans="1:19" s="2" customFormat="1" ht="20.25" customHeight="1">
      <c r="A250" s="3"/>
      <c r="B250" s="542" t="s">
        <v>205</v>
      </c>
      <c r="C250" s="352"/>
      <c r="D250" s="352"/>
      <c r="E250" s="352"/>
      <c r="F250" s="352"/>
      <c r="G250" s="352"/>
      <c r="H250" s="352"/>
      <c r="I250" s="352"/>
      <c r="J250" s="352"/>
      <c r="K250" s="352"/>
      <c r="L250" s="352"/>
      <c r="M250" s="352"/>
      <c r="N250" s="352"/>
      <c r="O250" s="3"/>
      <c r="P250" s="202"/>
      <c r="Q250" s="3"/>
      <c r="R250" s="3"/>
      <c r="S250" s="13"/>
    </row>
    <row r="251" spans="1:19" s="2" customFormat="1" ht="20.25" customHeight="1">
      <c r="A251" s="3"/>
      <c r="B251" s="352"/>
      <c r="C251" s="352" t="s">
        <v>270</v>
      </c>
      <c r="D251" s="352"/>
      <c r="E251" s="352"/>
      <c r="F251" s="352"/>
      <c r="G251" s="352"/>
      <c r="H251" s="352"/>
      <c r="I251" s="352"/>
      <c r="J251" s="352"/>
      <c r="K251" s="352"/>
      <c r="L251" s="352"/>
      <c r="M251" s="352"/>
      <c r="N251" s="352"/>
      <c r="O251" s="3"/>
      <c r="P251" s="202"/>
      <c r="Q251" s="3"/>
      <c r="R251" s="3"/>
      <c r="S251" s="13"/>
    </row>
    <row r="252" spans="1:19" s="2" customFormat="1" ht="20.25" customHeight="1">
      <c r="A252" s="3"/>
      <c r="B252" s="352"/>
      <c r="C252" s="352" t="s">
        <v>271</v>
      </c>
      <c r="D252" s="352"/>
      <c r="E252" s="352"/>
      <c r="F252" s="352"/>
      <c r="G252" s="352"/>
      <c r="H252" s="352"/>
      <c r="I252" s="352"/>
      <c r="J252" s="352"/>
      <c r="K252" s="352"/>
      <c r="L252" s="352"/>
      <c r="M252" s="352"/>
      <c r="N252" s="352"/>
      <c r="O252" s="3"/>
      <c r="P252" s="202"/>
      <c r="Q252" s="3"/>
      <c r="R252" s="3"/>
      <c r="S252" s="13"/>
    </row>
    <row r="253" spans="1:19" s="2" customFormat="1" ht="20.25" customHeight="1">
      <c r="A253" s="3"/>
      <c r="B253" s="352"/>
      <c r="C253" s="352" t="s">
        <v>272</v>
      </c>
      <c r="D253" s="352"/>
      <c r="E253" s="352"/>
      <c r="F253" s="352"/>
      <c r="G253" s="352"/>
      <c r="H253" s="352"/>
      <c r="I253" s="352"/>
      <c r="J253" s="352"/>
      <c r="K253" s="352"/>
      <c r="L253" s="352"/>
      <c r="M253" s="352"/>
      <c r="N253" s="352"/>
      <c r="O253" s="3"/>
      <c r="P253" s="202"/>
      <c r="Q253" s="3"/>
      <c r="R253" s="3"/>
      <c r="S253" s="13"/>
    </row>
    <row r="254" spans="1:19" s="2" customFormat="1" ht="20.25" customHeight="1">
      <c r="A254" s="3"/>
      <c r="B254" s="352"/>
      <c r="C254" s="352" t="s">
        <v>273</v>
      </c>
      <c r="D254" s="352"/>
      <c r="E254" s="352"/>
      <c r="F254" s="352"/>
      <c r="G254" s="352"/>
      <c r="H254" s="352"/>
      <c r="I254" s="352"/>
      <c r="J254" s="352"/>
      <c r="K254" s="352"/>
      <c r="L254" s="352"/>
      <c r="M254" s="352"/>
      <c r="N254" s="352"/>
      <c r="O254" s="3"/>
      <c r="P254" s="202"/>
      <c r="Q254" s="3"/>
      <c r="R254" s="3"/>
      <c r="S254" s="13"/>
    </row>
    <row r="255" spans="1:19" s="2" customFormat="1" ht="20.25" customHeight="1">
      <c r="A255" s="3"/>
      <c r="B255" s="352"/>
      <c r="C255" s="352"/>
      <c r="D255" s="352"/>
      <c r="E255" s="352"/>
      <c r="F255" s="352"/>
      <c r="G255" s="352"/>
      <c r="H255" s="352"/>
      <c r="I255" s="352"/>
      <c r="J255" s="352"/>
      <c r="K255" s="352"/>
      <c r="L255" s="352"/>
      <c r="M255" s="352"/>
      <c r="N255" s="352"/>
      <c r="O255" s="3"/>
      <c r="P255" s="202"/>
      <c r="Q255" s="3"/>
      <c r="R255" s="3"/>
      <c r="S255" s="13"/>
    </row>
    <row r="256" spans="1:19" s="2" customFormat="1" ht="20.25" customHeight="1">
      <c r="A256" s="3"/>
      <c r="B256" s="542" t="s">
        <v>209</v>
      </c>
      <c r="C256" s="352"/>
      <c r="D256" s="352"/>
      <c r="E256" s="352"/>
      <c r="F256" s="352"/>
      <c r="G256" s="352"/>
      <c r="H256" s="352"/>
      <c r="I256" s="352"/>
      <c r="J256" s="352"/>
      <c r="K256" s="352"/>
      <c r="L256" s="352"/>
      <c r="M256" s="352"/>
      <c r="N256" s="352"/>
      <c r="O256" s="3"/>
      <c r="P256" s="202"/>
      <c r="Q256" s="3"/>
      <c r="R256" s="3"/>
      <c r="S256" s="13"/>
    </row>
    <row r="257" spans="1:19" s="2" customFormat="1" ht="20.25" customHeight="1">
      <c r="A257" s="3"/>
      <c r="B257" s="352"/>
      <c r="C257" s="352" t="s">
        <v>274</v>
      </c>
      <c r="D257" s="352"/>
      <c r="E257" s="352"/>
      <c r="F257" s="352"/>
      <c r="G257" s="352"/>
      <c r="H257" s="352"/>
      <c r="I257" s="352"/>
      <c r="J257" s="352"/>
      <c r="K257" s="352"/>
      <c r="L257" s="352"/>
      <c r="M257" s="352"/>
      <c r="N257" s="352"/>
      <c r="O257" s="3"/>
      <c r="P257" s="202"/>
      <c r="Q257" s="3"/>
      <c r="R257" s="3"/>
      <c r="S257" s="13"/>
    </row>
    <row r="258" spans="1:19" s="2" customFormat="1" ht="20.25" customHeight="1">
      <c r="A258" s="3"/>
      <c r="B258" s="352"/>
      <c r="C258" s="352" t="s">
        <v>275</v>
      </c>
      <c r="D258" s="352"/>
      <c r="E258" s="352"/>
      <c r="F258" s="352"/>
      <c r="G258" s="352"/>
      <c r="H258" s="352"/>
      <c r="I258" s="352"/>
      <c r="J258" s="352"/>
      <c r="K258" s="352"/>
      <c r="L258" s="352"/>
      <c r="M258" s="352"/>
      <c r="N258" s="352"/>
      <c r="O258" s="3"/>
      <c r="P258" s="202"/>
      <c r="Q258" s="3"/>
      <c r="R258" s="3"/>
      <c r="S258" s="13"/>
    </row>
    <row r="259" spans="1:19" s="2" customFormat="1" ht="20.25" customHeight="1">
      <c r="A259" s="3"/>
      <c r="B259" s="352"/>
      <c r="C259" s="352"/>
      <c r="D259" s="352"/>
      <c r="E259" s="352"/>
      <c r="F259" s="352"/>
      <c r="G259" s="352"/>
      <c r="H259" s="352"/>
      <c r="I259" s="352"/>
      <c r="J259" s="352"/>
      <c r="K259" s="352"/>
      <c r="L259" s="352"/>
      <c r="M259" s="352"/>
      <c r="N259" s="352"/>
      <c r="O259" s="3"/>
      <c r="P259" s="202"/>
      <c r="Q259" s="3"/>
      <c r="R259" s="3"/>
      <c r="S259" s="13"/>
    </row>
    <row r="260" spans="1:19" s="2" customFormat="1" ht="20.25" customHeight="1">
      <c r="A260" s="3"/>
      <c r="B260" s="542" t="s">
        <v>276</v>
      </c>
      <c r="C260" s="352"/>
      <c r="D260" s="352"/>
      <c r="E260" s="352"/>
      <c r="F260" s="352"/>
      <c r="G260" s="352"/>
      <c r="H260" s="352"/>
      <c r="I260" s="352"/>
      <c r="J260" s="352"/>
      <c r="K260" s="352"/>
      <c r="L260" s="352"/>
      <c r="M260" s="352"/>
      <c r="N260" s="352"/>
      <c r="O260" s="3"/>
      <c r="P260" s="202"/>
      <c r="Q260" s="3"/>
      <c r="R260" s="3"/>
      <c r="S260" s="13"/>
    </row>
    <row r="261" spans="1:19" s="2" customFormat="1" ht="20.25" customHeight="1">
      <c r="A261" s="3"/>
      <c r="B261" s="352"/>
      <c r="C261" s="352" t="s">
        <v>277</v>
      </c>
      <c r="D261" s="352"/>
      <c r="E261" s="352"/>
      <c r="F261" s="352"/>
      <c r="G261" s="352"/>
      <c r="H261" s="352"/>
      <c r="I261" s="352"/>
      <c r="J261" s="352"/>
      <c r="K261" s="352"/>
      <c r="L261" s="352"/>
      <c r="M261" s="352"/>
      <c r="N261" s="352"/>
      <c r="O261" s="3"/>
      <c r="P261" s="202"/>
      <c r="Q261" s="3"/>
      <c r="R261" s="3"/>
      <c r="S261" s="13"/>
    </row>
    <row r="262" spans="1:19" ht="20.25" customHeight="1">
      <c r="A262" s="487"/>
      <c r="B262" s="541"/>
      <c r="C262" s="541"/>
      <c r="D262" s="541"/>
      <c r="E262" s="541"/>
      <c r="F262" s="541"/>
      <c r="G262" s="541"/>
      <c r="H262" s="541"/>
      <c r="I262" s="541"/>
      <c r="J262" s="541"/>
      <c r="K262" s="541"/>
      <c r="L262" s="541"/>
      <c r="M262" s="541"/>
      <c r="N262" s="541"/>
      <c r="O262" s="488"/>
      <c r="P262" s="488"/>
      <c r="Q262" s="488"/>
      <c r="R262" s="488"/>
      <c r="S262" s="489"/>
    </row>
  </sheetData>
  <mergeCells count="10">
    <mergeCell ref="B5:F5"/>
    <mergeCell ref="B6:F6"/>
    <mergeCell ref="B1:K2"/>
    <mergeCell ref="L1:L2"/>
    <mergeCell ref="N1:N2"/>
    <mergeCell ref="B3:F3"/>
    <mergeCell ref="G3:K3"/>
    <mergeCell ref="B4:F4"/>
    <mergeCell ref="G4:K4"/>
    <mergeCell ref="G5:K5"/>
  </mergeCells>
  <hyperlinks>
    <hyperlink ref="B3:F3" location="'Introduction - INT'!A1" tooltip="1. Introduction" display="1. Introduction" xr:uid="{EC2C9B46-68DF-4E93-B365-5C43DDBAB5FE}"/>
    <hyperlink ref="B4:F4" location="'Introduction - USG'!A1" tooltip="2. Usage" display="2. Usage" xr:uid="{5D166248-1FEA-4DD5-B9B7-655C33890635}"/>
    <hyperlink ref="G3:K3" location="'Introduction - CHG'!A9" tooltip="Version 2.4" display="Version 2.4" xr:uid="{4170E17F-20FA-4D51-8426-DA2E642F8954}"/>
    <hyperlink ref="G5:K5" location="'Introduction - CHG'!A179" tooltip="Version 2.2" display="Version 2.2" xr:uid="{E5F176FD-8E12-4F38-9396-F610C22BE940}"/>
    <hyperlink ref="G5" location="'Introduction - CHG'!A179" tooltip="Version 2.3" display="Version 2.2" xr:uid="{6E372A29-2BD8-457F-B55F-49604FCEFBB7}"/>
    <hyperlink ref="G4:K4" location="'Introduction - CHG'!A82" tooltip="Version 2.3" display="Version 2.3" xr:uid="{0950F13A-55C4-460B-A02C-386E086D47A0}"/>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0"/>
  <dimension ref="A1:R137"/>
  <sheetViews>
    <sheetView zoomScale="90" zoomScaleNormal="90" workbookViewId="0">
      <pane ySplit="1" topLeftCell="A13" activePane="bottomLeft" state="frozen"/>
      <selection pane="bottomLeft" activeCell="C6" sqref="C6"/>
      <selection activeCell="H907" sqref="H907"/>
    </sheetView>
  </sheetViews>
  <sheetFormatPr defaultColWidth="9.28515625" defaultRowHeight="14.45"/>
  <cols>
    <col min="1" max="1" width="15.7109375" bestFit="1" customWidth="1"/>
    <col min="2" max="2" width="13.5703125" bestFit="1" customWidth="1"/>
    <col min="3" max="3" width="55.5703125" customWidth="1"/>
    <col min="4" max="5" width="12.28515625" customWidth="1"/>
    <col min="6" max="18" width="18.7109375" customWidth="1"/>
  </cols>
  <sheetData>
    <row r="1" spans="1:18" ht="15" thickBot="1">
      <c r="A1" s="1026" t="s">
        <v>3975</v>
      </c>
      <c r="B1" s="1027"/>
      <c r="C1" s="1027"/>
      <c r="D1" s="1028"/>
      <c r="E1" s="1023" t="s">
        <v>1461</v>
      </c>
      <c r="F1" s="1024"/>
      <c r="G1" s="1024"/>
      <c r="H1" s="1024"/>
      <c r="I1" s="1024"/>
      <c r="J1" s="1024"/>
      <c r="K1" s="1025"/>
      <c r="L1" s="1023" t="s">
        <v>1528</v>
      </c>
      <c r="M1" s="1024"/>
      <c r="N1" s="1024"/>
      <c r="O1" s="1024"/>
      <c r="P1" s="1024"/>
      <c r="Q1" s="1024"/>
      <c r="R1" s="1025"/>
    </row>
    <row r="2" spans="1:18">
      <c r="A2" s="1029" t="s">
        <v>2631</v>
      </c>
      <c r="B2" s="1029"/>
      <c r="C2" s="1029"/>
      <c r="D2" s="1029"/>
      <c r="E2" s="1029"/>
      <c r="F2" s="1029"/>
      <c r="G2" s="1029"/>
      <c r="H2" s="1029"/>
      <c r="I2" s="1029"/>
      <c r="J2" s="1029"/>
      <c r="K2" s="1029"/>
      <c r="L2" s="1029"/>
      <c r="M2" s="1029"/>
      <c r="N2" s="1029"/>
      <c r="O2" s="1029"/>
      <c r="P2" s="1029"/>
      <c r="Q2" s="1029"/>
      <c r="R2" s="1030"/>
    </row>
    <row r="3" spans="1:18" ht="15" thickBot="1">
      <c r="A3" s="1031"/>
      <c r="B3" s="1031"/>
      <c r="C3" s="1031"/>
      <c r="D3" s="1031"/>
      <c r="E3" s="1031"/>
      <c r="F3" s="1031"/>
      <c r="G3" s="1031"/>
      <c r="H3" s="1031"/>
      <c r="I3" s="1031"/>
      <c r="J3" s="1031"/>
      <c r="K3" s="1031"/>
      <c r="L3" s="1031"/>
      <c r="M3" s="1031"/>
      <c r="N3" s="1031"/>
      <c r="O3" s="1031"/>
      <c r="P3" s="1031"/>
      <c r="Q3" s="1031"/>
      <c r="R3" s="1032"/>
    </row>
    <row r="4" spans="1:18">
      <c r="A4" s="709" t="s">
        <v>3976</v>
      </c>
      <c r="B4" s="710" t="s">
        <v>3977</v>
      </c>
      <c r="C4" s="739" t="s">
        <v>2635</v>
      </c>
      <c r="D4" s="224" t="s">
        <v>3978</v>
      </c>
      <c r="E4" s="740">
        <f>COUNTIFS(_Output!G:G,'_NIST-CSF_Alignment'!D4,_Output!C:C,"M",_Output!B:B,1)</f>
        <v>0</v>
      </c>
      <c r="F4" s="741">
        <f>SUMIFS(_Output!H:H,_Output!G:G,'_NIST-CSF_Alignment'!D4,_Output!C:C,"M")</f>
        <v>0</v>
      </c>
      <c r="G4" s="221">
        <f>SUMIFS(_Output!I:I,_Output!G:G,'_NIST-CSF_Alignment'!D4,_Output!C:C,"M")</f>
        <v>0</v>
      </c>
      <c r="H4" s="221">
        <f>SUMIFS(_Output!J:J,_Output!G:G,'_NIST-CSF_Alignment'!D4,_Output!C:C,"M")</f>
        <v>0</v>
      </c>
      <c r="I4" s="221"/>
      <c r="J4" s="218"/>
      <c r="K4" s="224"/>
      <c r="L4" s="742">
        <f>COUNTIFS(_Output!G:G,'_NIST-CSF_Alignment'!D4,_Output!C:C,"C",_Output!B:B,1)</f>
        <v>0</v>
      </c>
      <c r="M4" s="743">
        <f>SUMIFS(_Output!H:H,_Output!G:G,'_NIST-CSF_Alignment'!D4,_Output!C:C,"C")</f>
        <v>0</v>
      </c>
      <c r="N4" s="743">
        <f>SUMIFS(_Output!I:I,_Output!G:G,'_NIST-CSF_Alignment'!D4,_Output!C:C,"C")</f>
        <v>0</v>
      </c>
      <c r="O4" s="743">
        <f>SUMIFS(_Output!J:J,_Output!G:G,'_NIST-CSF_Alignment'!D4,_Output!C:C,"C")</f>
        <v>0</v>
      </c>
      <c r="P4" s="218"/>
      <c r="Q4" s="218"/>
      <c r="R4" s="247"/>
    </row>
    <row r="5" spans="1:18">
      <c r="A5" s="744" t="s">
        <v>3976</v>
      </c>
      <c r="B5" s="688" t="s">
        <v>3977</v>
      </c>
      <c r="C5" s="727" t="s">
        <v>2635</v>
      </c>
      <c r="D5" s="248" t="s">
        <v>2735</v>
      </c>
      <c r="E5" s="244">
        <f>COUNTIFS(_Output!G:G,'_NIST-CSF_Alignment'!D5,_Output!C:C,"M",_Output!B:B,1)</f>
        <v>7</v>
      </c>
      <c r="F5" s="231">
        <f>SUMIFS(_Output!H:H,_Output!G:G,'_NIST-CSF_Alignment'!D5,_Output!C:C,"M")</f>
        <v>7</v>
      </c>
      <c r="G5" s="223">
        <f>SUMIFS(_Output!I:I,_Output!G:G,'_NIST-CSF_Alignment'!D5,_Output!C:C,"M")</f>
        <v>0</v>
      </c>
      <c r="H5" s="223">
        <f>SUMIFS(_Output!J:J,_Output!G:G,'_NIST-CSF_Alignment'!D5,_Output!C:C,"M")</f>
        <v>35</v>
      </c>
      <c r="I5" s="222"/>
      <c r="J5" s="219"/>
      <c r="K5" s="63"/>
      <c r="L5" s="236">
        <f>COUNTIFS(_Output!G:G,'_NIST-CSF_Alignment'!D5,_Output!C:C,"C",_Output!B:B,1)</f>
        <v>0</v>
      </c>
      <c r="M5" s="230">
        <f>SUMIFS(_Output!H:H,_Output!G:G,'_NIST-CSF_Alignment'!D5,_Output!C:C,"C")</f>
        <v>0</v>
      </c>
      <c r="N5" s="230">
        <f>SUMIFS(_Output!I:I,_Output!G:G,'_NIST-CSF_Alignment'!D5,_Output!C:C,"C")</f>
        <v>0</v>
      </c>
      <c r="O5" s="230">
        <f>SUMIFS(_Output!J:J,_Output!G:G,'_NIST-CSF_Alignment'!D5,_Output!C:C,"C")</f>
        <v>0</v>
      </c>
      <c r="P5" s="219"/>
      <c r="Q5" s="219"/>
      <c r="R5" s="248"/>
    </row>
    <row r="6" spans="1:18">
      <c r="A6" s="744" t="s">
        <v>3976</v>
      </c>
      <c r="B6" s="688" t="s">
        <v>3977</v>
      </c>
      <c r="C6" s="727" t="s">
        <v>2635</v>
      </c>
      <c r="D6" s="248" t="s">
        <v>2809</v>
      </c>
      <c r="E6" s="244">
        <f>COUNTIFS(_Output!G:G,'_NIST-CSF_Alignment'!D6,_Output!C:C,"M",_Output!B:B,1)</f>
        <v>6</v>
      </c>
      <c r="F6" s="231">
        <f>SUMIFS(_Output!H:H,_Output!G:G,'_NIST-CSF_Alignment'!D6,_Output!C:C,"M")</f>
        <v>6</v>
      </c>
      <c r="G6" s="223">
        <f>SUMIFS(_Output!I:I,_Output!G:G,'_NIST-CSF_Alignment'!D6,_Output!C:C,"M")</f>
        <v>0</v>
      </c>
      <c r="H6" s="223">
        <f>SUMIFS(_Output!J:J,_Output!G:G,'_NIST-CSF_Alignment'!D6,_Output!C:C,"M")</f>
        <v>30</v>
      </c>
      <c r="I6" s="222"/>
      <c r="J6" s="219"/>
      <c r="K6" s="63"/>
      <c r="L6" s="236">
        <f>COUNTIFS(_Output!G:G,'_NIST-CSF_Alignment'!D6,_Output!C:C,"C",_Output!B:B,1)</f>
        <v>1</v>
      </c>
      <c r="M6" s="230">
        <f>SUMIFS(_Output!H:H,_Output!G:G,'_NIST-CSF_Alignment'!D6,_Output!C:C,"C")</f>
        <v>1</v>
      </c>
      <c r="N6" s="230">
        <f>SUMIFS(_Output!I:I,_Output!G:G,'_NIST-CSF_Alignment'!D6,_Output!C:C,"C")</f>
        <v>0</v>
      </c>
      <c r="O6" s="230">
        <f>SUMIFS(_Output!J:J,_Output!G:G,'_NIST-CSF_Alignment'!D6,_Output!C:C,"C")</f>
        <v>5</v>
      </c>
      <c r="P6" s="219"/>
      <c r="Q6" s="219"/>
      <c r="R6" s="248"/>
    </row>
    <row r="7" spans="1:18">
      <c r="A7" s="744" t="s">
        <v>3976</v>
      </c>
      <c r="B7" s="688" t="s">
        <v>3977</v>
      </c>
      <c r="C7" s="728" t="s">
        <v>2635</v>
      </c>
      <c r="D7" s="249" t="s">
        <v>2727</v>
      </c>
      <c r="E7" s="244">
        <f>COUNTIFS(_Output!G:G,'_NIST-CSF_Alignment'!D7,_Output!C:C,"M",_Output!B:B,1)</f>
        <v>9</v>
      </c>
      <c r="F7" s="231">
        <f>SUMIFS(_Output!H:H,_Output!G:G,'_NIST-CSF_Alignment'!D7,_Output!C:C,"M")</f>
        <v>9</v>
      </c>
      <c r="G7" s="223">
        <f>SUMIFS(_Output!I:I,_Output!G:G,'_NIST-CSF_Alignment'!D7,_Output!C:C,"M")</f>
        <v>0</v>
      </c>
      <c r="H7" s="223">
        <f>SUMIFS(_Output!J:J,_Output!G:G,'_NIST-CSF_Alignment'!D7,_Output!C:C,"M")</f>
        <v>45</v>
      </c>
      <c r="I7" s="222"/>
      <c r="J7" s="219"/>
      <c r="K7" s="63"/>
      <c r="L7" s="236">
        <f>COUNTIFS(_Output!G:G,'_NIST-CSF_Alignment'!D7,_Output!C:C,"C",_Output!B:B,1)</f>
        <v>0</v>
      </c>
      <c r="M7" s="230">
        <f>SUMIFS(_Output!H:H,_Output!G:G,'_NIST-CSF_Alignment'!D7,_Output!C:C,"C")</f>
        <v>0</v>
      </c>
      <c r="N7" s="230">
        <f>SUMIFS(_Output!I:I,_Output!G:G,'_NIST-CSF_Alignment'!D7,_Output!C:C,"C")</f>
        <v>0</v>
      </c>
      <c r="O7" s="230">
        <f>SUMIFS(_Output!J:J,_Output!G:G,'_NIST-CSF_Alignment'!D7,_Output!C:C,"C")</f>
        <v>0</v>
      </c>
      <c r="P7" s="219"/>
      <c r="Q7" s="219"/>
      <c r="R7" s="248"/>
    </row>
    <row r="8" spans="1:18">
      <c r="A8" s="745" t="s">
        <v>3976</v>
      </c>
      <c r="B8" s="707" t="s">
        <v>3977</v>
      </c>
      <c r="C8" s="728" t="s">
        <v>2635</v>
      </c>
      <c r="D8" s="235" t="s">
        <v>3979</v>
      </c>
      <c r="E8" s="244">
        <f>COUNTIFS(_Output!G:G,'_NIST-CSF_Alignment'!D8,_Output!C:C,"M",_Output!B:B,1)</f>
        <v>0</v>
      </c>
      <c r="F8" s="231">
        <f>SUMIFS(_Output!H:H,_Output!G:G,'_NIST-CSF_Alignment'!D8,_Output!C:C,"M")</f>
        <v>0</v>
      </c>
      <c r="G8" s="223">
        <f>SUMIFS(_Output!I:I,_Output!G:G,'_NIST-CSF_Alignment'!D8,_Output!C:C,"M")</f>
        <v>0</v>
      </c>
      <c r="H8" s="223">
        <f>SUMIFS(_Output!J:J,_Output!G:G,'_NIST-CSF_Alignment'!D8,_Output!C:C,"M")</f>
        <v>0</v>
      </c>
      <c r="I8" s="475"/>
      <c r="J8" s="476"/>
      <c r="K8" s="477"/>
      <c r="L8" s="236">
        <f>COUNTIFS(_Output!G:G,'_NIST-CSF_Alignment'!D8,_Output!C:C,"C",_Output!B:B,1)</f>
        <v>0</v>
      </c>
      <c r="M8" s="230">
        <f>SUMIFS(_Output!H:H,_Output!G:G,'_NIST-CSF_Alignment'!D8,_Output!C:C,"C")</f>
        <v>0</v>
      </c>
      <c r="N8" s="230">
        <f>SUMIFS(_Output!I:I,_Output!G:G,'_NIST-CSF_Alignment'!D8,_Output!C:C,"C")</f>
        <v>0</v>
      </c>
      <c r="O8" s="230">
        <f>SUMIFS(_Output!J:J,_Output!G:G,'_NIST-CSF_Alignment'!D8,_Output!C:C,"C")</f>
        <v>0</v>
      </c>
      <c r="P8" s="476"/>
      <c r="Q8" s="476"/>
      <c r="R8" s="474"/>
    </row>
    <row r="9" spans="1:18">
      <c r="A9" s="720"/>
      <c r="B9" s="716"/>
      <c r="C9" s="716"/>
      <c r="D9" s="242"/>
      <c r="E9" s="711" t="s">
        <v>2732</v>
      </c>
      <c r="F9" s="238">
        <f>SUMIFS(F4:F8,$E4:$E8, "&gt;0")</f>
        <v>22</v>
      </c>
      <c r="G9" s="238">
        <f>SUMIFS(G4:G8,$E4:$E8, "&gt;0")</f>
        <v>0</v>
      </c>
      <c r="H9" s="238">
        <f>SUMIFS(H4:H8,$E4:$E8, "&gt;0")</f>
        <v>110</v>
      </c>
      <c r="I9" s="238">
        <f>IFERROR(IF(ROUND(100*(G9-F9)/(H9-F9),2) &lt; 0, 0, ROUND(100*(G9-F9)/(H9-F9),2)),0)</f>
        <v>0</v>
      </c>
      <c r="J9" s="239">
        <f>IF(F9&gt;0,1,0)</f>
        <v>1</v>
      </c>
      <c r="K9" s="240"/>
      <c r="L9" s="241" t="s">
        <v>2732</v>
      </c>
      <c r="M9" s="480">
        <f>SUMIFS(M2:M8,$L2:$L8, "&gt;0")</f>
        <v>1</v>
      </c>
      <c r="N9" s="239">
        <f>SUMIFS(N2:N8,$L2:$L8, "&gt;0")</f>
        <v>0</v>
      </c>
      <c r="O9" s="239">
        <f>SUMIFS(O2:O8,$L2:$L8, "&gt;0")</f>
        <v>5</v>
      </c>
      <c r="P9" s="239">
        <f>IFERROR(IF(ROUND(100*(N9-M9)/(O9-M9),2) &lt; 0, 0, ROUND(100*(N9-M9)/(O9-M9),2)),0)</f>
        <v>0</v>
      </c>
      <c r="Q9" s="239">
        <f>IF(M9&gt;0,1,0)</f>
        <v>1</v>
      </c>
      <c r="R9" s="242"/>
    </row>
    <row r="10" spans="1:18">
      <c r="A10" s="746" t="s">
        <v>3976</v>
      </c>
      <c r="B10" s="712" t="s">
        <v>3977</v>
      </c>
      <c r="C10" s="726" t="s">
        <v>2636</v>
      </c>
      <c r="D10" s="250" t="s">
        <v>2771</v>
      </c>
      <c r="E10" s="244">
        <f>COUNTIFS(_Output!G:G,'_NIST-CSF_Alignment'!D10,_Output!C:C,"M",_Output!B:B,1)</f>
        <v>1</v>
      </c>
      <c r="F10" s="231">
        <f>SUMIFS(_Output!H:H,_Output!G:G,'_NIST-CSF_Alignment'!D10,_Output!C:C,"M")</f>
        <v>1</v>
      </c>
      <c r="G10" s="223">
        <f>SUMIFS(_Output!I:I,_Output!G:G,'_NIST-CSF_Alignment'!D10,_Output!C:C,"M")</f>
        <v>0</v>
      </c>
      <c r="H10" s="223">
        <f>SUMIFS(_Output!J:J,_Output!G:G,'_NIST-CSF_Alignment'!D10,_Output!C:C,"M")</f>
        <v>5</v>
      </c>
      <c r="I10" s="223"/>
      <c r="J10" s="220"/>
      <c r="K10" s="225"/>
      <c r="L10" s="236">
        <f>COUNTIFS(_Output!G:G,'_NIST-CSF_Alignment'!D10,_Output!C:C,"C",_Output!B:B,1)</f>
        <v>0</v>
      </c>
      <c r="M10" s="230">
        <f>SUMIFS(_Output!H:H,_Output!G:G,'_NIST-CSF_Alignment'!D10,_Output!C:C,"C")</f>
        <v>0</v>
      </c>
      <c r="N10" s="230">
        <f>SUMIFS(_Output!I:I,_Output!G:G,'_NIST-CSF_Alignment'!D10,_Output!C:C,"C")</f>
        <v>0</v>
      </c>
      <c r="O10" s="230">
        <f>SUMIFS(_Output!J:J,_Output!G:G,'_NIST-CSF_Alignment'!D10,_Output!C:C,"C")</f>
        <v>0</v>
      </c>
      <c r="P10" s="220"/>
      <c r="Q10" s="220"/>
      <c r="R10" s="225"/>
    </row>
    <row r="11" spans="1:18">
      <c r="A11" s="744" t="s">
        <v>3976</v>
      </c>
      <c r="B11" s="688" t="s">
        <v>3977</v>
      </c>
      <c r="C11" s="727" t="s">
        <v>2636</v>
      </c>
      <c r="D11" s="248" t="s">
        <v>3980</v>
      </c>
      <c r="E11" s="244">
        <f>COUNTIFS(_Output!G:G,'_NIST-CSF_Alignment'!D11,_Output!C:C,"M",_Output!B:B,1)</f>
        <v>0</v>
      </c>
      <c r="F11" s="231">
        <f>SUMIFS(_Output!H:H,_Output!G:G,'_NIST-CSF_Alignment'!D11,_Output!C:C,"M")</f>
        <v>0</v>
      </c>
      <c r="G11" s="223">
        <f>SUMIFS(_Output!I:I,_Output!G:G,'_NIST-CSF_Alignment'!D11,_Output!C:C,"M")</f>
        <v>0</v>
      </c>
      <c r="H11" s="223">
        <f>SUMIFS(_Output!J:J,_Output!G:G,'_NIST-CSF_Alignment'!D11,_Output!C:C,"M")</f>
        <v>0</v>
      </c>
      <c r="I11" s="222"/>
      <c r="J11" s="219"/>
      <c r="K11" s="63"/>
      <c r="L11" s="236">
        <f>COUNTIFS(_Output!G:G,'_NIST-CSF_Alignment'!D11,_Output!C:C,"C",_Output!B:B,1)</f>
        <v>0</v>
      </c>
      <c r="M11" s="230">
        <f>SUMIFS(_Output!H:H,_Output!G:G,'_NIST-CSF_Alignment'!D11,_Output!C:C,"C")</f>
        <v>0</v>
      </c>
      <c r="N11" s="230">
        <f>SUMIFS(_Output!I:I,_Output!G:G,'_NIST-CSF_Alignment'!D11,_Output!C:C,"C")</f>
        <v>0</v>
      </c>
      <c r="O11" s="230">
        <f>SUMIFS(_Output!J:J,_Output!G:G,'_NIST-CSF_Alignment'!D11,_Output!C:C,"C")</f>
        <v>0</v>
      </c>
      <c r="P11" s="219"/>
      <c r="Q11" s="219"/>
      <c r="R11" s="63"/>
    </row>
    <row r="12" spans="1:18">
      <c r="A12" s="744" t="s">
        <v>3976</v>
      </c>
      <c r="B12" s="688" t="s">
        <v>3977</v>
      </c>
      <c r="C12" s="727" t="s">
        <v>2636</v>
      </c>
      <c r="D12" s="248" t="s">
        <v>2953</v>
      </c>
      <c r="E12" s="244">
        <f>COUNTIFS(_Output!G:G,'_NIST-CSF_Alignment'!D12,_Output!C:C,"M",_Output!B:B,1)</f>
        <v>1</v>
      </c>
      <c r="F12" s="231">
        <f>SUMIFS(_Output!H:H,_Output!G:G,'_NIST-CSF_Alignment'!D12,_Output!C:C,"M")</f>
        <v>1</v>
      </c>
      <c r="G12" s="223">
        <f>SUMIFS(_Output!I:I,_Output!G:G,'_NIST-CSF_Alignment'!D12,_Output!C:C,"M")</f>
        <v>0</v>
      </c>
      <c r="H12" s="223">
        <f>SUMIFS(_Output!J:J,_Output!G:G,'_NIST-CSF_Alignment'!D12,_Output!C:C,"M")</f>
        <v>5</v>
      </c>
      <c r="I12" s="222"/>
      <c r="J12" s="219"/>
      <c r="K12" s="63"/>
      <c r="L12" s="236">
        <f>COUNTIFS(_Output!G:G,'_NIST-CSF_Alignment'!D12,_Output!C:C,"C",_Output!B:B,1)</f>
        <v>0</v>
      </c>
      <c r="M12" s="230">
        <f>SUMIFS(_Output!H:H,_Output!G:G,'_NIST-CSF_Alignment'!D12,_Output!C:C,"C")</f>
        <v>0</v>
      </c>
      <c r="N12" s="230">
        <f>SUMIFS(_Output!I:I,_Output!G:G,'_NIST-CSF_Alignment'!D12,_Output!C:C,"C")</f>
        <v>0</v>
      </c>
      <c r="O12" s="230">
        <f>SUMIFS(_Output!J:J,_Output!G:G,'_NIST-CSF_Alignment'!D12,_Output!C:C,"C")</f>
        <v>0</v>
      </c>
      <c r="P12" s="219"/>
      <c r="Q12" s="219"/>
      <c r="R12" s="63"/>
    </row>
    <row r="13" spans="1:18">
      <c r="A13" s="744" t="s">
        <v>3976</v>
      </c>
      <c r="B13" s="688" t="s">
        <v>3977</v>
      </c>
      <c r="C13" s="727" t="s">
        <v>2636</v>
      </c>
      <c r="D13" s="248" t="s">
        <v>3981</v>
      </c>
      <c r="E13" s="244">
        <f>COUNTIFS(_Output!G:G,'_NIST-CSF_Alignment'!D13,_Output!C:C,"M",_Output!B:B,1)</f>
        <v>0</v>
      </c>
      <c r="F13" s="231">
        <f>SUMIFS(_Output!H:H,_Output!G:G,'_NIST-CSF_Alignment'!D13,_Output!C:C,"M")</f>
        <v>0</v>
      </c>
      <c r="G13" s="223">
        <f>SUMIFS(_Output!I:I,_Output!G:G,'_NIST-CSF_Alignment'!D13,_Output!C:C,"M")</f>
        <v>0</v>
      </c>
      <c r="H13" s="223">
        <f>SUMIFS(_Output!J:J,_Output!G:G,'_NIST-CSF_Alignment'!D13,_Output!C:C,"M")</f>
        <v>0</v>
      </c>
      <c r="I13" s="222"/>
      <c r="J13" s="219"/>
      <c r="K13" s="63"/>
      <c r="L13" s="236">
        <f>COUNTIFS(_Output!G:G,'_NIST-CSF_Alignment'!D13,_Output!C:C,"C",_Output!B:B,1)</f>
        <v>0</v>
      </c>
      <c r="M13" s="230">
        <f>SUMIFS(_Output!H:H,_Output!G:G,'_NIST-CSF_Alignment'!D13,_Output!C:C,"C")</f>
        <v>0</v>
      </c>
      <c r="N13" s="230">
        <f>SUMIFS(_Output!I:I,_Output!G:G,'_NIST-CSF_Alignment'!D13,_Output!C:C,"C")</f>
        <v>0</v>
      </c>
      <c r="O13" s="230">
        <f>SUMIFS(_Output!J:J,_Output!G:G,'_NIST-CSF_Alignment'!D13,_Output!C:C,"C")</f>
        <v>0</v>
      </c>
      <c r="P13" s="219"/>
      <c r="Q13" s="219"/>
      <c r="R13" s="63"/>
    </row>
    <row r="14" spans="1:18">
      <c r="A14" s="744" t="s">
        <v>3976</v>
      </c>
      <c r="B14" s="688" t="s">
        <v>3977</v>
      </c>
      <c r="C14" s="728" t="s">
        <v>2636</v>
      </c>
      <c r="D14" s="249" t="s">
        <v>3982</v>
      </c>
      <c r="E14" s="244">
        <f>COUNTIFS(_Output!G:G,'_NIST-CSF_Alignment'!D14,_Output!C:C,"M",_Output!B:B,1)</f>
        <v>0</v>
      </c>
      <c r="F14" s="231">
        <f>SUMIFS(_Output!H:H,_Output!G:G,'_NIST-CSF_Alignment'!D14,_Output!C:C,"M")</f>
        <v>0</v>
      </c>
      <c r="G14" s="223">
        <f>SUMIFS(_Output!I:I,_Output!G:G,'_NIST-CSF_Alignment'!D14,_Output!C:C,"M")</f>
        <v>0</v>
      </c>
      <c r="H14" s="223">
        <f>SUMIFS(_Output!J:J,_Output!G:G,'_NIST-CSF_Alignment'!D14,_Output!C:C,"M")</f>
        <v>0</v>
      </c>
      <c r="I14" s="222"/>
      <c r="J14" s="219"/>
      <c r="K14" s="63"/>
      <c r="L14" s="236">
        <f>COUNTIFS(_Output!G:G,'_NIST-CSF_Alignment'!D14,_Output!C:C,"C",_Output!B:B,1)</f>
        <v>0</v>
      </c>
      <c r="M14" s="230">
        <f>SUMIFS(_Output!H:H,_Output!G:G,'_NIST-CSF_Alignment'!D14,_Output!C:C,"C")</f>
        <v>0</v>
      </c>
      <c r="N14" s="230">
        <f>SUMIFS(_Output!I:I,_Output!G:G,'_NIST-CSF_Alignment'!D14,_Output!C:C,"C")</f>
        <v>0</v>
      </c>
      <c r="O14" s="230">
        <f>SUMIFS(_Output!J:J,_Output!G:G,'_NIST-CSF_Alignment'!D14,_Output!C:C,"C")</f>
        <v>0</v>
      </c>
      <c r="P14" s="219"/>
      <c r="Q14" s="219"/>
      <c r="R14" s="63"/>
    </row>
    <row r="15" spans="1:18">
      <c r="A15" s="744" t="s">
        <v>3976</v>
      </c>
      <c r="B15" s="688" t="s">
        <v>3977</v>
      </c>
      <c r="C15" s="728" t="s">
        <v>2636</v>
      </c>
      <c r="D15" s="249" t="s">
        <v>3983</v>
      </c>
      <c r="E15" s="244">
        <f>COUNTIFS(_Output!G:G,'_NIST-CSF_Alignment'!D15,_Output!C:C,"M",_Output!B:B,1)</f>
        <v>0</v>
      </c>
      <c r="F15" s="231">
        <f>SUMIFS(_Output!H:H,_Output!G:G,'_NIST-CSF_Alignment'!D15,_Output!C:C,"M")</f>
        <v>0</v>
      </c>
      <c r="G15" s="223">
        <f>SUMIFS(_Output!I:I,_Output!G:G,'_NIST-CSF_Alignment'!D15,_Output!C:C,"M")</f>
        <v>0</v>
      </c>
      <c r="H15" s="223">
        <f>SUMIFS(_Output!J:J,_Output!G:G,'_NIST-CSF_Alignment'!D15,_Output!C:C,"M")</f>
        <v>0</v>
      </c>
      <c r="I15" s="222"/>
      <c r="J15" s="219"/>
      <c r="K15" s="63"/>
      <c r="L15" s="236">
        <f>COUNTIFS(_Output!G:G,'_NIST-CSF_Alignment'!D15,_Output!C:C,"C",_Output!B:B,1)</f>
        <v>0</v>
      </c>
      <c r="M15" s="230">
        <f>SUMIFS(_Output!H:H,_Output!G:G,'_NIST-CSF_Alignment'!D15,_Output!C:C,"C")</f>
        <v>0</v>
      </c>
      <c r="N15" s="230">
        <f>SUMIFS(_Output!I:I,_Output!G:G,'_NIST-CSF_Alignment'!D15,_Output!C:C,"C")</f>
        <v>0</v>
      </c>
      <c r="O15" s="230">
        <f>SUMIFS(_Output!J:J,_Output!G:G,'_NIST-CSF_Alignment'!D15,_Output!C:C,"C")</f>
        <v>0</v>
      </c>
      <c r="P15" s="219"/>
      <c r="Q15" s="219"/>
      <c r="R15" s="63"/>
    </row>
    <row r="16" spans="1:18">
      <c r="A16" s="745" t="s">
        <v>3976</v>
      </c>
      <c r="B16" s="707" t="s">
        <v>3977</v>
      </c>
      <c r="C16" s="728" t="s">
        <v>2636</v>
      </c>
      <c r="D16" s="249" t="s">
        <v>3984</v>
      </c>
      <c r="E16" s="244">
        <f>COUNTIFS(_Output!G:G,'_NIST-CSF_Alignment'!D16,_Output!C:C,"M",_Output!B:B,1)</f>
        <v>0</v>
      </c>
      <c r="F16" s="231">
        <f>SUMIFS(_Output!H:H,_Output!G:G,'_NIST-CSF_Alignment'!D16,_Output!C:C,"M")</f>
        <v>0</v>
      </c>
      <c r="G16" s="223">
        <f>SUMIFS(_Output!I:I,_Output!G:G,'_NIST-CSF_Alignment'!D16,_Output!C:C,"M")</f>
        <v>0</v>
      </c>
      <c r="H16" s="223">
        <f>SUMIFS(_Output!J:J,_Output!G:G,'_NIST-CSF_Alignment'!D16,_Output!C:C,"M")</f>
        <v>0</v>
      </c>
      <c r="I16" s="222"/>
      <c r="J16" s="219"/>
      <c r="K16" s="63"/>
      <c r="L16" s="236">
        <f>COUNTIFS(_Output!G:G,'_NIST-CSF_Alignment'!D16,_Output!C:C,"C",_Output!B:B,1)</f>
        <v>0</v>
      </c>
      <c r="M16" s="230">
        <f>SUMIFS(_Output!H:H,_Output!G:G,'_NIST-CSF_Alignment'!D16,_Output!C:C,"C")</f>
        <v>0</v>
      </c>
      <c r="N16" s="230">
        <f>SUMIFS(_Output!I:I,_Output!G:G,'_NIST-CSF_Alignment'!D16,_Output!C:C,"C")</f>
        <v>0</v>
      </c>
      <c r="O16" s="230">
        <f>SUMIFS(_Output!J:J,_Output!G:G,'_NIST-CSF_Alignment'!D16,_Output!C:C,"C")</f>
        <v>0</v>
      </c>
      <c r="P16" s="219"/>
      <c r="Q16" s="219"/>
      <c r="R16" s="63"/>
    </row>
    <row r="17" spans="1:18">
      <c r="A17" s="720"/>
      <c r="B17" s="716"/>
      <c r="C17" s="716"/>
      <c r="D17" s="242"/>
      <c r="E17" s="245" t="s">
        <v>2732</v>
      </c>
      <c r="F17" s="238">
        <f>SUMIFS(F10:F16,$E10:$E16, "&gt;0")</f>
        <v>2</v>
      </c>
      <c r="G17" s="238">
        <f>SUMIFS(G10:G16,$E10:$E16, "&gt;0")</f>
        <v>0</v>
      </c>
      <c r="H17" s="238">
        <f>SUMIFS(H10:H16,$E10:$E16, "&gt;0")</f>
        <v>10</v>
      </c>
      <c r="I17" s="238">
        <f>IFERROR(IF(ROUND(100*(G17-F17)/(H17-F17),2) &lt; 0, 0, ROUND(100*(G17-F17)/(H17-F17),2)),0)</f>
        <v>0</v>
      </c>
      <c r="J17" s="239">
        <f>IF(F17&gt;0,1,0)</f>
        <v>1</v>
      </c>
      <c r="K17" s="240"/>
      <c r="L17" s="241" t="s">
        <v>2732</v>
      </c>
      <c r="M17" s="239">
        <f>SUMIFS(M10:M16,$L10:$L16, "&gt;0")</f>
        <v>0</v>
      </c>
      <c r="N17" s="239">
        <f>SUMIFS(N10:N16,$L10:$L16, "&gt;0")</f>
        <v>0</v>
      </c>
      <c r="O17" s="239">
        <f>SUMIFS(O10:O16,$L10:$L16, "&gt;0")</f>
        <v>0</v>
      </c>
      <c r="P17" s="239">
        <f>IFERROR(IF(ROUND(100*(N17-M17)/(O17-M17),2) &lt; 0, 0, ROUND(100*(N17-M17)/(O17-M17),2)),0)</f>
        <v>0</v>
      </c>
      <c r="Q17" s="239">
        <f>IF(M17&gt;0,1,0)</f>
        <v>0</v>
      </c>
      <c r="R17" s="243"/>
    </row>
    <row r="18" spans="1:18">
      <c r="A18" s="746" t="s">
        <v>3976</v>
      </c>
      <c r="B18" s="712" t="s">
        <v>3977</v>
      </c>
      <c r="C18" s="723" t="s">
        <v>2637</v>
      </c>
      <c r="D18" s="250" t="s">
        <v>3985</v>
      </c>
      <c r="E18" s="244">
        <f>COUNTIFS(_Output!G:G,'_NIST-CSF_Alignment'!D18,_Output!C:C,"M",_Output!B:B,1)</f>
        <v>0</v>
      </c>
      <c r="F18" s="231">
        <f>SUMIFS(_Output!H:H,_Output!G:G,'_NIST-CSF_Alignment'!D18,_Output!C:C,"M")</f>
        <v>0</v>
      </c>
      <c r="G18" s="223">
        <f>SUMIFS(_Output!I:I,_Output!G:G,'_NIST-CSF_Alignment'!D18,_Output!C:C,"M")</f>
        <v>0</v>
      </c>
      <c r="H18" s="223">
        <f>SUMIFS(_Output!J:J,_Output!G:G,'_NIST-CSF_Alignment'!D18,_Output!C:C,"M")</f>
        <v>0</v>
      </c>
      <c r="I18" s="223"/>
      <c r="J18" s="220"/>
      <c r="K18" s="225"/>
      <c r="L18" s="236">
        <f>COUNTIFS(_Output!G:G,'_NIST-CSF_Alignment'!D18,_Output!C:C,"C",_Output!B:B,1)</f>
        <v>0</v>
      </c>
      <c r="M18" s="230">
        <f>SUMIFS(_Output!H:H,_Output!G:G,'_NIST-CSF_Alignment'!D18,_Output!C:C,"C")</f>
        <v>0</v>
      </c>
      <c r="N18" s="230">
        <f>SUMIFS(_Output!I:I,_Output!G:G,'_NIST-CSF_Alignment'!D18,_Output!C:C,"C")</f>
        <v>0</v>
      </c>
      <c r="O18" s="230">
        <f>SUMIFS(_Output!J:J,_Output!G:G,'_NIST-CSF_Alignment'!D18,_Output!C:C,"C")</f>
        <v>0</v>
      </c>
      <c r="P18" s="220"/>
      <c r="Q18" s="220"/>
      <c r="R18" s="225"/>
    </row>
    <row r="19" spans="1:18">
      <c r="A19" s="744" t="s">
        <v>3976</v>
      </c>
      <c r="B19" s="688" t="s">
        <v>3977</v>
      </c>
      <c r="C19" s="723" t="s">
        <v>2637</v>
      </c>
      <c r="D19" s="250" t="s">
        <v>2831</v>
      </c>
      <c r="E19" s="244">
        <f>COUNTIFS(_Output!G:G,'_NIST-CSF_Alignment'!D19,_Output!C:C,"M",_Output!B:B,1)</f>
        <v>20</v>
      </c>
      <c r="F19" s="231">
        <f>SUMIFS(_Output!H:H,_Output!G:G,'_NIST-CSF_Alignment'!D19,_Output!C:C,"M")</f>
        <v>20</v>
      </c>
      <c r="G19" s="223">
        <f>SUMIFS(_Output!I:I,_Output!G:G,'_NIST-CSF_Alignment'!D19,_Output!C:C,"M")</f>
        <v>0</v>
      </c>
      <c r="H19" s="223">
        <f>SUMIFS(_Output!J:J,_Output!G:G,'_NIST-CSF_Alignment'!D19,_Output!C:C,"M")</f>
        <v>100</v>
      </c>
      <c r="I19" s="222"/>
      <c r="J19" s="219"/>
      <c r="K19" s="63"/>
      <c r="L19" s="236">
        <f>COUNTIFS(_Output!G:G,'_NIST-CSF_Alignment'!D19,_Output!C:C,"C",_Output!B:B,1)</f>
        <v>0</v>
      </c>
      <c r="M19" s="230">
        <f>SUMIFS(_Output!H:H,_Output!G:G,'_NIST-CSF_Alignment'!D19,_Output!C:C,"C")</f>
        <v>0</v>
      </c>
      <c r="N19" s="230">
        <f>SUMIFS(_Output!I:I,_Output!G:G,'_NIST-CSF_Alignment'!D19,_Output!C:C,"C")</f>
        <v>0</v>
      </c>
      <c r="O19" s="230">
        <f>SUMIFS(_Output!J:J,_Output!G:G,'_NIST-CSF_Alignment'!D19,_Output!C:C,"C")</f>
        <v>0</v>
      </c>
      <c r="P19" s="219"/>
      <c r="Q19" s="219"/>
      <c r="R19" s="63"/>
    </row>
    <row r="20" spans="1:18">
      <c r="A20" s="744" t="s">
        <v>3976</v>
      </c>
      <c r="B20" s="688" t="s">
        <v>3977</v>
      </c>
      <c r="C20" s="723" t="s">
        <v>2637</v>
      </c>
      <c r="D20" s="250" t="s">
        <v>2822</v>
      </c>
      <c r="E20" s="244">
        <f>COUNTIFS(_Output!G:G,'_NIST-CSF_Alignment'!D20,_Output!C:C,"M",_Output!B:B,1)</f>
        <v>2</v>
      </c>
      <c r="F20" s="231">
        <f>SUMIFS(_Output!H:H,_Output!G:G,'_NIST-CSF_Alignment'!D20,_Output!C:C,"M")</f>
        <v>2</v>
      </c>
      <c r="G20" s="223">
        <f>SUMIFS(_Output!I:I,_Output!G:G,'_NIST-CSF_Alignment'!D20,_Output!C:C,"M")</f>
        <v>0</v>
      </c>
      <c r="H20" s="223">
        <f>SUMIFS(_Output!J:J,_Output!G:G,'_NIST-CSF_Alignment'!D20,_Output!C:C,"M")</f>
        <v>10</v>
      </c>
      <c r="I20" s="222"/>
      <c r="J20" s="219"/>
      <c r="K20" s="63"/>
      <c r="L20" s="236">
        <f>COUNTIFS(_Output!G:G,'_NIST-CSF_Alignment'!D20,_Output!C:C,"C",_Output!B:B,1)</f>
        <v>0</v>
      </c>
      <c r="M20" s="230">
        <f>SUMIFS(_Output!H:H,_Output!G:G,'_NIST-CSF_Alignment'!D20,_Output!C:C,"C")</f>
        <v>0</v>
      </c>
      <c r="N20" s="230">
        <f>SUMIFS(_Output!I:I,_Output!G:G,'_NIST-CSF_Alignment'!D20,_Output!C:C,"C")</f>
        <v>0</v>
      </c>
      <c r="O20" s="230">
        <f>SUMIFS(_Output!J:J,_Output!G:G,'_NIST-CSF_Alignment'!D20,_Output!C:C,"C")</f>
        <v>0</v>
      </c>
      <c r="P20" s="219"/>
      <c r="Q20" s="219"/>
      <c r="R20" s="63"/>
    </row>
    <row r="21" spans="1:18">
      <c r="A21" s="745" t="s">
        <v>3976</v>
      </c>
      <c r="B21" s="707" t="s">
        <v>3977</v>
      </c>
      <c r="C21" s="626" t="s">
        <v>2637</v>
      </c>
      <c r="D21" s="250" t="s">
        <v>2872</v>
      </c>
      <c r="E21" s="244">
        <f>COUNTIFS(_Output!G:G,'_NIST-CSF_Alignment'!D21,_Output!C:C,"M",_Output!B:B,1)</f>
        <v>1</v>
      </c>
      <c r="F21" s="231">
        <f>SUMIFS(_Output!H:H,_Output!G:G,'_NIST-CSF_Alignment'!D21,_Output!C:C,"M")</f>
        <v>1</v>
      </c>
      <c r="G21" s="223">
        <f>SUMIFS(_Output!I:I,_Output!G:G,'_NIST-CSF_Alignment'!D21,_Output!C:C,"M")</f>
        <v>0</v>
      </c>
      <c r="H21" s="223">
        <f>SUMIFS(_Output!J:J,_Output!G:G,'_NIST-CSF_Alignment'!D21,_Output!C:C,"M")</f>
        <v>5</v>
      </c>
      <c r="I21" s="231"/>
      <c r="J21" s="230"/>
      <c r="K21" s="232"/>
      <c r="L21" s="236">
        <f>COUNTIFS(_Output!G:G,'_NIST-CSF_Alignment'!D21,_Output!C:C,"C",_Output!B:B,1)</f>
        <v>0</v>
      </c>
      <c r="M21" s="230">
        <f>SUMIFS(_Output!H:H,_Output!G:G,'_NIST-CSF_Alignment'!D21,_Output!C:C,"C")</f>
        <v>0</v>
      </c>
      <c r="N21" s="230">
        <f>SUMIFS(_Output!I:I,_Output!G:G,'_NIST-CSF_Alignment'!D21,_Output!C:C,"C")</f>
        <v>0</v>
      </c>
      <c r="O21" s="230">
        <f>SUMIFS(_Output!J:J,_Output!G:G,'_NIST-CSF_Alignment'!D21,_Output!C:C,"C")</f>
        <v>0</v>
      </c>
      <c r="P21" s="230"/>
      <c r="Q21" s="230"/>
      <c r="R21" s="232"/>
    </row>
    <row r="22" spans="1:18">
      <c r="A22" s="720"/>
      <c r="B22" s="716"/>
      <c r="C22" s="716"/>
      <c r="D22" s="242"/>
      <c r="E22" s="713" t="s">
        <v>2732</v>
      </c>
      <c r="F22" s="238">
        <f>SUMIFS(F18:F21,$E18:$E21, "&gt;0")</f>
        <v>23</v>
      </c>
      <c r="G22" s="238">
        <f t="shared" ref="G22:H22" si="0">SUMIFS(G18:G21,$E18:$E21, "&gt;0")</f>
        <v>0</v>
      </c>
      <c r="H22" s="238">
        <f t="shared" si="0"/>
        <v>115</v>
      </c>
      <c r="I22" s="238">
        <f>IFERROR(IF(ROUND(100*(G22-F22)/(H22-F22),2) &lt; 0, 0, ROUND(100*(G22-F22)/(H22-F22),2)),0)</f>
        <v>0</v>
      </c>
      <c r="J22" s="239">
        <f>IF(F22&gt;0,1,0)</f>
        <v>1</v>
      </c>
      <c r="K22" s="240"/>
      <c r="L22" s="241" t="s">
        <v>2732</v>
      </c>
      <c r="M22" s="239">
        <f>SUMIFS(M18:M21,$L18:$L21, "&gt;0")</f>
        <v>0</v>
      </c>
      <c r="N22" s="239">
        <f t="shared" ref="N22:O22" si="1">SUMIFS(N18:N21,$L18:$L21, "&gt;0")</f>
        <v>0</v>
      </c>
      <c r="O22" s="239">
        <f t="shared" si="1"/>
        <v>0</v>
      </c>
      <c r="P22" s="239">
        <f>IFERROR(IF(ROUND(100*(N22-M22)/(O22-M22),2) &lt; 0, 0, ROUND(100*(N22-M22)/(O22-M22),2)),0)</f>
        <v>0</v>
      </c>
      <c r="Q22" s="239">
        <f>IF(M22&gt;0,1,0)</f>
        <v>0</v>
      </c>
      <c r="R22" s="240"/>
    </row>
    <row r="23" spans="1:18">
      <c r="A23" s="746" t="s">
        <v>3976</v>
      </c>
      <c r="B23" s="712" t="s">
        <v>3977</v>
      </c>
      <c r="C23" s="726" t="s">
        <v>2638</v>
      </c>
      <c r="D23" s="250" t="s">
        <v>2773</v>
      </c>
      <c r="E23" s="244">
        <f>COUNTIFS(_Output!G:G,'_NIST-CSF_Alignment'!D23,_Output!C:C,"M",_Output!B:B,1)</f>
        <v>5</v>
      </c>
      <c r="F23" s="231">
        <f>SUMIFS(_Output!H:H,_Output!G:G,'_NIST-CSF_Alignment'!D23,_Output!C:C,"M")</f>
        <v>5</v>
      </c>
      <c r="G23" s="223">
        <f>SUMIFS(_Output!I:I,_Output!G:G,'_NIST-CSF_Alignment'!D23,_Output!C:C,"M")</f>
        <v>0</v>
      </c>
      <c r="H23" s="223">
        <f>SUMIFS(_Output!J:J,_Output!G:G,'_NIST-CSF_Alignment'!D23,_Output!C:C,"M")</f>
        <v>25</v>
      </c>
      <c r="I23" s="223"/>
      <c r="J23" s="220"/>
      <c r="K23" s="225"/>
      <c r="L23" s="236">
        <f>COUNTIFS(_Output!G:G,'_NIST-CSF_Alignment'!D23,_Output!C:C,"C",_Output!B:B,1)</f>
        <v>3</v>
      </c>
      <c r="M23" s="230">
        <f>SUMIFS(_Output!H:H,_Output!G:G,'_NIST-CSF_Alignment'!D23,_Output!C:C,"C")</f>
        <v>3</v>
      </c>
      <c r="N23" s="230">
        <f>SUMIFS(_Output!I:I,_Output!G:G,'_NIST-CSF_Alignment'!D23,_Output!C:C,"C")</f>
        <v>0</v>
      </c>
      <c r="O23" s="230">
        <f>SUMIFS(_Output!J:J,_Output!G:G,'_NIST-CSF_Alignment'!D23,_Output!C:C,"C")</f>
        <v>15</v>
      </c>
      <c r="P23" s="220"/>
      <c r="Q23" s="220"/>
      <c r="R23" s="225"/>
    </row>
    <row r="24" spans="1:18">
      <c r="A24" s="745" t="s">
        <v>3976</v>
      </c>
      <c r="B24" s="707" t="s">
        <v>3977</v>
      </c>
      <c r="C24" s="727" t="s">
        <v>2638</v>
      </c>
      <c r="D24" s="248" t="s">
        <v>2801</v>
      </c>
      <c r="E24" s="244">
        <f>COUNTIFS(_Output!G:G,'_NIST-CSF_Alignment'!D24,_Output!C:C,"M",_Output!B:B,1)</f>
        <v>3</v>
      </c>
      <c r="F24" s="231">
        <f>SUMIFS(_Output!H:H,_Output!G:G,'_NIST-CSF_Alignment'!D24,_Output!C:C,"M")</f>
        <v>3</v>
      </c>
      <c r="G24" s="223">
        <f>SUMIFS(_Output!I:I,_Output!G:G,'_NIST-CSF_Alignment'!D24,_Output!C:C,"M")</f>
        <v>0</v>
      </c>
      <c r="H24" s="223">
        <f>SUMIFS(_Output!J:J,_Output!G:G,'_NIST-CSF_Alignment'!D24,_Output!C:C,"M")</f>
        <v>15</v>
      </c>
      <c r="I24" s="222"/>
      <c r="J24" s="219"/>
      <c r="K24" s="63"/>
      <c r="L24" s="236">
        <f>COUNTIFS(_Output!G:G,'_NIST-CSF_Alignment'!D24,_Output!C:C,"C",_Output!B:B,1)</f>
        <v>0</v>
      </c>
      <c r="M24" s="230">
        <f>SUMIFS(_Output!H:H,_Output!G:G,'_NIST-CSF_Alignment'!D24,_Output!C:C,"C")</f>
        <v>0</v>
      </c>
      <c r="N24" s="230">
        <f>SUMIFS(_Output!I:I,_Output!G:G,'_NIST-CSF_Alignment'!D24,_Output!C:C,"C")</f>
        <v>0</v>
      </c>
      <c r="O24" s="230">
        <f>SUMIFS(_Output!J:J,_Output!G:G,'_NIST-CSF_Alignment'!D24,_Output!C:C,"C")</f>
        <v>0</v>
      </c>
      <c r="P24" s="219"/>
      <c r="Q24" s="219"/>
      <c r="R24" s="63"/>
    </row>
    <row r="25" spans="1:18">
      <c r="A25" s="720"/>
      <c r="B25" s="716"/>
      <c r="C25" s="716"/>
      <c r="D25" s="242"/>
      <c r="E25" s="714" t="s">
        <v>2732</v>
      </c>
      <c r="F25" s="238">
        <f>SUMIFS(F23:F24,$E23:$E24, "&gt;0")</f>
        <v>8</v>
      </c>
      <c r="G25" s="238">
        <f t="shared" ref="G25:H25" si="2">SUMIFS(G23:G24,$E23:$E24, "&gt;0")</f>
        <v>0</v>
      </c>
      <c r="H25" s="238">
        <f t="shared" si="2"/>
        <v>40</v>
      </c>
      <c r="I25" s="238">
        <f>IFERROR(IF(ROUND(100*(G25-F25)/(H25-F25),2) &lt; 0, 0, ROUND(100*(G25-F25)/(H25-F25),2)),0)</f>
        <v>0</v>
      </c>
      <c r="J25" s="239">
        <f>IF(F25&gt;0,1,0)</f>
        <v>1</v>
      </c>
      <c r="K25" s="240"/>
      <c r="L25" s="241" t="s">
        <v>2732</v>
      </c>
      <c r="M25" s="239">
        <f>SUMIFS(M23:M24,$L23:$L24, "&gt;0")</f>
        <v>3</v>
      </c>
      <c r="N25" s="239">
        <f t="shared" ref="N25:O25" si="3">SUMIFS(N23:N24,$L23:$L24, "&gt;0")</f>
        <v>0</v>
      </c>
      <c r="O25" s="239">
        <f t="shared" si="3"/>
        <v>15</v>
      </c>
      <c r="P25" s="239">
        <f>IFERROR(IF(ROUND(100*(N25-M25)/(O25-M25),2) &lt; 0, 0, ROUND(100*(N25-M25)/(O25-M25),2)),0)</f>
        <v>0</v>
      </c>
      <c r="Q25" s="239">
        <f>IF(M25&gt;0,1,0)</f>
        <v>1</v>
      </c>
      <c r="R25" s="243"/>
    </row>
    <row r="26" spans="1:18">
      <c r="A26" s="746" t="s">
        <v>3976</v>
      </c>
      <c r="B26" s="712" t="s">
        <v>3977</v>
      </c>
      <c r="C26" s="726" t="s">
        <v>2639</v>
      </c>
      <c r="D26" s="250" t="s">
        <v>3986</v>
      </c>
      <c r="E26" s="244">
        <f>COUNTIFS(_Output!G:G,'_NIST-CSF_Alignment'!D26,_Output!C:C,"M",_Output!B:B,1)</f>
        <v>0</v>
      </c>
      <c r="F26" s="231">
        <f>SUMIFS(_Output!H:H,_Output!G:G,'_NIST-CSF_Alignment'!D26,_Output!C:C,"M")</f>
        <v>0</v>
      </c>
      <c r="G26" s="223">
        <f>SUMIFS(_Output!I:I,_Output!G:G,'_NIST-CSF_Alignment'!D26,_Output!C:C,"M")</f>
        <v>0</v>
      </c>
      <c r="H26" s="223">
        <f>SUMIFS(_Output!J:J,_Output!G:G,'_NIST-CSF_Alignment'!D26,_Output!C:C,"M")</f>
        <v>0</v>
      </c>
      <c r="I26" s="223"/>
      <c r="J26" s="220"/>
      <c r="K26" s="225"/>
      <c r="L26" s="236">
        <f>COUNTIFS(_Output!G:G,'_NIST-CSF_Alignment'!D26,_Output!C:C,"C",_Output!B:B,1)</f>
        <v>0</v>
      </c>
      <c r="M26" s="230">
        <f>SUMIFS(_Output!H:H,_Output!G:G,'_NIST-CSF_Alignment'!D26,_Output!C:C,"C")</f>
        <v>0</v>
      </c>
      <c r="N26" s="230">
        <f>SUMIFS(_Output!I:I,_Output!G:G,'_NIST-CSF_Alignment'!D26,_Output!C:C,"C")</f>
        <v>0</v>
      </c>
      <c r="O26" s="230">
        <f>SUMIFS(_Output!J:J,_Output!G:G,'_NIST-CSF_Alignment'!D26,_Output!C:C,"C")</f>
        <v>0</v>
      </c>
      <c r="P26" s="220"/>
      <c r="Q26" s="220"/>
      <c r="R26" s="225"/>
    </row>
    <row r="27" spans="1:18">
      <c r="A27" s="744" t="s">
        <v>3976</v>
      </c>
      <c r="B27" s="688" t="s">
        <v>3977</v>
      </c>
      <c r="C27" s="727" t="s">
        <v>2639</v>
      </c>
      <c r="D27" s="248" t="s">
        <v>3987</v>
      </c>
      <c r="E27" s="244">
        <f>COUNTIFS(_Output!G:G,'_NIST-CSF_Alignment'!D27,_Output!C:C,"M",_Output!B:B,1)</f>
        <v>0</v>
      </c>
      <c r="F27" s="231">
        <f>SUMIFS(_Output!H:H,_Output!G:G,'_NIST-CSF_Alignment'!D27,_Output!C:C,"M")</f>
        <v>0</v>
      </c>
      <c r="G27" s="223">
        <f>SUMIFS(_Output!I:I,_Output!G:G,'_NIST-CSF_Alignment'!D27,_Output!C:C,"M")</f>
        <v>0</v>
      </c>
      <c r="H27" s="223">
        <f>SUMIFS(_Output!J:J,_Output!G:G,'_NIST-CSF_Alignment'!D27,_Output!C:C,"M")</f>
        <v>0</v>
      </c>
      <c r="I27" s="222"/>
      <c r="J27" s="219"/>
      <c r="K27" s="63"/>
      <c r="L27" s="236">
        <f>COUNTIFS(_Output!G:G,'_NIST-CSF_Alignment'!D27,_Output!C:C,"C",_Output!B:B,1)</f>
        <v>0</v>
      </c>
      <c r="M27" s="230">
        <f>SUMIFS(_Output!H:H,_Output!G:G,'_NIST-CSF_Alignment'!D27,_Output!C:C,"C")</f>
        <v>0</v>
      </c>
      <c r="N27" s="230">
        <f>SUMIFS(_Output!I:I,_Output!G:G,'_NIST-CSF_Alignment'!D27,_Output!C:C,"C")</f>
        <v>0</v>
      </c>
      <c r="O27" s="230">
        <f>SUMIFS(_Output!J:J,_Output!G:G,'_NIST-CSF_Alignment'!D27,_Output!C:C,"C")</f>
        <v>0</v>
      </c>
      <c r="P27" s="219"/>
      <c r="Q27" s="219"/>
      <c r="R27" s="63"/>
    </row>
    <row r="28" spans="1:18">
      <c r="A28" s="745" t="s">
        <v>355</v>
      </c>
      <c r="B28" s="707" t="s">
        <v>3977</v>
      </c>
      <c r="C28" s="728" t="s">
        <v>2639</v>
      </c>
      <c r="D28" s="248" t="s">
        <v>3574</v>
      </c>
      <c r="E28" s="244">
        <f>COUNTIFS(_Output!G:G,'_NIST-CSF_Alignment'!D28,_Output!C:C,"M",_Output!B:B,1)</f>
        <v>1</v>
      </c>
      <c r="F28" s="231">
        <f>SUMIFS(_Output!H:H,_Output!G:G,'_NIST-CSF_Alignment'!D28,_Output!C:C,"M")</f>
        <v>1</v>
      </c>
      <c r="G28" s="223">
        <f>SUMIFS(_Output!I:I,_Output!G:G,'_NIST-CSF_Alignment'!D28,_Output!C:C,"M")</f>
        <v>0</v>
      </c>
      <c r="H28" s="223">
        <f>SUMIFS(_Output!J:J,_Output!G:G,'_NIST-CSF_Alignment'!D28,_Output!C:C,"M")</f>
        <v>5</v>
      </c>
      <c r="I28" s="231"/>
      <c r="J28" s="230"/>
      <c r="K28" s="232"/>
      <c r="L28" s="236">
        <f>COUNTIFS(_Output!G:G,'_NIST-CSF_Alignment'!D28,_Output!C:C,"C",_Output!B:B,1)</f>
        <v>0</v>
      </c>
      <c r="M28" s="230">
        <f>SUMIFS(_Output!H:H,_Output!G:G,'_NIST-CSF_Alignment'!D28,_Output!C:C,"C")</f>
        <v>0</v>
      </c>
      <c r="N28" s="230">
        <f>SUMIFS(_Output!I:I,_Output!G:G,'_NIST-CSF_Alignment'!D28,_Output!C:C,"C")</f>
        <v>0</v>
      </c>
      <c r="O28" s="230">
        <f>SUMIFS(_Output!J:J,_Output!G:G,'_NIST-CSF_Alignment'!D28,_Output!C:C,"C")</f>
        <v>0</v>
      </c>
      <c r="P28" s="230"/>
      <c r="Q28" s="230"/>
      <c r="R28" s="232"/>
    </row>
    <row r="29" spans="1:18">
      <c r="A29" s="720"/>
      <c r="B29" s="716"/>
      <c r="C29" s="716"/>
      <c r="D29" s="242"/>
      <c r="E29" s="714" t="s">
        <v>2732</v>
      </c>
      <c r="F29" s="238">
        <f>SUMIFS(F26:F28,$E26:$E28, "&gt;0")</f>
        <v>1</v>
      </c>
      <c r="G29" s="238">
        <f t="shared" ref="G29:H29" si="4">SUMIFS(G26:G28,$E26:$E28, "&gt;0")</f>
        <v>0</v>
      </c>
      <c r="H29" s="238">
        <f t="shared" si="4"/>
        <v>5</v>
      </c>
      <c r="I29" s="238">
        <f>IFERROR(IF(ROUND(100*(G29-F29)/(H29-F29),2) &lt; 0, 0, ROUND(100*(G29-F29)/(H29-F29),2)),0)</f>
        <v>0</v>
      </c>
      <c r="J29" s="239">
        <f>IF(F29&gt;0,1,0)</f>
        <v>1</v>
      </c>
      <c r="K29" s="240"/>
      <c r="L29" s="241" t="s">
        <v>2732</v>
      </c>
      <c r="M29" s="239">
        <f>SUMIFS(M26:M28,$L26:$L28, "&gt;0")</f>
        <v>0</v>
      </c>
      <c r="N29" s="239">
        <f t="shared" ref="N29:O29" si="5">SUMIFS(N26:N28,$L26:$L28, "&gt;0")</f>
        <v>0</v>
      </c>
      <c r="O29" s="239">
        <f t="shared" si="5"/>
        <v>0</v>
      </c>
      <c r="P29" s="239">
        <f>IFERROR(IF(ROUND(100*(N29-M29)/(O29-M29),2) &lt; 0, 0, ROUND(100*(N29-M29)/(O29-M29),2)),0)</f>
        <v>0</v>
      </c>
      <c r="Q29" s="239">
        <f>IF(M29&gt;0,1,0)</f>
        <v>0</v>
      </c>
      <c r="R29" s="251"/>
    </row>
    <row r="30" spans="1:18">
      <c r="A30" s="746" t="s">
        <v>3976</v>
      </c>
      <c r="B30" s="712" t="s">
        <v>3977</v>
      </c>
      <c r="C30" s="726" t="s">
        <v>2640</v>
      </c>
      <c r="D30" s="250" t="s">
        <v>3988</v>
      </c>
      <c r="E30" s="244">
        <f>COUNTIFS(_Output!G:G,'_NIST-CSF_Alignment'!D30,_Output!C:C,"M",_Output!B:B,1)</f>
        <v>0</v>
      </c>
      <c r="F30" s="231">
        <f>SUMIFS(_Output!H:H,_Output!G:G,'_NIST-CSF_Alignment'!D30,_Output!C:C,"M")</f>
        <v>0</v>
      </c>
      <c r="G30" s="223">
        <f>SUMIFS(_Output!I:I,_Output!G:G,'_NIST-CSF_Alignment'!D30,_Output!C:C,"M")</f>
        <v>0</v>
      </c>
      <c r="H30" s="223">
        <f>SUMIFS(_Output!J:J,_Output!G:G,'_NIST-CSF_Alignment'!D30,_Output!C:C,"M")</f>
        <v>0</v>
      </c>
      <c r="I30" s="223"/>
      <c r="J30" s="220"/>
      <c r="K30" s="225"/>
      <c r="L30" s="236">
        <f>COUNTIFS(_Output!G:G,'_NIST-CSF_Alignment'!D30,_Output!C:C,"C",_Output!B:B,1)</f>
        <v>0</v>
      </c>
      <c r="M30" s="230">
        <f>SUMIFS(_Output!H:H,_Output!G:G,'_NIST-CSF_Alignment'!D30,_Output!C:C,"C")</f>
        <v>0</v>
      </c>
      <c r="N30" s="230">
        <f>SUMIFS(_Output!I:I,_Output!G:G,'_NIST-CSF_Alignment'!D30,_Output!C:C,"C")</f>
        <v>0</v>
      </c>
      <c r="O30" s="230">
        <f>SUMIFS(_Output!J:J,_Output!G:G,'_NIST-CSF_Alignment'!D30,_Output!C:C,"C")</f>
        <v>0</v>
      </c>
      <c r="P30" s="220"/>
      <c r="Q30" s="220"/>
      <c r="R30" s="668"/>
    </row>
    <row r="31" spans="1:18">
      <c r="A31" s="744" t="s">
        <v>3976</v>
      </c>
      <c r="B31" s="688" t="s">
        <v>3977</v>
      </c>
      <c r="C31" s="726" t="s">
        <v>2640</v>
      </c>
      <c r="D31" s="248" t="s">
        <v>2830</v>
      </c>
      <c r="E31" s="244">
        <f>COUNTIFS(_Output!G:G,'_NIST-CSF_Alignment'!D31,_Output!C:C,"M",_Output!B:B,1)</f>
        <v>9</v>
      </c>
      <c r="F31" s="231">
        <f>SUMIFS(_Output!H:H,_Output!G:G,'_NIST-CSF_Alignment'!D31,_Output!C:C,"M")</f>
        <v>9</v>
      </c>
      <c r="G31" s="223">
        <f>SUMIFS(_Output!I:I,_Output!G:G,'_NIST-CSF_Alignment'!D31,_Output!C:C,"M")</f>
        <v>0</v>
      </c>
      <c r="H31" s="223">
        <f>SUMIFS(_Output!J:J,_Output!G:G,'_NIST-CSF_Alignment'!D31,_Output!C:C,"M")</f>
        <v>45</v>
      </c>
      <c r="I31" s="222"/>
      <c r="J31" s="219"/>
      <c r="K31" s="63"/>
      <c r="L31" s="236">
        <f>COUNTIFS(_Output!G:G,'_NIST-CSF_Alignment'!D31,_Output!C:C,"C",_Output!B:B,1)</f>
        <v>0</v>
      </c>
      <c r="M31" s="230">
        <f>SUMIFS(_Output!H:H,_Output!G:G,'_NIST-CSF_Alignment'!D31,_Output!C:C,"C")</f>
        <v>0</v>
      </c>
      <c r="N31" s="230">
        <f>SUMIFS(_Output!I:I,_Output!G:G,'_NIST-CSF_Alignment'!D31,_Output!C:C,"C")</f>
        <v>0</v>
      </c>
      <c r="O31" s="230">
        <f>SUMIFS(_Output!J:J,_Output!G:G,'_NIST-CSF_Alignment'!D31,_Output!C:C,"C")</f>
        <v>0</v>
      </c>
      <c r="P31" s="219"/>
      <c r="Q31" s="219"/>
      <c r="R31" s="63"/>
    </row>
    <row r="32" spans="1:18">
      <c r="A32" s="744" t="s">
        <v>3976</v>
      </c>
      <c r="B32" s="688" t="s">
        <v>3977</v>
      </c>
      <c r="C32" s="726" t="s">
        <v>2640</v>
      </c>
      <c r="D32" s="248" t="s">
        <v>3989</v>
      </c>
      <c r="E32" s="244">
        <f>COUNTIFS(_Output!G:G,'_NIST-CSF_Alignment'!D32,_Output!C:C,"M",_Output!B:B,1)</f>
        <v>0</v>
      </c>
      <c r="F32" s="231">
        <f>SUMIFS(_Output!H:H,_Output!G:G,'_NIST-CSF_Alignment'!D32,_Output!C:C,"M")</f>
        <v>0</v>
      </c>
      <c r="G32" s="223">
        <f>SUMIFS(_Output!I:I,_Output!G:G,'_NIST-CSF_Alignment'!D32,_Output!C:C,"M")</f>
        <v>0</v>
      </c>
      <c r="H32" s="223">
        <f>SUMIFS(_Output!J:J,_Output!G:G,'_NIST-CSF_Alignment'!D32,_Output!C:C,"M")</f>
        <v>0</v>
      </c>
      <c r="I32" s="222"/>
      <c r="J32" s="219"/>
      <c r="K32" s="63"/>
      <c r="L32" s="236">
        <f>COUNTIFS(_Output!G:G,'_NIST-CSF_Alignment'!D32,_Output!C:C,"C",_Output!B:B,1)</f>
        <v>0</v>
      </c>
      <c r="M32" s="230">
        <f>SUMIFS(_Output!H:H,_Output!G:G,'_NIST-CSF_Alignment'!D32,_Output!C:C,"C")</f>
        <v>0</v>
      </c>
      <c r="N32" s="230">
        <f>SUMIFS(_Output!I:I,_Output!G:G,'_NIST-CSF_Alignment'!D32,_Output!C:C,"C")</f>
        <v>0</v>
      </c>
      <c r="O32" s="230">
        <f>SUMIFS(_Output!J:J,_Output!G:G,'_NIST-CSF_Alignment'!D32,_Output!C:C,"C")</f>
        <v>0</v>
      </c>
      <c r="P32" s="219"/>
      <c r="Q32" s="219"/>
      <c r="R32" s="63"/>
    </row>
    <row r="33" spans="1:18">
      <c r="A33" s="744" t="s">
        <v>3976</v>
      </c>
      <c r="B33" s="688" t="s">
        <v>3977</v>
      </c>
      <c r="C33" s="726" t="s">
        <v>2640</v>
      </c>
      <c r="D33" s="248" t="s">
        <v>2976</v>
      </c>
      <c r="E33" s="244">
        <f>COUNTIFS(_Output!G:G,'_NIST-CSF_Alignment'!D33,_Output!C:C,"M",_Output!B:B,1)</f>
        <v>4</v>
      </c>
      <c r="F33" s="231">
        <f>SUMIFS(_Output!H:H,_Output!G:G,'_NIST-CSF_Alignment'!D33,_Output!C:C,"M")</f>
        <v>4</v>
      </c>
      <c r="G33" s="223">
        <f>SUMIFS(_Output!I:I,_Output!G:G,'_NIST-CSF_Alignment'!D33,_Output!C:C,"M")</f>
        <v>0</v>
      </c>
      <c r="H33" s="223">
        <f>SUMIFS(_Output!J:J,_Output!G:G,'_NIST-CSF_Alignment'!D33,_Output!C:C,"M")</f>
        <v>20</v>
      </c>
      <c r="I33" s="222"/>
      <c r="J33" s="219"/>
      <c r="K33" s="63"/>
      <c r="L33" s="236">
        <f>COUNTIFS(_Output!G:G,'_NIST-CSF_Alignment'!D33,_Output!C:C,"C",_Output!B:B,1)</f>
        <v>1</v>
      </c>
      <c r="M33" s="230">
        <f>SUMIFS(_Output!H:H,_Output!G:G,'_NIST-CSF_Alignment'!D33,_Output!C:C,"C")</f>
        <v>1</v>
      </c>
      <c r="N33" s="230">
        <f>SUMIFS(_Output!I:I,_Output!G:G,'_NIST-CSF_Alignment'!D33,_Output!C:C,"C")</f>
        <v>0</v>
      </c>
      <c r="O33" s="230">
        <f>SUMIFS(_Output!J:J,_Output!G:G,'_NIST-CSF_Alignment'!D33,_Output!C:C,"C")</f>
        <v>5</v>
      </c>
      <c r="P33" s="219"/>
      <c r="Q33" s="219"/>
      <c r="R33" s="63"/>
    </row>
    <row r="34" spans="1:18">
      <c r="A34" s="744" t="s">
        <v>3976</v>
      </c>
      <c r="B34" s="688" t="s">
        <v>3977</v>
      </c>
      <c r="C34" s="726" t="s">
        <v>2640</v>
      </c>
      <c r="D34" s="249" t="s">
        <v>3990</v>
      </c>
      <c r="E34" s="244">
        <f>COUNTIFS(_Output!G:G,'_NIST-CSF_Alignment'!D34,_Output!C:C,"M",_Output!B:B,1)</f>
        <v>0</v>
      </c>
      <c r="F34" s="231">
        <f>SUMIFS(_Output!H:H,_Output!G:G,'_NIST-CSF_Alignment'!D34,_Output!C:C,"M")</f>
        <v>0</v>
      </c>
      <c r="G34" s="223">
        <f>SUMIFS(_Output!I:I,_Output!G:G,'_NIST-CSF_Alignment'!D34,_Output!C:C,"M")</f>
        <v>0</v>
      </c>
      <c r="H34" s="223">
        <f>SUMIFS(_Output!J:J,_Output!G:G,'_NIST-CSF_Alignment'!D34,_Output!C:C,"M")</f>
        <v>0</v>
      </c>
      <c r="I34" s="222"/>
      <c r="J34" s="219"/>
      <c r="K34" s="63"/>
      <c r="L34" s="236">
        <f>COUNTIFS(_Output!G:G,'_NIST-CSF_Alignment'!D34,_Output!C:C,"C",_Output!B:B,1)</f>
        <v>0</v>
      </c>
      <c r="M34" s="230">
        <f>SUMIFS(_Output!H:H,_Output!G:G,'_NIST-CSF_Alignment'!D34,_Output!C:C,"C")</f>
        <v>0</v>
      </c>
      <c r="N34" s="230">
        <f>SUMIFS(_Output!I:I,_Output!G:G,'_NIST-CSF_Alignment'!D34,_Output!C:C,"C")</f>
        <v>0</v>
      </c>
      <c r="O34" s="230">
        <f>SUMIFS(_Output!J:J,_Output!G:G,'_NIST-CSF_Alignment'!D34,_Output!C:C,"C")</f>
        <v>0</v>
      </c>
      <c r="P34" s="219"/>
      <c r="Q34" s="219"/>
      <c r="R34" s="63"/>
    </row>
    <row r="35" spans="1:18">
      <c r="A35" s="744" t="s">
        <v>3976</v>
      </c>
      <c r="B35" s="688" t="s">
        <v>3977</v>
      </c>
      <c r="C35" s="726" t="s">
        <v>2640</v>
      </c>
      <c r="D35" s="249" t="s">
        <v>3991</v>
      </c>
      <c r="E35" s="244">
        <f>COUNTIFS(_Output!G:G,'_NIST-CSF_Alignment'!D35,_Output!C:C,"M",_Output!B:B,1)</f>
        <v>0</v>
      </c>
      <c r="F35" s="231">
        <f>SUMIFS(_Output!H:H,_Output!G:G,'_NIST-CSF_Alignment'!D35,_Output!C:C,"M")</f>
        <v>0</v>
      </c>
      <c r="G35" s="223">
        <f>SUMIFS(_Output!I:I,_Output!G:G,'_NIST-CSF_Alignment'!D35,_Output!C:C,"M")</f>
        <v>0</v>
      </c>
      <c r="H35" s="223">
        <f>SUMIFS(_Output!J:J,_Output!G:G,'_NIST-CSF_Alignment'!D35,_Output!C:C,"M")</f>
        <v>0</v>
      </c>
      <c r="I35" s="222"/>
      <c r="J35" s="219"/>
      <c r="K35" s="63"/>
      <c r="L35" s="236">
        <f>COUNTIFS(_Output!G:G,'_NIST-CSF_Alignment'!D35,_Output!C:C,"C",_Output!B:B,1)</f>
        <v>0</v>
      </c>
      <c r="M35" s="230">
        <f>SUMIFS(_Output!H:H,_Output!G:G,'_NIST-CSF_Alignment'!D35,_Output!C:C,"C")</f>
        <v>0</v>
      </c>
      <c r="N35" s="230">
        <f>SUMIFS(_Output!I:I,_Output!G:G,'_NIST-CSF_Alignment'!D35,_Output!C:C,"C")</f>
        <v>0</v>
      </c>
      <c r="O35" s="230">
        <f>SUMIFS(_Output!J:J,_Output!G:G,'_NIST-CSF_Alignment'!D35,_Output!C:C,"C")</f>
        <v>0</v>
      </c>
      <c r="P35" s="219"/>
      <c r="Q35" s="219"/>
      <c r="R35" s="63"/>
    </row>
    <row r="36" spans="1:18">
      <c r="A36" s="744" t="s">
        <v>3976</v>
      </c>
      <c r="B36" s="688" t="s">
        <v>3977</v>
      </c>
      <c r="C36" s="726" t="s">
        <v>2640</v>
      </c>
      <c r="D36" s="249" t="s">
        <v>3488</v>
      </c>
      <c r="E36" s="244">
        <f>COUNTIFS(_Output!G:G,'_NIST-CSF_Alignment'!D36,_Output!C:C,"M",_Output!B:B,1)</f>
        <v>0</v>
      </c>
      <c r="F36" s="231">
        <f>SUMIFS(_Output!H:H,_Output!G:G,'_NIST-CSF_Alignment'!D36,_Output!C:C,"M")</f>
        <v>0</v>
      </c>
      <c r="G36" s="223">
        <f>SUMIFS(_Output!I:I,_Output!G:G,'_NIST-CSF_Alignment'!D36,_Output!C:C,"M")</f>
        <v>0</v>
      </c>
      <c r="H36" s="223">
        <f>SUMIFS(_Output!J:J,_Output!G:G,'_NIST-CSF_Alignment'!D36,_Output!C:C,"M")</f>
        <v>0</v>
      </c>
      <c r="I36" s="222"/>
      <c r="J36" s="219"/>
      <c r="K36" s="63"/>
      <c r="L36" s="236">
        <f>COUNTIFS(_Output!G:G,'_NIST-CSF_Alignment'!D36,_Output!C:C,"C",_Output!B:B,1)</f>
        <v>2</v>
      </c>
      <c r="M36" s="230">
        <f>SUMIFS(_Output!H:H,_Output!G:G,'_NIST-CSF_Alignment'!D36,_Output!C:C,"C")</f>
        <v>2</v>
      </c>
      <c r="N36" s="230">
        <f>SUMIFS(_Output!I:I,_Output!G:G,'_NIST-CSF_Alignment'!D36,_Output!C:C,"C")</f>
        <v>0</v>
      </c>
      <c r="O36" s="230">
        <f>SUMIFS(_Output!J:J,_Output!G:G,'_NIST-CSF_Alignment'!D36,_Output!C:C,"C")</f>
        <v>10</v>
      </c>
      <c r="P36" s="219"/>
      <c r="Q36" s="219"/>
      <c r="R36" s="63"/>
    </row>
    <row r="37" spans="1:18">
      <c r="A37" s="744" t="s">
        <v>3976</v>
      </c>
      <c r="B37" s="688" t="s">
        <v>3977</v>
      </c>
      <c r="C37" s="726" t="s">
        <v>2640</v>
      </c>
      <c r="D37" s="249" t="s">
        <v>3491</v>
      </c>
      <c r="E37" s="244">
        <f>COUNTIFS(_Output!G:G,'_NIST-CSF_Alignment'!D37,_Output!C:C,"M",_Output!B:B,1)</f>
        <v>0</v>
      </c>
      <c r="F37" s="231">
        <f>SUMIFS(_Output!H:H,_Output!G:G,'_NIST-CSF_Alignment'!D37,_Output!C:C,"M")</f>
        <v>0</v>
      </c>
      <c r="G37" s="223">
        <f>SUMIFS(_Output!I:I,_Output!G:G,'_NIST-CSF_Alignment'!D37,_Output!C:C,"M")</f>
        <v>0</v>
      </c>
      <c r="H37" s="223">
        <f>SUMIFS(_Output!J:J,_Output!G:G,'_NIST-CSF_Alignment'!D37,_Output!C:C,"M")</f>
        <v>0</v>
      </c>
      <c r="I37" s="222"/>
      <c r="J37" s="219"/>
      <c r="K37" s="63"/>
      <c r="L37" s="236">
        <f>COUNTIFS(_Output!G:G,'_NIST-CSF_Alignment'!D37,_Output!C:C,"C",_Output!B:B,1)</f>
        <v>2</v>
      </c>
      <c r="M37" s="230">
        <f>SUMIFS(_Output!H:H,_Output!G:G,'_NIST-CSF_Alignment'!D37,_Output!C:C,"C")</f>
        <v>2</v>
      </c>
      <c r="N37" s="230">
        <f>SUMIFS(_Output!I:I,_Output!G:G,'_NIST-CSF_Alignment'!D37,_Output!C:C,"C")</f>
        <v>0</v>
      </c>
      <c r="O37" s="230">
        <f>SUMIFS(_Output!J:J,_Output!G:G,'_NIST-CSF_Alignment'!D37,_Output!C:C,"C")</f>
        <v>10</v>
      </c>
      <c r="P37" s="219"/>
      <c r="Q37" s="219"/>
      <c r="R37" s="63"/>
    </row>
    <row r="38" spans="1:18">
      <c r="A38" s="744" t="s">
        <v>3976</v>
      </c>
      <c r="B38" s="688" t="s">
        <v>3977</v>
      </c>
      <c r="C38" s="726" t="s">
        <v>2640</v>
      </c>
      <c r="D38" s="249" t="s">
        <v>3992</v>
      </c>
      <c r="E38" s="244">
        <f>COUNTIFS(_Output!G:G,'_NIST-CSF_Alignment'!D38,_Output!C:C,"M",_Output!B:B,1)</f>
        <v>0</v>
      </c>
      <c r="F38" s="231">
        <f>SUMIFS(_Output!H:H,_Output!G:G,'_NIST-CSF_Alignment'!D38,_Output!C:C,"M")</f>
        <v>0</v>
      </c>
      <c r="G38" s="223">
        <f>SUMIFS(_Output!I:I,_Output!G:G,'_NIST-CSF_Alignment'!D38,_Output!C:C,"M")</f>
        <v>0</v>
      </c>
      <c r="H38" s="223">
        <f>SUMIFS(_Output!J:J,_Output!G:G,'_NIST-CSF_Alignment'!D38,_Output!C:C,"M")</f>
        <v>0</v>
      </c>
      <c r="I38" s="222"/>
      <c r="J38" s="219"/>
      <c r="K38" s="63"/>
      <c r="L38" s="236">
        <f>COUNTIFS(_Output!G:G,'_NIST-CSF_Alignment'!D38,_Output!C:C,"C",_Output!B:B,1)</f>
        <v>0</v>
      </c>
      <c r="M38" s="230">
        <f>SUMIFS(_Output!H:H,_Output!G:G,'_NIST-CSF_Alignment'!D38,_Output!C:C,"C")</f>
        <v>0</v>
      </c>
      <c r="N38" s="230">
        <f>SUMIFS(_Output!I:I,_Output!G:G,'_NIST-CSF_Alignment'!D38,_Output!C:C,"C")</f>
        <v>0</v>
      </c>
      <c r="O38" s="230">
        <f>SUMIFS(_Output!J:J,_Output!G:G,'_NIST-CSF_Alignment'!D38,_Output!C:C,"C")</f>
        <v>0</v>
      </c>
      <c r="P38" s="219"/>
      <c r="Q38" s="219"/>
      <c r="R38" s="63"/>
    </row>
    <row r="39" spans="1:18">
      <c r="A39" s="745" t="s">
        <v>3976</v>
      </c>
      <c r="B39" s="707" t="s">
        <v>3977</v>
      </c>
      <c r="C39" s="737" t="s">
        <v>2640</v>
      </c>
      <c r="D39" s="249" t="s">
        <v>3993</v>
      </c>
      <c r="E39" s="244">
        <f>COUNTIFS(_Output!G:G,'_NIST-CSF_Alignment'!D39,_Output!C:C,"M",_Output!B:B,1)</f>
        <v>0</v>
      </c>
      <c r="F39" s="231">
        <f>SUMIFS(_Output!H:H,_Output!G:G,'_NIST-CSF_Alignment'!D39,_Output!C:C,"M")</f>
        <v>0</v>
      </c>
      <c r="G39" s="234">
        <f>SUMIFS(_Output!I:I,_Output!G:G,'_NIST-CSF_Alignment'!D39,_Output!C:C,"M")</f>
        <v>0</v>
      </c>
      <c r="H39" s="234">
        <f>SUMIFS(_Output!J:J,_Output!G:G,'_NIST-CSF_Alignment'!D39,_Output!C:C,"M")</f>
        <v>0</v>
      </c>
      <c r="I39" s="231"/>
      <c r="J39" s="230"/>
      <c r="K39" s="232"/>
      <c r="L39" s="236">
        <f>COUNTIFS(_Output!G:G,'_NIST-CSF_Alignment'!D39,_Output!C:C,"C",_Output!B:B,1)</f>
        <v>0</v>
      </c>
      <c r="M39" s="230">
        <f>SUMIFS(_Output!H:H,_Output!G:G,'_NIST-CSF_Alignment'!D39,_Output!C:C,"C")</f>
        <v>0</v>
      </c>
      <c r="N39" s="230">
        <f>SUMIFS(_Output!I:I,_Output!G:G,'_NIST-CSF_Alignment'!D39,_Output!C:C,"C")</f>
        <v>0</v>
      </c>
      <c r="O39" s="230">
        <f>SUMIFS(_Output!J:J,_Output!G:G,'_NIST-CSF_Alignment'!D39,_Output!C:C,"C")</f>
        <v>0</v>
      </c>
      <c r="P39" s="230"/>
      <c r="Q39" s="230"/>
      <c r="R39" s="232"/>
    </row>
    <row r="40" spans="1:18">
      <c r="A40" s="720"/>
      <c r="B40" s="716"/>
      <c r="C40" s="716"/>
      <c r="D40" s="242"/>
      <c r="E40" s="713" t="s">
        <v>2732</v>
      </c>
      <c r="F40" s="238">
        <f>SUMIFS(F30:F39,$E30:$E39, "&gt;0")</f>
        <v>13</v>
      </c>
      <c r="G40" s="238">
        <f>SUMIFS(G30:G39,$E30:$E39, "&gt;0")</f>
        <v>0</v>
      </c>
      <c r="H40" s="238">
        <f>SUMIFS(H30:H39,$E30:$E39, "&gt;0")</f>
        <v>65</v>
      </c>
      <c r="I40" s="238">
        <f>IFERROR(IF(ROUND(100*(G40-F40)/(H40-F40),2) &lt; 0, 0, ROUND(100*(G40-F40)/(H40-F40),2)),0)</f>
        <v>0</v>
      </c>
      <c r="J40" s="239">
        <f>IF(F40&gt;0,1,0)</f>
        <v>1</v>
      </c>
      <c r="K40" s="240"/>
      <c r="L40" s="241" t="s">
        <v>2732</v>
      </c>
      <c r="M40" s="239">
        <f>SUMIFS(M30:M39,$L30:$L39, "&gt;0")</f>
        <v>5</v>
      </c>
      <c r="N40" s="239">
        <f>SUMIFS(N30:N39,$L30:$L39, "&gt;0")</f>
        <v>0</v>
      </c>
      <c r="O40" s="239">
        <f>SUMIFS(O30:O39,$L30:$L39, "&gt;0")</f>
        <v>25</v>
      </c>
      <c r="P40" s="239">
        <f>IFERROR(IF(ROUND(100*(N40-M40)/(O40-M40),2) &lt; 0, 0, ROUND(100*(N40-M40)/(O40-M40),2)),0)</f>
        <v>0</v>
      </c>
      <c r="Q40" s="239">
        <f>IF(M40&gt;0,1,0)</f>
        <v>1</v>
      </c>
      <c r="R40" s="243"/>
    </row>
    <row r="41" spans="1:18" ht="15" thickBot="1">
      <c r="A41" s="747"/>
      <c r="B41" s="730"/>
      <c r="C41" s="730"/>
      <c r="D41" s="731"/>
      <c r="E41" s="738" t="s">
        <v>3994</v>
      </c>
      <c r="F41" s="733"/>
      <c r="G41" s="733"/>
      <c r="H41" s="733"/>
      <c r="I41" s="733">
        <f>SUM(I4:I40)</f>
        <v>0</v>
      </c>
      <c r="J41" s="734">
        <f>SUM(J4:J40)</f>
        <v>6</v>
      </c>
      <c r="K41" s="735">
        <f>IFERROR(ROUND(I41/J41,2),0)</f>
        <v>0</v>
      </c>
      <c r="L41" s="736" t="s">
        <v>3994</v>
      </c>
      <c r="M41" s="734"/>
      <c r="N41" s="734"/>
      <c r="O41" s="734"/>
      <c r="P41" s="734">
        <f>SUM(P4:P40)</f>
        <v>0</v>
      </c>
      <c r="Q41" s="734">
        <f>SUM(Q4:Q40)</f>
        <v>3</v>
      </c>
      <c r="R41" s="735">
        <f>IFERROR(ROUND(P41/Q41,2),0)</f>
        <v>0</v>
      </c>
    </row>
    <row r="42" spans="1:18">
      <c r="A42" s="705" t="s">
        <v>3976</v>
      </c>
      <c r="B42" s="706" t="s">
        <v>3995</v>
      </c>
      <c r="C42" s="748" t="s">
        <v>2642</v>
      </c>
      <c r="D42" s="247" t="s">
        <v>3415</v>
      </c>
      <c r="E42" s="740">
        <f>COUNTIFS(_Output!G:G,'_NIST-CSF_Alignment'!D42,_Output!C:C,"M",_Output!B:B,1)</f>
        <v>0</v>
      </c>
      <c r="F42" s="741">
        <f>SUMIFS(_Output!H:H,_Output!G:G,'_NIST-CSF_Alignment'!D42,_Output!C:C,"M")</f>
        <v>0</v>
      </c>
      <c r="G42" s="221">
        <f>SUMIFS(_Output!I:I,_Output!G:G,'_NIST-CSF_Alignment'!D42,_Output!C:C,"M")</f>
        <v>0</v>
      </c>
      <c r="H42" s="221">
        <f>SUMIFS(_Output!J:J,_Output!G:G,'_NIST-CSF_Alignment'!D42,_Output!C:C,"M")</f>
        <v>0</v>
      </c>
      <c r="I42" s="221"/>
      <c r="J42" s="218"/>
      <c r="K42" s="224"/>
      <c r="L42" s="742">
        <f>COUNTIFS(_Output!G:G,'_NIST-CSF_Alignment'!D42,_Output!C:C,"C",_Output!B:B,1)</f>
        <v>1</v>
      </c>
      <c r="M42" s="743">
        <f>SUMIFS(_Output!H:H,_Output!G:G,'_NIST-CSF_Alignment'!D42,_Output!C:C,"C")</f>
        <v>1</v>
      </c>
      <c r="N42" s="743">
        <f>SUMIFS(_Output!I:I,_Output!G:G,'_NIST-CSF_Alignment'!D42,_Output!C:C,"C")</f>
        <v>0</v>
      </c>
      <c r="O42" s="743">
        <f>SUMIFS(_Output!J:J,_Output!G:G,'_NIST-CSF_Alignment'!D42,_Output!C:C,"C")</f>
        <v>5</v>
      </c>
      <c r="P42" s="218"/>
      <c r="Q42" s="218"/>
      <c r="R42" s="749"/>
    </row>
    <row r="43" spans="1:18">
      <c r="A43" s="718" t="s">
        <v>3976</v>
      </c>
      <c r="B43" s="689" t="s">
        <v>3995</v>
      </c>
      <c r="C43" s="724" t="s">
        <v>2642</v>
      </c>
      <c r="D43" s="250" t="s">
        <v>3428</v>
      </c>
      <c r="E43" s="244">
        <f>COUNTIFS(_Output!G:G,'_NIST-CSF_Alignment'!D43,_Output!C:C,"M",_Output!B:B,1)</f>
        <v>0</v>
      </c>
      <c r="F43" s="231">
        <f>SUMIFS(_Output!H:H,_Output!G:G,'_NIST-CSF_Alignment'!D43,_Output!C:C,"M")</f>
        <v>0</v>
      </c>
      <c r="G43" s="223">
        <f>SUMIFS(_Output!I:I,_Output!G:G,'_NIST-CSF_Alignment'!D43,_Output!C:C,"M")</f>
        <v>0</v>
      </c>
      <c r="H43" s="223">
        <f>SUMIFS(_Output!J:J,_Output!G:G,'_NIST-CSF_Alignment'!D43,_Output!C:C,"M")</f>
        <v>0</v>
      </c>
      <c r="I43" s="222"/>
      <c r="J43" s="219"/>
      <c r="K43" s="63"/>
      <c r="L43" s="236">
        <f>COUNTIFS(_Output!G:G,'_NIST-CSF_Alignment'!D43,_Output!C:C,"C",_Output!B:B,1)</f>
        <v>1</v>
      </c>
      <c r="M43" s="230">
        <f>SUMIFS(_Output!H:H,_Output!G:G,'_NIST-CSF_Alignment'!D43,_Output!C:C,"C")</f>
        <v>1</v>
      </c>
      <c r="N43" s="230">
        <f>SUMIFS(_Output!I:I,_Output!G:G,'_NIST-CSF_Alignment'!D43,_Output!C:C,"C")</f>
        <v>0</v>
      </c>
      <c r="O43" s="230">
        <f>SUMIFS(_Output!J:J,_Output!G:G,'_NIST-CSF_Alignment'!D43,_Output!C:C,"C")</f>
        <v>5</v>
      </c>
      <c r="P43" s="219"/>
      <c r="Q43" s="219"/>
      <c r="R43" s="63"/>
    </row>
    <row r="44" spans="1:18">
      <c r="A44" s="718" t="s">
        <v>3976</v>
      </c>
      <c r="B44" s="689" t="s">
        <v>3995</v>
      </c>
      <c r="C44" s="724" t="s">
        <v>2642</v>
      </c>
      <c r="D44" s="250" t="s">
        <v>3656</v>
      </c>
      <c r="E44" s="244">
        <f>COUNTIFS(_Output!G:G,'_NIST-CSF_Alignment'!D44,_Output!C:C,"M",_Output!B:B,1)</f>
        <v>0</v>
      </c>
      <c r="F44" s="231">
        <f>SUMIFS(_Output!H:H,_Output!G:G,'_NIST-CSF_Alignment'!D44,_Output!C:C,"M")</f>
        <v>0</v>
      </c>
      <c r="G44" s="223">
        <f>SUMIFS(_Output!I:I,_Output!G:G,'_NIST-CSF_Alignment'!D44,_Output!C:C,"M")</f>
        <v>0</v>
      </c>
      <c r="H44" s="223">
        <f>SUMIFS(_Output!J:J,_Output!G:G,'_NIST-CSF_Alignment'!D44,_Output!C:C,"M")</f>
        <v>0</v>
      </c>
      <c r="I44" s="222"/>
      <c r="J44" s="219"/>
      <c r="K44" s="63"/>
      <c r="L44" s="236">
        <f>COUNTIFS(_Output!G:G,'_NIST-CSF_Alignment'!D44,_Output!C:C,"C",_Output!B:B,1)</f>
        <v>5</v>
      </c>
      <c r="M44" s="230">
        <f>SUMIFS(_Output!H:H,_Output!G:G,'_NIST-CSF_Alignment'!D44,_Output!C:C,"C")</f>
        <v>5</v>
      </c>
      <c r="N44" s="230">
        <f>SUMIFS(_Output!I:I,_Output!G:G,'_NIST-CSF_Alignment'!D44,_Output!C:C,"C")</f>
        <v>0</v>
      </c>
      <c r="O44" s="230">
        <f>SUMIFS(_Output!J:J,_Output!G:G,'_NIST-CSF_Alignment'!D44,_Output!C:C,"C")</f>
        <v>25</v>
      </c>
      <c r="P44" s="219"/>
      <c r="Q44" s="219"/>
      <c r="R44" s="63"/>
    </row>
    <row r="45" spans="1:18">
      <c r="A45" s="718" t="s">
        <v>3976</v>
      </c>
      <c r="B45" s="689" t="s">
        <v>3995</v>
      </c>
      <c r="C45" s="724" t="s">
        <v>2642</v>
      </c>
      <c r="D45" s="250" t="s">
        <v>3996</v>
      </c>
      <c r="E45" s="244">
        <f>COUNTIFS(_Output!G:G,'_NIST-CSF_Alignment'!D45,_Output!C:C,"M",_Output!B:B,1)</f>
        <v>0</v>
      </c>
      <c r="F45" s="231">
        <f>SUMIFS(_Output!H:H,_Output!G:G,'_NIST-CSF_Alignment'!D45,_Output!C:C,"M")</f>
        <v>0</v>
      </c>
      <c r="G45" s="223">
        <f>SUMIFS(_Output!I:I,_Output!G:G,'_NIST-CSF_Alignment'!D45,_Output!C:C,"M")</f>
        <v>0</v>
      </c>
      <c r="H45" s="223">
        <f>SUMIFS(_Output!J:J,_Output!G:G,'_NIST-CSF_Alignment'!D45,_Output!C:C,"M")</f>
        <v>0</v>
      </c>
      <c r="I45" s="222"/>
      <c r="J45" s="219"/>
      <c r="K45" s="63"/>
      <c r="L45" s="236">
        <f>COUNTIFS(_Output!G:G,'_NIST-CSF_Alignment'!D45,_Output!C:C,"C",_Output!B:B,1)</f>
        <v>0</v>
      </c>
      <c r="M45" s="230">
        <f>SUMIFS(_Output!H:H,_Output!G:G,'_NIST-CSF_Alignment'!D45,_Output!C:C,"C")</f>
        <v>0</v>
      </c>
      <c r="N45" s="230">
        <f>SUMIFS(_Output!I:I,_Output!G:G,'_NIST-CSF_Alignment'!D45,_Output!C:C,"C")</f>
        <v>0</v>
      </c>
      <c r="O45" s="230">
        <f>SUMIFS(_Output!J:J,_Output!G:G,'_NIST-CSF_Alignment'!D45,_Output!C:C,"C")</f>
        <v>0</v>
      </c>
      <c r="P45" s="219"/>
      <c r="Q45" s="219"/>
      <c r="R45" s="63"/>
    </row>
    <row r="46" spans="1:18">
      <c r="A46" s="718" t="s">
        <v>3976</v>
      </c>
      <c r="B46" s="689" t="s">
        <v>3995</v>
      </c>
      <c r="C46" s="724" t="s">
        <v>2642</v>
      </c>
      <c r="D46" s="250" t="s">
        <v>3997</v>
      </c>
      <c r="E46" s="244">
        <f>COUNTIFS(_Output!G:G,'_NIST-CSF_Alignment'!D46,_Output!C:C,"M",_Output!B:B,1)</f>
        <v>0</v>
      </c>
      <c r="F46" s="231">
        <f>SUMIFS(_Output!H:H,_Output!G:G,'_NIST-CSF_Alignment'!D46,_Output!C:C,"M")</f>
        <v>0</v>
      </c>
      <c r="G46" s="223">
        <f>SUMIFS(_Output!I:I,_Output!G:G,'_NIST-CSF_Alignment'!D46,_Output!C:C,"M")</f>
        <v>0</v>
      </c>
      <c r="H46" s="223">
        <f>SUMIFS(_Output!J:J,_Output!G:G,'_NIST-CSF_Alignment'!D46,_Output!C:C,"M")</f>
        <v>0</v>
      </c>
      <c r="I46" s="222"/>
      <c r="J46" s="219"/>
      <c r="K46" s="63"/>
      <c r="L46" s="236">
        <f>COUNTIFS(_Output!G:G,'_NIST-CSF_Alignment'!D46,_Output!C:C,"C",_Output!B:B,1)</f>
        <v>0</v>
      </c>
      <c r="M46" s="230">
        <f>SUMIFS(_Output!H:H,_Output!G:G,'_NIST-CSF_Alignment'!D46,_Output!C:C,"C")</f>
        <v>0</v>
      </c>
      <c r="N46" s="230">
        <f>SUMIFS(_Output!I:I,_Output!G:G,'_NIST-CSF_Alignment'!D46,_Output!C:C,"C")</f>
        <v>0</v>
      </c>
      <c r="O46" s="230">
        <f>SUMIFS(_Output!J:J,_Output!G:G,'_NIST-CSF_Alignment'!D46,_Output!C:C,"C")</f>
        <v>0</v>
      </c>
      <c r="P46" s="219"/>
      <c r="Q46" s="219"/>
      <c r="R46" s="63"/>
    </row>
    <row r="47" spans="1:18">
      <c r="A47" s="718" t="s">
        <v>3976</v>
      </c>
      <c r="B47" s="689" t="s">
        <v>3995</v>
      </c>
      <c r="C47" s="725" t="s">
        <v>2642</v>
      </c>
      <c r="D47" s="250" t="s">
        <v>3998</v>
      </c>
      <c r="E47" s="244">
        <f>COUNTIFS(_Output!G:G,'_NIST-CSF_Alignment'!D47,_Output!C:C,"M",_Output!B:B,1)</f>
        <v>0</v>
      </c>
      <c r="F47" s="231">
        <f>SUMIFS(_Output!H:H,_Output!G:G,'_NIST-CSF_Alignment'!D47,_Output!C:C,"M")</f>
        <v>0</v>
      </c>
      <c r="G47" s="223">
        <f>SUMIFS(_Output!I:I,_Output!G:G,'_NIST-CSF_Alignment'!D47,_Output!C:C,"M")</f>
        <v>0</v>
      </c>
      <c r="H47" s="223">
        <f>SUMIFS(_Output!J:J,_Output!G:G,'_NIST-CSF_Alignment'!D47,_Output!C:C,"M")</f>
        <v>0</v>
      </c>
      <c r="I47" s="222"/>
      <c r="J47" s="219"/>
      <c r="K47" s="63"/>
      <c r="L47" s="236">
        <f>COUNTIFS(_Output!G:G,'_NIST-CSF_Alignment'!D47,_Output!C:C,"C",_Output!B:B,1)</f>
        <v>0</v>
      </c>
      <c r="M47" s="230">
        <f>SUMIFS(_Output!H:H,_Output!G:G,'_NIST-CSF_Alignment'!D47,_Output!C:C,"C")</f>
        <v>0</v>
      </c>
      <c r="N47" s="230">
        <f>SUMIFS(_Output!I:I,_Output!G:G,'_NIST-CSF_Alignment'!D47,_Output!C:C,"C")</f>
        <v>0</v>
      </c>
      <c r="O47" s="230">
        <f>SUMIFS(_Output!J:J,_Output!G:G,'_NIST-CSF_Alignment'!D47,_Output!C:C,"C")</f>
        <v>0</v>
      </c>
      <c r="P47" s="219"/>
      <c r="Q47" s="219"/>
      <c r="R47" s="63"/>
    </row>
    <row r="48" spans="1:18">
      <c r="A48" s="719" t="s">
        <v>3976</v>
      </c>
      <c r="B48" s="704" t="s">
        <v>3995</v>
      </c>
      <c r="C48" s="725" t="s">
        <v>2642</v>
      </c>
      <c r="D48" s="666" t="s">
        <v>3115</v>
      </c>
      <c r="E48" s="244">
        <f>COUNTIFS(_Output!G:G,'_NIST-CSF_Alignment'!D48,_Output!C:C,"M",_Output!B:B,1)</f>
        <v>21</v>
      </c>
      <c r="F48" s="231">
        <f>SUMIFS(_Output!H:H,_Output!G:G,'_NIST-CSF_Alignment'!D48,_Output!C:C,"M")</f>
        <v>21</v>
      </c>
      <c r="G48" s="223">
        <f>SUMIFS(_Output!I:I,_Output!G:G,'_NIST-CSF_Alignment'!D48,_Output!C:C,"M")</f>
        <v>0</v>
      </c>
      <c r="H48" s="223">
        <f>SUMIFS(_Output!J:J,_Output!G:G,'_NIST-CSF_Alignment'!D48,_Output!C:C,"M")</f>
        <v>105</v>
      </c>
      <c r="I48" s="222"/>
      <c r="J48" s="219"/>
      <c r="K48" s="63"/>
      <c r="L48" s="236">
        <f>COUNTIFS(_Output!G:G,'_NIST-CSF_Alignment'!D48,_Output!C:C,"C",_Output!B:B,1)</f>
        <v>1</v>
      </c>
      <c r="M48" s="230">
        <f>SUMIFS(_Output!H:H,_Output!G:G,'_NIST-CSF_Alignment'!D48,_Output!C:C,"C")</f>
        <v>1</v>
      </c>
      <c r="N48" s="230">
        <f>SUMIFS(_Output!I:I,_Output!G:G,'_NIST-CSF_Alignment'!D48,_Output!C:C,"C")</f>
        <v>0</v>
      </c>
      <c r="O48" s="230">
        <f>SUMIFS(_Output!J:J,_Output!G:G,'_NIST-CSF_Alignment'!D48,_Output!C:C,"C")</f>
        <v>5</v>
      </c>
      <c r="P48" s="219"/>
      <c r="Q48" s="219"/>
      <c r="R48" s="63"/>
    </row>
    <row r="49" spans="1:18">
      <c r="A49" s="720"/>
      <c r="B49" s="716"/>
      <c r="C49" s="716"/>
      <c r="D49" s="242"/>
      <c r="E49" s="713" t="s">
        <v>2732</v>
      </c>
      <c r="F49" s="238">
        <f>SUMIFS(F42:F48,$E42:$E48, "&gt;0")</f>
        <v>21</v>
      </c>
      <c r="G49" s="238">
        <f>SUMIFS(G42:G48,$E42:$E48, "&gt;0")</f>
        <v>0</v>
      </c>
      <c r="H49" s="238">
        <f>SUMIFS(H42:H48,$E42:$E48, "&gt;0")</f>
        <v>105</v>
      </c>
      <c r="I49" s="238">
        <f>IFERROR(IF(ROUND(100*(G49-F49)/(H49-F49),2) &lt; 0, 0, ROUND(100*(G49-F49)/(H49-F49),2)),0)</f>
        <v>0</v>
      </c>
      <c r="J49" s="239">
        <f>IF(F49&gt;0,1,0)</f>
        <v>1</v>
      </c>
      <c r="K49" s="240"/>
      <c r="L49" s="241" t="s">
        <v>2732</v>
      </c>
      <c r="M49" s="239">
        <f>SUMIFS(M42:M48,$L42:$L48, "&gt;0")</f>
        <v>8</v>
      </c>
      <c r="N49" s="239">
        <f>SUMIFS(N42:N48,$L42:$L48, "&gt;0")</f>
        <v>0</v>
      </c>
      <c r="O49" s="239">
        <f>SUMIFS(O42:O48,$L42:$L48, "&gt;0")</f>
        <v>40</v>
      </c>
      <c r="P49" s="239">
        <f>IFERROR(IF(ROUND(100*(N49-M49)/(O49-M49),2) &lt; 0, 0, ROUND(100*(N49-M49)/(O49-M49),2)),0)</f>
        <v>0</v>
      </c>
      <c r="Q49" s="239">
        <f>IF(M49&gt;0,1,0)</f>
        <v>1</v>
      </c>
      <c r="R49" s="243"/>
    </row>
    <row r="50" spans="1:18">
      <c r="A50" s="721" t="s">
        <v>3976</v>
      </c>
      <c r="B50" s="708" t="s">
        <v>3995</v>
      </c>
      <c r="C50" s="723" t="s">
        <v>2643</v>
      </c>
      <c r="D50" s="250" t="s">
        <v>3389</v>
      </c>
      <c r="E50" s="717">
        <f>COUNTIFS(_Output!G:G,'_NIST-CSF_Alignment'!D50,_Output!C:C,"M",_Output!B:B,1)</f>
        <v>12</v>
      </c>
      <c r="F50" s="231">
        <f>SUMIFS(_Output!H:H,_Output!G:G,'_NIST-CSF_Alignment'!D50,_Output!C:C,"M")</f>
        <v>12</v>
      </c>
      <c r="G50" s="223">
        <f>SUMIFS(_Output!I:I,_Output!G:G,'_NIST-CSF_Alignment'!D50,_Output!C:C,"M")</f>
        <v>0</v>
      </c>
      <c r="H50" s="223">
        <f>SUMIFS(_Output!J:J,_Output!G:G,'_NIST-CSF_Alignment'!D50,_Output!C:C,"M")</f>
        <v>60</v>
      </c>
      <c r="I50" s="223"/>
      <c r="J50" s="220"/>
      <c r="K50" s="225"/>
      <c r="L50" s="236">
        <f>COUNTIFS(_Output!G:G,'_NIST-CSF_Alignment'!D50,_Output!C:C,"C",_Output!B:B,1)</f>
        <v>20</v>
      </c>
      <c r="M50" s="230">
        <f>SUMIFS(_Output!H:H,_Output!G:G,'_NIST-CSF_Alignment'!D50,_Output!C:C,"C")</f>
        <v>20</v>
      </c>
      <c r="N50" s="230">
        <f>SUMIFS(_Output!I:I,_Output!G:G,'_NIST-CSF_Alignment'!D50,_Output!C:C,"C")</f>
        <v>0</v>
      </c>
      <c r="O50" s="230">
        <f>SUMIFS(_Output!J:J,_Output!G:G,'_NIST-CSF_Alignment'!D50,_Output!C:C,"C")</f>
        <v>100</v>
      </c>
      <c r="P50" s="220"/>
      <c r="Q50" s="220"/>
      <c r="R50" s="225"/>
    </row>
    <row r="51" spans="1:18">
      <c r="A51" s="718" t="s">
        <v>3976</v>
      </c>
      <c r="B51" s="689" t="s">
        <v>3995</v>
      </c>
      <c r="C51" s="724" t="s">
        <v>2643</v>
      </c>
      <c r="D51" s="250" t="s">
        <v>3306</v>
      </c>
      <c r="E51" s="717">
        <f>COUNTIFS(_Output!G:G,'_NIST-CSF_Alignment'!D51,_Output!C:C,"M",_Output!B:B,1)</f>
        <v>1</v>
      </c>
      <c r="F51" s="231">
        <f>SUMIFS(_Output!H:H,_Output!G:G,'_NIST-CSF_Alignment'!D51,_Output!C:C,"M")</f>
        <v>1</v>
      </c>
      <c r="G51" s="223">
        <f>SUMIFS(_Output!I:I,_Output!G:G,'_NIST-CSF_Alignment'!D51,_Output!C:C,"M")</f>
        <v>0</v>
      </c>
      <c r="H51" s="223">
        <f>SUMIFS(_Output!J:J,_Output!G:G,'_NIST-CSF_Alignment'!D51,_Output!C:C,"M")</f>
        <v>5</v>
      </c>
      <c r="I51" s="223"/>
      <c r="J51" s="220"/>
      <c r="K51" s="225"/>
      <c r="L51" s="236">
        <f>COUNTIFS(_Output!G:G,'_NIST-CSF_Alignment'!D51,_Output!C:C,"C",_Output!B:B,1)</f>
        <v>19</v>
      </c>
      <c r="M51" s="230">
        <f>SUMIFS(_Output!H:H,_Output!G:G,'_NIST-CSF_Alignment'!D51,_Output!C:C,"C")</f>
        <v>19</v>
      </c>
      <c r="N51" s="230">
        <f>SUMIFS(_Output!I:I,_Output!G:G,'_NIST-CSF_Alignment'!D51,_Output!C:C,"C")</f>
        <v>0</v>
      </c>
      <c r="O51" s="230">
        <f>SUMIFS(_Output!J:J,_Output!G:G,'_NIST-CSF_Alignment'!D51,_Output!C:C,"C")</f>
        <v>95</v>
      </c>
      <c r="P51" s="219"/>
      <c r="Q51" s="219"/>
      <c r="R51" s="63"/>
    </row>
    <row r="52" spans="1:18">
      <c r="A52" s="718" t="s">
        <v>3976</v>
      </c>
      <c r="B52" s="689" t="s">
        <v>3995</v>
      </c>
      <c r="C52" s="724" t="s">
        <v>2643</v>
      </c>
      <c r="D52" s="250" t="s">
        <v>2947</v>
      </c>
      <c r="E52" s="717">
        <f>COUNTIFS(_Output!G:G,'_NIST-CSF_Alignment'!D52,_Output!C:C,"M",_Output!B:B,1)</f>
        <v>4</v>
      </c>
      <c r="F52" s="231">
        <f>SUMIFS(_Output!H:H,_Output!G:G,'_NIST-CSF_Alignment'!D52,_Output!C:C,"M")</f>
        <v>4</v>
      </c>
      <c r="G52" s="223">
        <f>SUMIFS(_Output!I:I,_Output!G:G,'_NIST-CSF_Alignment'!D52,_Output!C:C,"M")</f>
        <v>0</v>
      </c>
      <c r="H52" s="223">
        <f>SUMIFS(_Output!J:J,_Output!G:G,'_NIST-CSF_Alignment'!D52,_Output!C:C,"M")</f>
        <v>20</v>
      </c>
      <c r="I52" s="223"/>
      <c r="J52" s="220"/>
      <c r="K52" s="225"/>
      <c r="L52" s="236">
        <f>COUNTIFS(_Output!G:G,'_NIST-CSF_Alignment'!D52,_Output!C:C,"C",_Output!B:B,1)</f>
        <v>8</v>
      </c>
      <c r="M52" s="230">
        <f>SUMIFS(_Output!H:H,_Output!G:G,'_NIST-CSF_Alignment'!D52,_Output!C:C,"C")</f>
        <v>8</v>
      </c>
      <c r="N52" s="230">
        <f>SUMIFS(_Output!I:I,_Output!G:G,'_NIST-CSF_Alignment'!D52,_Output!C:C,"C")</f>
        <v>0</v>
      </c>
      <c r="O52" s="230">
        <f>SUMIFS(_Output!J:J,_Output!G:G,'_NIST-CSF_Alignment'!D52,_Output!C:C,"C")</f>
        <v>40</v>
      </c>
      <c r="P52" s="219"/>
      <c r="Q52" s="219"/>
      <c r="R52" s="63"/>
    </row>
    <row r="53" spans="1:18">
      <c r="A53" s="718" t="s">
        <v>3976</v>
      </c>
      <c r="B53" s="689" t="s">
        <v>3995</v>
      </c>
      <c r="C53" s="724" t="s">
        <v>2643</v>
      </c>
      <c r="D53" s="250" t="s">
        <v>2948</v>
      </c>
      <c r="E53" s="717">
        <f>COUNTIFS(_Output!G:G,'_NIST-CSF_Alignment'!D53,_Output!C:C,"M",_Output!B:B,1)</f>
        <v>11</v>
      </c>
      <c r="F53" s="231">
        <f>SUMIFS(_Output!H:H,_Output!G:G,'_NIST-CSF_Alignment'!D53,_Output!C:C,"M")</f>
        <v>11</v>
      </c>
      <c r="G53" s="223">
        <f>SUMIFS(_Output!I:I,_Output!G:G,'_NIST-CSF_Alignment'!D53,_Output!C:C,"M")</f>
        <v>0</v>
      </c>
      <c r="H53" s="223">
        <f>SUMIFS(_Output!J:J,_Output!G:G,'_NIST-CSF_Alignment'!D53,_Output!C:C,"M")</f>
        <v>55</v>
      </c>
      <c r="I53" s="223"/>
      <c r="J53" s="220"/>
      <c r="K53" s="225"/>
      <c r="L53" s="236">
        <f>COUNTIFS(_Output!G:G,'_NIST-CSF_Alignment'!D53,_Output!C:C,"C",_Output!B:B,1)</f>
        <v>0</v>
      </c>
      <c r="M53" s="230">
        <f>SUMIFS(_Output!H:H,_Output!G:G,'_NIST-CSF_Alignment'!D53,_Output!C:C,"C")</f>
        <v>0</v>
      </c>
      <c r="N53" s="230">
        <f>SUMIFS(_Output!I:I,_Output!G:G,'_NIST-CSF_Alignment'!D53,_Output!C:C,"C")</f>
        <v>0</v>
      </c>
      <c r="O53" s="230">
        <f>SUMIFS(_Output!J:J,_Output!G:G,'_NIST-CSF_Alignment'!D53,_Output!C:C,"C")</f>
        <v>0</v>
      </c>
      <c r="P53" s="219"/>
      <c r="Q53" s="219"/>
      <c r="R53" s="63"/>
    </row>
    <row r="54" spans="1:18">
      <c r="A54" s="718" t="s">
        <v>3976</v>
      </c>
      <c r="B54" s="689" t="s">
        <v>3995</v>
      </c>
      <c r="C54" s="724" t="s">
        <v>2643</v>
      </c>
      <c r="D54" s="250" t="s">
        <v>2949</v>
      </c>
      <c r="E54" s="717">
        <f>COUNTIFS(_Output!G:G,'_NIST-CSF_Alignment'!D54,_Output!C:C,"M",_Output!B:B,1)</f>
        <v>11</v>
      </c>
      <c r="F54" s="231">
        <f>SUMIFS(_Output!H:H,_Output!G:G,'_NIST-CSF_Alignment'!D54,_Output!C:C,"M")</f>
        <v>11</v>
      </c>
      <c r="G54" s="223">
        <f>SUMIFS(_Output!I:I,_Output!G:G,'_NIST-CSF_Alignment'!D54,_Output!C:C,"M")</f>
        <v>0</v>
      </c>
      <c r="H54" s="223">
        <f>SUMIFS(_Output!J:J,_Output!G:G,'_NIST-CSF_Alignment'!D54,_Output!C:C,"M")</f>
        <v>55</v>
      </c>
      <c r="I54" s="223"/>
      <c r="J54" s="220"/>
      <c r="K54" s="225"/>
      <c r="L54" s="236">
        <f>COUNTIFS(_Output!G:G,'_NIST-CSF_Alignment'!D54,_Output!C:C,"C",_Output!B:B,1)</f>
        <v>3</v>
      </c>
      <c r="M54" s="230">
        <f>SUMIFS(_Output!H:H,_Output!G:G,'_NIST-CSF_Alignment'!D54,_Output!C:C,"C")</f>
        <v>3</v>
      </c>
      <c r="N54" s="230">
        <f>SUMIFS(_Output!I:I,_Output!G:G,'_NIST-CSF_Alignment'!D54,_Output!C:C,"C")</f>
        <v>0</v>
      </c>
      <c r="O54" s="230">
        <f>SUMIFS(_Output!J:J,_Output!G:G,'_NIST-CSF_Alignment'!D54,_Output!C:C,"C")</f>
        <v>15</v>
      </c>
      <c r="P54" s="219"/>
      <c r="Q54" s="219"/>
      <c r="R54" s="63"/>
    </row>
    <row r="55" spans="1:18">
      <c r="A55" s="718" t="s">
        <v>3976</v>
      </c>
      <c r="B55" s="689" t="s">
        <v>3995</v>
      </c>
      <c r="C55" s="725" t="s">
        <v>2643</v>
      </c>
      <c r="D55" s="250" t="s">
        <v>3419</v>
      </c>
      <c r="E55" s="717">
        <f>COUNTIFS(_Output!G:G,'_NIST-CSF_Alignment'!D55,_Output!C:C,"M",_Output!B:B,1)</f>
        <v>0</v>
      </c>
      <c r="F55" s="231">
        <f>SUMIFS(_Output!H:H,_Output!G:G,'_NIST-CSF_Alignment'!D55,_Output!C:C,"M")</f>
        <v>0</v>
      </c>
      <c r="G55" s="223">
        <f>SUMIFS(_Output!I:I,_Output!G:G,'_NIST-CSF_Alignment'!D55,_Output!C:C,"M")</f>
        <v>0</v>
      </c>
      <c r="H55" s="223">
        <f>SUMIFS(_Output!J:J,_Output!G:G,'_NIST-CSF_Alignment'!D55,_Output!C:C,"M")</f>
        <v>0</v>
      </c>
      <c r="I55" s="223"/>
      <c r="J55" s="220"/>
      <c r="K55" s="225"/>
      <c r="L55" s="236">
        <f>COUNTIFS(_Output!G:G,'_NIST-CSF_Alignment'!D55,_Output!C:C,"C",_Output!B:B,1)</f>
        <v>2</v>
      </c>
      <c r="M55" s="230">
        <f>SUMIFS(_Output!H:H,_Output!G:G,'_NIST-CSF_Alignment'!D55,_Output!C:C,"C")</f>
        <v>2</v>
      </c>
      <c r="N55" s="230">
        <f>SUMIFS(_Output!I:I,_Output!G:G,'_NIST-CSF_Alignment'!D55,_Output!C:C,"C")</f>
        <v>0</v>
      </c>
      <c r="O55" s="230">
        <f>SUMIFS(_Output!J:J,_Output!G:G,'_NIST-CSF_Alignment'!D55,_Output!C:C,"C")</f>
        <v>10</v>
      </c>
      <c r="P55" s="219"/>
      <c r="Q55" s="219"/>
      <c r="R55" s="63"/>
    </row>
    <row r="56" spans="1:18">
      <c r="A56" s="718" t="s">
        <v>3976</v>
      </c>
      <c r="B56" s="689" t="s">
        <v>3995</v>
      </c>
      <c r="C56" s="724" t="s">
        <v>2643</v>
      </c>
      <c r="D56" s="250" t="s">
        <v>3999</v>
      </c>
      <c r="E56" s="717">
        <f>COUNTIFS(_Output!G:G,'_NIST-CSF_Alignment'!D56,_Output!C:C,"M",_Output!B:B,1)</f>
        <v>0</v>
      </c>
      <c r="F56" s="231">
        <f>SUMIFS(_Output!H:H,_Output!G:G,'_NIST-CSF_Alignment'!D56,_Output!C:C,"M")</f>
        <v>0</v>
      </c>
      <c r="G56" s="223">
        <f>SUMIFS(_Output!I:I,_Output!G:G,'_NIST-CSF_Alignment'!D56,_Output!C:C,"M")</f>
        <v>0</v>
      </c>
      <c r="H56" s="223">
        <f>SUMIFS(_Output!J:J,_Output!G:G,'_NIST-CSF_Alignment'!D56,_Output!C:C,"M")</f>
        <v>0</v>
      </c>
      <c r="I56" s="223"/>
      <c r="J56" s="220"/>
      <c r="K56" s="225"/>
      <c r="L56" s="236">
        <f>COUNTIFS(_Output!G:G,'_NIST-CSF_Alignment'!D56,_Output!C:C,"C",_Output!B:B,1)</f>
        <v>0</v>
      </c>
      <c r="M56" s="230">
        <f>SUMIFS(_Output!H:H,_Output!G:G,'_NIST-CSF_Alignment'!D56,_Output!C:C,"C")</f>
        <v>0</v>
      </c>
      <c r="N56" s="230">
        <f>SUMIFS(_Output!I:I,_Output!G:G,'_NIST-CSF_Alignment'!D56,_Output!C:C,"C")</f>
        <v>0</v>
      </c>
      <c r="O56" s="230">
        <f>SUMIFS(_Output!J:J,_Output!G:G,'_NIST-CSF_Alignment'!D56,_Output!C:C,"C")</f>
        <v>0</v>
      </c>
      <c r="P56" s="219"/>
      <c r="Q56" s="219"/>
      <c r="R56" s="63"/>
    </row>
    <row r="57" spans="1:18">
      <c r="A57" s="718" t="s">
        <v>3976</v>
      </c>
      <c r="B57" s="689" t="s">
        <v>3995</v>
      </c>
      <c r="C57" s="724" t="s">
        <v>2643</v>
      </c>
      <c r="D57" s="250" t="s">
        <v>3496</v>
      </c>
      <c r="E57" s="717">
        <f>COUNTIFS(_Output!G:G,'_NIST-CSF_Alignment'!D57,_Output!C:C,"M",_Output!B:B,1)</f>
        <v>0</v>
      </c>
      <c r="F57" s="231">
        <f>SUMIFS(_Output!H:H,_Output!G:G,'_NIST-CSF_Alignment'!D57,_Output!C:C,"M")</f>
        <v>0</v>
      </c>
      <c r="G57" s="223">
        <f>SUMIFS(_Output!I:I,_Output!G:G,'_NIST-CSF_Alignment'!D57,_Output!C:C,"M")</f>
        <v>0</v>
      </c>
      <c r="H57" s="223">
        <f>SUMIFS(_Output!J:J,_Output!G:G,'_NIST-CSF_Alignment'!D57,_Output!C:C,"M")</f>
        <v>0</v>
      </c>
      <c r="I57" s="223"/>
      <c r="J57" s="220"/>
      <c r="K57" s="225"/>
      <c r="L57" s="236">
        <f>COUNTIFS(_Output!G:G,'_NIST-CSF_Alignment'!D57,_Output!C:C,"C",_Output!B:B,1)</f>
        <v>1</v>
      </c>
      <c r="M57" s="230">
        <f>SUMIFS(_Output!H:H,_Output!G:G,'_NIST-CSF_Alignment'!D57,_Output!C:C,"C")</f>
        <v>1</v>
      </c>
      <c r="N57" s="230">
        <f>SUMIFS(_Output!I:I,_Output!G:G,'_NIST-CSF_Alignment'!D57,_Output!C:C,"C")</f>
        <v>0</v>
      </c>
      <c r="O57" s="230">
        <f>SUMIFS(_Output!J:J,_Output!G:G,'_NIST-CSF_Alignment'!D57,_Output!C:C,"C")</f>
        <v>5</v>
      </c>
      <c r="P57" s="219"/>
      <c r="Q57" s="219"/>
      <c r="R57" s="63"/>
    </row>
    <row r="58" spans="1:18">
      <c r="A58" s="718" t="s">
        <v>3976</v>
      </c>
      <c r="B58" s="689" t="s">
        <v>3995</v>
      </c>
      <c r="C58" s="724" t="s">
        <v>2643</v>
      </c>
      <c r="D58" s="250" t="s">
        <v>4000</v>
      </c>
      <c r="E58" s="717">
        <f>COUNTIFS(_Output!G:G,'_NIST-CSF_Alignment'!D58,_Output!C:C,"M",_Output!B:B,1)</f>
        <v>0</v>
      </c>
      <c r="F58" s="231">
        <f>SUMIFS(_Output!H:H,_Output!G:G,'_NIST-CSF_Alignment'!D58,_Output!C:C,"M")</f>
        <v>0</v>
      </c>
      <c r="G58" s="223">
        <f>SUMIFS(_Output!I:I,_Output!G:G,'_NIST-CSF_Alignment'!D58,_Output!C:C,"M")</f>
        <v>0</v>
      </c>
      <c r="H58" s="223">
        <f>SUMIFS(_Output!J:J,_Output!G:G,'_NIST-CSF_Alignment'!D58,_Output!C:C,"M")</f>
        <v>0</v>
      </c>
      <c r="I58" s="223"/>
      <c r="J58" s="220"/>
      <c r="K58" s="225"/>
      <c r="L58" s="236">
        <f>COUNTIFS(_Output!G:G,'_NIST-CSF_Alignment'!D58,_Output!C:C,"C",_Output!B:B,1)</f>
        <v>0</v>
      </c>
      <c r="M58" s="230">
        <f>SUMIFS(_Output!H:H,_Output!G:G,'_NIST-CSF_Alignment'!D58,_Output!C:C,"C")</f>
        <v>0</v>
      </c>
      <c r="N58" s="230">
        <f>SUMIFS(_Output!I:I,_Output!G:G,'_NIST-CSF_Alignment'!D58,_Output!C:C,"C")</f>
        <v>0</v>
      </c>
      <c r="O58" s="230">
        <f>SUMIFS(_Output!J:J,_Output!G:G,'_NIST-CSF_Alignment'!D58,_Output!C:C,"C")</f>
        <v>0</v>
      </c>
      <c r="P58" s="219"/>
      <c r="Q58" s="219"/>
      <c r="R58" s="63"/>
    </row>
    <row r="59" spans="1:18">
      <c r="A59" s="719" t="s">
        <v>3976</v>
      </c>
      <c r="B59" s="704" t="s">
        <v>3995</v>
      </c>
      <c r="C59" s="725" t="s">
        <v>2643</v>
      </c>
      <c r="D59" s="250" t="s">
        <v>4001</v>
      </c>
      <c r="E59" s="717">
        <f>COUNTIFS(_Output!G:G,'_NIST-CSF_Alignment'!D59,_Output!C:C,"M",_Output!B:B,1)</f>
        <v>0</v>
      </c>
      <c r="F59" s="231">
        <f>SUMIFS(_Output!H:H,_Output!G:G,'_NIST-CSF_Alignment'!D59,_Output!C:C,"M")</f>
        <v>0</v>
      </c>
      <c r="G59" s="223">
        <f>SUMIFS(_Output!I:I,_Output!G:G,'_NIST-CSF_Alignment'!D59,_Output!C:C,"M")</f>
        <v>0</v>
      </c>
      <c r="H59" s="223">
        <f>SUMIFS(_Output!J:J,_Output!G:G,'_NIST-CSF_Alignment'!D59,_Output!C:C,"M")</f>
        <v>0</v>
      </c>
      <c r="I59" s="223"/>
      <c r="J59" s="220"/>
      <c r="K59" s="225"/>
      <c r="L59" s="236">
        <f>COUNTIFS(_Output!G:G,'_NIST-CSF_Alignment'!D59,_Output!C:C,"C",_Output!B:B,1)</f>
        <v>0</v>
      </c>
      <c r="M59" s="230">
        <f>SUMIFS(_Output!H:H,_Output!G:G,'_NIST-CSF_Alignment'!D59,_Output!C:C,"C")</f>
        <v>0</v>
      </c>
      <c r="N59" s="230">
        <f>SUMIFS(_Output!I:I,_Output!G:G,'_NIST-CSF_Alignment'!D59,_Output!C:C,"C")</f>
        <v>0</v>
      </c>
      <c r="O59" s="230">
        <f>SUMIFS(_Output!J:J,_Output!G:G,'_NIST-CSF_Alignment'!D59,_Output!C:C,"C")</f>
        <v>0</v>
      </c>
      <c r="P59" s="219"/>
      <c r="Q59" s="219"/>
      <c r="R59" s="63"/>
    </row>
    <row r="60" spans="1:18">
      <c r="A60" s="720"/>
      <c r="B60" s="716"/>
      <c r="C60" s="716"/>
      <c r="D60" s="242"/>
      <c r="E60" s="713" t="s">
        <v>2732</v>
      </c>
      <c r="F60" s="238">
        <f>SUMIFS(F50:F59,$E50:$E59, "&gt;0")</f>
        <v>39</v>
      </c>
      <c r="G60" s="238">
        <f>SUMIFS(G50:G59,$E50:$E59, "&gt;0")</f>
        <v>0</v>
      </c>
      <c r="H60" s="238">
        <f>SUMIFS(H50:H59,$E50:$E59, "&gt;0")</f>
        <v>195</v>
      </c>
      <c r="I60" s="238">
        <f>IFERROR(IF(ROUND(100*(G60-F60)/(H60-F60),2) &lt; 0, 0, ROUND(100*(G60-F60)/(H60-F60),2)),0)</f>
        <v>0</v>
      </c>
      <c r="J60" s="239">
        <f>IF(F60&gt;0,1,0)</f>
        <v>1</v>
      </c>
      <c r="K60" s="240"/>
      <c r="L60" s="241" t="s">
        <v>2732</v>
      </c>
      <c r="M60" s="239">
        <f>SUMIFS(M50:M59,$L50:$L59, "&gt;0")</f>
        <v>53</v>
      </c>
      <c r="N60" s="239">
        <f>SUMIFS(N50:N59,$L50:$L59, "&gt;0")</f>
        <v>0</v>
      </c>
      <c r="O60" s="239">
        <f>SUMIFS(O50:O59,$L50:$L59, "&gt;0")</f>
        <v>265</v>
      </c>
      <c r="P60" s="239">
        <f>IFERROR(IF(ROUND(100*(N60-M60)/(O60-M60),2) &lt; 0, 0, ROUND(100*(N60-M60)/(O60-M60),2)),0)</f>
        <v>0</v>
      </c>
      <c r="Q60" s="239">
        <f>IF(M60&gt;0,1,0)</f>
        <v>1</v>
      </c>
      <c r="R60" s="243"/>
    </row>
    <row r="61" spans="1:18">
      <c r="A61" s="721" t="s">
        <v>3976</v>
      </c>
      <c r="B61" s="708" t="s">
        <v>3995</v>
      </c>
      <c r="C61" s="723" t="s">
        <v>2644</v>
      </c>
      <c r="D61" s="250" t="s">
        <v>2804</v>
      </c>
      <c r="E61" s="717">
        <f>COUNTIFS(_Output!G:G,'_NIST-CSF_Alignment'!D61,_Output!C:C,"M",_Output!B:B,1)</f>
        <v>1</v>
      </c>
      <c r="F61" s="231">
        <f>SUMIFS(_Output!H:H,_Output!G:G,'_NIST-CSF_Alignment'!D61,_Output!C:C,"M")</f>
        <v>1</v>
      </c>
      <c r="G61" s="223">
        <f>SUMIFS(_Output!I:I,_Output!G:G,'_NIST-CSF_Alignment'!D61,_Output!C:C,"M")</f>
        <v>0</v>
      </c>
      <c r="H61" s="223">
        <f>SUMIFS(_Output!J:J,_Output!G:G,'_NIST-CSF_Alignment'!D61,_Output!C:C,"M")</f>
        <v>5</v>
      </c>
      <c r="I61" s="223"/>
      <c r="J61" s="220"/>
      <c r="K61" s="225"/>
      <c r="L61" s="236">
        <f>COUNTIFS(_Output!G:G,'_NIST-CSF_Alignment'!D61,_Output!C:C,"C",_Output!B:B,1)</f>
        <v>0</v>
      </c>
      <c r="M61" s="230">
        <f>SUMIFS(_Output!H:H,_Output!G:G,'_NIST-CSF_Alignment'!D61,_Output!C:C,"C")</f>
        <v>0</v>
      </c>
      <c r="N61" s="230">
        <f>SUMIFS(_Output!I:I,_Output!G:G,'_NIST-CSF_Alignment'!D61,_Output!C:C,"C")</f>
        <v>0</v>
      </c>
      <c r="O61" s="230">
        <f>SUMIFS(_Output!J:J,_Output!G:G,'_NIST-CSF_Alignment'!D61,_Output!C:C,"C")</f>
        <v>0</v>
      </c>
      <c r="P61" s="220"/>
      <c r="Q61" s="220"/>
      <c r="R61" s="225"/>
    </row>
    <row r="62" spans="1:18">
      <c r="A62" s="718" t="s">
        <v>3976</v>
      </c>
      <c r="B62" s="689" t="s">
        <v>3995</v>
      </c>
      <c r="C62" s="723" t="s">
        <v>2644</v>
      </c>
      <c r="D62" s="250" t="s">
        <v>2921</v>
      </c>
      <c r="E62" s="717">
        <f>COUNTIFS(_Output!G:G,'_NIST-CSF_Alignment'!D62,_Output!C:C,"M",_Output!B:B,1)</f>
        <v>13</v>
      </c>
      <c r="F62" s="231">
        <f>SUMIFS(_Output!H:H,_Output!G:G,'_NIST-CSF_Alignment'!D62,_Output!C:C,"M")</f>
        <v>13</v>
      </c>
      <c r="G62" s="223">
        <f>SUMIFS(_Output!I:I,_Output!G:G,'_NIST-CSF_Alignment'!D62,_Output!C:C,"M")</f>
        <v>0</v>
      </c>
      <c r="H62" s="223">
        <f>SUMIFS(_Output!J:J,_Output!G:G,'_NIST-CSF_Alignment'!D62,_Output!C:C,"M")</f>
        <v>65</v>
      </c>
      <c r="I62" s="223"/>
      <c r="J62" s="220"/>
      <c r="K62" s="225"/>
      <c r="L62" s="236">
        <f>COUNTIFS(_Output!G:G,'_NIST-CSF_Alignment'!D62,_Output!C:C,"C",_Output!B:B,1)</f>
        <v>2</v>
      </c>
      <c r="M62" s="230">
        <f>SUMIFS(_Output!H:H,_Output!G:G,'_NIST-CSF_Alignment'!D62,_Output!C:C,"C")</f>
        <v>2</v>
      </c>
      <c r="N62" s="230">
        <f>SUMIFS(_Output!I:I,_Output!G:G,'_NIST-CSF_Alignment'!D62,_Output!C:C,"C")</f>
        <v>0</v>
      </c>
      <c r="O62" s="230">
        <f>SUMIFS(_Output!J:J,_Output!G:G,'_NIST-CSF_Alignment'!D62,_Output!C:C,"C")</f>
        <v>10</v>
      </c>
      <c r="P62" s="219"/>
      <c r="Q62" s="219"/>
      <c r="R62" s="63"/>
    </row>
    <row r="63" spans="1:18">
      <c r="A63" s="718" t="s">
        <v>3976</v>
      </c>
      <c r="B63" s="689" t="s">
        <v>3995</v>
      </c>
      <c r="C63" s="723" t="s">
        <v>2644</v>
      </c>
      <c r="D63" s="250" t="s">
        <v>3121</v>
      </c>
      <c r="E63" s="717">
        <f>COUNTIFS(_Output!G:G,'_NIST-CSF_Alignment'!D63,_Output!C:C,"M",_Output!B:B,1)</f>
        <v>12</v>
      </c>
      <c r="F63" s="231">
        <f>SUMIFS(_Output!H:H,_Output!G:G,'_NIST-CSF_Alignment'!D63,_Output!C:C,"M")</f>
        <v>12</v>
      </c>
      <c r="G63" s="223">
        <f>SUMIFS(_Output!I:I,_Output!G:G,'_NIST-CSF_Alignment'!D63,_Output!C:C,"M")</f>
        <v>0</v>
      </c>
      <c r="H63" s="223">
        <f>SUMIFS(_Output!J:J,_Output!G:G,'_NIST-CSF_Alignment'!D63,_Output!C:C,"M")</f>
        <v>60</v>
      </c>
      <c r="I63" s="223"/>
      <c r="J63" s="220"/>
      <c r="K63" s="225"/>
      <c r="L63" s="236">
        <f>COUNTIFS(_Output!G:G,'_NIST-CSF_Alignment'!D63,_Output!C:C,"C",_Output!B:B,1)</f>
        <v>3</v>
      </c>
      <c r="M63" s="230">
        <f>SUMIFS(_Output!H:H,_Output!G:G,'_NIST-CSF_Alignment'!D63,_Output!C:C,"C")</f>
        <v>3</v>
      </c>
      <c r="N63" s="230">
        <f>SUMIFS(_Output!I:I,_Output!G:G,'_NIST-CSF_Alignment'!D63,_Output!C:C,"C")</f>
        <v>0</v>
      </c>
      <c r="O63" s="230">
        <f>SUMIFS(_Output!J:J,_Output!G:G,'_NIST-CSF_Alignment'!D63,_Output!C:C,"C")</f>
        <v>15</v>
      </c>
      <c r="P63" s="219"/>
      <c r="Q63" s="219"/>
      <c r="R63" s="63"/>
    </row>
    <row r="64" spans="1:18">
      <c r="A64" s="719" t="s">
        <v>3976</v>
      </c>
      <c r="B64" s="704" t="s">
        <v>3995</v>
      </c>
      <c r="C64" s="626" t="s">
        <v>2644</v>
      </c>
      <c r="D64" s="666" t="s">
        <v>2984</v>
      </c>
      <c r="E64" s="717">
        <f>COUNTIFS(_Output!G:G,'_NIST-CSF_Alignment'!D64,_Output!C:C,"M",_Output!B:B,1)</f>
        <v>11</v>
      </c>
      <c r="F64" s="231">
        <f>SUMIFS(_Output!H:H,_Output!G:G,'_NIST-CSF_Alignment'!D64,_Output!C:C,"M")</f>
        <v>11</v>
      </c>
      <c r="G64" s="234">
        <f>SUMIFS(_Output!I:I,_Output!G:G,'_NIST-CSF_Alignment'!D64,_Output!C:C,"M")</f>
        <v>0</v>
      </c>
      <c r="H64" s="234">
        <f>SUMIFS(_Output!J:J,_Output!G:G,'_NIST-CSF_Alignment'!D64,_Output!C:C,"M")</f>
        <v>55</v>
      </c>
      <c r="I64" s="234"/>
      <c r="J64" s="233"/>
      <c r="K64" s="235"/>
      <c r="L64" s="236">
        <f>COUNTIFS(_Output!G:G,'_NIST-CSF_Alignment'!D64,_Output!C:C,"C",_Output!B:B,1)</f>
        <v>0</v>
      </c>
      <c r="M64" s="230">
        <f>SUMIFS(_Output!H:H,_Output!G:G,'_NIST-CSF_Alignment'!D64,_Output!C:C,"C")</f>
        <v>0</v>
      </c>
      <c r="N64" s="230">
        <f>SUMIFS(_Output!I:I,_Output!G:G,'_NIST-CSF_Alignment'!D64,_Output!C:C,"C")</f>
        <v>0</v>
      </c>
      <c r="O64" s="230">
        <f>SUMIFS(_Output!J:J,_Output!G:G,'_NIST-CSF_Alignment'!D64,_Output!C:C,"C")</f>
        <v>0</v>
      </c>
      <c r="P64" s="230"/>
      <c r="Q64" s="230"/>
      <c r="R64" s="232"/>
    </row>
    <row r="65" spans="1:18">
      <c r="A65" s="720"/>
      <c r="B65" s="716"/>
      <c r="C65" s="716"/>
      <c r="D65" s="242"/>
      <c r="E65" s="245" t="s">
        <v>2732</v>
      </c>
      <c r="F65" s="238">
        <f>SUMIFS(F61:F64,$E61:$E64, "&gt;0")</f>
        <v>37</v>
      </c>
      <c r="G65" s="238">
        <f t="shared" ref="G65:H65" si="6">SUMIFS(G61:G64,$E61:$E64, "&gt;0")</f>
        <v>0</v>
      </c>
      <c r="H65" s="238">
        <f t="shared" si="6"/>
        <v>185</v>
      </c>
      <c r="I65" s="238">
        <f>IFERROR(IF(ROUND(100*(G65-F65)/(H65-F65),2) &lt; 0, 0, ROUND(100*(G65-F65)/(H65-F65),2)),0)</f>
        <v>0</v>
      </c>
      <c r="J65" s="239">
        <f>IF(F65&gt;0,1,0)</f>
        <v>1</v>
      </c>
      <c r="K65" s="240"/>
      <c r="L65" s="241" t="s">
        <v>2732</v>
      </c>
      <c r="M65" s="239">
        <f>SUMIFS(M61:M64,$L61:$L64, "&gt;0")</f>
        <v>5</v>
      </c>
      <c r="N65" s="239">
        <f t="shared" ref="N65:O65" si="7">SUMIFS(N61:N64,$L61:$L64, "&gt;0")</f>
        <v>0</v>
      </c>
      <c r="O65" s="239">
        <f t="shared" si="7"/>
        <v>25</v>
      </c>
      <c r="P65" s="239">
        <f>IFERROR(IF(ROUND(100*(N65-M65)/(O65-M65),2) &lt; 0, 0, ROUND(100*(N65-M65)/(O65-M65),2)),0)</f>
        <v>0</v>
      </c>
      <c r="Q65" s="239">
        <f>IF(M65&gt;0,1,0)</f>
        <v>1</v>
      </c>
      <c r="R65" s="240"/>
    </row>
    <row r="66" spans="1:18" ht="15" thickBot="1">
      <c r="A66" s="747"/>
      <c r="B66" s="730"/>
      <c r="C66" s="730"/>
      <c r="D66" s="731"/>
      <c r="E66" s="732" t="s">
        <v>3994</v>
      </c>
      <c r="F66" s="733"/>
      <c r="G66" s="733"/>
      <c r="H66" s="733"/>
      <c r="I66" s="733">
        <f>SUM(I42:I65)</f>
        <v>0</v>
      </c>
      <c r="J66" s="734">
        <f>SUM(J42:J65)</f>
        <v>3</v>
      </c>
      <c r="K66" s="735">
        <f>IFERROR(ROUND(I66/J66,2),0)</f>
        <v>0</v>
      </c>
      <c r="L66" s="736" t="s">
        <v>3994</v>
      </c>
      <c r="M66" s="734"/>
      <c r="N66" s="734"/>
      <c r="O66" s="734"/>
      <c r="P66" s="734">
        <f>SUM(P42:P65)</f>
        <v>0</v>
      </c>
      <c r="Q66" s="734">
        <f>SUM(Q42:Q65)</f>
        <v>3</v>
      </c>
      <c r="R66" s="735">
        <f>IFERROR(ROUND(P66/Q66,2),0)</f>
        <v>0</v>
      </c>
    </row>
    <row r="67" spans="1:18">
      <c r="A67" s="703" t="s">
        <v>3976</v>
      </c>
      <c r="B67" s="703" t="s">
        <v>4002</v>
      </c>
      <c r="C67" s="723" t="s">
        <v>2646</v>
      </c>
      <c r="D67" s="250" t="s">
        <v>4003</v>
      </c>
      <c r="E67" s="717">
        <f>COUNTIFS(_Output!G:G,'_NIST-CSF_Alignment'!D67,_Output!C:C,"M",_Output!B:B,1)</f>
        <v>0</v>
      </c>
      <c r="F67" s="231">
        <f>SUMIFS(_Output!H:H,_Output!G:G,'_NIST-CSF_Alignment'!D67,_Output!C:C,"M")</f>
        <v>0</v>
      </c>
      <c r="G67" s="223">
        <f>SUMIFS(_Output!I:I,_Output!G:G,'_NIST-CSF_Alignment'!D67,_Output!C:C,"M")</f>
        <v>0</v>
      </c>
      <c r="H67" s="223">
        <f>SUMIFS(_Output!J:J,_Output!G:G,'_NIST-CSF_Alignment'!D67,_Output!C:C,"M")</f>
        <v>0</v>
      </c>
      <c r="I67" s="223"/>
      <c r="J67" s="220"/>
      <c r="K67" s="225"/>
      <c r="L67" s="236">
        <f>COUNTIFS(_Output!G:G,'_NIST-CSF_Alignment'!D67,_Output!C:C,"C",_Output!B:B,1)</f>
        <v>0</v>
      </c>
      <c r="M67" s="230">
        <f>SUMIFS(_Output!H:H,_Output!G:G,'_NIST-CSF_Alignment'!D67,_Output!C:C,"C")</f>
        <v>0</v>
      </c>
      <c r="N67" s="230">
        <f>SUMIFS(_Output!I:I,_Output!G:G,'_NIST-CSF_Alignment'!D67,_Output!C:C,"C")</f>
        <v>0</v>
      </c>
      <c r="O67" s="230">
        <f>SUMIFS(_Output!J:J,_Output!G:G,'_NIST-CSF_Alignment'!D67,_Output!C:C,"C")</f>
        <v>0</v>
      </c>
      <c r="P67" s="220"/>
      <c r="Q67" s="220"/>
      <c r="R67" s="225"/>
    </row>
    <row r="68" spans="1:18">
      <c r="A68" s="690" t="s">
        <v>3976</v>
      </c>
      <c r="B68" s="690" t="s">
        <v>4002</v>
      </c>
      <c r="C68" s="724" t="s">
        <v>2646</v>
      </c>
      <c r="D68" s="250" t="s">
        <v>4004</v>
      </c>
      <c r="E68" s="717">
        <f>COUNTIFS(_Output!G:G,'_NIST-CSF_Alignment'!D68,_Output!C:C,"M",_Output!B:B,1)</f>
        <v>0</v>
      </c>
      <c r="F68" s="231">
        <f>SUMIFS(_Output!H:H,_Output!G:G,'_NIST-CSF_Alignment'!D68,_Output!C:C,"M")</f>
        <v>0</v>
      </c>
      <c r="G68" s="223">
        <f>SUMIFS(_Output!I:I,_Output!G:G,'_NIST-CSF_Alignment'!D68,_Output!C:C,"M")</f>
        <v>0</v>
      </c>
      <c r="H68" s="223">
        <f>SUMIFS(_Output!J:J,_Output!G:G,'_NIST-CSF_Alignment'!D68,_Output!C:C,"M")</f>
        <v>0</v>
      </c>
      <c r="I68" s="223"/>
      <c r="J68" s="220"/>
      <c r="K68" s="225"/>
      <c r="L68" s="236">
        <f>COUNTIFS(_Output!G:G,'_NIST-CSF_Alignment'!D68,_Output!C:C,"C",_Output!B:B,1)</f>
        <v>0</v>
      </c>
      <c r="M68" s="230">
        <f>SUMIFS(_Output!H:H,_Output!G:G,'_NIST-CSF_Alignment'!D68,_Output!C:C,"C")</f>
        <v>0</v>
      </c>
      <c r="N68" s="230">
        <f>SUMIFS(_Output!I:I,_Output!G:G,'_NIST-CSF_Alignment'!D68,_Output!C:C,"C")</f>
        <v>0</v>
      </c>
      <c r="O68" s="230">
        <f>SUMIFS(_Output!J:J,_Output!G:G,'_NIST-CSF_Alignment'!D68,_Output!C:C,"C")</f>
        <v>0</v>
      </c>
      <c r="P68" s="220"/>
      <c r="Q68" s="220"/>
      <c r="R68" s="225"/>
    </row>
    <row r="69" spans="1:18">
      <c r="A69" s="690" t="s">
        <v>3976</v>
      </c>
      <c r="B69" s="690" t="s">
        <v>4002</v>
      </c>
      <c r="C69" s="724" t="s">
        <v>2646</v>
      </c>
      <c r="D69" s="250" t="s">
        <v>4005</v>
      </c>
      <c r="E69" s="717">
        <f>COUNTIFS(_Output!G:G,'_NIST-CSF_Alignment'!D69,_Output!C:C,"M",_Output!B:B,1)</f>
        <v>0</v>
      </c>
      <c r="F69" s="231">
        <f>SUMIFS(_Output!H:H,_Output!G:G,'_NIST-CSF_Alignment'!D69,_Output!C:C,"M")</f>
        <v>0</v>
      </c>
      <c r="G69" s="223">
        <f>SUMIFS(_Output!I:I,_Output!G:G,'_NIST-CSF_Alignment'!D69,_Output!C:C,"M")</f>
        <v>0</v>
      </c>
      <c r="H69" s="223">
        <f>SUMIFS(_Output!J:J,_Output!G:G,'_NIST-CSF_Alignment'!D69,_Output!C:C,"M")</f>
        <v>0</v>
      </c>
      <c r="I69" s="223"/>
      <c r="J69" s="220"/>
      <c r="K69" s="225"/>
      <c r="L69" s="236">
        <f>COUNTIFS(_Output!G:G,'_NIST-CSF_Alignment'!D69,_Output!C:C,"C",_Output!B:B,1)</f>
        <v>0</v>
      </c>
      <c r="M69" s="230">
        <f>SUMIFS(_Output!H:H,_Output!G:G,'_NIST-CSF_Alignment'!D69,_Output!C:C,"C")</f>
        <v>0</v>
      </c>
      <c r="N69" s="230">
        <f>SUMIFS(_Output!I:I,_Output!G:G,'_NIST-CSF_Alignment'!D69,_Output!C:C,"C")</f>
        <v>0</v>
      </c>
      <c r="O69" s="230">
        <f>SUMIFS(_Output!J:J,_Output!G:G,'_NIST-CSF_Alignment'!D69,_Output!C:C,"C")</f>
        <v>0</v>
      </c>
      <c r="P69" s="220"/>
      <c r="Q69" s="220"/>
      <c r="R69" s="225"/>
    </row>
    <row r="70" spans="1:18">
      <c r="A70" s="690" t="s">
        <v>3976</v>
      </c>
      <c r="B70" s="690" t="s">
        <v>4002</v>
      </c>
      <c r="C70" s="724" t="s">
        <v>2646</v>
      </c>
      <c r="D70" s="250" t="s">
        <v>4006</v>
      </c>
      <c r="E70" s="717">
        <f>COUNTIFS(_Output!G:G,'_NIST-CSF_Alignment'!D70,_Output!C:C,"M",_Output!B:B,1)</f>
        <v>0</v>
      </c>
      <c r="F70" s="231">
        <f>SUMIFS(_Output!H:H,_Output!G:G,'_NIST-CSF_Alignment'!D70,_Output!C:C,"M")</f>
        <v>0</v>
      </c>
      <c r="G70" s="223">
        <f>SUMIFS(_Output!I:I,_Output!G:G,'_NIST-CSF_Alignment'!D70,_Output!C:C,"M")</f>
        <v>0</v>
      </c>
      <c r="H70" s="223">
        <f>SUMIFS(_Output!J:J,_Output!G:G,'_NIST-CSF_Alignment'!D70,_Output!C:C,"M")</f>
        <v>0</v>
      </c>
      <c r="I70" s="223"/>
      <c r="J70" s="220"/>
      <c r="K70" s="225"/>
      <c r="L70" s="236">
        <f>COUNTIFS(_Output!G:G,'_NIST-CSF_Alignment'!D70,_Output!C:C,"C",_Output!B:B,1)</f>
        <v>0</v>
      </c>
      <c r="M70" s="230">
        <f>SUMIFS(_Output!H:H,_Output!G:G,'_NIST-CSF_Alignment'!D70,_Output!C:C,"C")</f>
        <v>0</v>
      </c>
      <c r="N70" s="230">
        <f>SUMIFS(_Output!I:I,_Output!G:G,'_NIST-CSF_Alignment'!D70,_Output!C:C,"C")</f>
        <v>0</v>
      </c>
      <c r="O70" s="230">
        <f>SUMIFS(_Output!J:J,_Output!G:G,'_NIST-CSF_Alignment'!D70,_Output!C:C,"C")</f>
        <v>0</v>
      </c>
      <c r="P70" s="220"/>
      <c r="Q70" s="220"/>
      <c r="R70" s="225"/>
    </row>
    <row r="71" spans="1:18">
      <c r="A71" s="690" t="s">
        <v>3976</v>
      </c>
      <c r="B71" s="690" t="s">
        <v>4002</v>
      </c>
      <c r="C71" s="724" t="s">
        <v>2646</v>
      </c>
      <c r="D71" s="250" t="s">
        <v>2990</v>
      </c>
      <c r="E71" s="717">
        <f>COUNTIFS(_Output!G:G,'_NIST-CSF_Alignment'!D71,_Output!C:C,"M",_Output!B:B,1)</f>
        <v>13</v>
      </c>
      <c r="F71" s="231">
        <f>SUMIFS(_Output!H:H,_Output!G:G,'_NIST-CSF_Alignment'!D71,_Output!C:C,"M")</f>
        <v>13</v>
      </c>
      <c r="G71" s="223">
        <f>SUMIFS(_Output!I:I,_Output!G:G,'_NIST-CSF_Alignment'!D71,_Output!C:C,"M")</f>
        <v>0</v>
      </c>
      <c r="H71" s="223">
        <f>SUMIFS(_Output!J:J,_Output!G:G,'_NIST-CSF_Alignment'!D71,_Output!C:C,"M")</f>
        <v>65</v>
      </c>
      <c r="I71" s="223"/>
      <c r="J71" s="220"/>
      <c r="K71" s="225"/>
      <c r="L71" s="236">
        <f>COUNTIFS(_Output!G:G,'_NIST-CSF_Alignment'!D71,_Output!C:C,"C",_Output!B:B,1)</f>
        <v>0</v>
      </c>
      <c r="M71" s="230">
        <f>SUMIFS(_Output!H:H,_Output!G:G,'_NIST-CSF_Alignment'!D71,_Output!C:C,"C")</f>
        <v>0</v>
      </c>
      <c r="N71" s="230">
        <f>SUMIFS(_Output!I:I,_Output!G:G,'_NIST-CSF_Alignment'!D71,_Output!C:C,"C")</f>
        <v>0</v>
      </c>
      <c r="O71" s="230">
        <f>SUMIFS(_Output!J:J,_Output!G:G,'_NIST-CSF_Alignment'!D71,_Output!C:C,"C")</f>
        <v>0</v>
      </c>
      <c r="P71" s="220"/>
      <c r="Q71" s="220"/>
      <c r="R71" s="225"/>
    </row>
    <row r="72" spans="1:18">
      <c r="A72" s="690" t="s">
        <v>3976</v>
      </c>
      <c r="B72" s="690" t="s">
        <v>4002</v>
      </c>
      <c r="C72" s="725" t="s">
        <v>2646</v>
      </c>
      <c r="D72" s="250" t="s">
        <v>4007</v>
      </c>
      <c r="E72" s="717">
        <f>COUNTIFS(_Output!G:G,'_NIST-CSF_Alignment'!D72,_Output!C:C,"M",_Output!B:B,1)</f>
        <v>0</v>
      </c>
      <c r="F72" s="231">
        <f>SUMIFS(_Output!H:H,_Output!G:G,'_NIST-CSF_Alignment'!D72,_Output!C:C,"M")</f>
        <v>0</v>
      </c>
      <c r="G72" s="223">
        <f>SUMIFS(_Output!I:I,_Output!G:G,'_NIST-CSF_Alignment'!D72,_Output!C:C,"M")</f>
        <v>0</v>
      </c>
      <c r="H72" s="223">
        <f>SUMIFS(_Output!J:J,_Output!G:G,'_NIST-CSF_Alignment'!D72,_Output!C:C,"M")</f>
        <v>0</v>
      </c>
      <c r="I72" s="223"/>
      <c r="J72" s="220"/>
      <c r="K72" s="225"/>
      <c r="L72" s="236">
        <f>COUNTIFS(_Output!G:G,'_NIST-CSF_Alignment'!D72,_Output!C:C,"C",_Output!B:B,1)</f>
        <v>0</v>
      </c>
      <c r="M72" s="230">
        <f>SUMIFS(_Output!H:H,_Output!G:G,'_NIST-CSF_Alignment'!D72,_Output!C:C,"C")</f>
        <v>0</v>
      </c>
      <c r="N72" s="230">
        <f>SUMIFS(_Output!I:I,_Output!G:G,'_NIST-CSF_Alignment'!D72,_Output!C:C,"C")</f>
        <v>0</v>
      </c>
      <c r="O72" s="230">
        <f>SUMIFS(_Output!J:J,_Output!G:G,'_NIST-CSF_Alignment'!D72,_Output!C:C,"C")</f>
        <v>0</v>
      </c>
      <c r="P72" s="220"/>
      <c r="Q72" s="220"/>
      <c r="R72" s="225"/>
    </row>
    <row r="73" spans="1:18">
      <c r="A73" s="720"/>
      <c r="B73" s="716"/>
      <c r="C73" s="716"/>
      <c r="D73" s="242"/>
      <c r="E73" s="246" t="s">
        <v>2732</v>
      </c>
      <c r="F73" s="238">
        <f>SUMIFS(F67:F72,$E67:$E72, "&gt;0")</f>
        <v>13</v>
      </c>
      <c r="G73" s="238">
        <f t="shared" ref="G73:H73" si="8">SUMIFS(G67:G72,$E67:$E72, "&gt;0")</f>
        <v>0</v>
      </c>
      <c r="H73" s="238">
        <f t="shared" si="8"/>
        <v>65</v>
      </c>
      <c r="I73" s="238">
        <f>IFERROR(IF(ROUND(100*(G73-F73)/(H73-F73),2) &lt; 0, 0, ROUND(100*(G73-F73)/(H73-F73),2)),0)</f>
        <v>0</v>
      </c>
      <c r="J73" s="239">
        <f>IF(F73&gt;0,1,0)</f>
        <v>1</v>
      </c>
      <c r="K73" s="240"/>
      <c r="L73" s="241" t="s">
        <v>2732</v>
      </c>
      <c r="M73" s="239">
        <f>SUMIFS(M67:M72,$L67:$L72, "&gt;0")</f>
        <v>0</v>
      </c>
      <c r="N73" s="239">
        <f t="shared" ref="N73:O73" si="9">SUMIFS(N67:N72,$L67:$L72, "&gt;0")</f>
        <v>0</v>
      </c>
      <c r="O73" s="239">
        <f t="shared" si="9"/>
        <v>0</v>
      </c>
      <c r="P73" s="239">
        <f>IFERROR(IF(ROUND(100*(N73-M73)/(O73-M73),2) &lt; 0, 0, ROUND(100*(N73-M73)/(O73-M73),2)),0)</f>
        <v>0</v>
      </c>
      <c r="Q73" s="239">
        <f>IF(M73&gt;0,1,0)</f>
        <v>0</v>
      </c>
      <c r="R73" s="242"/>
    </row>
    <row r="74" spans="1:18">
      <c r="A74" s="690" t="s">
        <v>3976</v>
      </c>
      <c r="B74" s="690" t="s">
        <v>4002</v>
      </c>
      <c r="C74" s="723" t="s">
        <v>2647</v>
      </c>
      <c r="D74" s="250" t="s">
        <v>2870</v>
      </c>
      <c r="E74" s="717">
        <f>COUNTIFS(_Output!G:G,'_NIST-CSF_Alignment'!D74,_Output!C:C,"M",_Output!B:B,1)</f>
        <v>6</v>
      </c>
      <c r="F74" s="231">
        <f>SUMIFS(_Output!H:H,_Output!G:G,'_NIST-CSF_Alignment'!D74,_Output!C:C,"M")</f>
        <v>6</v>
      </c>
      <c r="G74" s="223">
        <f>SUMIFS(_Output!I:I,_Output!G:G,'_NIST-CSF_Alignment'!D74,_Output!C:C,"M")</f>
        <v>0</v>
      </c>
      <c r="H74" s="223">
        <f>SUMIFS(_Output!J:J,_Output!G:G,'_NIST-CSF_Alignment'!D74,_Output!C:C,"M")</f>
        <v>30</v>
      </c>
      <c r="I74" s="223"/>
      <c r="J74" s="220"/>
      <c r="K74" s="225"/>
      <c r="L74" s="236">
        <f>COUNTIFS(_Output!G:G,'_NIST-CSF_Alignment'!D74,_Output!C:C,"C",_Output!B:B,1)</f>
        <v>2</v>
      </c>
      <c r="M74" s="230">
        <f>SUMIFS(_Output!H:H,_Output!G:G,'_NIST-CSF_Alignment'!D74,_Output!C:C,"C")</f>
        <v>2</v>
      </c>
      <c r="N74" s="230">
        <f>SUMIFS(_Output!I:I,_Output!G:G,'_NIST-CSF_Alignment'!D74,_Output!C:C,"C")</f>
        <v>0</v>
      </c>
      <c r="O74" s="230">
        <f>SUMIFS(_Output!J:J,_Output!G:G,'_NIST-CSF_Alignment'!D74,_Output!C:C,"C")</f>
        <v>10</v>
      </c>
      <c r="P74" s="220"/>
      <c r="Q74" s="220"/>
      <c r="R74" s="225"/>
    </row>
    <row r="75" spans="1:18">
      <c r="A75" s="690" t="s">
        <v>3976</v>
      </c>
      <c r="B75" s="690" t="s">
        <v>4002</v>
      </c>
      <c r="C75" s="723" t="s">
        <v>2647</v>
      </c>
      <c r="D75" s="250" t="s">
        <v>2883</v>
      </c>
      <c r="E75" s="717">
        <f>COUNTIFS(_Output!G:G,'_NIST-CSF_Alignment'!D75,_Output!C:C,"M",_Output!B:B,1)</f>
        <v>13</v>
      </c>
      <c r="F75" s="231">
        <f>SUMIFS(_Output!H:H,_Output!G:G,'_NIST-CSF_Alignment'!D75,_Output!C:C,"M")</f>
        <v>13</v>
      </c>
      <c r="G75" s="223">
        <f>SUMIFS(_Output!I:I,_Output!G:G,'_NIST-CSF_Alignment'!D75,_Output!C:C,"M")</f>
        <v>0</v>
      </c>
      <c r="H75" s="223">
        <f>SUMIFS(_Output!J:J,_Output!G:G,'_NIST-CSF_Alignment'!D75,_Output!C:C,"M")</f>
        <v>65</v>
      </c>
      <c r="I75" s="223"/>
      <c r="J75" s="220"/>
      <c r="K75" s="225"/>
      <c r="L75" s="236">
        <f>COUNTIFS(_Output!G:G,'_NIST-CSF_Alignment'!D75,_Output!C:C,"C",_Output!B:B,1)</f>
        <v>1</v>
      </c>
      <c r="M75" s="230">
        <f>SUMIFS(_Output!H:H,_Output!G:G,'_NIST-CSF_Alignment'!D75,_Output!C:C,"C")</f>
        <v>1</v>
      </c>
      <c r="N75" s="230">
        <f>SUMIFS(_Output!I:I,_Output!G:G,'_NIST-CSF_Alignment'!D75,_Output!C:C,"C")</f>
        <v>0</v>
      </c>
      <c r="O75" s="230">
        <f>SUMIFS(_Output!J:J,_Output!G:G,'_NIST-CSF_Alignment'!D75,_Output!C:C,"C")</f>
        <v>5</v>
      </c>
      <c r="P75" s="220"/>
      <c r="Q75" s="220"/>
      <c r="R75" s="225"/>
    </row>
    <row r="76" spans="1:18">
      <c r="A76" s="720"/>
      <c r="B76" s="716"/>
      <c r="C76" s="716"/>
      <c r="D76" s="242"/>
      <c r="E76" s="246" t="s">
        <v>2732</v>
      </c>
      <c r="F76" s="238">
        <f>SUMIFS(F74:F75,$E74:$E75, "&gt;0")</f>
        <v>19</v>
      </c>
      <c r="G76" s="238">
        <f t="shared" ref="G76:H76" si="10">SUMIFS(G74:G75,$E74:$E75, "&gt;0")</f>
        <v>0</v>
      </c>
      <c r="H76" s="238">
        <f t="shared" si="10"/>
        <v>95</v>
      </c>
      <c r="I76" s="238">
        <f>IFERROR(IF(ROUND(100*(G76-F76)/(H76-F76),2) &lt; 0, 0, ROUND(100*(G76-F76)/(H76-F76),2)),0)</f>
        <v>0</v>
      </c>
      <c r="J76" s="239">
        <f>IF(F76&gt;0,1,0)</f>
        <v>1</v>
      </c>
      <c r="K76" s="240"/>
      <c r="L76" s="241" t="s">
        <v>2732</v>
      </c>
      <c r="M76" s="239">
        <f>SUMIFS(M74:M75,$L74:$L75, "&gt;0")</f>
        <v>3</v>
      </c>
      <c r="N76" s="239">
        <f t="shared" ref="N76:O76" si="11">SUMIFS(N74:N75,$L74:$L75, "&gt;0")</f>
        <v>0</v>
      </c>
      <c r="O76" s="239">
        <f t="shared" si="11"/>
        <v>15</v>
      </c>
      <c r="P76" s="239">
        <f>IFERROR(IF(ROUND(100*(N76-M76)/(O76-M76),2) &lt; 0, 0, ROUND(100*(N76-M76)/(O76-M76),2)),0)</f>
        <v>0</v>
      </c>
      <c r="Q76" s="239">
        <f>IF(M76&gt;0,1,0)</f>
        <v>1</v>
      </c>
      <c r="R76" s="243"/>
    </row>
    <row r="77" spans="1:18">
      <c r="A77" s="690" t="s">
        <v>3976</v>
      </c>
      <c r="B77" s="690" t="s">
        <v>4002</v>
      </c>
      <c r="C77" s="723" t="s">
        <v>2648</v>
      </c>
      <c r="D77" s="250" t="s">
        <v>3142</v>
      </c>
      <c r="E77" s="717">
        <f>COUNTIFS(_Output!G:G,'_NIST-CSF_Alignment'!D77,_Output!C:C,"M",_Output!B:B,1)</f>
        <v>1</v>
      </c>
      <c r="F77" s="231">
        <f>SUMIFS(_Output!H:H,_Output!G:G,'_NIST-CSF_Alignment'!D77,_Output!C:C,"M")</f>
        <v>1</v>
      </c>
      <c r="G77" s="223">
        <f>SUMIFS(_Output!I:I,_Output!G:G,'_NIST-CSF_Alignment'!D77,_Output!C:C,"M")</f>
        <v>0</v>
      </c>
      <c r="H77" s="223">
        <f>SUMIFS(_Output!J:J,_Output!G:G,'_NIST-CSF_Alignment'!D77,_Output!C:C,"M")</f>
        <v>5</v>
      </c>
      <c r="I77" s="223"/>
      <c r="J77" s="220"/>
      <c r="K77" s="225"/>
      <c r="L77" s="236">
        <f>COUNTIFS(_Output!G:G,'_NIST-CSF_Alignment'!D77,_Output!C:C,"C",_Output!B:B,1)</f>
        <v>5</v>
      </c>
      <c r="M77" s="230">
        <f>SUMIFS(_Output!H:H,_Output!G:G,'_NIST-CSF_Alignment'!D77,_Output!C:C,"C")</f>
        <v>5</v>
      </c>
      <c r="N77" s="230">
        <f>SUMIFS(_Output!I:I,_Output!G:G,'_NIST-CSF_Alignment'!D77,_Output!C:C,"C")</f>
        <v>0</v>
      </c>
      <c r="O77" s="230">
        <f>SUMIFS(_Output!J:J,_Output!G:G,'_NIST-CSF_Alignment'!D77,_Output!C:C,"C")</f>
        <v>25</v>
      </c>
      <c r="P77" s="220"/>
      <c r="Q77" s="220"/>
      <c r="R77" s="225"/>
    </row>
    <row r="78" spans="1:18">
      <c r="A78" s="690" t="s">
        <v>3976</v>
      </c>
      <c r="B78" s="690" t="s">
        <v>4002</v>
      </c>
      <c r="C78" s="723" t="s">
        <v>2648</v>
      </c>
      <c r="D78" s="250" t="s">
        <v>3473</v>
      </c>
      <c r="E78" s="717">
        <f>COUNTIFS(_Output!G:G,'_NIST-CSF_Alignment'!D78,_Output!C:C,"M",_Output!B:B,1)</f>
        <v>1</v>
      </c>
      <c r="F78" s="231">
        <f>SUMIFS(_Output!H:H,_Output!G:G,'_NIST-CSF_Alignment'!D78,_Output!C:C,"M")</f>
        <v>1</v>
      </c>
      <c r="G78" s="223">
        <f>SUMIFS(_Output!I:I,_Output!G:G,'_NIST-CSF_Alignment'!D78,_Output!C:C,"M")</f>
        <v>0</v>
      </c>
      <c r="H78" s="223">
        <f>SUMIFS(_Output!J:J,_Output!G:G,'_NIST-CSF_Alignment'!D78,_Output!C:C,"M")</f>
        <v>5</v>
      </c>
      <c r="I78" s="223"/>
      <c r="J78" s="220"/>
      <c r="K78" s="225"/>
      <c r="L78" s="236">
        <f>COUNTIFS(_Output!G:G,'_NIST-CSF_Alignment'!D78,_Output!C:C,"C",_Output!B:B,1)</f>
        <v>2</v>
      </c>
      <c r="M78" s="230">
        <f>SUMIFS(_Output!H:H,_Output!G:G,'_NIST-CSF_Alignment'!D78,_Output!C:C,"C")</f>
        <v>2</v>
      </c>
      <c r="N78" s="230">
        <f>SUMIFS(_Output!I:I,_Output!G:G,'_NIST-CSF_Alignment'!D78,_Output!C:C,"C")</f>
        <v>0</v>
      </c>
      <c r="O78" s="230">
        <f>SUMIFS(_Output!J:J,_Output!G:G,'_NIST-CSF_Alignment'!D78,_Output!C:C,"C")</f>
        <v>10</v>
      </c>
      <c r="P78" s="220"/>
      <c r="Q78" s="220"/>
      <c r="R78" s="225"/>
    </row>
    <row r="79" spans="1:18">
      <c r="A79" s="690" t="s">
        <v>3976</v>
      </c>
      <c r="B79" s="690" t="s">
        <v>4002</v>
      </c>
      <c r="C79" s="723" t="s">
        <v>2648</v>
      </c>
      <c r="D79" s="250" t="s">
        <v>3788</v>
      </c>
      <c r="E79" s="717">
        <f>COUNTIFS(_Output!G:G,'_NIST-CSF_Alignment'!D79,_Output!C:C,"M",_Output!B:B,1)</f>
        <v>0</v>
      </c>
      <c r="F79" s="231">
        <f>SUMIFS(_Output!H:H,_Output!G:G,'_NIST-CSF_Alignment'!D79,_Output!C:C,"M")</f>
        <v>0</v>
      </c>
      <c r="G79" s="223">
        <f>SUMIFS(_Output!I:I,_Output!G:G,'_NIST-CSF_Alignment'!D79,_Output!C:C,"M")</f>
        <v>0</v>
      </c>
      <c r="H79" s="223">
        <f>SUMIFS(_Output!J:J,_Output!G:G,'_NIST-CSF_Alignment'!D79,_Output!C:C,"M")</f>
        <v>0</v>
      </c>
      <c r="I79" s="223"/>
      <c r="J79" s="220"/>
      <c r="K79" s="225"/>
      <c r="L79" s="236">
        <f>COUNTIFS(_Output!G:G,'_NIST-CSF_Alignment'!D79,_Output!C:C,"C",_Output!B:B,1)</f>
        <v>1</v>
      </c>
      <c r="M79" s="230">
        <f>SUMIFS(_Output!H:H,_Output!G:G,'_NIST-CSF_Alignment'!D79,_Output!C:C,"C")</f>
        <v>1</v>
      </c>
      <c r="N79" s="230">
        <f>SUMIFS(_Output!I:I,_Output!G:G,'_NIST-CSF_Alignment'!D79,_Output!C:C,"C")</f>
        <v>0</v>
      </c>
      <c r="O79" s="230">
        <f>SUMIFS(_Output!J:J,_Output!G:G,'_NIST-CSF_Alignment'!D79,_Output!C:C,"C")</f>
        <v>5</v>
      </c>
      <c r="P79" s="220"/>
      <c r="Q79" s="220"/>
      <c r="R79" s="225"/>
    </row>
    <row r="80" spans="1:18">
      <c r="A80" s="701" t="s">
        <v>3976</v>
      </c>
      <c r="B80" s="701" t="s">
        <v>4002</v>
      </c>
      <c r="C80" s="626" t="s">
        <v>2648</v>
      </c>
      <c r="D80" s="250" t="s">
        <v>2981</v>
      </c>
      <c r="E80" s="717">
        <f>COUNTIFS(_Output!G:G,'_NIST-CSF_Alignment'!D80,_Output!C:C,"M",_Output!B:B,1)</f>
        <v>9</v>
      </c>
      <c r="F80" s="231">
        <f>SUMIFS(_Output!H:H,_Output!G:G,'_NIST-CSF_Alignment'!D80,_Output!C:C,"M")</f>
        <v>9</v>
      </c>
      <c r="G80" s="223">
        <f>SUMIFS(_Output!I:I,_Output!G:G,'_NIST-CSF_Alignment'!D80,_Output!C:C,"M")</f>
        <v>0</v>
      </c>
      <c r="H80" s="223">
        <f>SUMIFS(_Output!J:J,_Output!G:G,'_NIST-CSF_Alignment'!D80,_Output!C:C,"M")</f>
        <v>45</v>
      </c>
      <c r="I80" s="223"/>
      <c r="J80" s="220"/>
      <c r="K80" s="225"/>
      <c r="L80" s="236">
        <f>COUNTIFS(_Output!G:G,'_NIST-CSF_Alignment'!D80,_Output!C:C,"C",_Output!B:B,1)</f>
        <v>0</v>
      </c>
      <c r="M80" s="230">
        <f>SUMIFS(_Output!H:H,_Output!G:G,'_NIST-CSF_Alignment'!D80,_Output!C:C,"C")</f>
        <v>0</v>
      </c>
      <c r="N80" s="230">
        <f>SUMIFS(_Output!I:I,_Output!G:G,'_NIST-CSF_Alignment'!D80,_Output!C:C,"C")</f>
        <v>0</v>
      </c>
      <c r="O80" s="230">
        <f>SUMIFS(_Output!J:J,_Output!G:G,'_NIST-CSF_Alignment'!D80,_Output!C:C,"C")</f>
        <v>0</v>
      </c>
      <c r="P80" s="220"/>
      <c r="Q80" s="220"/>
      <c r="R80" s="225"/>
    </row>
    <row r="81" spans="1:18">
      <c r="A81" s="720"/>
      <c r="B81" s="716"/>
      <c r="C81" s="716"/>
      <c r="D81" s="242"/>
      <c r="E81" s="245" t="s">
        <v>2732</v>
      </c>
      <c r="F81" s="238">
        <f>SUMIFS(F77:F80,$E77:$E80, "&gt;0")</f>
        <v>11</v>
      </c>
      <c r="G81" s="238">
        <f t="shared" ref="G81:H81" si="12">SUMIFS(G77:G80,$E77:$E80, "&gt;0")</f>
        <v>0</v>
      </c>
      <c r="H81" s="238">
        <f t="shared" si="12"/>
        <v>55</v>
      </c>
      <c r="I81" s="238">
        <f>IFERROR(IF(ROUND(100*(G81-F81)/(H81-F81),2) &lt; 0, 0, ROUND(100*(G81-F81)/(H81-F81),2)),0)</f>
        <v>0</v>
      </c>
      <c r="J81" s="239">
        <f>IF(F81&gt;0,1,0)</f>
        <v>1</v>
      </c>
      <c r="K81" s="240"/>
      <c r="L81" s="241" t="s">
        <v>2732</v>
      </c>
      <c r="M81" s="239">
        <f>SUMIFS(M77:M80,$L77:$L80, "&gt;0")</f>
        <v>8</v>
      </c>
      <c r="N81" s="239">
        <f t="shared" ref="N81:O81" si="13">SUMIFS(N77:N80,$L77:$L80, "&gt;0")</f>
        <v>0</v>
      </c>
      <c r="O81" s="239">
        <f t="shared" si="13"/>
        <v>40</v>
      </c>
      <c r="P81" s="239">
        <f>IFERROR(IF(ROUND(100*(N81-M81)/(O81-M81),2) &lt; 0, 0, ROUND(100*(N81-M81)/(O81-M81),2)),0)</f>
        <v>0</v>
      </c>
      <c r="Q81" s="239">
        <f>IF(M81&gt;0,1,0)</f>
        <v>1</v>
      </c>
      <c r="R81" s="240"/>
    </row>
    <row r="82" spans="1:18">
      <c r="A82" s="703" t="s">
        <v>3976</v>
      </c>
      <c r="B82" s="703" t="s">
        <v>4002</v>
      </c>
      <c r="C82" s="723" t="s">
        <v>2649</v>
      </c>
      <c r="D82" s="250" t="s">
        <v>4008</v>
      </c>
      <c r="E82" s="717">
        <f>COUNTIFS(_Output!G:G,'_NIST-CSF_Alignment'!D82,_Output!C:C,"M",_Output!B:B,1)</f>
        <v>0</v>
      </c>
      <c r="F82" s="231">
        <f>SUMIFS(_Output!H:H,_Output!G:G,'_NIST-CSF_Alignment'!D82,_Output!C:C,"M")</f>
        <v>0</v>
      </c>
      <c r="G82" s="223">
        <f>SUMIFS(_Output!I:I,_Output!G:G,'_NIST-CSF_Alignment'!D82,_Output!C:C,"M")</f>
        <v>0</v>
      </c>
      <c r="H82" s="223">
        <f>SUMIFS(_Output!J:J,_Output!G:G,'_NIST-CSF_Alignment'!D82,_Output!C:C,"M")</f>
        <v>0</v>
      </c>
      <c r="I82" s="223"/>
      <c r="J82" s="220"/>
      <c r="K82" s="225"/>
      <c r="L82" s="236">
        <f>COUNTIFS(_Output!G:G,'_NIST-CSF_Alignment'!D82,_Output!C:C,"C",_Output!B:B,1)</f>
        <v>0</v>
      </c>
      <c r="M82" s="230">
        <f>SUMIFS(_Output!H:H,_Output!G:G,'_NIST-CSF_Alignment'!D82,_Output!C:C,"C")</f>
        <v>0</v>
      </c>
      <c r="N82" s="230">
        <f>SUMIFS(_Output!I:I,_Output!G:G,'_NIST-CSF_Alignment'!D82,_Output!C:C,"C")</f>
        <v>0</v>
      </c>
      <c r="O82" s="230">
        <f>SUMIFS(_Output!J:J,_Output!G:G,'_NIST-CSF_Alignment'!D82,_Output!C:C,"C")</f>
        <v>0</v>
      </c>
      <c r="P82" s="220"/>
      <c r="Q82" s="220"/>
      <c r="R82" s="225"/>
    </row>
    <row r="83" spans="1:18">
      <c r="A83" s="690" t="s">
        <v>3976</v>
      </c>
      <c r="B83" s="690" t="s">
        <v>4002</v>
      </c>
      <c r="C83" s="724" t="s">
        <v>2649</v>
      </c>
      <c r="D83" s="250" t="s">
        <v>3787</v>
      </c>
      <c r="E83" s="717">
        <f>COUNTIFS(_Output!G:G,'_NIST-CSF_Alignment'!D83,_Output!C:C,"M",_Output!B:B,1)</f>
        <v>1</v>
      </c>
      <c r="F83" s="231">
        <f>SUMIFS(_Output!H:H,_Output!G:G,'_NIST-CSF_Alignment'!D83,_Output!C:C,"M")</f>
        <v>1</v>
      </c>
      <c r="G83" s="223">
        <f>SUMIFS(_Output!I:I,_Output!G:G,'_NIST-CSF_Alignment'!D83,_Output!C:C,"M")</f>
        <v>0</v>
      </c>
      <c r="H83" s="223">
        <f>SUMIFS(_Output!J:J,_Output!G:G,'_NIST-CSF_Alignment'!D83,_Output!C:C,"M")</f>
        <v>5</v>
      </c>
      <c r="I83" s="223"/>
      <c r="J83" s="220"/>
      <c r="K83" s="225"/>
      <c r="L83" s="236">
        <f>COUNTIFS(_Output!G:G,'_NIST-CSF_Alignment'!D83,_Output!C:C,"C",_Output!B:B,1)</f>
        <v>0</v>
      </c>
      <c r="M83" s="230">
        <f>SUMIFS(_Output!H:H,_Output!G:G,'_NIST-CSF_Alignment'!D83,_Output!C:C,"C")</f>
        <v>0</v>
      </c>
      <c r="N83" s="230">
        <f>SUMIFS(_Output!I:I,_Output!G:G,'_NIST-CSF_Alignment'!D83,_Output!C:C,"C")</f>
        <v>0</v>
      </c>
      <c r="O83" s="230">
        <f>SUMIFS(_Output!J:J,_Output!G:G,'_NIST-CSF_Alignment'!D83,_Output!C:C,"C")</f>
        <v>0</v>
      </c>
      <c r="P83" s="220"/>
      <c r="Q83" s="220"/>
      <c r="R83" s="225"/>
    </row>
    <row r="84" spans="1:18">
      <c r="A84" s="690" t="s">
        <v>3976</v>
      </c>
      <c r="B84" s="690" t="s">
        <v>4002</v>
      </c>
      <c r="C84" s="724" t="s">
        <v>2649</v>
      </c>
      <c r="D84" s="250" t="s">
        <v>3786</v>
      </c>
      <c r="E84" s="717">
        <f>COUNTIFS(_Output!G:G,'_NIST-CSF_Alignment'!D84,_Output!C:C,"M",_Output!B:B,1)</f>
        <v>21</v>
      </c>
      <c r="F84" s="231">
        <f>SUMIFS(_Output!H:H,_Output!G:G,'_NIST-CSF_Alignment'!D84,_Output!C:C,"M")</f>
        <v>21</v>
      </c>
      <c r="G84" s="223">
        <f>SUMIFS(_Output!I:I,_Output!G:G,'_NIST-CSF_Alignment'!D84,_Output!C:C,"M")</f>
        <v>0</v>
      </c>
      <c r="H84" s="223">
        <f>SUMIFS(_Output!J:J,_Output!G:G,'_NIST-CSF_Alignment'!D84,_Output!C:C,"M")</f>
        <v>105</v>
      </c>
      <c r="I84" s="223"/>
      <c r="J84" s="220"/>
      <c r="K84" s="225"/>
      <c r="L84" s="236">
        <f>COUNTIFS(_Output!G:G,'_NIST-CSF_Alignment'!D84,_Output!C:C,"C",_Output!B:B,1)</f>
        <v>0</v>
      </c>
      <c r="M84" s="230">
        <f>SUMIFS(_Output!H:H,_Output!G:G,'_NIST-CSF_Alignment'!D84,_Output!C:C,"C")</f>
        <v>0</v>
      </c>
      <c r="N84" s="230">
        <f>SUMIFS(_Output!I:I,_Output!G:G,'_NIST-CSF_Alignment'!D84,_Output!C:C,"C")</f>
        <v>0</v>
      </c>
      <c r="O84" s="230">
        <f>SUMIFS(_Output!J:J,_Output!G:G,'_NIST-CSF_Alignment'!D84,_Output!C:C,"C")</f>
        <v>0</v>
      </c>
      <c r="P84" s="220"/>
      <c r="Q84" s="220"/>
      <c r="R84" s="225"/>
    </row>
    <row r="85" spans="1:18">
      <c r="A85" s="690" t="s">
        <v>3976</v>
      </c>
      <c r="B85" s="690" t="s">
        <v>4002</v>
      </c>
      <c r="C85" s="724" t="s">
        <v>2649</v>
      </c>
      <c r="D85" s="250" t="s">
        <v>3016</v>
      </c>
      <c r="E85" s="717">
        <f>COUNTIFS(_Output!G:G,'_NIST-CSF_Alignment'!D85,_Output!C:C,"M",_Output!B:B,1)</f>
        <v>22</v>
      </c>
      <c r="F85" s="231">
        <f>SUMIFS(_Output!H:H,_Output!G:G,'_NIST-CSF_Alignment'!D85,_Output!C:C,"M")</f>
        <v>22</v>
      </c>
      <c r="G85" s="223">
        <f>SUMIFS(_Output!I:I,_Output!G:G,'_NIST-CSF_Alignment'!D85,_Output!C:C,"M")</f>
        <v>0</v>
      </c>
      <c r="H85" s="223">
        <f>SUMIFS(_Output!J:J,_Output!G:G,'_NIST-CSF_Alignment'!D85,_Output!C:C,"M")</f>
        <v>110</v>
      </c>
      <c r="I85" s="223"/>
      <c r="J85" s="220"/>
      <c r="K85" s="225"/>
      <c r="L85" s="236">
        <f>COUNTIFS(_Output!G:G,'_NIST-CSF_Alignment'!D85,_Output!C:C,"C",_Output!B:B,1)</f>
        <v>1</v>
      </c>
      <c r="M85" s="230">
        <f>SUMIFS(_Output!H:H,_Output!G:G,'_NIST-CSF_Alignment'!D85,_Output!C:C,"C")</f>
        <v>1</v>
      </c>
      <c r="N85" s="230">
        <f>SUMIFS(_Output!I:I,_Output!G:G,'_NIST-CSF_Alignment'!D85,_Output!C:C,"C")</f>
        <v>0</v>
      </c>
      <c r="O85" s="230">
        <f>SUMIFS(_Output!J:J,_Output!G:G,'_NIST-CSF_Alignment'!D85,_Output!C:C,"C")</f>
        <v>5</v>
      </c>
      <c r="P85" s="220"/>
      <c r="Q85" s="220"/>
      <c r="R85" s="225"/>
    </row>
    <row r="86" spans="1:18">
      <c r="A86" s="690" t="s">
        <v>3976</v>
      </c>
      <c r="B86" s="690" t="s">
        <v>4002</v>
      </c>
      <c r="C86" s="724" t="s">
        <v>2649</v>
      </c>
      <c r="D86" s="250" t="s">
        <v>3676</v>
      </c>
      <c r="E86" s="717">
        <f>COUNTIFS(_Output!G:G,'_NIST-CSF_Alignment'!D86,_Output!C:C,"M",_Output!B:B,1)</f>
        <v>0</v>
      </c>
      <c r="F86" s="231">
        <f>SUMIFS(_Output!H:H,_Output!G:G,'_NIST-CSF_Alignment'!D86,_Output!C:C,"M")</f>
        <v>0</v>
      </c>
      <c r="G86" s="223">
        <f>SUMIFS(_Output!I:I,_Output!G:G,'_NIST-CSF_Alignment'!D86,_Output!C:C,"M")</f>
        <v>0</v>
      </c>
      <c r="H86" s="223">
        <f>SUMIFS(_Output!J:J,_Output!G:G,'_NIST-CSF_Alignment'!D86,_Output!C:C,"M")</f>
        <v>0</v>
      </c>
      <c r="I86" s="223"/>
      <c r="J86" s="220"/>
      <c r="K86" s="225"/>
      <c r="L86" s="236">
        <f>COUNTIFS(_Output!G:G,'_NIST-CSF_Alignment'!D86,_Output!C:C,"C",_Output!B:B,1)</f>
        <v>2</v>
      </c>
      <c r="M86" s="230">
        <f>SUMIFS(_Output!H:H,_Output!G:G,'_NIST-CSF_Alignment'!D86,_Output!C:C,"C")</f>
        <v>2</v>
      </c>
      <c r="N86" s="230">
        <f>SUMIFS(_Output!I:I,_Output!G:G,'_NIST-CSF_Alignment'!D86,_Output!C:C,"C")</f>
        <v>0</v>
      </c>
      <c r="O86" s="230">
        <f>SUMIFS(_Output!J:J,_Output!G:G,'_NIST-CSF_Alignment'!D86,_Output!C:C,"C")</f>
        <v>10</v>
      </c>
      <c r="P86" s="220"/>
      <c r="Q86" s="220"/>
      <c r="R86" s="225"/>
    </row>
    <row r="87" spans="1:18">
      <c r="A87" s="690" t="s">
        <v>3976</v>
      </c>
      <c r="B87" s="690" t="s">
        <v>4002</v>
      </c>
      <c r="C87" s="725" t="s">
        <v>2649</v>
      </c>
      <c r="D87" s="250" t="s">
        <v>4009</v>
      </c>
      <c r="E87" s="717">
        <f>COUNTIFS(_Output!G:G,'_NIST-CSF_Alignment'!D87,_Output!C:C,"M",_Output!B:B,1)</f>
        <v>0</v>
      </c>
      <c r="F87" s="231">
        <f>SUMIFS(_Output!H:H,_Output!G:G,'_NIST-CSF_Alignment'!D87,_Output!C:C,"M")</f>
        <v>0</v>
      </c>
      <c r="G87" s="223">
        <f>SUMIFS(_Output!I:I,_Output!G:G,'_NIST-CSF_Alignment'!D87,_Output!C:C,"M")</f>
        <v>0</v>
      </c>
      <c r="H87" s="223">
        <f>SUMIFS(_Output!J:J,_Output!G:G,'_NIST-CSF_Alignment'!D87,_Output!C:C,"M")</f>
        <v>0</v>
      </c>
      <c r="I87" s="223"/>
      <c r="J87" s="220"/>
      <c r="K87" s="225"/>
      <c r="L87" s="236">
        <f>COUNTIFS(_Output!G:G,'_NIST-CSF_Alignment'!D87,_Output!C:C,"C",_Output!B:B,1)</f>
        <v>0</v>
      </c>
      <c r="M87" s="230">
        <f>SUMIFS(_Output!H:H,_Output!G:G,'_NIST-CSF_Alignment'!D87,_Output!C:C,"C")</f>
        <v>0</v>
      </c>
      <c r="N87" s="230">
        <f>SUMIFS(_Output!I:I,_Output!G:G,'_NIST-CSF_Alignment'!D87,_Output!C:C,"C")</f>
        <v>0</v>
      </c>
      <c r="O87" s="230">
        <f>SUMIFS(_Output!J:J,_Output!G:G,'_NIST-CSF_Alignment'!D87,_Output!C:C,"C")</f>
        <v>0</v>
      </c>
      <c r="P87" s="220"/>
      <c r="Q87" s="220"/>
      <c r="R87" s="225"/>
    </row>
    <row r="88" spans="1:18">
      <c r="A88" s="720"/>
      <c r="B88" s="716"/>
      <c r="C88" s="716"/>
      <c r="D88" s="242"/>
      <c r="E88" s="246" t="s">
        <v>2732</v>
      </c>
      <c r="F88" s="238">
        <f>SUMIFS(F82:F87,$E82:$E87, "&gt;0")</f>
        <v>44</v>
      </c>
      <c r="G88" s="238">
        <f t="shared" ref="G88:H88" si="14">SUMIFS(G82:G87,$E82:$E87, "&gt;0")</f>
        <v>0</v>
      </c>
      <c r="H88" s="238">
        <f t="shared" si="14"/>
        <v>220</v>
      </c>
      <c r="I88" s="238">
        <f>IFERROR(IF(ROUND(100*(G88-F88)/(H88-F88),2) &lt; 0, 0, ROUND(100*(G88-F88)/(H88-F88),2)),0)</f>
        <v>0</v>
      </c>
      <c r="J88" s="239">
        <f>IF(F88&gt;0,1,0)</f>
        <v>1</v>
      </c>
      <c r="K88" s="240"/>
      <c r="L88" s="241" t="s">
        <v>2732</v>
      </c>
      <c r="M88" s="239">
        <f>SUMIFS(M82:M87,$L82:$L87, "&gt;0")</f>
        <v>3</v>
      </c>
      <c r="N88" s="239">
        <f t="shared" ref="N88:O88" si="15">SUMIFS(N82:N87,$L82:$L87, "&gt;0")</f>
        <v>0</v>
      </c>
      <c r="O88" s="239">
        <f t="shared" si="15"/>
        <v>15</v>
      </c>
      <c r="P88" s="239">
        <f>IFERROR(IF(ROUND(100*(N88-M88)/(O88-M88),2) &lt; 0, 0, ROUND(100*(N88-M88)/(O88-M88),2)),0)</f>
        <v>0</v>
      </c>
      <c r="Q88" s="239">
        <f>IF(M88&gt;0,1,0)</f>
        <v>1</v>
      </c>
      <c r="R88" s="242"/>
    </row>
    <row r="89" spans="1:18">
      <c r="A89" s="690" t="s">
        <v>3976</v>
      </c>
      <c r="B89" s="690" t="s">
        <v>4002</v>
      </c>
      <c r="C89" s="723" t="s">
        <v>2650</v>
      </c>
      <c r="D89" s="250" t="s">
        <v>2987</v>
      </c>
      <c r="E89" s="717">
        <f>COUNTIFS(_Output!G:G,'_NIST-CSF_Alignment'!D89,_Output!C:C,"M",_Output!B:B,1)</f>
        <v>5</v>
      </c>
      <c r="F89" s="231">
        <f>SUMIFS(_Output!H:H,_Output!G:G,'_NIST-CSF_Alignment'!D89,_Output!C:C,"M")</f>
        <v>5</v>
      </c>
      <c r="G89" s="223">
        <f>SUMIFS(_Output!I:I,_Output!G:G,'_NIST-CSF_Alignment'!D89,_Output!C:C,"M")</f>
        <v>0</v>
      </c>
      <c r="H89" s="223">
        <f>SUMIFS(_Output!J:J,_Output!G:G,'_NIST-CSF_Alignment'!D89,_Output!C:C,"M")</f>
        <v>25</v>
      </c>
      <c r="I89" s="223"/>
      <c r="J89" s="220"/>
      <c r="K89" s="225"/>
      <c r="L89" s="236">
        <f>COUNTIFS(_Output!G:G,'_NIST-CSF_Alignment'!D89,_Output!C:C,"C",_Output!B:B,1)</f>
        <v>0</v>
      </c>
      <c r="M89" s="230">
        <f>SUMIFS(_Output!H:H,_Output!G:G,'_NIST-CSF_Alignment'!D89,_Output!C:C,"C")</f>
        <v>0</v>
      </c>
      <c r="N89" s="230">
        <f>SUMIFS(_Output!I:I,_Output!G:G,'_NIST-CSF_Alignment'!D89,_Output!C:C,"C")</f>
        <v>0</v>
      </c>
      <c r="O89" s="230">
        <f>SUMIFS(_Output!J:J,_Output!G:G,'_NIST-CSF_Alignment'!D89,_Output!C:C,"C")</f>
        <v>0</v>
      </c>
      <c r="P89" s="220"/>
      <c r="Q89" s="220"/>
      <c r="R89" s="225"/>
    </row>
    <row r="90" spans="1:18">
      <c r="A90" s="690" t="s">
        <v>3976</v>
      </c>
      <c r="B90" s="690" t="s">
        <v>4002</v>
      </c>
      <c r="C90" s="723" t="s">
        <v>2650</v>
      </c>
      <c r="D90" s="250" t="s">
        <v>4010</v>
      </c>
      <c r="E90" s="717">
        <f>COUNTIFS(_Output!G:G,'_NIST-CSF_Alignment'!D90,_Output!C:C,"M",_Output!B:B,1)</f>
        <v>0</v>
      </c>
      <c r="F90" s="231">
        <f>SUMIFS(_Output!H:H,_Output!G:G,'_NIST-CSF_Alignment'!D90,_Output!C:C,"M")</f>
        <v>0</v>
      </c>
      <c r="G90" s="223">
        <f>SUMIFS(_Output!I:I,_Output!G:G,'_NIST-CSF_Alignment'!D90,_Output!C:C,"M")</f>
        <v>0</v>
      </c>
      <c r="H90" s="223">
        <f>SUMIFS(_Output!J:J,_Output!G:G,'_NIST-CSF_Alignment'!D90,_Output!C:C,"M")</f>
        <v>0</v>
      </c>
      <c r="I90" s="223"/>
      <c r="J90" s="220"/>
      <c r="K90" s="225"/>
      <c r="L90" s="236">
        <f>COUNTIFS(_Output!G:G,'_NIST-CSF_Alignment'!D90,_Output!C:C,"C",_Output!B:B,1)</f>
        <v>0</v>
      </c>
      <c r="M90" s="230">
        <f>SUMIFS(_Output!H:H,_Output!G:G,'_NIST-CSF_Alignment'!D90,_Output!C:C,"C")</f>
        <v>0</v>
      </c>
      <c r="N90" s="230">
        <f>SUMIFS(_Output!I:I,_Output!G:G,'_NIST-CSF_Alignment'!D90,_Output!C:C,"C")</f>
        <v>0</v>
      </c>
      <c r="O90" s="230">
        <f>SUMIFS(_Output!J:J,_Output!G:G,'_NIST-CSF_Alignment'!D90,_Output!C:C,"C")</f>
        <v>0</v>
      </c>
      <c r="P90" s="220"/>
      <c r="Q90" s="220"/>
      <c r="R90" s="225"/>
    </row>
    <row r="91" spans="1:18">
      <c r="A91" s="690" t="s">
        <v>3976</v>
      </c>
      <c r="B91" s="690" t="s">
        <v>4002</v>
      </c>
      <c r="C91" s="723" t="s">
        <v>2650</v>
      </c>
      <c r="D91" s="250" t="s">
        <v>2979</v>
      </c>
      <c r="E91" s="717">
        <f>COUNTIFS(_Output!G:G,'_NIST-CSF_Alignment'!D91,_Output!C:C,"M",_Output!B:B,1)</f>
        <v>4</v>
      </c>
      <c r="F91" s="231">
        <f>SUMIFS(_Output!H:H,_Output!G:G,'_NIST-CSF_Alignment'!D91,_Output!C:C,"M")</f>
        <v>4</v>
      </c>
      <c r="G91" s="223">
        <f>SUMIFS(_Output!I:I,_Output!G:G,'_NIST-CSF_Alignment'!D91,_Output!C:C,"M")</f>
        <v>0</v>
      </c>
      <c r="H91" s="223">
        <f>SUMIFS(_Output!J:J,_Output!G:G,'_NIST-CSF_Alignment'!D91,_Output!C:C,"M")</f>
        <v>20</v>
      </c>
      <c r="I91" s="223"/>
      <c r="J91" s="220"/>
      <c r="K91" s="225"/>
      <c r="L91" s="236">
        <f>COUNTIFS(_Output!G:G,'_NIST-CSF_Alignment'!D91,_Output!C:C,"C",_Output!B:B,1)</f>
        <v>0</v>
      </c>
      <c r="M91" s="230">
        <f>SUMIFS(_Output!H:H,_Output!G:G,'_NIST-CSF_Alignment'!D91,_Output!C:C,"C")</f>
        <v>0</v>
      </c>
      <c r="N91" s="230">
        <f>SUMIFS(_Output!I:I,_Output!G:G,'_NIST-CSF_Alignment'!D91,_Output!C:C,"C")</f>
        <v>0</v>
      </c>
      <c r="O91" s="230">
        <f>SUMIFS(_Output!J:J,_Output!G:G,'_NIST-CSF_Alignment'!D91,_Output!C:C,"C")</f>
        <v>0</v>
      </c>
      <c r="P91" s="220"/>
      <c r="Q91" s="220"/>
      <c r="R91" s="225"/>
    </row>
    <row r="92" spans="1:18">
      <c r="A92" s="701" t="s">
        <v>3976</v>
      </c>
      <c r="B92" s="701" t="s">
        <v>4002</v>
      </c>
      <c r="C92" s="626" t="s">
        <v>2650</v>
      </c>
      <c r="D92" s="666" t="s">
        <v>2972</v>
      </c>
      <c r="E92" s="717">
        <f>COUNTIFS(_Output!G:G,'_NIST-CSF_Alignment'!D92,_Output!C:C,"M",_Output!B:B,1)</f>
        <v>11</v>
      </c>
      <c r="F92" s="231">
        <f>SUMIFS(_Output!H:H,_Output!G:G,'_NIST-CSF_Alignment'!D92,_Output!C:C,"M")</f>
        <v>11</v>
      </c>
      <c r="G92" s="223">
        <f>SUMIFS(_Output!I:I,_Output!G:G,'_NIST-CSF_Alignment'!D92,_Output!C:C,"M")</f>
        <v>0</v>
      </c>
      <c r="H92" s="223">
        <f>SUMIFS(_Output!J:J,_Output!G:G,'_NIST-CSF_Alignment'!D92,_Output!C:C,"M")</f>
        <v>55</v>
      </c>
      <c r="I92" s="223"/>
      <c r="J92" s="220"/>
      <c r="K92" s="225"/>
      <c r="L92" s="236">
        <f>COUNTIFS(_Output!G:G,'_NIST-CSF_Alignment'!D92,_Output!C:C,"C",_Output!B:B,1)</f>
        <v>1</v>
      </c>
      <c r="M92" s="230">
        <f>SUMIFS(_Output!H:H,_Output!G:G,'_NIST-CSF_Alignment'!D92,_Output!C:C,"C")</f>
        <v>1</v>
      </c>
      <c r="N92" s="230">
        <f>SUMIFS(_Output!I:I,_Output!G:G,'_NIST-CSF_Alignment'!D92,_Output!C:C,"C")</f>
        <v>0</v>
      </c>
      <c r="O92" s="230">
        <f>SUMIFS(_Output!J:J,_Output!G:G,'_NIST-CSF_Alignment'!D92,_Output!C:C,"C")</f>
        <v>5</v>
      </c>
      <c r="P92" s="220"/>
      <c r="Q92" s="220"/>
      <c r="R92" s="225"/>
    </row>
    <row r="93" spans="1:18">
      <c r="A93" s="715"/>
      <c r="B93" s="716"/>
      <c r="C93" s="716"/>
      <c r="D93" s="242"/>
      <c r="E93" s="245" t="s">
        <v>2732</v>
      </c>
      <c r="F93" s="238">
        <f>SUMIFS(F89:F92,$E89:$E92, "&gt;0")</f>
        <v>20</v>
      </c>
      <c r="G93" s="238">
        <f t="shared" ref="G93:H93" si="16">SUMIFS(G89:G92,$E89:$E92, "&gt;0")</f>
        <v>0</v>
      </c>
      <c r="H93" s="238">
        <f t="shared" si="16"/>
        <v>100</v>
      </c>
      <c r="I93" s="238">
        <f>IFERROR(IF(ROUND(100*(G93-F93)/(H93-F93),2) &lt; 0, 0, ROUND(100*(G93-F93)/(H93-F93),2)),0)</f>
        <v>0</v>
      </c>
      <c r="J93" s="239">
        <f>IF(F93&gt;0,1,0)</f>
        <v>1</v>
      </c>
      <c r="K93" s="240"/>
      <c r="L93" s="241" t="s">
        <v>2732</v>
      </c>
      <c r="M93" s="239">
        <f>SUMIFS(M89:M92,$L89:$L92, "&gt;0")</f>
        <v>1</v>
      </c>
      <c r="N93" s="239">
        <f t="shared" ref="N93:O93" si="17">SUMIFS(N89:N92,$L89:$L92, "&gt;0")</f>
        <v>0</v>
      </c>
      <c r="O93" s="239">
        <f t="shared" si="17"/>
        <v>5</v>
      </c>
      <c r="P93" s="239">
        <f>IFERROR(IF(ROUND(100*(N93-M93)/(O93-M93),2) &lt; 0, 0, ROUND(100*(N93-M93)/(O93-M93),2)),0)</f>
        <v>0</v>
      </c>
      <c r="Q93" s="239">
        <f>IF(M93&gt;0,1,0)</f>
        <v>1</v>
      </c>
      <c r="R93" s="480"/>
    </row>
    <row r="94" spans="1:18" ht="15" thickBot="1">
      <c r="A94" s="730"/>
      <c r="B94" s="730"/>
      <c r="C94" s="730"/>
      <c r="D94" s="731"/>
      <c r="E94" s="732" t="s">
        <v>3994</v>
      </c>
      <c r="F94" s="733"/>
      <c r="G94" s="733"/>
      <c r="H94" s="733"/>
      <c r="I94" s="733">
        <f>SUM(I67:I93)</f>
        <v>0</v>
      </c>
      <c r="J94" s="734">
        <f>SUM(J67:J93)</f>
        <v>5</v>
      </c>
      <c r="K94" s="735">
        <f>IFERROR(ROUND(I94/J94,2),0)</f>
        <v>0</v>
      </c>
      <c r="L94" s="736" t="s">
        <v>3994</v>
      </c>
      <c r="M94" s="734"/>
      <c r="N94" s="734"/>
      <c r="O94" s="734"/>
      <c r="P94" s="734">
        <f>SUM(P67:P93)</f>
        <v>0</v>
      </c>
      <c r="Q94" s="734">
        <f>SUM(Q67:Q93)</f>
        <v>4</v>
      </c>
      <c r="R94" s="735">
        <f>IFERROR(ROUND(P94/Q94,2),0)</f>
        <v>0</v>
      </c>
    </row>
    <row r="95" spans="1:18">
      <c r="A95" s="696" t="s">
        <v>3976</v>
      </c>
      <c r="B95" s="697" t="s">
        <v>4011</v>
      </c>
      <c r="C95" s="739" t="s">
        <v>2652</v>
      </c>
      <c r="D95" s="224" t="s">
        <v>3089</v>
      </c>
      <c r="E95" s="750">
        <f>COUNTIFS(_Output!G:G,'_NIST-CSF_Alignment'!D95,_Output!C:C,"M",_Output!B:B,1)</f>
        <v>4</v>
      </c>
      <c r="F95" s="741">
        <f>SUMIFS(_Output!H:H,_Output!G:G,'_NIST-CSF_Alignment'!D95,_Output!C:C,"M")</f>
        <v>4</v>
      </c>
      <c r="G95" s="221">
        <f>SUMIFS(_Output!I:I,_Output!G:G,'_NIST-CSF_Alignment'!D95,_Output!C:C,"M")</f>
        <v>0</v>
      </c>
      <c r="H95" s="221">
        <f>SUMIFS(_Output!J:J,_Output!G:G,'_NIST-CSF_Alignment'!D95,_Output!C:C,"M")</f>
        <v>20</v>
      </c>
      <c r="I95" s="221"/>
      <c r="J95" s="218"/>
      <c r="K95" s="224"/>
      <c r="L95" s="742">
        <f>COUNTIFS(_Output!G:G,'_NIST-CSF_Alignment'!D95,_Output!C:C,"C",_Output!B:B,1)</f>
        <v>25</v>
      </c>
      <c r="M95" s="743">
        <f>SUMIFS(_Output!H:H,_Output!G:G,'_NIST-CSF_Alignment'!D95,_Output!C:C,"C")</f>
        <v>25</v>
      </c>
      <c r="N95" s="743">
        <f>SUMIFS(_Output!I:I,_Output!G:G,'_NIST-CSF_Alignment'!D95,_Output!C:C,"C")</f>
        <v>0</v>
      </c>
      <c r="O95" s="743">
        <f>SUMIFS(_Output!J:J,_Output!G:G,'_NIST-CSF_Alignment'!D95,_Output!C:C,"C")</f>
        <v>125</v>
      </c>
      <c r="P95" s="218"/>
      <c r="Q95" s="218"/>
      <c r="R95" s="224"/>
    </row>
    <row r="96" spans="1:18">
      <c r="A96" s="751" t="s">
        <v>3976</v>
      </c>
      <c r="B96" s="691" t="s">
        <v>4011</v>
      </c>
      <c r="C96" s="727" t="s">
        <v>2652</v>
      </c>
      <c r="D96" s="248" t="s">
        <v>3090</v>
      </c>
      <c r="E96" s="717">
        <f>COUNTIFS(_Output!G:G,'_NIST-CSF_Alignment'!D96,_Output!C:C,"M",_Output!B:B,1)</f>
        <v>2</v>
      </c>
      <c r="F96" s="231">
        <f>SUMIFS(_Output!H:H,_Output!G:G,'_NIST-CSF_Alignment'!D96,_Output!C:C,"M")</f>
        <v>2</v>
      </c>
      <c r="G96" s="223">
        <f>SUMIFS(_Output!I:I,_Output!G:G,'_NIST-CSF_Alignment'!D96,_Output!C:C,"M")</f>
        <v>0</v>
      </c>
      <c r="H96" s="223">
        <f>SUMIFS(_Output!J:J,_Output!G:G,'_NIST-CSF_Alignment'!D96,_Output!C:C,"M")</f>
        <v>10</v>
      </c>
      <c r="I96" s="223"/>
      <c r="J96" s="220"/>
      <c r="K96" s="225"/>
      <c r="L96" s="236">
        <f>COUNTIFS(_Output!G:G,'_NIST-CSF_Alignment'!D96,_Output!C:C,"C",_Output!B:B,1)</f>
        <v>1</v>
      </c>
      <c r="M96" s="230">
        <f>SUMIFS(_Output!H:H,_Output!G:G,'_NIST-CSF_Alignment'!D96,_Output!C:C,"C")</f>
        <v>1</v>
      </c>
      <c r="N96" s="230">
        <f>SUMIFS(_Output!I:I,_Output!G:G,'_NIST-CSF_Alignment'!D96,_Output!C:C,"C")</f>
        <v>0</v>
      </c>
      <c r="O96" s="230">
        <f>SUMIFS(_Output!J:J,_Output!G:G,'_NIST-CSF_Alignment'!D96,_Output!C:C,"C")</f>
        <v>5</v>
      </c>
      <c r="P96" s="220"/>
      <c r="Q96" s="220"/>
      <c r="R96" s="225"/>
    </row>
    <row r="97" spans="1:18">
      <c r="A97" s="751" t="s">
        <v>3976</v>
      </c>
      <c r="B97" s="691" t="s">
        <v>4011</v>
      </c>
      <c r="C97" s="727" t="s">
        <v>2652</v>
      </c>
      <c r="D97" s="250" t="s">
        <v>3091</v>
      </c>
      <c r="E97" s="717">
        <f>COUNTIFS(_Output!G:G,'_NIST-CSF_Alignment'!D97,_Output!C:C,"M",_Output!B:B,1)</f>
        <v>2</v>
      </c>
      <c r="F97" s="231">
        <f>SUMIFS(_Output!H:H,_Output!G:G,'_NIST-CSF_Alignment'!D97,_Output!C:C,"M")</f>
        <v>2</v>
      </c>
      <c r="G97" s="223">
        <f>SUMIFS(_Output!I:I,_Output!G:G,'_NIST-CSF_Alignment'!D97,_Output!C:C,"M")</f>
        <v>0</v>
      </c>
      <c r="H97" s="223">
        <f>SUMIFS(_Output!J:J,_Output!G:G,'_NIST-CSF_Alignment'!D97,_Output!C:C,"M")</f>
        <v>10</v>
      </c>
      <c r="I97" s="223"/>
      <c r="J97" s="220"/>
      <c r="K97" s="225"/>
      <c r="L97" s="236">
        <f>COUNTIFS(_Output!G:G,'_NIST-CSF_Alignment'!D97,_Output!C:C,"C",_Output!B:B,1)</f>
        <v>2</v>
      </c>
      <c r="M97" s="230">
        <f>SUMIFS(_Output!H:H,_Output!G:G,'_NIST-CSF_Alignment'!D97,_Output!C:C,"C")</f>
        <v>2</v>
      </c>
      <c r="N97" s="230">
        <f>SUMIFS(_Output!I:I,_Output!G:G,'_NIST-CSF_Alignment'!D97,_Output!C:C,"C")</f>
        <v>0</v>
      </c>
      <c r="O97" s="230">
        <f>SUMIFS(_Output!J:J,_Output!G:G,'_NIST-CSF_Alignment'!D97,_Output!C:C,"C")</f>
        <v>10</v>
      </c>
      <c r="P97" s="220"/>
      <c r="Q97" s="220"/>
      <c r="R97" s="225"/>
    </row>
    <row r="98" spans="1:18">
      <c r="A98" s="751" t="s">
        <v>3976</v>
      </c>
      <c r="B98" s="691" t="s">
        <v>4011</v>
      </c>
      <c r="C98" s="728" t="s">
        <v>2652</v>
      </c>
      <c r="D98" s="250" t="s">
        <v>3093</v>
      </c>
      <c r="E98" s="717">
        <f>COUNTIFS(_Output!G:G,'_NIST-CSF_Alignment'!D98,_Output!C:C,"M",_Output!B:B,1)</f>
        <v>6</v>
      </c>
      <c r="F98" s="231">
        <f>SUMIFS(_Output!H:H,_Output!G:G,'_NIST-CSF_Alignment'!D98,_Output!C:C,"M")</f>
        <v>6</v>
      </c>
      <c r="G98" s="223">
        <f>SUMIFS(_Output!I:I,_Output!G:G,'_NIST-CSF_Alignment'!D98,_Output!C:C,"M")</f>
        <v>0</v>
      </c>
      <c r="H98" s="223">
        <f>SUMIFS(_Output!J:J,_Output!G:G,'_NIST-CSF_Alignment'!D98,_Output!C:C,"M")</f>
        <v>30</v>
      </c>
      <c r="I98" s="223"/>
      <c r="J98" s="220"/>
      <c r="K98" s="225"/>
      <c r="L98" s="236">
        <f>COUNTIFS(_Output!G:G,'_NIST-CSF_Alignment'!D98,_Output!C:C,"C",_Output!B:B,1)</f>
        <v>3</v>
      </c>
      <c r="M98" s="230">
        <f>SUMIFS(_Output!H:H,_Output!G:G,'_NIST-CSF_Alignment'!D98,_Output!C:C,"C")</f>
        <v>3</v>
      </c>
      <c r="N98" s="230">
        <f>SUMIFS(_Output!I:I,_Output!G:G,'_NIST-CSF_Alignment'!D98,_Output!C:C,"C")</f>
        <v>0</v>
      </c>
      <c r="O98" s="230">
        <f>SUMIFS(_Output!J:J,_Output!G:G,'_NIST-CSF_Alignment'!D98,_Output!C:C,"C")</f>
        <v>15</v>
      </c>
      <c r="P98" s="220"/>
      <c r="Q98" s="220"/>
      <c r="R98" s="225"/>
    </row>
    <row r="99" spans="1:18">
      <c r="A99" s="752" t="s">
        <v>3976</v>
      </c>
      <c r="B99" s="694" t="s">
        <v>4011</v>
      </c>
      <c r="C99" s="728" t="s">
        <v>2652</v>
      </c>
      <c r="D99" s="666" t="s">
        <v>3092</v>
      </c>
      <c r="E99" s="717">
        <f>COUNTIFS(_Output!G:G,'_NIST-CSF_Alignment'!D99,_Output!C:C,"M",_Output!B:B,1)</f>
        <v>2</v>
      </c>
      <c r="F99" s="231">
        <f>SUMIFS(_Output!H:H,_Output!G:G,'_NIST-CSF_Alignment'!D99,_Output!C:C,"M")</f>
        <v>2</v>
      </c>
      <c r="G99" s="234">
        <f>SUMIFS(_Output!I:I,_Output!G:G,'_NIST-CSF_Alignment'!D99,_Output!C:C,"M")</f>
        <v>0</v>
      </c>
      <c r="H99" s="234">
        <f>SUMIFS(_Output!J:J,_Output!G:G,'_NIST-CSF_Alignment'!D99,_Output!C:C,"M")</f>
        <v>10</v>
      </c>
      <c r="I99" s="234"/>
      <c r="J99" s="233"/>
      <c r="K99" s="235"/>
      <c r="L99" s="236">
        <f>COUNTIFS(_Output!G:G,'_NIST-CSF_Alignment'!D99,_Output!C:C,"C",_Output!B:B,1)</f>
        <v>18</v>
      </c>
      <c r="M99" s="230">
        <f>SUMIFS(_Output!H:H,_Output!G:G,'_NIST-CSF_Alignment'!D99,_Output!C:C,"C")</f>
        <v>18</v>
      </c>
      <c r="N99" s="230">
        <f>SUMIFS(_Output!I:I,_Output!G:G,'_NIST-CSF_Alignment'!D99,_Output!C:C,"C")</f>
        <v>0</v>
      </c>
      <c r="O99" s="230">
        <f>SUMIFS(_Output!J:J,_Output!G:G,'_NIST-CSF_Alignment'!D99,_Output!C:C,"C")</f>
        <v>90</v>
      </c>
      <c r="P99" s="233"/>
      <c r="Q99" s="233"/>
      <c r="R99" s="235"/>
    </row>
    <row r="100" spans="1:18">
      <c r="A100" s="720"/>
      <c r="B100" s="716"/>
      <c r="C100" s="716"/>
      <c r="D100" s="242"/>
      <c r="E100" s="667" t="s">
        <v>2732</v>
      </c>
      <c r="F100" s="238">
        <f>SUMIFS(F95:F99,$E95:$E99, "&gt;0")</f>
        <v>16</v>
      </c>
      <c r="G100" s="238">
        <f>SUMIFS(G95:G99,$E95:$E99, "&gt;0")</f>
        <v>0</v>
      </c>
      <c r="H100" s="238">
        <f>SUMIFS(H95:H99,$E95:$E99, "&gt;0")</f>
        <v>80</v>
      </c>
      <c r="I100" s="238">
        <f>IFERROR(IF(ROUND(100*(G100-F100)/(H100-F100),2) &lt; 0, 0, ROUND(100*(G100-F100)/(H100-F100),2)),0)</f>
        <v>0</v>
      </c>
      <c r="J100" s="239">
        <f>IF(F100&gt;0,1,0)</f>
        <v>1</v>
      </c>
      <c r="K100" s="240"/>
      <c r="L100" s="241" t="s">
        <v>2732</v>
      </c>
      <c r="M100" s="480">
        <f>SUMIFS(M92:M99,$L92:$L99, "&gt;0")</f>
        <v>50</v>
      </c>
      <c r="N100" s="239">
        <f t="shared" ref="N100:O100" si="18">SUMIFS(N92:N99,$L92:$L99, "&gt;0")</f>
        <v>0</v>
      </c>
      <c r="O100" s="239">
        <f t="shared" si="18"/>
        <v>250</v>
      </c>
      <c r="P100" s="239">
        <f>IFERROR(IF(ROUND(100*(N100-M100)/(O100-M100),2) &lt; 0, 0, ROUND(100*(N100-M100)/(O100-M100),2)),0)</f>
        <v>0</v>
      </c>
      <c r="Q100" s="239">
        <f>IF(M100&gt;0,1,0)</f>
        <v>1</v>
      </c>
      <c r="R100" s="242"/>
    </row>
    <row r="101" spans="1:18">
      <c r="A101" s="753" t="s">
        <v>3976</v>
      </c>
      <c r="B101" s="702" t="s">
        <v>4011</v>
      </c>
      <c r="C101" s="723" t="s">
        <v>2653</v>
      </c>
      <c r="D101" s="250" t="s">
        <v>3124</v>
      </c>
      <c r="E101" s="729">
        <f>COUNTIFS(_Output!G:G,'_NIST-CSF_Alignment'!D101,_Output!C:C,"M",_Output!B:B,1)</f>
        <v>2</v>
      </c>
      <c r="F101" s="234">
        <f>SUMIFS(_Output!H:H,_Output!G:G,'_NIST-CSF_Alignment'!D101,_Output!C:C,"M")</f>
        <v>2</v>
      </c>
      <c r="G101" s="223">
        <f>SUMIFS(_Output!I:I,_Output!G:G,'_NIST-CSF_Alignment'!D101,_Output!C:C,"M")</f>
        <v>0</v>
      </c>
      <c r="H101" s="223">
        <f>SUMIFS(_Output!J:J,_Output!G:G,'_NIST-CSF_Alignment'!D101,_Output!C:C,"M")</f>
        <v>10</v>
      </c>
      <c r="I101" s="223"/>
      <c r="J101" s="220"/>
      <c r="K101" s="225"/>
      <c r="L101" s="635">
        <f>COUNTIFS(_Output!G:G,'_NIST-CSF_Alignment'!D101,_Output!C:C,"C",_Output!B:B,1)</f>
        <v>61</v>
      </c>
      <c r="M101" s="233">
        <f>SUMIFS(_Output!H:H,_Output!G:G,'_NIST-CSF_Alignment'!D101,_Output!C:C,"C")</f>
        <v>61</v>
      </c>
      <c r="N101" s="233">
        <f>SUMIFS(_Output!I:I,_Output!G:G,'_NIST-CSF_Alignment'!D101,_Output!C:C,"C")</f>
        <v>0</v>
      </c>
      <c r="O101" s="233">
        <f>SUMIFS(_Output!J:J,_Output!G:G,'_NIST-CSF_Alignment'!D101,_Output!C:C,"C")</f>
        <v>305</v>
      </c>
      <c r="P101" s="220"/>
      <c r="Q101" s="220"/>
      <c r="R101" s="225"/>
    </row>
    <row r="102" spans="1:18">
      <c r="A102" s="751" t="s">
        <v>3976</v>
      </c>
      <c r="B102" s="691" t="s">
        <v>4011</v>
      </c>
      <c r="C102" s="724" t="s">
        <v>2653</v>
      </c>
      <c r="D102" s="250" t="s">
        <v>3094</v>
      </c>
      <c r="E102" s="717">
        <f>COUNTIFS(_Output!G:G,'_NIST-CSF_Alignment'!D102,_Output!C:C,"M",_Output!B:B,1)</f>
        <v>5</v>
      </c>
      <c r="F102" s="231">
        <f>SUMIFS(_Output!H:H,_Output!G:G,'_NIST-CSF_Alignment'!D102,_Output!C:C,"M")</f>
        <v>5</v>
      </c>
      <c r="G102" s="223">
        <f>SUMIFS(_Output!I:I,_Output!G:G,'_NIST-CSF_Alignment'!D102,_Output!C:C,"M")</f>
        <v>0</v>
      </c>
      <c r="H102" s="223">
        <f>SUMIFS(_Output!J:J,_Output!G:G,'_NIST-CSF_Alignment'!D102,_Output!C:C,"M")</f>
        <v>25</v>
      </c>
      <c r="I102" s="223"/>
      <c r="J102" s="220"/>
      <c r="K102" s="225"/>
      <c r="L102" s="236">
        <f>COUNTIFS(_Output!G:G,'_NIST-CSF_Alignment'!D102,_Output!C:C,"C",_Output!B:B,1)</f>
        <v>18</v>
      </c>
      <c r="M102" s="230">
        <f>SUMIFS(_Output!H:H,_Output!G:G,'_NIST-CSF_Alignment'!D102,_Output!C:C,"C")</f>
        <v>18</v>
      </c>
      <c r="N102" s="230">
        <f>SUMIFS(_Output!I:I,_Output!G:G,'_NIST-CSF_Alignment'!D102,_Output!C:C,"C")</f>
        <v>0</v>
      </c>
      <c r="O102" s="230">
        <f>SUMIFS(_Output!J:J,_Output!G:G,'_NIST-CSF_Alignment'!D102,_Output!C:C,"C")</f>
        <v>90</v>
      </c>
      <c r="P102" s="220"/>
      <c r="Q102" s="220"/>
      <c r="R102" s="225"/>
    </row>
    <row r="103" spans="1:18">
      <c r="A103" s="751" t="s">
        <v>3976</v>
      </c>
      <c r="B103" s="691" t="s">
        <v>4011</v>
      </c>
      <c r="C103" s="724" t="s">
        <v>2653</v>
      </c>
      <c r="D103" s="250" t="s">
        <v>3204</v>
      </c>
      <c r="E103" s="717">
        <f>COUNTIFS(_Output!G:G,'_NIST-CSF_Alignment'!D103,_Output!C:C,"M",_Output!B:B,1)</f>
        <v>0</v>
      </c>
      <c r="F103" s="231">
        <f>SUMIFS(_Output!H:H,_Output!G:G,'_NIST-CSF_Alignment'!D103,_Output!C:C,"M")</f>
        <v>0</v>
      </c>
      <c r="G103" s="223">
        <f>SUMIFS(_Output!I:I,_Output!G:G,'_NIST-CSF_Alignment'!D103,_Output!C:C,"M")</f>
        <v>0</v>
      </c>
      <c r="H103" s="223">
        <f>SUMIFS(_Output!J:J,_Output!G:G,'_NIST-CSF_Alignment'!D103,_Output!C:C,"M")</f>
        <v>0</v>
      </c>
      <c r="I103" s="223"/>
      <c r="J103" s="220"/>
      <c r="K103" s="225"/>
      <c r="L103" s="236">
        <f>COUNTIFS(_Output!G:G,'_NIST-CSF_Alignment'!D103,_Output!C:C,"C",_Output!B:B,1)</f>
        <v>2</v>
      </c>
      <c r="M103" s="230">
        <f>SUMIFS(_Output!H:H,_Output!G:G,'_NIST-CSF_Alignment'!D103,_Output!C:C,"C")</f>
        <v>2</v>
      </c>
      <c r="N103" s="230">
        <f>SUMIFS(_Output!I:I,_Output!G:G,'_NIST-CSF_Alignment'!D103,_Output!C:C,"C")</f>
        <v>0</v>
      </c>
      <c r="O103" s="230">
        <f>SUMIFS(_Output!J:J,_Output!G:G,'_NIST-CSF_Alignment'!D103,_Output!C:C,"C")</f>
        <v>10</v>
      </c>
      <c r="P103" s="220"/>
      <c r="Q103" s="220"/>
      <c r="R103" s="225"/>
    </row>
    <row r="104" spans="1:18">
      <c r="A104" s="751" t="s">
        <v>3976</v>
      </c>
      <c r="B104" s="691" t="s">
        <v>4011</v>
      </c>
      <c r="C104" s="724" t="s">
        <v>2653</v>
      </c>
      <c r="D104" s="250" t="s">
        <v>3110</v>
      </c>
      <c r="E104" s="717">
        <f>COUNTIFS(_Output!G:G,'_NIST-CSF_Alignment'!D104,_Output!C:C,"M",_Output!B:B,1)</f>
        <v>2</v>
      </c>
      <c r="F104" s="231">
        <f>SUMIFS(_Output!H:H,_Output!G:G,'_NIST-CSF_Alignment'!D104,_Output!C:C,"M")</f>
        <v>2</v>
      </c>
      <c r="G104" s="223">
        <f>SUMIFS(_Output!I:I,_Output!G:G,'_NIST-CSF_Alignment'!D104,_Output!C:C,"M")</f>
        <v>0</v>
      </c>
      <c r="H104" s="223">
        <f>SUMIFS(_Output!J:J,_Output!G:G,'_NIST-CSF_Alignment'!D104,_Output!C:C,"M")</f>
        <v>10</v>
      </c>
      <c r="I104" s="223"/>
      <c r="J104" s="220"/>
      <c r="K104" s="225"/>
      <c r="L104" s="236">
        <f>COUNTIFS(_Output!G:G,'_NIST-CSF_Alignment'!D104,_Output!C:C,"C",_Output!B:B,1)</f>
        <v>4</v>
      </c>
      <c r="M104" s="230">
        <f>SUMIFS(_Output!H:H,_Output!G:G,'_NIST-CSF_Alignment'!D104,_Output!C:C,"C")</f>
        <v>4</v>
      </c>
      <c r="N104" s="230">
        <f>SUMIFS(_Output!I:I,_Output!G:G,'_NIST-CSF_Alignment'!D104,_Output!C:C,"C")</f>
        <v>0</v>
      </c>
      <c r="O104" s="230">
        <f>SUMIFS(_Output!J:J,_Output!G:G,'_NIST-CSF_Alignment'!D104,_Output!C:C,"C")</f>
        <v>20</v>
      </c>
      <c r="P104" s="220"/>
      <c r="Q104" s="220"/>
      <c r="R104" s="225"/>
    </row>
    <row r="105" spans="1:18">
      <c r="A105" s="751" t="s">
        <v>3976</v>
      </c>
      <c r="B105" s="691" t="s">
        <v>4011</v>
      </c>
      <c r="C105" s="724" t="s">
        <v>2653</v>
      </c>
      <c r="D105" s="250" t="s">
        <v>3069</v>
      </c>
      <c r="E105" s="717">
        <f>COUNTIFS(_Output!G:G,'_NIST-CSF_Alignment'!D105,_Output!C:C,"M",_Output!B:B,1)</f>
        <v>0</v>
      </c>
      <c r="F105" s="231">
        <f>SUMIFS(_Output!H:H,_Output!G:G,'_NIST-CSF_Alignment'!D105,_Output!C:C,"M")</f>
        <v>0</v>
      </c>
      <c r="G105" s="223">
        <f>SUMIFS(_Output!I:I,_Output!G:G,'_NIST-CSF_Alignment'!D105,_Output!C:C,"M")</f>
        <v>0</v>
      </c>
      <c r="H105" s="223">
        <f>SUMIFS(_Output!J:J,_Output!G:G,'_NIST-CSF_Alignment'!D105,_Output!C:C,"M")</f>
        <v>0</v>
      </c>
      <c r="I105" s="223"/>
      <c r="J105" s="220"/>
      <c r="K105" s="225"/>
      <c r="L105" s="236">
        <f>COUNTIFS(_Output!G:G,'_NIST-CSF_Alignment'!D105,_Output!C:C,"C",_Output!B:B,1)</f>
        <v>4</v>
      </c>
      <c r="M105" s="230">
        <f>SUMIFS(_Output!H:H,_Output!G:G,'_NIST-CSF_Alignment'!D105,_Output!C:C,"C")</f>
        <v>4</v>
      </c>
      <c r="N105" s="230">
        <f>SUMIFS(_Output!I:I,_Output!G:G,'_NIST-CSF_Alignment'!D105,_Output!C:C,"C")</f>
        <v>0</v>
      </c>
      <c r="O105" s="230">
        <f>SUMIFS(_Output!J:J,_Output!G:G,'_NIST-CSF_Alignment'!D105,_Output!C:C,"C")</f>
        <v>20</v>
      </c>
      <c r="P105" s="220"/>
      <c r="Q105" s="220"/>
      <c r="R105" s="225"/>
    </row>
    <row r="106" spans="1:18">
      <c r="A106" s="752" t="s">
        <v>3976</v>
      </c>
      <c r="B106" s="694" t="s">
        <v>4011</v>
      </c>
      <c r="C106" s="725" t="s">
        <v>2653</v>
      </c>
      <c r="D106" s="666" t="s">
        <v>4012</v>
      </c>
      <c r="E106" s="717">
        <f>COUNTIFS(_Output!G:G,'_NIST-CSF_Alignment'!D106,_Output!C:C,"M",_Output!B:B,1)</f>
        <v>0</v>
      </c>
      <c r="F106" s="231">
        <f>SUMIFS(_Output!H:H,_Output!G:G,'_NIST-CSF_Alignment'!D106,_Output!C:C,"M")</f>
        <v>0</v>
      </c>
      <c r="G106" s="234">
        <f>SUMIFS(_Output!I:I,_Output!G:G,'_NIST-CSF_Alignment'!D106,_Output!C:C,"M")</f>
        <v>0</v>
      </c>
      <c r="H106" s="234">
        <f>SUMIFS(_Output!J:J,_Output!G:G,'_NIST-CSF_Alignment'!D106,_Output!C:C,"M")</f>
        <v>0</v>
      </c>
      <c r="I106" s="234"/>
      <c r="J106" s="233"/>
      <c r="K106" s="235"/>
      <c r="L106" s="236">
        <f>COUNTIFS(_Output!G:G,'_NIST-CSF_Alignment'!D106,_Output!C:C,"C",_Output!B:B,1)</f>
        <v>0</v>
      </c>
      <c r="M106" s="230">
        <f>SUMIFS(_Output!H:H,_Output!G:G,'_NIST-CSF_Alignment'!D106,_Output!C:C,"C")</f>
        <v>0</v>
      </c>
      <c r="N106" s="230">
        <f>SUMIFS(_Output!I:I,_Output!G:G,'_NIST-CSF_Alignment'!D106,_Output!C:C,"C")</f>
        <v>0</v>
      </c>
      <c r="O106" s="230">
        <f>SUMIFS(_Output!J:J,_Output!G:G,'_NIST-CSF_Alignment'!D106,_Output!C:C,"C")</f>
        <v>0</v>
      </c>
      <c r="P106" s="233"/>
      <c r="Q106" s="233"/>
      <c r="R106" s="235"/>
    </row>
    <row r="107" spans="1:18">
      <c r="A107" s="720"/>
      <c r="B107" s="716"/>
      <c r="C107" s="716"/>
      <c r="D107" s="242"/>
      <c r="E107" s="246" t="s">
        <v>2732</v>
      </c>
      <c r="F107" s="238">
        <f>SUMIFS(F101:F106,$E101:$E106, "&gt;0")</f>
        <v>9</v>
      </c>
      <c r="G107" s="238">
        <f t="shared" ref="G107:H107" si="19">SUMIFS(G101:G106,$E101:$E106, "&gt;0")</f>
        <v>0</v>
      </c>
      <c r="H107" s="238">
        <f t="shared" si="19"/>
        <v>45</v>
      </c>
      <c r="I107" s="238">
        <f>IFERROR(IF(ROUND(100*(G107-F107)/(H107-F107),2) &lt; 0, 0, ROUND(100*(G107-F107)/(H107-F107),2)),0)</f>
        <v>0</v>
      </c>
      <c r="J107" s="239">
        <f>IF(F107&gt;0,1,0)</f>
        <v>1</v>
      </c>
      <c r="K107" s="240"/>
      <c r="L107" s="241" t="s">
        <v>2732</v>
      </c>
      <c r="M107" s="239">
        <f>SUMIFS(M101:M106,$L101:$L106, "&gt;0")</f>
        <v>89</v>
      </c>
      <c r="N107" s="239">
        <f t="shared" ref="N107:O107" si="20">SUMIFS(N101:N106,$L101:$L106, "&gt;0")</f>
        <v>0</v>
      </c>
      <c r="O107" s="239">
        <f t="shared" si="20"/>
        <v>445</v>
      </c>
      <c r="P107" s="239">
        <f>IFERROR(IF(ROUND(100*(N107-M107)/(O107-M107),2) &lt; 0, 0, ROUND(100*(N107-M107)/(O107-M107),2)),0)</f>
        <v>0</v>
      </c>
      <c r="Q107" s="239">
        <f>IF(M107&gt;0,1,0)</f>
        <v>1</v>
      </c>
      <c r="R107" s="242"/>
    </row>
    <row r="108" spans="1:18" ht="15" thickBot="1">
      <c r="A108" s="747"/>
      <c r="B108" s="730"/>
      <c r="C108" s="730"/>
      <c r="D108" s="731"/>
      <c r="E108" s="732" t="s">
        <v>3994</v>
      </c>
      <c r="F108" s="733"/>
      <c r="G108" s="733"/>
      <c r="H108" s="733"/>
      <c r="I108" s="733">
        <f>SUM(I95:I107)</f>
        <v>0</v>
      </c>
      <c r="J108" s="734">
        <f>SUM(J95:J107)</f>
        <v>2</v>
      </c>
      <c r="K108" s="735">
        <f>IFERROR(ROUND(I108/J108,2),0)</f>
        <v>0</v>
      </c>
      <c r="L108" s="736" t="s">
        <v>3994</v>
      </c>
      <c r="M108" s="734"/>
      <c r="N108" s="734"/>
      <c r="O108" s="734"/>
      <c r="P108" s="733">
        <f>SUM(P95:P107)</f>
        <v>0</v>
      </c>
      <c r="Q108" s="734">
        <f>SUM(Q95:Q107)</f>
        <v>2</v>
      </c>
      <c r="R108" s="735">
        <f>IFERROR(ROUND(P108/Q108,2),0)</f>
        <v>0</v>
      </c>
    </row>
    <row r="109" spans="1:18">
      <c r="A109" s="695" t="s">
        <v>3976</v>
      </c>
      <c r="B109" s="695" t="s">
        <v>4013</v>
      </c>
      <c r="C109" s="726" t="s">
        <v>2655</v>
      </c>
      <c r="D109" s="225" t="s">
        <v>3174</v>
      </c>
      <c r="E109" s="729">
        <f>COUNTIFS(_Output!G:G,'_NIST-CSF_Alignment'!D109,_Output!C:C,"M",_Output!B:B,1)</f>
        <v>3</v>
      </c>
      <c r="F109" s="234">
        <f>SUMIFS(_Output!H:H,_Output!G:G,'_NIST-CSF_Alignment'!D109,_Output!C:C,"M")</f>
        <v>3</v>
      </c>
      <c r="G109" s="223">
        <f>SUMIFS(_Output!I:I,_Output!G:G,'_NIST-CSF_Alignment'!D109,_Output!C:C,"M")</f>
        <v>0</v>
      </c>
      <c r="H109" s="223">
        <f>SUMIFS(_Output!J:J,_Output!G:G,'_NIST-CSF_Alignment'!D109,_Output!C:C,"M")</f>
        <v>15</v>
      </c>
      <c r="I109" s="223"/>
      <c r="J109" s="220"/>
      <c r="K109" s="225"/>
      <c r="L109" s="635">
        <f>COUNTIFS(_Output!G:G,'_NIST-CSF_Alignment'!D109,_Output!C:C,"C",_Output!B:B,1)</f>
        <v>5</v>
      </c>
      <c r="M109" s="233">
        <f>SUMIFS(_Output!H:H,_Output!G:G,'_NIST-CSF_Alignment'!D109,_Output!C:C,"C")</f>
        <v>5</v>
      </c>
      <c r="N109" s="233">
        <f>SUMIFS(_Output!I:I,_Output!G:G,'_NIST-CSF_Alignment'!D109,_Output!C:C,"C")</f>
        <v>0</v>
      </c>
      <c r="O109" s="233">
        <f>SUMIFS(_Output!J:J,_Output!G:G,'_NIST-CSF_Alignment'!D109,_Output!C:C,"C")</f>
        <v>25</v>
      </c>
      <c r="P109" s="220"/>
      <c r="Q109" s="220"/>
      <c r="R109" s="225"/>
    </row>
    <row r="110" spans="1:18">
      <c r="A110" s="692" t="s">
        <v>3976</v>
      </c>
      <c r="B110" s="692" t="s">
        <v>4013</v>
      </c>
      <c r="C110" s="727" t="s">
        <v>2655</v>
      </c>
      <c r="D110" s="248" t="s">
        <v>3189</v>
      </c>
      <c r="E110" s="717">
        <f>COUNTIFS(_Output!G:G,'_NIST-CSF_Alignment'!D110,_Output!C:C,"M",_Output!B:B,1)</f>
        <v>2</v>
      </c>
      <c r="F110" s="231">
        <f>SUMIFS(_Output!H:H,_Output!G:G,'_NIST-CSF_Alignment'!D110,_Output!C:C,"M")</f>
        <v>2</v>
      </c>
      <c r="G110" s="223">
        <f>SUMIFS(_Output!I:I,_Output!G:G,'_NIST-CSF_Alignment'!D110,_Output!C:C,"M")</f>
        <v>0</v>
      </c>
      <c r="H110" s="223">
        <f>SUMIFS(_Output!J:J,_Output!G:G,'_NIST-CSF_Alignment'!D110,_Output!C:C,"M")</f>
        <v>10</v>
      </c>
      <c r="I110" s="223"/>
      <c r="J110" s="220"/>
      <c r="K110" s="225"/>
      <c r="L110" s="236">
        <f>COUNTIFS(_Output!G:G,'_NIST-CSF_Alignment'!D110,_Output!C:C,"C",_Output!B:B,1)</f>
        <v>4</v>
      </c>
      <c r="M110" s="230">
        <f>SUMIFS(_Output!H:H,_Output!G:G,'_NIST-CSF_Alignment'!D110,_Output!C:C,"C")</f>
        <v>4</v>
      </c>
      <c r="N110" s="230">
        <f>SUMIFS(_Output!I:I,_Output!G:G,'_NIST-CSF_Alignment'!D110,_Output!C:C,"C")</f>
        <v>0</v>
      </c>
      <c r="O110" s="230">
        <f>SUMIFS(_Output!J:J,_Output!G:G,'_NIST-CSF_Alignment'!D110,_Output!C:C,"C")</f>
        <v>20</v>
      </c>
      <c r="P110" s="220"/>
      <c r="Q110" s="220"/>
      <c r="R110" s="225"/>
    </row>
    <row r="111" spans="1:18">
      <c r="A111" s="692" t="s">
        <v>3976</v>
      </c>
      <c r="B111" s="692" t="s">
        <v>4013</v>
      </c>
      <c r="C111" s="724" t="s">
        <v>2655</v>
      </c>
      <c r="D111" s="250" t="s">
        <v>3207</v>
      </c>
      <c r="E111" s="717">
        <f>COUNTIFS(_Output!G:G,'_NIST-CSF_Alignment'!D111,_Output!C:C,"M",_Output!B:B,1)</f>
        <v>0</v>
      </c>
      <c r="F111" s="231">
        <f>SUMIFS(_Output!H:H,_Output!G:G,'_NIST-CSF_Alignment'!D111,_Output!C:C,"M")</f>
        <v>0</v>
      </c>
      <c r="G111" s="223">
        <f>SUMIFS(_Output!I:I,_Output!G:G,'_NIST-CSF_Alignment'!D111,_Output!C:C,"M")</f>
        <v>0</v>
      </c>
      <c r="H111" s="223">
        <f>SUMIFS(_Output!J:J,_Output!G:G,'_NIST-CSF_Alignment'!D111,_Output!C:C,"M")</f>
        <v>0</v>
      </c>
      <c r="I111" s="223"/>
      <c r="J111" s="220"/>
      <c r="K111" s="225"/>
      <c r="L111" s="236">
        <f>COUNTIFS(_Output!G:G,'_NIST-CSF_Alignment'!D111,_Output!C:C,"C",_Output!B:B,1)</f>
        <v>1</v>
      </c>
      <c r="M111" s="230">
        <f>SUMIFS(_Output!H:H,_Output!G:G,'_NIST-CSF_Alignment'!D111,_Output!C:C,"C")</f>
        <v>1</v>
      </c>
      <c r="N111" s="230">
        <f>SUMIFS(_Output!I:I,_Output!G:G,'_NIST-CSF_Alignment'!D111,_Output!C:C,"C")</f>
        <v>0</v>
      </c>
      <c r="O111" s="230">
        <f>SUMIFS(_Output!J:J,_Output!G:G,'_NIST-CSF_Alignment'!D111,_Output!C:C,"C")</f>
        <v>5</v>
      </c>
      <c r="P111" s="220"/>
      <c r="Q111" s="220"/>
      <c r="R111" s="225"/>
    </row>
    <row r="112" spans="1:18">
      <c r="A112" s="692" t="s">
        <v>3976</v>
      </c>
      <c r="B112" s="692" t="s">
        <v>4013</v>
      </c>
      <c r="C112" s="724" t="s">
        <v>2655</v>
      </c>
      <c r="D112" s="250" t="s">
        <v>3191</v>
      </c>
      <c r="E112" s="717">
        <f>COUNTIFS(_Output!G:G,'_NIST-CSF_Alignment'!D112,_Output!C:C,"M",_Output!B:B,1)</f>
        <v>0</v>
      </c>
      <c r="F112" s="231">
        <f>SUMIFS(_Output!H:H,_Output!G:G,'_NIST-CSF_Alignment'!D112,_Output!C:C,"M")</f>
        <v>0</v>
      </c>
      <c r="G112" s="223">
        <f>SUMIFS(_Output!I:I,_Output!G:G,'_NIST-CSF_Alignment'!D112,_Output!C:C,"M")</f>
        <v>0</v>
      </c>
      <c r="H112" s="223">
        <f>SUMIFS(_Output!J:J,_Output!G:G,'_NIST-CSF_Alignment'!D112,_Output!C:C,"M")</f>
        <v>0</v>
      </c>
      <c r="I112" s="223"/>
      <c r="J112" s="220"/>
      <c r="K112" s="225"/>
      <c r="L112" s="236">
        <f>COUNTIFS(_Output!G:G,'_NIST-CSF_Alignment'!D112,_Output!C:C,"C",_Output!B:B,1)</f>
        <v>1</v>
      </c>
      <c r="M112" s="230">
        <f>SUMIFS(_Output!H:H,_Output!G:G,'_NIST-CSF_Alignment'!D112,_Output!C:C,"C")</f>
        <v>1</v>
      </c>
      <c r="N112" s="230">
        <f>SUMIFS(_Output!I:I,_Output!G:G,'_NIST-CSF_Alignment'!D112,_Output!C:C,"C")</f>
        <v>0</v>
      </c>
      <c r="O112" s="230">
        <f>SUMIFS(_Output!J:J,_Output!G:G,'_NIST-CSF_Alignment'!D112,_Output!C:C,"C")</f>
        <v>5</v>
      </c>
      <c r="P112" s="220"/>
      <c r="Q112" s="220"/>
      <c r="R112" s="225"/>
    </row>
    <row r="113" spans="1:18">
      <c r="A113" s="692" t="s">
        <v>3976</v>
      </c>
      <c r="B113" s="692" t="s">
        <v>4013</v>
      </c>
      <c r="C113" s="727" t="s">
        <v>2655</v>
      </c>
      <c r="D113" s="225" t="s">
        <v>4014</v>
      </c>
      <c r="E113" s="717">
        <f>COUNTIFS(_Output!G:G,'_NIST-CSF_Alignment'!D113,_Output!C:C,"M",_Output!B:B,1)</f>
        <v>0</v>
      </c>
      <c r="F113" s="231">
        <f>SUMIFS(_Output!H:H,_Output!G:G,'_NIST-CSF_Alignment'!D113,_Output!C:C,"M")</f>
        <v>0</v>
      </c>
      <c r="G113" s="223">
        <f>SUMIFS(_Output!I:I,_Output!G:G,'_NIST-CSF_Alignment'!D113,_Output!C:C,"M")</f>
        <v>0</v>
      </c>
      <c r="H113" s="223">
        <f>SUMIFS(_Output!J:J,_Output!G:G,'_NIST-CSF_Alignment'!D113,_Output!C:C,"M")</f>
        <v>0</v>
      </c>
      <c r="I113" s="223"/>
      <c r="J113" s="220"/>
      <c r="K113" s="225"/>
      <c r="L113" s="236">
        <f>COUNTIFS(_Output!G:G,'_NIST-CSF_Alignment'!D113,_Output!C:C,"C",_Output!B:B,1)</f>
        <v>0</v>
      </c>
      <c r="M113" s="230">
        <f>SUMIFS(_Output!H:H,_Output!G:G,'_NIST-CSF_Alignment'!D113,_Output!C:C,"C")</f>
        <v>0</v>
      </c>
      <c r="N113" s="230">
        <f>SUMIFS(_Output!I:I,_Output!G:G,'_NIST-CSF_Alignment'!D113,_Output!C:C,"C")</f>
        <v>0</v>
      </c>
      <c r="O113" s="230">
        <f>SUMIFS(_Output!J:J,_Output!G:G,'_NIST-CSF_Alignment'!D113,_Output!C:C,"C")</f>
        <v>0</v>
      </c>
      <c r="P113" s="220"/>
      <c r="Q113" s="220"/>
      <c r="R113" s="225"/>
    </row>
    <row r="114" spans="1:18">
      <c r="A114" s="720"/>
      <c r="B114" s="716"/>
      <c r="C114" s="716"/>
      <c r="D114" s="242"/>
      <c r="E114" s="479" t="s">
        <v>2732</v>
      </c>
      <c r="F114" s="238">
        <f>SUMIFS(F109:F113,$E109:$E113, "&gt;0")</f>
        <v>5</v>
      </c>
      <c r="G114" s="238">
        <f>SUMIFS(G109:G113,$E109:$E113, "&gt;0")</f>
        <v>0</v>
      </c>
      <c r="H114" s="238">
        <f>SUMIFS(H109:H113,$E109:$E113, "&gt;0")</f>
        <v>25</v>
      </c>
      <c r="I114" s="238">
        <f>IFERROR(IF(ROUND(100*(G114-F114)/(H114-F114),2) &lt; 0, 0, ROUND(100*(G114-F114)/(H114-F114),2)),0)</f>
        <v>0</v>
      </c>
      <c r="J114" s="239">
        <f>IF(F114&gt;0,1,0)</f>
        <v>1</v>
      </c>
      <c r="K114" s="240"/>
      <c r="L114" s="241" t="s">
        <v>2732</v>
      </c>
      <c r="M114" s="480">
        <f>SUMIFS(M106:M113,$L106:$L113, "&gt;0")</f>
        <v>11</v>
      </c>
      <c r="N114" s="239">
        <f t="shared" ref="N114:O114" si="21">SUMIFS(N106:N113,$L106:$L113, "&gt;0")</f>
        <v>0</v>
      </c>
      <c r="O114" s="239">
        <f t="shared" si="21"/>
        <v>55</v>
      </c>
      <c r="P114" s="239">
        <f>IFERROR(IF(ROUND(100*(N114-M114)/(O114-M114),2) &lt; 0, 0, ROUND(100*(N114-M114)/(O114-M114),2)),0)</f>
        <v>0</v>
      </c>
      <c r="Q114" s="239">
        <f>IF(M114&gt;0,1,0)</f>
        <v>1</v>
      </c>
      <c r="R114" s="669"/>
    </row>
    <row r="115" spans="1:18">
      <c r="A115" s="692" t="s">
        <v>3976</v>
      </c>
      <c r="B115" s="692" t="s">
        <v>4013</v>
      </c>
      <c r="C115" s="723" t="s">
        <v>2656</v>
      </c>
      <c r="D115" s="250" t="s">
        <v>3193</v>
      </c>
      <c r="E115" s="729">
        <f>COUNTIFS(_Output!G:G,'_NIST-CSF_Alignment'!D115,_Output!C:C,"M",_Output!B:B,1)</f>
        <v>2</v>
      </c>
      <c r="F115" s="234">
        <f>SUMIFS(_Output!H:H,_Output!G:G,'_NIST-CSF_Alignment'!D115,_Output!C:C,"M")</f>
        <v>2</v>
      </c>
      <c r="G115" s="223">
        <f>SUMIFS(_Output!I:I,_Output!G:G,'_NIST-CSF_Alignment'!D115,_Output!C:C,"M")</f>
        <v>0</v>
      </c>
      <c r="H115" s="223">
        <f>SUMIFS(_Output!J:J,_Output!G:G,'_NIST-CSF_Alignment'!D115,_Output!C:C,"M")</f>
        <v>10</v>
      </c>
      <c r="I115" s="223"/>
      <c r="J115" s="220"/>
      <c r="K115" s="225"/>
      <c r="L115" s="635">
        <f>COUNTIFS(_Output!G:G,'_NIST-CSF_Alignment'!D115,_Output!C:C,"C",_Output!B:B,1)</f>
        <v>9</v>
      </c>
      <c r="M115" s="233">
        <f>SUMIFS(_Output!H:H,_Output!G:G,'_NIST-CSF_Alignment'!D115,_Output!C:C,"C")</f>
        <v>9</v>
      </c>
      <c r="N115" s="233">
        <f>SUMIFS(_Output!I:I,_Output!G:G,'_NIST-CSF_Alignment'!D115,_Output!C:C,"C")</f>
        <v>0</v>
      </c>
      <c r="O115" s="233">
        <f>SUMIFS(_Output!J:J,_Output!G:G,'_NIST-CSF_Alignment'!D115,_Output!C:C,"C")</f>
        <v>45</v>
      </c>
      <c r="P115" s="220"/>
      <c r="Q115" s="220"/>
      <c r="R115" s="225"/>
    </row>
    <row r="116" spans="1:18">
      <c r="A116" s="692" t="s">
        <v>3976</v>
      </c>
      <c r="B116" s="692" t="s">
        <v>4013</v>
      </c>
      <c r="C116" s="723" t="s">
        <v>2656</v>
      </c>
      <c r="D116" s="250" t="s">
        <v>3789</v>
      </c>
      <c r="E116" s="717">
        <f>COUNTIFS(_Output!G:G,'_NIST-CSF_Alignment'!D116,_Output!C:C,"M",_Output!B:B,1)</f>
        <v>0</v>
      </c>
      <c r="F116" s="231">
        <f>SUMIFS(_Output!H:H,_Output!G:G,'_NIST-CSF_Alignment'!D116,_Output!C:C,"M")</f>
        <v>0</v>
      </c>
      <c r="G116" s="223">
        <f>SUMIFS(_Output!I:I,_Output!G:G,'_NIST-CSF_Alignment'!D116,_Output!C:C,"M")</f>
        <v>0</v>
      </c>
      <c r="H116" s="223">
        <f>SUMIFS(_Output!J:J,_Output!G:G,'_NIST-CSF_Alignment'!D116,_Output!C:C,"M")</f>
        <v>0</v>
      </c>
      <c r="I116" s="223"/>
      <c r="J116" s="220"/>
      <c r="K116" s="225"/>
      <c r="L116" s="236">
        <f>COUNTIFS(_Output!G:G,'_NIST-CSF_Alignment'!D116,_Output!C:C,"C",_Output!B:B,1)</f>
        <v>1</v>
      </c>
      <c r="M116" s="230">
        <f>SUMIFS(_Output!H:H,_Output!G:G,'_NIST-CSF_Alignment'!D116,_Output!C:C,"C")</f>
        <v>1</v>
      </c>
      <c r="N116" s="230">
        <f>SUMIFS(_Output!I:I,_Output!G:G,'_NIST-CSF_Alignment'!D116,_Output!C:C,"C")</f>
        <v>0</v>
      </c>
      <c r="O116" s="230">
        <f>SUMIFS(_Output!J:J,_Output!G:G,'_NIST-CSF_Alignment'!D116,_Output!C:C,"C")</f>
        <v>5</v>
      </c>
      <c r="P116" s="220"/>
      <c r="Q116" s="220"/>
      <c r="R116" s="225"/>
    </row>
    <row r="117" spans="1:18">
      <c r="A117" s="692" t="s">
        <v>3976</v>
      </c>
      <c r="B117" s="692" t="s">
        <v>4013</v>
      </c>
      <c r="C117" s="723" t="s">
        <v>2656</v>
      </c>
      <c r="D117" s="250" t="s">
        <v>3790</v>
      </c>
      <c r="E117" s="717">
        <f>COUNTIFS(_Output!G:G,'_NIST-CSF_Alignment'!D117,_Output!C:C,"M",_Output!B:B,1)</f>
        <v>0</v>
      </c>
      <c r="F117" s="231">
        <f>SUMIFS(_Output!H:H,_Output!G:G,'_NIST-CSF_Alignment'!D117,_Output!C:C,"M")</f>
        <v>0</v>
      </c>
      <c r="G117" s="223">
        <f>SUMIFS(_Output!I:I,_Output!G:G,'_NIST-CSF_Alignment'!D117,_Output!C:C,"M")</f>
        <v>0</v>
      </c>
      <c r="H117" s="223">
        <f>SUMIFS(_Output!J:J,_Output!G:G,'_NIST-CSF_Alignment'!D117,_Output!C:C,"M")</f>
        <v>0</v>
      </c>
      <c r="I117" s="223"/>
      <c r="J117" s="220"/>
      <c r="K117" s="225"/>
      <c r="L117" s="236">
        <f>COUNTIFS(_Output!G:G,'_NIST-CSF_Alignment'!D117,_Output!C:C,"C",_Output!B:B,1)</f>
        <v>1</v>
      </c>
      <c r="M117" s="230">
        <f>SUMIFS(_Output!H:H,_Output!G:G,'_NIST-CSF_Alignment'!D117,_Output!C:C,"C")</f>
        <v>1</v>
      </c>
      <c r="N117" s="230">
        <f>SUMIFS(_Output!I:I,_Output!G:G,'_NIST-CSF_Alignment'!D117,_Output!C:C,"C")</f>
        <v>0</v>
      </c>
      <c r="O117" s="230">
        <f>SUMIFS(_Output!J:J,_Output!G:G,'_NIST-CSF_Alignment'!D117,_Output!C:C,"C")</f>
        <v>5</v>
      </c>
      <c r="P117" s="220"/>
      <c r="Q117" s="220"/>
      <c r="R117" s="225"/>
    </row>
    <row r="118" spans="1:18">
      <c r="A118" s="692" t="s">
        <v>3976</v>
      </c>
      <c r="B118" s="692" t="s">
        <v>4013</v>
      </c>
      <c r="C118" s="723" t="s">
        <v>2656</v>
      </c>
      <c r="D118" s="250" t="s">
        <v>3791</v>
      </c>
      <c r="E118" s="717">
        <f>COUNTIFS(_Output!G:G,'_NIST-CSF_Alignment'!D118,_Output!C:C,"M",_Output!B:B,1)</f>
        <v>0</v>
      </c>
      <c r="F118" s="231">
        <f>SUMIFS(_Output!H:H,_Output!G:G,'_NIST-CSF_Alignment'!D118,_Output!C:C,"M")</f>
        <v>0</v>
      </c>
      <c r="G118" s="223">
        <f>SUMIFS(_Output!I:I,_Output!G:G,'_NIST-CSF_Alignment'!D118,_Output!C:C,"M")</f>
        <v>0</v>
      </c>
      <c r="H118" s="223">
        <f>SUMIFS(_Output!J:J,_Output!G:G,'_NIST-CSF_Alignment'!D118,_Output!C:C,"M")</f>
        <v>0</v>
      </c>
      <c r="I118" s="223"/>
      <c r="J118" s="220"/>
      <c r="K118" s="225"/>
      <c r="L118" s="236">
        <f>COUNTIFS(_Output!G:G,'_NIST-CSF_Alignment'!D118,_Output!C:C,"C",_Output!B:B,1)</f>
        <v>2</v>
      </c>
      <c r="M118" s="230">
        <f>SUMIFS(_Output!H:H,_Output!G:G,'_NIST-CSF_Alignment'!D118,_Output!C:C,"C")</f>
        <v>2</v>
      </c>
      <c r="N118" s="230">
        <f>SUMIFS(_Output!I:I,_Output!G:G,'_NIST-CSF_Alignment'!D118,_Output!C:C,"C")</f>
        <v>0</v>
      </c>
      <c r="O118" s="230">
        <f>SUMIFS(_Output!J:J,_Output!G:G,'_NIST-CSF_Alignment'!D118,_Output!C:C,"C")</f>
        <v>10</v>
      </c>
      <c r="P118" s="220"/>
      <c r="Q118" s="220"/>
      <c r="R118" s="225"/>
    </row>
    <row r="119" spans="1:18">
      <c r="A119" s="720"/>
      <c r="B119" s="716"/>
      <c r="C119" s="716"/>
      <c r="D119" s="242"/>
      <c r="E119" s="245" t="s">
        <v>2732</v>
      </c>
      <c r="F119" s="238">
        <f>SUMIFS(F115:F118,$E115:$E118, "&gt;0")</f>
        <v>2</v>
      </c>
      <c r="G119" s="238">
        <f t="shared" ref="G119:H119" si="22">SUMIFS(G115:G118,$E115:$E118, "&gt;0")</f>
        <v>0</v>
      </c>
      <c r="H119" s="238">
        <f t="shared" si="22"/>
        <v>10</v>
      </c>
      <c r="I119" s="238">
        <f>IFERROR(IF(ROUND(100*(G119-F119)/(H119-F119),2) &lt; 0, 0, ROUND(100*(G119-F119)/(H119-F119),2)),0)</f>
        <v>0</v>
      </c>
      <c r="J119" s="239">
        <f>IF(F119&gt;0,1,0)</f>
        <v>1</v>
      </c>
      <c r="K119" s="240"/>
      <c r="L119" s="241" t="s">
        <v>2732</v>
      </c>
      <c r="M119" s="239">
        <f>SUMIFS(M115:M118,$L115:$L118, "&gt;0")</f>
        <v>13</v>
      </c>
      <c r="N119" s="239">
        <f t="shared" ref="N119:O119" si="23">SUMIFS(N115:N118,$L115:$L118, "&gt;0")</f>
        <v>0</v>
      </c>
      <c r="O119" s="239">
        <f t="shared" si="23"/>
        <v>65</v>
      </c>
      <c r="P119" s="239">
        <f>IFERROR(IF(ROUND(100*(N119-M119)/(O119-M119),2) &lt; 0, 0, ROUND(100*(N119-M119)/(O119-M119),2)),0)</f>
        <v>0</v>
      </c>
      <c r="Q119" s="239">
        <f>IF(M119&gt;0,1,0)</f>
        <v>1</v>
      </c>
      <c r="R119" s="240"/>
    </row>
    <row r="120" spans="1:18">
      <c r="A120" s="692" t="s">
        <v>3976</v>
      </c>
      <c r="B120" s="692" t="s">
        <v>4013</v>
      </c>
      <c r="C120" s="723" t="s">
        <v>2657</v>
      </c>
      <c r="D120" s="250" t="s">
        <v>3172</v>
      </c>
      <c r="E120" s="729">
        <f>COUNTIFS(_Output!G:G,'_NIST-CSF_Alignment'!D120,_Output!C:C,"M",_Output!B:B,1)</f>
        <v>1</v>
      </c>
      <c r="F120" s="234">
        <f>SUMIFS(_Output!H:H,_Output!G:G,'_NIST-CSF_Alignment'!D120,_Output!C:C,"M")</f>
        <v>1</v>
      </c>
      <c r="G120" s="223">
        <f>SUMIFS(_Output!I:I,_Output!G:G,'_NIST-CSF_Alignment'!D120,_Output!C:C,"M")</f>
        <v>0</v>
      </c>
      <c r="H120" s="223">
        <f>SUMIFS(_Output!J:J,_Output!G:G,'_NIST-CSF_Alignment'!D120,_Output!C:C,"M")</f>
        <v>5</v>
      </c>
      <c r="I120" s="223"/>
      <c r="J120" s="220"/>
      <c r="K120" s="225"/>
      <c r="L120" s="635">
        <f>COUNTIFS(_Output!G:G,'_NIST-CSF_Alignment'!D120,_Output!C:C,"C",_Output!B:B,1)</f>
        <v>7</v>
      </c>
      <c r="M120" s="233">
        <f>SUMIFS(_Output!H:H,_Output!G:G,'_NIST-CSF_Alignment'!D120,_Output!C:C,"C")</f>
        <v>7</v>
      </c>
      <c r="N120" s="233">
        <f>SUMIFS(_Output!I:I,_Output!G:G,'_NIST-CSF_Alignment'!D120,_Output!C:C,"C")</f>
        <v>0</v>
      </c>
      <c r="O120" s="233">
        <f>SUMIFS(_Output!J:J,_Output!G:G,'_NIST-CSF_Alignment'!D120,_Output!C:C,"C")</f>
        <v>35</v>
      </c>
      <c r="P120" s="220"/>
      <c r="Q120" s="220"/>
      <c r="R120" s="225"/>
    </row>
    <row r="121" spans="1:18">
      <c r="A121" s="692" t="s">
        <v>3976</v>
      </c>
      <c r="B121" s="692" t="s">
        <v>4013</v>
      </c>
      <c r="C121" s="723" t="s">
        <v>2657</v>
      </c>
      <c r="D121" s="250" t="s">
        <v>3173</v>
      </c>
      <c r="E121" s="717">
        <f>COUNTIFS(_Output!G:G,'_NIST-CSF_Alignment'!D121,_Output!C:C,"M",_Output!B:B,1)</f>
        <v>1</v>
      </c>
      <c r="F121" s="231">
        <f>SUMIFS(_Output!H:H,_Output!G:G,'_NIST-CSF_Alignment'!D121,_Output!C:C,"M")</f>
        <v>1</v>
      </c>
      <c r="G121" s="223">
        <f>SUMIFS(_Output!I:I,_Output!G:G,'_NIST-CSF_Alignment'!D121,_Output!C:C,"M")</f>
        <v>0</v>
      </c>
      <c r="H121" s="223">
        <f>SUMIFS(_Output!J:J,_Output!G:G,'_NIST-CSF_Alignment'!D121,_Output!C:C,"M")</f>
        <v>5</v>
      </c>
      <c r="I121" s="223"/>
      <c r="J121" s="220"/>
      <c r="K121" s="225"/>
      <c r="L121" s="236">
        <f>COUNTIFS(_Output!G:G,'_NIST-CSF_Alignment'!D121,_Output!C:C,"C",_Output!B:B,1)</f>
        <v>0</v>
      </c>
      <c r="M121" s="230">
        <f>SUMIFS(_Output!H:H,_Output!G:G,'_NIST-CSF_Alignment'!D121,_Output!C:C,"C")</f>
        <v>0</v>
      </c>
      <c r="N121" s="230">
        <f>SUMIFS(_Output!I:I,_Output!G:G,'_NIST-CSF_Alignment'!D121,_Output!C:C,"C")</f>
        <v>0</v>
      </c>
      <c r="O121" s="230">
        <f>SUMIFS(_Output!J:J,_Output!G:G,'_NIST-CSF_Alignment'!D121,_Output!C:C,"C")</f>
        <v>0</v>
      </c>
      <c r="P121" s="220"/>
      <c r="Q121" s="220"/>
      <c r="R121" s="225"/>
    </row>
    <row r="122" spans="1:18">
      <c r="A122" s="720"/>
      <c r="B122" s="716"/>
      <c r="C122" s="716"/>
      <c r="D122" s="242"/>
      <c r="E122" s="246" t="s">
        <v>2732</v>
      </c>
      <c r="F122" s="238">
        <f>SUMIFS(F120:F121,$E120:$E121, "&gt;0")</f>
        <v>2</v>
      </c>
      <c r="G122" s="238">
        <f t="shared" ref="G122:H122" si="24">SUMIFS(G120:G121,$E120:$E121, "&gt;0")</f>
        <v>0</v>
      </c>
      <c r="H122" s="238">
        <f t="shared" si="24"/>
        <v>10</v>
      </c>
      <c r="I122" s="238">
        <f>IFERROR(IF(ROUND(100*(G122-F122)/(H122-F122),2) &lt; 0, 0, ROUND(100*(G122-F122)/(H122-F122),2)),0)</f>
        <v>0</v>
      </c>
      <c r="J122" s="239">
        <f>IF(F122&gt;0,1,0)</f>
        <v>1</v>
      </c>
      <c r="K122" s="240"/>
      <c r="L122" s="241" t="s">
        <v>2732</v>
      </c>
      <c r="M122" s="239">
        <f>SUMIFS(M120:M121,$L120:$L121, "&gt;0")</f>
        <v>7</v>
      </c>
      <c r="N122" s="239">
        <f t="shared" ref="N122:O122" si="25">SUMIFS(N120:N121,$L120:$L121, "&gt;0")</f>
        <v>0</v>
      </c>
      <c r="O122" s="239">
        <f t="shared" si="25"/>
        <v>35</v>
      </c>
      <c r="P122" s="239">
        <f>IFERROR(IF(ROUND(100*(N122-M122)/(O122-M122),2) &lt; 0, 0, ROUND(100*(N122-M122)/(O122-M122),2)),0)</f>
        <v>0</v>
      </c>
      <c r="Q122" s="239">
        <f>IF(M122&gt;0,1,0)</f>
        <v>1</v>
      </c>
      <c r="R122" s="243"/>
    </row>
    <row r="123" spans="1:18">
      <c r="A123" s="692" t="s">
        <v>3976</v>
      </c>
      <c r="B123" s="692" t="s">
        <v>4013</v>
      </c>
      <c r="C123" s="723" t="s">
        <v>2658</v>
      </c>
      <c r="D123" s="250" t="s">
        <v>3179</v>
      </c>
      <c r="E123" s="729">
        <f>COUNTIFS(_Output!G:G,'_NIST-CSF_Alignment'!D123,_Output!C:C,"M",_Output!B:B,1)</f>
        <v>1</v>
      </c>
      <c r="F123" s="234">
        <f>SUMIFS(_Output!H:H,_Output!G:G,'_NIST-CSF_Alignment'!D123,_Output!C:C,"M")</f>
        <v>1</v>
      </c>
      <c r="G123" s="223">
        <f>SUMIFS(_Output!I:I,_Output!G:G,'_NIST-CSF_Alignment'!D123,_Output!C:C,"M")</f>
        <v>0</v>
      </c>
      <c r="H123" s="223">
        <f>SUMIFS(_Output!J:J,_Output!G:G,'_NIST-CSF_Alignment'!D123,_Output!C:C,"M")</f>
        <v>5</v>
      </c>
      <c r="I123" s="223"/>
      <c r="J123" s="220"/>
      <c r="K123" s="225"/>
      <c r="L123" s="635">
        <f>COUNTIFS(_Output!G:G,'_NIST-CSF_Alignment'!D123,_Output!C:C,"C",_Output!B:B,1)</f>
        <v>4</v>
      </c>
      <c r="M123" s="233">
        <f>SUMIFS(_Output!H:H,_Output!G:G,'_NIST-CSF_Alignment'!D123,_Output!C:C,"C")</f>
        <v>4</v>
      </c>
      <c r="N123" s="233">
        <f>SUMIFS(_Output!I:I,_Output!G:G,'_NIST-CSF_Alignment'!D123,_Output!C:C,"C")</f>
        <v>0</v>
      </c>
      <c r="O123" s="233">
        <f>SUMIFS(_Output!J:J,_Output!G:G,'_NIST-CSF_Alignment'!D123,_Output!C:C,"C")</f>
        <v>20</v>
      </c>
      <c r="P123" s="220"/>
      <c r="Q123" s="220"/>
      <c r="R123" s="225"/>
    </row>
    <row r="124" spans="1:18" ht="15" thickBot="1">
      <c r="A124" s="699" t="s">
        <v>3976</v>
      </c>
      <c r="B124" s="699" t="s">
        <v>4013</v>
      </c>
      <c r="C124" s="626" t="s">
        <v>2658</v>
      </c>
      <c r="D124" s="666" t="s">
        <v>3180</v>
      </c>
      <c r="E124" s="717">
        <f>COUNTIFS(_Output!G:G,'_NIST-CSF_Alignment'!D124,_Output!C:C,"M",_Output!B:B,1)</f>
        <v>1</v>
      </c>
      <c r="F124" s="231">
        <f>SUMIFS(_Output!H:H,_Output!G:G,'_NIST-CSF_Alignment'!D124,_Output!C:C,"M")</f>
        <v>1</v>
      </c>
      <c r="G124" s="223">
        <f>SUMIFS(_Output!I:I,_Output!G:G,'_NIST-CSF_Alignment'!D124,_Output!C:C,"M")</f>
        <v>0</v>
      </c>
      <c r="H124" s="223">
        <f>SUMIFS(_Output!J:J,_Output!G:G,'_NIST-CSF_Alignment'!D124,_Output!C:C,"M")</f>
        <v>5</v>
      </c>
      <c r="I124" s="223"/>
      <c r="J124" s="220"/>
      <c r="K124" s="225"/>
      <c r="L124" s="236">
        <f>COUNTIFS(_Output!G:G,'_NIST-CSF_Alignment'!D124,_Output!C:C,"C",_Output!B:B,1)</f>
        <v>5</v>
      </c>
      <c r="M124" s="230">
        <f>SUMIFS(_Output!H:H,_Output!G:G,'_NIST-CSF_Alignment'!D124,_Output!C:C,"C")</f>
        <v>5</v>
      </c>
      <c r="N124" s="230">
        <f>SUMIFS(_Output!I:I,_Output!G:G,'_NIST-CSF_Alignment'!D124,_Output!C:C,"C")</f>
        <v>0</v>
      </c>
      <c r="O124" s="230">
        <f>SUMIFS(_Output!J:J,_Output!G:G,'_NIST-CSF_Alignment'!D124,_Output!C:C,"C")</f>
        <v>25</v>
      </c>
      <c r="P124" s="220"/>
      <c r="Q124" s="220"/>
      <c r="R124" s="225"/>
    </row>
    <row r="125" spans="1:18" ht="15" thickBot="1">
      <c r="A125" s="722"/>
      <c r="B125" s="722"/>
      <c r="C125" s="722"/>
      <c r="D125" s="237"/>
      <c r="E125" s="246" t="s">
        <v>2732</v>
      </c>
      <c r="F125" s="238">
        <f>SUMIFS(F123:F124,$E123:$E124, "&gt;0")</f>
        <v>2</v>
      </c>
      <c r="G125" s="238">
        <f t="shared" ref="G125:H125" si="26">SUMIFS(G123:G124,$E123:$E124, "&gt;0")</f>
        <v>0</v>
      </c>
      <c r="H125" s="238">
        <f t="shared" si="26"/>
        <v>10</v>
      </c>
      <c r="I125" s="238">
        <f>IFERROR(IF(ROUND(100*(G125-F125)/(H125-F125),2) &lt; 0, 0, ROUND(100*(G125-F125)/(H125-F125),2)),0)</f>
        <v>0</v>
      </c>
      <c r="J125" s="239">
        <f>IF(F125&gt;0,1,0)</f>
        <v>1</v>
      </c>
      <c r="K125" s="240"/>
      <c r="L125" s="241" t="s">
        <v>2732</v>
      </c>
      <c r="M125" s="239">
        <f>SUMIFS(M123:M124,$L123:$L124, "&gt;0")</f>
        <v>9</v>
      </c>
      <c r="N125" s="239">
        <f t="shared" ref="N125:O125" si="27">SUMIFS(N123:N124,$L123:$L124, "&gt;0")</f>
        <v>0</v>
      </c>
      <c r="O125" s="239">
        <f t="shared" si="27"/>
        <v>45</v>
      </c>
      <c r="P125" s="239">
        <f>IFERROR(IF(ROUND(100*(N125-M125)/(O125-M125),2) &lt; 0, 0, ROUND(100*(N125-M125)/(O125-M125),2)),0)</f>
        <v>0</v>
      </c>
      <c r="Q125" s="239">
        <f>IF(M125&gt;0,1,0)</f>
        <v>1</v>
      </c>
      <c r="R125" s="243"/>
    </row>
    <row r="126" spans="1:18" ht="15" thickBot="1">
      <c r="A126" s="722"/>
      <c r="B126" s="722"/>
      <c r="C126" s="722"/>
      <c r="D126" s="237"/>
      <c r="E126" s="252" t="s">
        <v>3994</v>
      </c>
      <c r="F126" s="226"/>
      <c r="G126" s="226"/>
      <c r="H126" s="226"/>
      <c r="I126" s="226">
        <f>SUM(I109:I125)</f>
        <v>0</v>
      </c>
      <c r="J126" s="227">
        <f>SUM(J109:J125)</f>
        <v>4</v>
      </c>
      <c r="K126" s="228">
        <f>IFERROR(ROUND(I126/J126,2),0)</f>
        <v>0</v>
      </c>
      <c r="L126" s="229" t="s">
        <v>3994</v>
      </c>
      <c r="M126" s="227"/>
      <c r="N126" s="227"/>
      <c r="O126" s="227"/>
      <c r="P126" s="226">
        <f>SUM(P109:P125)</f>
        <v>0</v>
      </c>
      <c r="Q126" s="227">
        <f>SUM(Q109:Q125)</f>
        <v>4</v>
      </c>
      <c r="R126" s="228">
        <f>IFERROR(ROUND(P126/Q126,2),0)</f>
        <v>0</v>
      </c>
    </row>
    <row r="127" spans="1:18">
      <c r="A127" s="700" t="s">
        <v>3976</v>
      </c>
      <c r="B127" s="700" t="s">
        <v>4015</v>
      </c>
      <c r="C127" s="723" t="s">
        <v>2660</v>
      </c>
      <c r="D127" s="250" t="s">
        <v>4016</v>
      </c>
      <c r="E127" s="729">
        <f>COUNTIFS(_Output!G:G,'_NIST-CSF_Alignment'!D127,_Output!C:C,"M",_Output!B:B,1)</f>
        <v>0</v>
      </c>
      <c r="F127" s="234">
        <f>SUMIFS(_Output!H:H,_Output!G:G,'_NIST-CSF_Alignment'!D127,_Output!C:C,"M")</f>
        <v>0</v>
      </c>
      <c r="G127" s="223">
        <f>SUMIFS(_Output!I:I,_Output!G:G,'_NIST-CSF_Alignment'!D127,_Output!C:C,"M")</f>
        <v>0</v>
      </c>
      <c r="H127" s="223">
        <f>SUMIFS(_Output!J:J,_Output!G:G,'_NIST-CSF_Alignment'!D127,_Output!C:C,"M")</f>
        <v>0</v>
      </c>
      <c r="I127" s="223"/>
      <c r="J127" s="220"/>
      <c r="K127" s="225"/>
      <c r="L127" s="635">
        <f>COUNTIFS(_Output!G:G,'_NIST-CSF_Alignment'!D127,_Output!C:C,"C",_Output!B:B,1)</f>
        <v>0</v>
      </c>
      <c r="M127" s="233">
        <f>SUMIFS(_Output!H:H,_Output!G:G,'_NIST-CSF_Alignment'!D127,_Output!C:C,"C")</f>
        <v>0</v>
      </c>
      <c r="N127" s="233">
        <f>SUMIFS(_Output!I:I,_Output!G:G,'_NIST-CSF_Alignment'!D127,_Output!C:C,"C")</f>
        <v>0</v>
      </c>
      <c r="O127" s="233">
        <f>SUMIFS(_Output!J:J,_Output!G:G,'_NIST-CSF_Alignment'!D127,_Output!C:C,"C")</f>
        <v>0</v>
      </c>
      <c r="P127" s="220"/>
      <c r="Q127" s="220"/>
      <c r="R127" s="225"/>
    </row>
    <row r="128" spans="1:18">
      <c r="A128" s="693" t="s">
        <v>3976</v>
      </c>
      <c r="B128" s="693" t="s">
        <v>4015</v>
      </c>
      <c r="C128" s="724" t="s">
        <v>2660</v>
      </c>
      <c r="D128" s="250" t="s">
        <v>4017</v>
      </c>
      <c r="E128" s="717">
        <f>COUNTIFS(_Output!G:G,'_NIST-CSF_Alignment'!D128,_Output!C:C,"M",_Output!B:B,1)</f>
        <v>0</v>
      </c>
      <c r="F128" s="231">
        <f>SUMIFS(_Output!H:H,_Output!G:G,'_NIST-CSF_Alignment'!D128,_Output!C:C,"M")</f>
        <v>0</v>
      </c>
      <c r="G128" s="223">
        <f>SUMIFS(_Output!I:I,_Output!G:G,'_NIST-CSF_Alignment'!D128,_Output!C:C,"M")</f>
        <v>0</v>
      </c>
      <c r="H128" s="223">
        <f>SUMIFS(_Output!J:J,_Output!G:G,'_NIST-CSF_Alignment'!D128,_Output!C:C,"M")</f>
        <v>0</v>
      </c>
      <c r="I128" s="223"/>
      <c r="J128" s="220"/>
      <c r="K128" s="225"/>
      <c r="L128" s="236">
        <f>COUNTIFS(_Output!G:G,'_NIST-CSF_Alignment'!D128,_Output!C:C,"C",_Output!B:B,1)</f>
        <v>0</v>
      </c>
      <c r="M128" s="230">
        <f>SUMIFS(_Output!H:H,_Output!G:G,'_NIST-CSF_Alignment'!D128,_Output!C:C,"C")</f>
        <v>0</v>
      </c>
      <c r="N128" s="230">
        <f>SUMIFS(_Output!I:I,_Output!G:G,'_NIST-CSF_Alignment'!D128,_Output!C:C,"C")</f>
        <v>0</v>
      </c>
      <c r="O128" s="230">
        <f>SUMIFS(_Output!J:J,_Output!G:G,'_NIST-CSF_Alignment'!D128,_Output!C:C,"C")</f>
        <v>0</v>
      </c>
      <c r="P128" s="220"/>
      <c r="Q128" s="220"/>
      <c r="R128" s="225"/>
    </row>
    <row r="129" spans="1:18">
      <c r="A129" s="693" t="s">
        <v>3976</v>
      </c>
      <c r="B129" s="693" t="s">
        <v>4015</v>
      </c>
      <c r="C129" s="724" t="s">
        <v>2660</v>
      </c>
      <c r="D129" s="250" t="s">
        <v>3783</v>
      </c>
      <c r="E129" s="717">
        <f>COUNTIFS(_Output!G:G,'_NIST-CSF_Alignment'!D129,_Output!C:C,"M",_Output!B:B,1)</f>
        <v>0</v>
      </c>
      <c r="F129" s="231">
        <f>SUMIFS(_Output!H:H,_Output!G:G,'_NIST-CSF_Alignment'!D129,_Output!C:C,"M")</f>
        <v>0</v>
      </c>
      <c r="G129" s="223">
        <f>SUMIFS(_Output!I:I,_Output!G:G,'_NIST-CSF_Alignment'!D129,_Output!C:C,"M")</f>
        <v>0</v>
      </c>
      <c r="H129" s="223">
        <f>SUMIFS(_Output!J:J,_Output!G:G,'_NIST-CSF_Alignment'!D129,_Output!C:C,"M")</f>
        <v>0</v>
      </c>
      <c r="I129" s="223"/>
      <c r="J129" s="220"/>
      <c r="K129" s="225"/>
      <c r="L129" s="236">
        <f>COUNTIFS(_Output!G:G,'_NIST-CSF_Alignment'!D129,_Output!C:C,"C",_Output!B:B,1)</f>
        <v>1</v>
      </c>
      <c r="M129" s="230">
        <f>SUMIFS(_Output!H:H,_Output!G:G,'_NIST-CSF_Alignment'!D129,_Output!C:C,"C")</f>
        <v>1</v>
      </c>
      <c r="N129" s="230">
        <f>SUMIFS(_Output!I:I,_Output!G:G,'_NIST-CSF_Alignment'!D129,_Output!C:C,"C")</f>
        <v>0</v>
      </c>
      <c r="O129" s="230">
        <f>SUMIFS(_Output!J:J,_Output!G:G,'_NIST-CSF_Alignment'!D129,_Output!C:C,"C")</f>
        <v>5</v>
      </c>
      <c r="P129" s="220"/>
      <c r="Q129" s="220"/>
      <c r="R129" s="225"/>
    </row>
    <row r="130" spans="1:18">
      <c r="A130" s="693" t="s">
        <v>3976</v>
      </c>
      <c r="B130" s="693" t="s">
        <v>4015</v>
      </c>
      <c r="C130" s="724" t="s">
        <v>2660</v>
      </c>
      <c r="D130" s="250" t="s">
        <v>4018</v>
      </c>
      <c r="E130" s="717">
        <f>COUNTIFS(_Output!G:G,'_NIST-CSF_Alignment'!D130,_Output!C:C,"M",_Output!B:B,1)</f>
        <v>0</v>
      </c>
      <c r="F130" s="231">
        <f>SUMIFS(_Output!H:H,_Output!G:G,'_NIST-CSF_Alignment'!D130,_Output!C:C,"M")</f>
        <v>0</v>
      </c>
      <c r="G130" s="223">
        <f>SUMIFS(_Output!I:I,_Output!G:G,'_NIST-CSF_Alignment'!D130,_Output!C:C,"M")</f>
        <v>0</v>
      </c>
      <c r="H130" s="223">
        <f>SUMIFS(_Output!J:J,_Output!G:G,'_NIST-CSF_Alignment'!D130,_Output!C:C,"M")</f>
        <v>0</v>
      </c>
      <c r="I130" s="223"/>
      <c r="J130" s="220"/>
      <c r="K130" s="225"/>
      <c r="L130" s="236">
        <f>COUNTIFS(_Output!G:G,'_NIST-CSF_Alignment'!D130,_Output!C:C,"C",_Output!B:B,1)</f>
        <v>0</v>
      </c>
      <c r="M130" s="230">
        <f>SUMIFS(_Output!H:H,_Output!G:G,'_NIST-CSF_Alignment'!D130,_Output!C:C,"C")</f>
        <v>0</v>
      </c>
      <c r="N130" s="230">
        <f>SUMIFS(_Output!I:I,_Output!G:G,'_NIST-CSF_Alignment'!D130,_Output!C:C,"C")</f>
        <v>0</v>
      </c>
      <c r="O130" s="230">
        <f>SUMIFS(_Output!J:J,_Output!G:G,'_NIST-CSF_Alignment'!D130,_Output!C:C,"C")</f>
        <v>0</v>
      </c>
      <c r="P130" s="220"/>
      <c r="Q130" s="220"/>
      <c r="R130" s="225"/>
    </row>
    <row r="131" spans="1:18">
      <c r="A131" s="693" t="s">
        <v>3976</v>
      </c>
      <c r="B131" s="693" t="s">
        <v>4015</v>
      </c>
      <c r="C131" s="724" t="s">
        <v>2660</v>
      </c>
      <c r="D131" s="250" t="s">
        <v>4019</v>
      </c>
      <c r="E131" s="717">
        <f>COUNTIFS(_Output!G:G,'_NIST-CSF_Alignment'!D131,_Output!C:C,"M",_Output!B:B,1)</f>
        <v>0</v>
      </c>
      <c r="F131" s="231">
        <f>SUMIFS(_Output!H:H,_Output!G:G,'_NIST-CSF_Alignment'!D131,_Output!C:C,"M")</f>
        <v>0</v>
      </c>
      <c r="G131" s="223">
        <f>SUMIFS(_Output!I:I,_Output!G:G,'_NIST-CSF_Alignment'!D131,_Output!C:C,"M")</f>
        <v>0</v>
      </c>
      <c r="H131" s="223">
        <f>SUMIFS(_Output!J:J,_Output!G:G,'_NIST-CSF_Alignment'!D131,_Output!C:C,"M")</f>
        <v>0</v>
      </c>
      <c r="I131" s="223"/>
      <c r="J131" s="220"/>
      <c r="K131" s="225"/>
      <c r="L131" s="236">
        <f>COUNTIFS(_Output!G:G,'_NIST-CSF_Alignment'!D131,_Output!C:C,"C",_Output!B:B,1)</f>
        <v>0</v>
      </c>
      <c r="M131" s="230">
        <f>SUMIFS(_Output!H:H,_Output!G:G,'_NIST-CSF_Alignment'!D131,_Output!C:C,"C")</f>
        <v>0</v>
      </c>
      <c r="N131" s="230">
        <f>SUMIFS(_Output!I:I,_Output!G:G,'_NIST-CSF_Alignment'!D131,_Output!C:C,"C")</f>
        <v>0</v>
      </c>
      <c r="O131" s="230">
        <f>SUMIFS(_Output!J:J,_Output!G:G,'_NIST-CSF_Alignment'!D131,_Output!C:C,"C")</f>
        <v>0</v>
      </c>
      <c r="P131" s="220"/>
      <c r="Q131" s="220"/>
      <c r="R131" s="225"/>
    </row>
    <row r="132" spans="1:18">
      <c r="A132" s="693" t="s">
        <v>3976</v>
      </c>
      <c r="B132" s="693" t="s">
        <v>4015</v>
      </c>
      <c r="C132" s="725" t="s">
        <v>2660</v>
      </c>
      <c r="D132" s="250" t="s">
        <v>4020</v>
      </c>
      <c r="E132" s="729">
        <f>COUNTIFS(_Output!G:G,'_NIST-CSF_Alignment'!D132,_Output!C:C,"M",_Output!B:B,1)</f>
        <v>0</v>
      </c>
      <c r="F132" s="234">
        <f>SUMIFS(_Output!H:H,_Output!G:G,'_NIST-CSF_Alignment'!D132,_Output!C:C,"M")</f>
        <v>0</v>
      </c>
      <c r="G132" s="223">
        <f>SUMIFS(_Output!I:I,_Output!G:G,'_NIST-CSF_Alignment'!D132,_Output!C:C,"M")</f>
        <v>0</v>
      </c>
      <c r="H132" s="223">
        <f>SUMIFS(_Output!J:J,_Output!G:G,'_NIST-CSF_Alignment'!D132,_Output!C:C,"M")</f>
        <v>0</v>
      </c>
      <c r="I132" s="223"/>
      <c r="J132" s="220"/>
      <c r="K132" s="225"/>
      <c r="L132" s="635">
        <f>COUNTIFS(_Output!G:G,'_NIST-CSF_Alignment'!D132,_Output!C:C,"C",_Output!B:B,1)</f>
        <v>0</v>
      </c>
      <c r="M132" s="233">
        <f>SUMIFS(_Output!H:H,_Output!G:G,'_NIST-CSF_Alignment'!D132,_Output!C:C,"C")</f>
        <v>0</v>
      </c>
      <c r="N132" s="233">
        <f>SUMIFS(_Output!I:I,_Output!G:G,'_NIST-CSF_Alignment'!D132,_Output!C:C,"C")</f>
        <v>0</v>
      </c>
      <c r="O132" s="233">
        <f>SUMIFS(_Output!J:J,_Output!G:G,'_NIST-CSF_Alignment'!D132,_Output!C:C,"C")</f>
        <v>0</v>
      </c>
      <c r="P132" s="220"/>
      <c r="Q132" s="220"/>
      <c r="R132" s="225"/>
    </row>
    <row r="133" spans="1:18">
      <c r="A133" s="720"/>
      <c r="B133" s="716"/>
      <c r="C133" s="716"/>
      <c r="D133" s="242"/>
      <c r="E133" s="246" t="s">
        <v>2732</v>
      </c>
      <c r="F133" s="238">
        <f>SUMIFS(F127:F132,$E127:$E132, "&gt;0")</f>
        <v>0</v>
      </c>
      <c r="G133" s="238">
        <f t="shared" ref="G133:H133" si="28">SUMIFS(G127:G132,$E127:$E132, "&gt;0")</f>
        <v>0</v>
      </c>
      <c r="H133" s="238">
        <f t="shared" si="28"/>
        <v>0</v>
      </c>
      <c r="I133" s="238">
        <f>IFERROR(IF(ROUND(100*(G133-F133)/(H133-F133),2) &lt; 0, 0, ROUND(100*(G133-F133)/(H133-F133),2)),0)</f>
        <v>0</v>
      </c>
      <c r="J133" s="239">
        <f>IF(F133&gt;0,1,0)</f>
        <v>0</v>
      </c>
      <c r="K133" s="240"/>
      <c r="L133" s="241" t="s">
        <v>2732</v>
      </c>
      <c r="M133" s="239">
        <f>SUMIFS(M127:M132,$L127:$L132, "&gt;0")</f>
        <v>1</v>
      </c>
      <c r="N133" s="239">
        <f t="shared" ref="N133:O133" si="29">SUMIFS(N127:N132,$L127:$L132, "&gt;0")</f>
        <v>0</v>
      </c>
      <c r="O133" s="239">
        <f t="shared" si="29"/>
        <v>5</v>
      </c>
      <c r="P133" s="239">
        <f>IFERROR(IF(ROUND(100*(N133-M133)/(O133-M133),2) &lt; 0, 0, ROUND(100*(N133-M133)/(O133-M133),2)),0)</f>
        <v>0</v>
      </c>
      <c r="Q133" s="239">
        <f>IF(M133&gt;0,1,0)</f>
        <v>1</v>
      </c>
      <c r="R133" s="242"/>
    </row>
    <row r="134" spans="1:18">
      <c r="A134" s="693" t="s">
        <v>3976</v>
      </c>
      <c r="B134" s="693" t="s">
        <v>4015</v>
      </c>
      <c r="C134" s="723" t="s">
        <v>2661</v>
      </c>
      <c r="D134" s="250" t="s">
        <v>4021</v>
      </c>
      <c r="E134" s="729">
        <f>COUNTIFS(_Output!G:G,'_NIST-CSF_Alignment'!D134,_Output!C:C,"M",_Output!B:B,1)</f>
        <v>0</v>
      </c>
      <c r="F134" s="234">
        <f>SUMIFS(_Output!H:H,_Output!G:G,'_NIST-CSF_Alignment'!D134,_Output!C:C,"M")</f>
        <v>0</v>
      </c>
      <c r="G134" s="223">
        <f>SUMIFS(_Output!I:I,_Output!G:G,'_NIST-CSF_Alignment'!D134,_Output!C:C,"M")</f>
        <v>0</v>
      </c>
      <c r="H134" s="223">
        <f>SUMIFS(_Output!J:J,_Output!G:G,'_NIST-CSF_Alignment'!D134,_Output!C:C,"M")</f>
        <v>0</v>
      </c>
      <c r="I134" s="223"/>
      <c r="J134" s="220"/>
      <c r="K134" s="225"/>
      <c r="L134" s="635">
        <f>COUNTIFS(_Output!G:G,'_NIST-CSF_Alignment'!D134,_Output!C:C,"C",_Output!B:B,1)</f>
        <v>0</v>
      </c>
      <c r="M134" s="233">
        <f>SUMIFS(_Output!H:H,_Output!G:G,'_NIST-CSF_Alignment'!D134,_Output!C:C,"C")</f>
        <v>0</v>
      </c>
      <c r="N134" s="233">
        <f>SUMIFS(_Output!I:I,_Output!G:G,'_NIST-CSF_Alignment'!D134,_Output!C:C,"C")</f>
        <v>0</v>
      </c>
      <c r="O134" s="233">
        <f>SUMIFS(_Output!J:J,_Output!G:G,'_NIST-CSF_Alignment'!D134,_Output!C:C,"C")</f>
        <v>0</v>
      </c>
      <c r="P134" s="220"/>
      <c r="Q134" s="220"/>
      <c r="R134" s="225"/>
    </row>
    <row r="135" spans="1:18" ht="15" thickBot="1">
      <c r="A135" s="698" t="s">
        <v>3976</v>
      </c>
      <c r="B135" s="698" t="s">
        <v>4015</v>
      </c>
      <c r="C135" s="626" t="s">
        <v>2661</v>
      </c>
      <c r="D135" s="666" t="s">
        <v>4022</v>
      </c>
      <c r="E135" s="717">
        <f>COUNTIFS(_Output!G:G,'_NIST-CSF_Alignment'!D135,_Output!C:C,"M",_Output!B:B,1)</f>
        <v>0</v>
      </c>
      <c r="F135" s="231">
        <f>SUMIFS(_Output!H:H,_Output!G:G,'_NIST-CSF_Alignment'!D135,_Output!C:C,"M")</f>
        <v>0</v>
      </c>
      <c r="G135" s="223">
        <f>SUMIFS(_Output!I:I,_Output!G:G,'_NIST-CSF_Alignment'!D135,_Output!C:C,"M")</f>
        <v>0</v>
      </c>
      <c r="H135" s="223">
        <f>SUMIFS(_Output!J:J,_Output!G:G,'_NIST-CSF_Alignment'!D135,_Output!C:C,"M")</f>
        <v>0</v>
      </c>
      <c r="I135" s="223"/>
      <c r="J135" s="220"/>
      <c r="K135" s="225"/>
      <c r="L135" s="236">
        <f>COUNTIFS(_Output!G:G,'_NIST-CSF_Alignment'!D135,_Output!C:C,"C",_Output!B:B,1)</f>
        <v>0</v>
      </c>
      <c r="M135" s="230">
        <f>SUMIFS(_Output!H:H,_Output!G:G,'_NIST-CSF_Alignment'!D135,_Output!C:C,"C")</f>
        <v>0</v>
      </c>
      <c r="N135" s="230">
        <f>SUMIFS(_Output!I:I,_Output!G:G,'_NIST-CSF_Alignment'!D135,_Output!C:C,"C")</f>
        <v>0</v>
      </c>
      <c r="O135" s="230">
        <f>SUMIFS(_Output!J:J,_Output!G:G,'_NIST-CSF_Alignment'!D135,_Output!C:C,"C")</f>
        <v>0</v>
      </c>
      <c r="P135" s="220"/>
      <c r="Q135" s="220"/>
      <c r="R135" s="225"/>
    </row>
    <row r="136" spans="1:18" ht="15" thickBot="1">
      <c r="A136" s="722"/>
      <c r="B136" s="722"/>
      <c r="C136" s="722"/>
      <c r="D136" s="237"/>
      <c r="E136" s="246" t="s">
        <v>2732</v>
      </c>
      <c r="F136" s="238">
        <f>SUMIFS(F134:F135,$E134:$E135, "&gt;0")</f>
        <v>0</v>
      </c>
      <c r="G136" s="238">
        <f t="shared" ref="G136:H136" si="30">SUMIFS(G134:G135,$E134:$E135, "&gt;0")</f>
        <v>0</v>
      </c>
      <c r="H136" s="238">
        <f t="shared" si="30"/>
        <v>0</v>
      </c>
      <c r="I136" s="238">
        <f>IFERROR(IF(ROUND(100*(G136-F136)/(H136-F136),2) &lt; 0, 0, ROUND(100*(G136-F136)/(H136-F136),2)),0)</f>
        <v>0</v>
      </c>
      <c r="J136" s="239">
        <f>IF(F136&gt;0,1,0)</f>
        <v>0</v>
      </c>
      <c r="K136" s="240"/>
      <c r="L136" s="241" t="s">
        <v>2732</v>
      </c>
      <c r="M136" s="239">
        <f>SUMIFS(M134:M135,$L134:$L135, "&gt;0")</f>
        <v>0</v>
      </c>
      <c r="N136" s="239">
        <f t="shared" ref="N136:O136" si="31">SUMIFS(N134:N135,$L134:$L135, "&gt;0")</f>
        <v>0</v>
      </c>
      <c r="O136" s="239">
        <f t="shared" si="31"/>
        <v>0</v>
      </c>
      <c r="P136" s="239">
        <f>IFERROR(IF(ROUND(100*(N136-M136)/(O136-M136),2) &lt; 0, 0, ROUND(100*(N136-M136)/(O136-M136),2)),0)</f>
        <v>0</v>
      </c>
      <c r="Q136" s="239">
        <f>IF(M136&gt;0,1,0)</f>
        <v>0</v>
      </c>
      <c r="R136" s="243"/>
    </row>
    <row r="137" spans="1:18" ht="15" thickBot="1">
      <c r="A137" s="722"/>
      <c r="B137" s="722"/>
      <c r="C137" s="722"/>
      <c r="D137" s="237"/>
      <c r="E137" s="252" t="s">
        <v>3994</v>
      </c>
      <c r="F137" s="226"/>
      <c r="G137" s="226"/>
      <c r="H137" s="226"/>
      <c r="I137" s="226">
        <f>SUM(I127:I136)</f>
        <v>0</v>
      </c>
      <c r="J137" s="227">
        <f>SUM(J127:J136)</f>
        <v>0</v>
      </c>
      <c r="K137" s="228">
        <f>IFERROR(ROUND(I137/J137,2),0)</f>
        <v>0</v>
      </c>
      <c r="L137" s="229" t="s">
        <v>3994</v>
      </c>
      <c r="M137" s="227"/>
      <c r="N137" s="227"/>
      <c r="O137" s="227"/>
      <c r="P137" s="227">
        <f>SUM(P127:P136)</f>
        <v>0</v>
      </c>
      <c r="Q137" s="227">
        <f>SUM(Q127:Q136)</f>
        <v>1</v>
      </c>
      <c r="R137" s="228">
        <f>IFERROR(ROUND(P137/Q137,2),0)</f>
        <v>0</v>
      </c>
    </row>
  </sheetData>
  <mergeCells count="4">
    <mergeCell ref="L1:R1"/>
    <mergeCell ref="A1:D1"/>
    <mergeCell ref="E1:K1"/>
    <mergeCell ref="A2:R3"/>
  </mergeCells>
  <phoneticPr fontId="2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10"/>
  <dimension ref="A2:Q282"/>
  <sheetViews>
    <sheetView topLeftCell="A241" workbookViewId="0">
      <selection activeCell="B282" sqref="B282"/>
    </sheetView>
  </sheetViews>
  <sheetFormatPr defaultRowHeight="14.45"/>
  <cols>
    <col min="1" max="1" width="15.7109375" bestFit="1" customWidth="1"/>
    <col min="2" max="2" width="19" bestFit="1" customWidth="1"/>
    <col min="5" max="5" width="17.5703125" bestFit="1" customWidth="1"/>
    <col min="6" max="6" width="11.28515625" bestFit="1" customWidth="1"/>
    <col min="7" max="7" width="13.7109375" bestFit="1" customWidth="1"/>
    <col min="8" max="9" width="9.7109375" bestFit="1" customWidth="1"/>
  </cols>
  <sheetData>
    <row r="2" spans="1:17">
      <c r="A2" t="s">
        <v>4023</v>
      </c>
    </row>
    <row r="3" spans="1:17">
      <c r="A3">
        <v>11</v>
      </c>
      <c r="B3" t="str">
        <f>_Input!C20</f>
        <v>Incomplete</v>
      </c>
      <c r="N3" s="1"/>
      <c r="O3" s="1"/>
      <c r="P3" s="1"/>
      <c r="Q3" s="1"/>
    </row>
    <row r="4" spans="1:17">
      <c r="A4">
        <v>12</v>
      </c>
      <c r="B4" t="str">
        <f>_Input!C21</f>
        <v>Partially complete</v>
      </c>
      <c r="N4" s="1"/>
      <c r="O4" s="1"/>
      <c r="P4" s="1"/>
      <c r="Q4" s="1"/>
    </row>
    <row r="5" spans="1:17">
      <c r="A5">
        <v>13</v>
      </c>
      <c r="B5" t="str">
        <f>_Input!C21</f>
        <v>Partially complete</v>
      </c>
      <c r="N5" s="1"/>
      <c r="O5" s="1"/>
      <c r="P5" s="1"/>
      <c r="Q5" s="1"/>
    </row>
    <row r="6" spans="1:17">
      <c r="A6">
        <v>14</v>
      </c>
      <c r="B6" t="str">
        <f>_Input!C21</f>
        <v>Partially complete</v>
      </c>
      <c r="N6" s="1"/>
      <c r="O6" s="1"/>
      <c r="P6" s="1"/>
      <c r="Q6" s="1"/>
    </row>
    <row r="7" spans="1:17">
      <c r="A7">
        <v>15</v>
      </c>
      <c r="B7" t="str">
        <f>_Input!C22</f>
        <v>Averagely complete</v>
      </c>
      <c r="N7" s="1"/>
      <c r="O7" s="1"/>
      <c r="P7" s="1"/>
      <c r="Q7" s="1"/>
    </row>
    <row r="8" spans="1:17">
      <c r="A8">
        <v>16</v>
      </c>
      <c r="B8" t="str">
        <f>_Input!C22</f>
        <v>Averagely complete</v>
      </c>
      <c r="N8" s="1"/>
      <c r="O8" s="1"/>
      <c r="P8" s="1"/>
      <c r="Q8" s="1"/>
    </row>
    <row r="9" spans="1:17">
      <c r="A9">
        <v>17</v>
      </c>
      <c r="B9" t="str">
        <f>_Input!C22</f>
        <v>Averagely complete</v>
      </c>
    </row>
    <row r="10" spans="1:17">
      <c r="A10">
        <v>18</v>
      </c>
      <c r="B10" t="str">
        <f>_Input!C22</f>
        <v>Averagely complete</v>
      </c>
    </row>
    <row r="11" spans="1:17">
      <c r="A11">
        <v>19</v>
      </c>
      <c r="B11" t="str">
        <f>_Input!C23</f>
        <v>Mostly complete</v>
      </c>
    </row>
    <row r="12" spans="1:17">
      <c r="A12">
        <v>20</v>
      </c>
      <c r="B12" t="str">
        <f>_Input!C23</f>
        <v>Mostly complete</v>
      </c>
    </row>
    <row r="13" spans="1:17">
      <c r="A13">
        <v>21</v>
      </c>
      <c r="B13" t="str">
        <f>_Input!C23</f>
        <v>Mostly complete</v>
      </c>
    </row>
    <row r="14" spans="1:17">
      <c r="A14">
        <v>22</v>
      </c>
      <c r="B14" t="str">
        <f>_Input!C24</f>
        <v>Fully complete</v>
      </c>
    </row>
    <row r="16" spans="1:17">
      <c r="A16" t="s">
        <v>4024</v>
      </c>
    </row>
    <row r="17" spans="1:2">
      <c r="A17">
        <v>14</v>
      </c>
      <c r="B17" t="str">
        <f>_Input!C20</f>
        <v>Incomplete</v>
      </c>
    </row>
    <row r="18" spans="1:2">
      <c r="A18">
        <v>15</v>
      </c>
      <c r="B18" t="str">
        <f>_Input!C21</f>
        <v>Partially complete</v>
      </c>
    </row>
    <row r="19" spans="1:2">
      <c r="A19">
        <v>16</v>
      </c>
      <c r="B19" t="str">
        <f>_Input!C21</f>
        <v>Partially complete</v>
      </c>
    </row>
    <row r="20" spans="1:2">
      <c r="A20">
        <v>17</v>
      </c>
      <c r="B20" t="str">
        <f>_Input!C21</f>
        <v>Partially complete</v>
      </c>
    </row>
    <row r="21" spans="1:2">
      <c r="A21">
        <v>18</v>
      </c>
      <c r="B21" t="str">
        <f>_Input!C21</f>
        <v>Partially complete</v>
      </c>
    </row>
    <row r="22" spans="1:2">
      <c r="A22">
        <v>19</v>
      </c>
      <c r="B22" t="str">
        <f>_Input!C22</f>
        <v>Averagely complete</v>
      </c>
    </row>
    <row r="23" spans="1:2">
      <c r="A23">
        <v>20</v>
      </c>
      <c r="B23" t="str">
        <f>_Input!C22</f>
        <v>Averagely complete</v>
      </c>
    </row>
    <row r="24" spans="1:2">
      <c r="A24">
        <v>21</v>
      </c>
      <c r="B24" t="str">
        <f>_Input!C22</f>
        <v>Averagely complete</v>
      </c>
    </row>
    <row r="25" spans="1:2">
      <c r="A25">
        <v>22</v>
      </c>
      <c r="B25" t="str">
        <f>_Input!C22</f>
        <v>Averagely complete</v>
      </c>
    </row>
    <row r="26" spans="1:2">
      <c r="A26">
        <v>23</v>
      </c>
      <c r="B26" t="str">
        <f>_Input!C22</f>
        <v>Averagely complete</v>
      </c>
    </row>
    <row r="27" spans="1:2">
      <c r="A27">
        <v>24</v>
      </c>
      <c r="B27" t="str">
        <f>_Input!C23</f>
        <v>Mostly complete</v>
      </c>
    </row>
    <row r="28" spans="1:2">
      <c r="A28">
        <v>25</v>
      </c>
      <c r="B28" t="str">
        <f>_Input!C23</f>
        <v>Mostly complete</v>
      </c>
    </row>
    <row r="29" spans="1:2">
      <c r="A29">
        <v>26</v>
      </c>
      <c r="B29" t="str">
        <f>_Input!C23</f>
        <v>Mostly complete</v>
      </c>
    </row>
    <row r="30" spans="1:2">
      <c r="A30">
        <v>27</v>
      </c>
      <c r="B30" t="str">
        <f>_Input!C23</f>
        <v>Mostly complete</v>
      </c>
    </row>
    <row r="31" spans="1:2">
      <c r="A31">
        <v>28</v>
      </c>
      <c r="B31" t="str">
        <f>_Input!C24</f>
        <v>Fully complete</v>
      </c>
    </row>
    <row r="33" spans="1:2">
      <c r="A33" t="s">
        <v>4025</v>
      </c>
    </row>
    <row r="34" spans="1:2">
      <c r="A34">
        <v>8</v>
      </c>
      <c r="B34" t="str">
        <f>_Input!C20</f>
        <v>Incomplete</v>
      </c>
    </row>
    <row r="35" spans="1:2">
      <c r="A35">
        <v>9</v>
      </c>
      <c r="B35" t="str">
        <f>_Input!C21</f>
        <v>Partially complete</v>
      </c>
    </row>
    <row r="36" spans="1:2">
      <c r="A36">
        <v>10</v>
      </c>
      <c r="B36" t="str">
        <f>_Input!C21</f>
        <v>Partially complete</v>
      </c>
    </row>
    <row r="37" spans="1:2">
      <c r="A37">
        <v>11</v>
      </c>
      <c r="B37" t="str">
        <f>_Input!C22</f>
        <v>Averagely complete</v>
      </c>
    </row>
    <row r="38" spans="1:2">
      <c r="A38">
        <v>12</v>
      </c>
      <c r="B38" t="str">
        <f>_Input!C22</f>
        <v>Averagely complete</v>
      </c>
    </row>
    <row r="39" spans="1:2">
      <c r="A39">
        <v>13</v>
      </c>
      <c r="B39" t="str">
        <f>_Input!C22</f>
        <v>Averagely complete</v>
      </c>
    </row>
    <row r="40" spans="1:2">
      <c r="A40">
        <v>14</v>
      </c>
      <c r="B40" t="str">
        <f>_Input!C23</f>
        <v>Mostly complete</v>
      </c>
    </row>
    <row r="41" spans="1:2">
      <c r="A41">
        <v>15</v>
      </c>
      <c r="B41" t="str">
        <f>_Input!C23</f>
        <v>Mostly complete</v>
      </c>
    </row>
    <row r="42" spans="1:2">
      <c r="A42">
        <v>16</v>
      </c>
      <c r="B42" t="str">
        <f>_Input!C24</f>
        <v>Fully complete</v>
      </c>
    </row>
    <row r="44" spans="1:2">
      <c r="A44" t="s">
        <v>4026</v>
      </c>
    </row>
    <row r="45" spans="1:2">
      <c r="A45">
        <v>10</v>
      </c>
      <c r="B45" t="str">
        <f>_Input!C20</f>
        <v>Incomplete</v>
      </c>
    </row>
    <row r="46" spans="1:2">
      <c r="A46">
        <v>11</v>
      </c>
      <c r="B46" t="str">
        <f>_Input!C21</f>
        <v>Partially complete</v>
      </c>
    </row>
    <row r="47" spans="1:2">
      <c r="A47">
        <v>12</v>
      </c>
      <c r="B47" t="str">
        <f>_Input!C21</f>
        <v>Partially complete</v>
      </c>
    </row>
    <row r="48" spans="1:2">
      <c r="A48">
        <v>13</v>
      </c>
      <c r="B48" t="str">
        <f>_Input!C21</f>
        <v>Partially complete</v>
      </c>
    </row>
    <row r="49" spans="1:2">
      <c r="A49">
        <v>14</v>
      </c>
      <c r="B49" t="str">
        <f>_Input!C22</f>
        <v>Averagely complete</v>
      </c>
    </row>
    <row r="50" spans="1:2">
      <c r="A50">
        <v>15</v>
      </c>
      <c r="B50" t="str">
        <f>_Input!C22</f>
        <v>Averagely complete</v>
      </c>
    </row>
    <row r="51" spans="1:2">
      <c r="A51">
        <v>16</v>
      </c>
      <c r="B51" t="str">
        <f>_Input!C22</f>
        <v>Averagely complete</v>
      </c>
    </row>
    <row r="52" spans="1:2">
      <c r="A52">
        <v>17</v>
      </c>
      <c r="B52" t="str">
        <f>_Input!C23</f>
        <v>Mostly complete</v>
      </c>
    </row>
    <row r="53" spans="1:2">
      <c r="A53">
        <v>18</v>
      </c>
      <c r="B53" t="str">
        <f>_Input!C23</f>
        <v>Mostly complete</v>
      </c>
    </row>
    <row r="54" spans="1:2">
      <c r="A54">
        <v>19</v>
      </c>
      <c r="B54" t="str">
        <f>_Input!C23</f>
        <v>Mostly complete</v>
      </c>
    </row>
    <row r="55" spans="1:2">
      <c r="A55">
        <v>20</v>
      </c>
      <c r="B55" t="str">
        <f>_Input!C24</f>
        <v>Fully complete</v>
      </c>
    </row>
    <row r="57" spans="1:2">
      <c r="A57" t="s">
        <v>4027</v>
      </c>
    </row>
    <row r="58" spans="1:2">
      <c r="A58">
        <v>8</v>
      </c>
      <c r="B58" t="str">
        <f>_Input!C20</f>
        <v>Incomplete</v>
      </c>
    </row>
    <row r="59" spans="1:2">
      <c r="A59">
        <v>9</v>
      </c>
      <c r="B59" t="str">
        <f>_Input!C21</f>
        <v>Partially complete</v>
      </c>
    </row>
    <row r="60" spans="1:2">
      <c r="A60">
        <v>10</v>
      </c>
      <c r="B60" t="str">
        <f>_Input!C21</f>
        <v>Partially complete</v>
      </c>
    </row>
    <row r="61" spans="1:2">
      <c r="A61">
        <v>11</v>
      </c>
      <c r="B61" t="str">
        <f>_Input!C22</f>
        <v>Averagely complete</v>
      </c>
    </row>
    <row r="62" spans="1:2">
      <c r="A62">
        <v>12</v>
      </c>
      <c r="B62" t="str">
        <f>_Input!C22</f>
        <v>Averagely complete</v>
      </c>
    </row>
    <row r="63" spans="1:2">
      <c r="A63">
        <v>13</v>
      </c>
      <c r="B63" t="str">
        <f>_Input!C22</f>
        <v>Averagely complete</v>
      </c>
    </row>
    <row r="64" spans="1:2">
      <c r="A64">
        <v>14</v>
      </c>
      <c r="B64" t="str">
        <f>_Input!C23</f>
        <v>Mostly complete</v>
      </c>
    </row>
    <row r="65" spans="1:2">
      <c r="A65">
        <v>15</v>
      </c>
      <c r="B65" t="str">
        <f>_Input!C23</f>
        <v>Mostly complete</v>
      </c>
    </row>
    <row r="66" spans="1:2">
      <c r="A66">
        <v>16</v>
      </c>
      <c r="B66" t="str">
        <f>_Input!C24</f>
        <v>Fully complete</v>
      </c>
    </row>
    <row r="68" spans="1:2">
      <c r="A68" t="s">
        <v>4028</v>
      </c>
    </row>
    <row r="69" spans="1:2">
      <c r="A69">
        <v>6</v>
      </c>
      <c r="B69" t="str">
        <f>_Input!C20</f>
        <v>Incomplete</v>
      </c>
    </row>
    <row r="70" spans="1:2">
      <c r="A70">
        <v>7</v>
      </c>
      <c r="B70" t="str">
        <f>_Input!C21</f>
        <v>Partially complete</v>
      </c>
    </row>
    <row r="71" spans="1:2">
      <c r="A71">
        <v>8</v>
      </c>
      <c r="B71" t="str">
        <f>_Input!C22</f>
        <v>Averagely complete</v>
      </c>
    </row>
    <row r="72" spans="1:2">
      <c r="A72">
        <v>9</v>
      </c>
      <c r="B72" t="str">
        <f>_Input!C22</f>
        <v>Averagely complete</v>
      </c>
    </row>
    <row r="73" spans="1:2">
      <c r="A73">
        <v>10</v>
      </c>
      <c r="B73" t="str">
        <f>_Input!C22</f>
        <v>Averagely complete</v>
      </c>
    </row>
    <row r="74" spans="1:2">
      <c r="A74">
        <v>11</v>
      </c>
      <c r="B74" t="str">
        <f>_Input!C23</f>
        <v>Mostly complete</v>
      </c>
    </row>
    <row r="75" spans="1:2">
      <c r="A75">
        <v>12</v>
      </c>
      <c r="B75" t="str">
        <f>_Input!C24</f>
        <v>Fully complete</v>
      </c>
    </row>
    <row r="77" spans="1:2">
      <c r="A77" t="s">
        <v>4029</v>
      </c>
    </row>
    <row r="78" spans="1:2">
      <c r="A78">
        <v>3</v>
      </c>
      <c r="B78" t="str">
        <f>_Input!C20</f>
        <v>Incomplete</v>
      </c>
    </row>
    <row r="79" spans="1:2">
      <c r="A79">
        <v>4</v>
      </c>
      <c r="B79" t="str">
        <f>_Input!C21</f>
        <v>Partially complete</v>
      </c>
    </row>
    <row r="80" spans="1:2">
      <c r="A80">
        <v>5</v>
      </c>
      <c r="B80" t="str">
        <f>_Input!C23</f>
        <v>Mostly complete</v>
      </c>
    </row>
    <row r="81" spans="1:2">
      <c r="A81">
        <v>6</v>
      </c>
      <c r="B81" t="str">
        <f>_Input!C24</f>
        <v>Fully complete</v>
      </c>
    </row>
    <row r="83" spans="1:2">
      <c r="A83" t="s">
        <v>4030</v>
      </c>
    </row>
    <row r="84" spans="1:2">
      <c r="A84">
        <v>11</v>
      </c>
      <c r="B84" t="str">
        <f>_Input!C20</f>
        <v>Incomplete</v>
      </c>
    </row>
    <row r="85" spans="1:2">
      <c r="A85">
        <v>12</v>
      </c>
      <c r="B85" t="str">
        <f>_Input!C21</f>
        <v>Partially complete</v>
      </c>
    </row>
    <row r="86" spans="1:2">
      <c r="A86">
        <v>13</v>
      </c>
      <c r="B86" t="str">
        <f>_Input!C21</f>
        <v>Partially complete</v>
      </c>
    </row>
    <row r="87" spans="1:2">
      <c r="A87">
        <v>14</v>
      </c>
      <c r="B87" t="str">
        <f>_Input!C21</f>
        <v>Partially complete</v>
      </c>
    </row>
    <row r="88" spans="1:2">
      <c r="A88">
        <v>15</v>
      </c>
      <c r="B88" t="str">
        <f>_Input!C22</f>
        <v>Averagely complete</v>
      </c>
    </row>
    <row r="89" spans="1:2">
      <c r="A89">
        <v>16</v>
      </c>
      <c r="B89" t="str">
        <f>_Input!C22</f>
        <v>Averagely complete</v>
      </c>
    </row>
    <row r="90" spans="1:2">
      <c r="A90">
        <v>17</v>
      </c>
      <c r="B90" t="str">
        <f>_Input!C22</f>
        <v>Averagely complete</v>
      </c>
    </row>
    <row r="91" spans="1:2">
      <c r="A91">
        <v>18</v>
      </c>
      <c r="B91" t="str">
        <f>_Input!C22</f>
        <v>Averagely complete</v>
      </c>
    </row>
    <row r="92" spans="1:2">
      <c r="A92">
        <v>19</v>
      </c>
      <c r="B92" t="str">
        <f>_Input!C23</f>
        <v>Mostly complete</v>
      </c>
    </row>
    <row r="93" spans="1:2">
      <c r="A93">
        <v>20</v>
      </c>
      <c r="B93" t="str">
        <f>_Input!C23</f>
        <v>Mostly complete</v>
      </c>
    </row>
    <row r="94" spans="1:2">
      <c r="A94">
        <v>21</v>
      </c>
      <c r="B94" t="str">
        <f>_Input!C23</f>
        <v>Mostly complete</v>
      </c>
    </row>
    <row r="95" spans="1:2">
      <c r="A95">
        <v>22</v>
      </c>
      <c r="B95" t="str">
        <f>_Input!C24</f>
        <v>Fully complete</v>
      </c>
    </row>
    <row r="97" spans="1:2">
      <c r="A97" t="s">
        <v>4031</v>
      </c>
    </row>
    <row r="98" spans="1:2">
      <c r="A98">
        <v>12</v>
      </c>
      <c r="B98" t="str">
        <f>_Input!C20</f>
        <v>Incomplete</v>
      </c>
    </row>
    <row r="99" spans="1:2">
      <c r="A99">
        <v>13</v>
      </c>
      <c r="B99" t="str">
        <f>_Input!C21</f>
        <v>Partially complete</v>
      </c>
    </row>
    <row r="100" spans="1:2">
      <c r="A100">
        <v>14</v>
      </c>
      <c r="B100" t="str">
        <f>_Input!C21</f>
        <v>Partially complete</v>
      </c>
    </row>
    <row r="101" spans="1:2">
      <c r="A101">
        <v>15</v>
      </c>
      <c r="B101" t="str">
        <f>_Input!C21</f>
        <v>Partially complete</v>
      </c>
    </row>
    <row r="102" spans="1:2">
      <c r="A102">
        <v>16</v>
      </c>
      <c r="B102" t="str">
        <f>_Input!C22</f>
        <v>Averagely complete</v>
      </c>
    </row>
    <row r="103" spans="1:2">
      <c r="A103">
        <v>17</v>
      </c>
      <c r="B103" t="str">
        <f>_Input!C22</f>
        <v>Averagely complete</v>
      </c>
    </row>
    <row r="104" spans="1:2">
      <c r="A104">
        <v>18</v>
      </c>
      <c r="B104" t="str">
        <f>_Input!C22</f>
        <v>Averagely complete</v>
      </c>
    </row>
    <row r="105" spans="1:2">
      <c r="A105">
        <v>19</v>
      </c>
      <c r="B105" t="str">
        <f>_Input!C22</f>
        <v>Averagely complete</v>
      </c>
    </row>
    <row r="106" spans="1:2">
      <c r="A106">
        <v>20</v>
      </c>
      <c r="B106" t="str">
        <f>_Input!C22</f>
        <v>Averagely complete</v>
      </c>
    </row>
    <row r="107" spans="1:2">
      <c r="A107">
        <v>21</v>
      </c>
      <c r="B107" t="str">
        <f>_Input!C23</f>
        <v>Mostly complete</v>
      </c>
    </row>
    <row r="108" spans="1:2">
      <c r="A108">
        <v>22</v>
      </c>
      <c r="B108" t="str">
        <f>_Input!C23</f>
        <v>Mostly complete</v>
      </c>
    </row>
    <row r="109" spans="1:2">
      <c r="A109">
        <v>23</v>
      </c>
      <c r="B109" t="str">
        <f>_Input!C23</f>
        <v>Mostly complete</v>
      </c>
    </row>
    <row r="110" spans="1:2">
      <c r="A110">
        <v>24</v>
      </c>
      <c r="B110" t="str">
        <f>_Input!C24</f>
        <v>Fully complete</v>
      </c>
    </row>
    <row r="112" spans="1:2">
      <c r="A112" t="s">
        <v>4032</v>
      </c>
    </row>
    <row r="113" spans="1:2">
      <c r="A113">
        <v>11</v>
      </c>
      <c r="B113" t="str">
        <f>_Input!C20</f>
        <v>Incomplete</v>
      </c>
    </row>
    <row r="114" spans="1:2">
      <c r="A114">
        <v>12</v>
      </c>
      <c r="B114" t="str">
        <f>_Input!C21</f>
        <v>Partially complete</v>
      </c>
    </row>
    <row r="115" spans="1:2">
      <c r="A115">
        <v>13</v>
      </c>
      <c r="B115" t="str">
        <f>_Input!C21</f>
        <v>Partially complete</v>
      </c>
    </row>
    <row r="116" spans="1:2">
      <c r="A116">
        <v>14</v>
      </c>
      <c r="B116" t="str">
        <f>_Input!C21</f>
        <v>Partially complete</v>
      </c>
    </row>
    <row r="117" spans="1:2">
      <c r="A117">
        <v>15</v>
      </c>
      <c r="B117" t="str">
        <f>_Input!C22</f>
        <v>Averagely complete</v>
      </c>
    </row>
    <row r="118" spans="1:2">
      <c r="A118">
        <v>16</v>
      </c>
      <c r="B118" t="str">
        <f>_Input!C22</f>
        <v>Averagely complete</v>
      </c>
    </row>
    <row r="119" spans="1:2">
      <c r="A119">
        <v>17</v>
      </c>
      <c r="B119" t="str">
        <f>_Input!C22</f>
        <v>Averagely complete</v>
      </c>
    </row>
    <row r="120" spans="1:2">
      <c r="A120">
        <v>18</v>
      </c>
      <c r="B120" t="str">
        <f>_Input!C22</f>
        <v>Averagely complete</v>
      </c>
    </row>
    <row r="121" spans="1:2">
      <c r="A121">
        <v>19</v>
      </c>
      <c r="B121" t="str">
        <f>_Input!C23</f>
        <v>Mostly complete</v>
      </c>
    </row>
    <row r="122" spans="1:2">
      <c r="A122">
        <v>20</v>
      </c>
      <c r="B122" t="str">
        <f>_Input!C23</f>
        <v>Mostly complete</v>
      </c>
    </row>
    <row r="123" spans="1:2">
      <c r="A123">
        <v>21</v>
      </c>
      <c r="B123" t="str">
        <f>_Input!C23</f>
        <v>Mostly complete</v>
      </c>
    </row>
    <row r="124" spans="1:2">
      <c r="A124">
        <v>22</v>
      </c>
      <c r="B124" t="str">
        <f>_Input!C24</f>
        <v>Fully complete</v>
      </c>
    </row>
    <row r="126" spans="1:2">
      <c r="A126" t="s">
        <v>4033</v>
      </c>
    </row>
    <row r="127" spans="1:2">
      <c r="A127">
        <v>11</v>
      </c>
      <c r="B127" t="str">
        <f>_Input!C20</f>
        <v>Incomplete</v>
      </c>
    </row>
    <row r="128" spans="1:2">
      <c r="A128">
        <v>12</v>
      </c>
      <c r="B128" t="str">
        <f>_Input!C21</f>
        <v>Partially complete</v>
      </c>
    </row>
    <row r="129" spans="1:2">
      <c r="A129">
        <v>13</v>
      </c>
      <c r="B129" t="str">
        <f>_Input!C21</f>
        <v>Partially complete</v>
      </c>
    </row>
    <row r="130" spans="1:2">
      <c r="A130">
        <v>14</v>
      </c>
      <c r="B130" t="str">
        <f>_Input!C21</f>
        <v>Partially complete</v>
      </c>
    </row>
    <row r="131" spans="1:2">
      <c r="A131">
        <v>15</v>
      </c>
      <c r="B131" t="str">
        <f>_Input!C22</f>
        <v>Averagely complete</v>
      </c>
    </row>
    <row r="132" spans="1:2">
      <c r="A132">
        <v>16</v>
      </c>
      <c r="B132" t="str">
        <f>_Input!C22</f>
        <v>Averagely complete</v>
      </c>
    </row>
    <row r="133" spans="1:2">
      <c r="A133">
        <v>17</v>
      </c>
      <c r="B133" t="str">
        <f>_Input!C22</f>
        <v>Averagely complete</v>
      </c>
    </row>
    <row r="134" spans="1:2">
      <c r="A134">
        <v>18</v>
      </c>
      <c r="B134" t="str">
        <f>_Input!C22</f>
        <v>Averagely complete</v>
      </c>
    </row>
    <row r="135" spans="1:2">
      <c r="A135">
        <v>19</v>
      </c>
      <c r="B135" t="str">
        <f>_Input!C23</f>
        <v>Mostly complete</v>
      </c>
    </row>
    <row r="136" spans="1:2">
      <c r="A136">
        <v>20</v>
      </c>
      <c r="B136" t="str">
        <f>_Input!C23</f>
        <v>Mostly complete</v>
      </c>
    </row>
    <row r="137" spans="1:2">
      <c r="A137">
        <v>21</v>
      </c>
      <c r="B137" t="str">
        <f>_Input!C23</f>
        <v>Mostly complete</v>
      </c>
    </row>
    <row r="138" spans="1:2">
      <c r="A138">
        <v>22</v>
      </c>
      <c r="B138" t="str">
        <f>_Input!C24</f>
        <v>Fully complete</v>
      </c>
    </row>
    <row r="140" spans="1:2">
      <c r="A140" t="s">
        <v>4034</v>
      </c>
    </row>
    <row r="141" spans="1:2">
      <c r="A141">
        <v>11</v>
      </c>
      <c r="B141" t="str">
        <f>_Input!C20</f>
        <v>Incomplete</v>
      </c>
    </row>
    <row r="142" spans="1:2">
      <c r="A142">
        <v>12</v>
      </c>
      <c r="B142" t="str">
        <f>_Input!C21</f>
        <v>Partially complete</v>
      </c>
    </row>
    <row r="143" spans="1:2">
      <c r="A143">
        <v>13</v>
      </c>
      <c r="B143" t="str">
        <f>_Input!C21</f>
        <v>Partially complete</v>
      </c>
    </row>
    <row r="144" spans="1:2">
      <c r="A144">
        <v>14</v>
      </c>
      <c r="B144" t="str">
        <f>_Input!C21</f>
        <v>Partially complete</v>
      </c>
    </row>
    <row r="145" spans="1:2">
      <c r="A145">
        <v>15</v>
      </c>
      <c r="B145" t="str">
        <f>_Input!C22</f>
        <v>Averagely complete</v>
      </c>
    </row>
    <row r="146" spans="1:2">
      <c r="A146">
        <v>16</v>
      </c>
      <c r="B146" t="str">
        <f>_Input!C22</f>
        <v>Averagely complete</v>
      </c>
    </row>
    <row r="147" spans="1:2">
      <c r="A147">
        <v>17</v>
      </c>
      <c r="B147" t="str">
        <f>_Input!C22</f>
        <v>Averagely complete</v>
      </c>
    </row>
    <row r="148" spans="1:2">
      <c r="A148">
        <v>18</v>
      </c>
      <c r="B148" t="str">
        <f>_Input!C22</f>
        <v>Averagely complete</v>
      </c>
    </row>
    <row r="149" spans="1:2">
      <c r="A149">
        <v>19</v>
      </c>
      <c r="B149" t="str">
        <f>_Input!C23</f>
        <v>Mostly complete</v>
      </c>
    </row>
    <row r="150" spans="1:2">
      <c r="A150">
        <v>20</v>
      </c>
      <c r="B150" t="str">
        <f>_Input!C23</f>
        <v>Mostly complete</v>
      </c>
    </row>
    <row r="151" spans="1:2">
      <c r="A151">
        <v>21</v>
      </c>
      <c r="B151" t="str">
        <f>_Input!C23</f>
        <v>Mostly complete</v>
      </c>
    </row>
    <row r="152" spans="1:2">
      <c r="A152">
        <v>22</v>
      </c>
      <c r="B152" t="str">
        <f>_Input!C24</f>
        <v>Fully complete</v>
      </c>
    </row>
    <row r="154" spans="1:2">
      <c r="A154" t="s">
        <v>4035</v>
      </c>
    </row>
    <row r="155" spans="1:2">
      <c r="A155">
        <v>8</v>
      </c>
      <c r="B155" t="s">
        <v>3890</v>
      </c>
    </row>
    <row r="156" spans="1:2">
      <c r="A156">
        <v>9</v>
      </c>
      <c r="B156" t="s">
        <v>3891</v>
      </c>
    </row>
    <row r="157" spans="1:2">
      <c r="A157">
        <v>10</v>
      </c>
      <c r="B157" t="s">
        <v>3891</v>
      </c>
    </row>
    <row r="158" spans="1:2">
      <c r="A158">
        <v>11</v>
      </c>
      <c r="B158" t="s">
        <v>3892</v>
      </c>
    </row>
    <row r="159" spans="1:2">
      <c r="A159">
        <v>12</v>
      </c>
      <c r="B159" t="s">
        <v>3892</v>
      </c>
    </row>
    <row r="160" spans="1:2">
      <c r="A160">
        <v>13</v>
      </c>
      <c r="B160" t="s">
        <v>3892</v>
      </c>
    </row>
    <row r="161" spans="1:2">
      <c r="A161">
        <v>14</v>
      </c>
      <c r="B161" t="s">
        <v>3893</v>
      </c>
    </row>
    <row r="162" spans="1:2">
      <c r="A162">
        <v>15</v>
      </c>
      <c r="B162" t="s">
        <v>3893</v>
      </c>
    </row>
    <row r="163" spans="1:2">
      <c r="A163">
        <v>16</v>
      </c>
      <c r="B163" t="s">
        <v>3894</v>
      </c>
    </row>
    <row r="165" spans="1:2">
      <c r="A165" t="s">
        <v>4036</v>
      </c>
    </row>
    <row r="166" spans="1:2">
      <c r="A166">
        <v>6</v>
      </c>
      <c r="B166" t="s">
        <v>3890</v>
      </c>
    </row>
    <row r="167" spans="1:2">
      <c r="A167">
        <v>7</v>
      </c>
      <c r="B167" t="s">
        <v>3891</v>
      </c>
    </row>
    <row r="168" spans="1:2">
      <c r="A168">
        <v>8</v>
      </c>
      <c r="B168" t="s">
        <v>3892</v>
      </c>
    </row>
    <row r="169" spans="1:2">
      <c r="A169">
        <v>9</v>
      </c>
      <c r="B169" t="s">
        <v>3892</v>
      </c>
    </row>
    <row r="170" spans="1:2">
      <c r="A170">
        <v>10</v>
      </c>
      <c r="B170" t="s">
        <v>3892</v>
      </c>
    </row>
    <row r="171" spans="1:2">
      <c r="A171">
        <v>11</v>
      </c>
      <c r="B171" t="s">
        <v>3893</v>
      </c>
    </row>
    <row r="172" spans="1:2">
      <c r="A172">
        <v>12</v>
      </c>
      <c r="B172" t="s">
        <v>3894</v>
      </c>
    </row>
    <row r="174" spans="1:2">
      <c r="A174" t="s">
        <v>4037</v>
      </c>
    </row>
    <row r="175" spans="1:2">
      <c r="A175">
        <v>8</v>
      </c>
      <c r="B175" t="s">
        <v>3890</v>
      </c>
    </row>
    <row r="176" spans="1:2">
      <c r="A176">
        <v>9</v>
      </c>
      <c r="B176" t="s">
        <v>3891</v>
      </c>
    </row>
    <row r="177" spans="1:2">
      <c r="A177">
        <v>10</v>
      </c>
      <c r="B177" t="s">
        <v>3891</v>
      </c>
    </row>
    <row r="178" spans="1:2">
      <c r="A178">
        <v>11</v>
      </c>
      <c r="B178" t="s">
        <v>3892</v>
      </c>
    </row>
    <row r="179" spans="1:2">
      <c r="A179">
        <v>12</v>
      </c>
      <c r="B179" t="s">
        <v>3892</v>
      </c>
    </row>
    <row r="180" spans="1:2">
      <c r="A180">
        <v>13</v>
      </c>
      <c r="B180" t="s">
        <v>3892</v>
      </c>
    </row>
    <row r="181" spans="1:2">
      <c r="A181">
        <v>14</v>
      </c>
      <c r="B181" t="s">
        <v>3893</v>
      </c>
    </row>
    <row r="182" spans="1:2">
      <c r="A182">
        <v>15</v>
      </c>
      <c r="B182" t="s">
        <v>3893</v>
      </c>
    </row>
    <row r="183" spans="1:2">
      <c r="A183">
        <v>16</v>
      </c>
      <c r="B183" t="s">
        <v>3894</v>
      </c>
    </row>
    <row r="185" spans="1:2">
      <c r="A185" t="s">
        <v>4038</v>
      </c>
    </row>
    <row r="186" spans="1:2">
      <c r="A186">
        <v>6</v>
      </c>
      <c r="B186" t="s">
        <v>3890</v>
      </c>
    </row>
    <row r="187" spans="1:2">
      <c r="A187">
        <v>7</v>
      </c>
      <c r="B187" t="s">
        <v>3891</v>
      </c>
    </row>
    <row r="188" spans="1:2">
      <c r="A188">
        <v>8</v>
      </c>
      <c r="B188" t="s">
        <v>3892</v>
      </c>
    </row>
    <row r="189" spans="1:2">
      <c r="A189">
        <v>9</v>
      </c>
      <c r="B189" t="s">
        <v>3892</v>
      </c>
    </row>
    <row r="190" spans="1:2">
      <c r="A190">
        <v>10</v>
      </c>
      <c r="B190" t="s">
        <v>3892</v>
      </c>
    </row>
    <row r="191" spans="1:2">
      <c r="A191">
        <v>11</v>
      </c>
      <c r="B191" t="s">
        <v>3893</v>
      </c>
    </row>
    <row r="192" spans="1:2">
      <c r="A192">
        <v>12</v>
      </c>
      <c r="B192" t="s">
        <v>3894</v>
      </c>
    </row>
    <row r="194" spans="1:2">
      <c r="A194" t="s">
        <v>4039</v>
      </c>
    </row>
    <row r="195" spans="1:2">
      <c r="A195">
        <v>4</v>
      </c>
      <c r="B195" t="s">
        <v>3890</v>
      </c>
    </row>
    <row r="196" spans="1:2">
      <c r="A196">
        <v>5</v>
      </c>
      <c r="B196" t="s">
        <v>3891</v>
      </c>
    </row>
    <row r="197" spans="1:2">
      <c r="A197">
        <v>6</v>
      </c>
      <c r="B197" t="s">
        <v>3892</v>
      </c>
    </row>
    <row r="198" spans="1:2">
      <c r="A198">
        <v>7</v>
      </c>
      <c r="B198" t="s">
        <v>3893</v>
      </c>
    </row>
    <row r="199" spans="1:2">
      <c r="A199">
        <v>8</v>
      </c>
      <c r="B199" t="s">
        <v>3894</v>
      </c>
    </row>
    <row r="201" spans="1:2">
      <c r="A201" t="s">
        <v>4040</v>
      </c>
    </row>
    <row r="202" spans="1:2">
      <c r="A202">
        <v>3</v>
      </c>
      <c r="B202" t="s">
        <v>3890</v>
      </c>
    </row>
    <row r="203" spans="1:2">
      <c r="A203">
        <v>4</v>
      </c>
      <c r="B203" t="s">
        <v>3891</v>
      </c>
    </row>
    <row r="204" spans="1:2">
      <c r="A204">
        <v>5</v>
      </c>
      <c r="B204" t="s">
        <v>3893</v>
      </c>
    </row>
    <row r="205" spans="1:2">
      <c r="A205">
        <v>6</v>
      </c>
      <c r="B205" t="s">
        <v>3894</v>
      </c>
    </row>
    <row r="207" spans="1:2">
      <c r="A207" t="s">
        <v>4041</v>
      </c>
    </row>
    <row r="208" spans="1:2">
      <c r="A208">
        <v>9</v>
      </c>
      <c r="B208" t="s">
        <v>3890</v>
      </c>
    </row>
    <row r="209" spans="1:2">
      <c r="A209">
        <v>10</v>
      </c>
      <c r="B209" t="s">
        <v>3891</v>
      </c>
    </row>
    <row r="210" spans="1:2">
      <c r="A210">
        <v>11</v>
      </c>
      <c r="B210" t="s">
        <v>3891</v>
      </c>
    </row>
    <row r="211" spans="1:2">
      <c r="A211">
        <v>12</v>
      </c>
      <c r="B211" t="s">
        <v>3892</v>
      </c>
    </row>
    <row r="212" spans="1:2">
      <c r="A212">
        <v>13</v>
      </c>
      <c r="B212" t="s">
        <v>3892</v>
      </c>
    </row>
    <row r="213" spans="1:2">
      <c r="A213">
        <v>14</v>
      </c>
      <c r="B213" t="s">
        <v>3892</v>
      </c>
    </row>
    <row r="214" spans="1:2">
      <c r="A214">
        <v>15</v>
      </c>
      <c r="B214" t="s">
        <v>3892</v>
      </c>
    </row>
    <row r="215" spans="1:2">
      <c r="A215">
        <v>16</v>
      </c>
      <c r="B215" t="s">
        <v>3893</v>
      </c>
    </row>
    <row r="216" spans="1:2">
      <c r="A216">
        <v>17</v>
      </c>
      <c r="B216" t="s">
        <v>3893</v>
      </c>
    </row>
    <row r="217" spans="1:2">
      <c r="A217">
        <v>18</v>
      </c>
      <c r="B217" t="s">
        <v>3894</v>
      </c>
    </row>
    <row r="219" spans="1:2">
      <c r="A219" t="s">
        <v>4042</v>
      </c>
    </row>
    <row r="220" spans="1:2">
      <c r="A220">
        <v>6</v>
      </c>
      <c r="B220" t="s">
        <v>3890</v>
      </c>
    </row>
    <row r="221" spans="1:2">
      <c r="A221">
        <v>7</v>
      </c>
      <c r="B221" t="s">
        <v>3891</v>
      </c>
    </row>
    <row r="222" spans="1:2">
      <c r="A222">
        <v>8</v>
      </c>
      <c r="B222" t="s">
        <v>3892</v>
      </c>
    </row>
    <row r="223" spans="1:2">
      <c r="A223">
        <v>9</v>
      </c>
      <c r="B223" t="s">
        <v>3892</v>
      </c>
    </row>
    <row r="224" spans="1:2">
      <c r="A224">
        <v>10</v>
      </c>
      <c r="B224" t="s">
        <v>3892</v>
      </c>
    </row>
    <row r="225" spans="1:2">
      <c r="A225">
        <v>11</v>
      </c>
      <c r="B225" t="s">
        <v>3893</v>
      </c>
    </row>
    <row r="226" spans="1:2">
      <c r="A226">
        <v>12</v>
      </c>
      <c r="B226" t="s">
        <v>3894</v>
      </c>
    </row>
    <row r="228" spans="1:2">
      <c r="A228" t="s">
        <v>4043</v>
      </c>
    </row>
    <row r="229" spans="1:2">
      <c r="A229">
        <v>5</v>
      </c>
      <c r="B229" t="s">
        <v>3890</v>
      </c>
    </row>
    <row r="230" spans="1:2">
      <c r="A230">
        <v>6</v>
      </c>
      <c r="B230" t="s">
        <v>3891</v>
      </c>
    </row>
    <row r="231" spans="1:2">
      <c r="A231">
        <v>7</v>
      </c>
      <c r="B231" t="s">
        <v>3892</v>
      </c>
    </row>
    <row r="232" spans="1:2">
      <c r="A232">
        <v>8</v>
      </c>
      <c r="B232" t="s">
        <v>3892</v>
      </c>
    </row>
    <row r="233" spans="1:2">
      <c r="A233">
        <v>9</v>
      </c>
      <c r="B233" t="s">
        <v>3893</v>
      </c>
    </row>
    <row r="234" spans="1:2">
      <c r="A234">
        <v>10</v>
      </c>
      <c r="B234" t="s">
        <v>3894</v>
      </c>
    </row>
    <row r="236" spans="1:2">
      <c r="A236" t="s">
        <v>4044</v>
      </c>
    </row>
    <row r="237" spans="1:2">
      <c r="A237">
        <v>5</v>
      </c>
      <c r="B237" t="s">
        <v>3890</v>
      </c>
    </row>
    <row r="238" spans="1:2">
      <c r="A238">
        <v>6</v>
      </c>
      <c r="B238" t="s">
        <v>3891</v>
      </c>
    </row>
    <row r="239" spans="1:2">
      <c r="A239">
        <v>7</v>
      </c>
      <c r="B239" t="s">
        <v>3892</v>
      </c>
    </row>
    <row r="240" spans="1:2">
      <c r="A240">
        <v>8</v>
      </c>
      <c r="B240" t="s">
        <v>3892</v>
      </c>
    </row>
    <row r="241" spans="1:2">
      <c r="A241">
        <v>9</v>
      </c>
      <c r="B241" t="s">
        <v>3893</v>
      </c>
    </row>
    <row r="242" spans="1:2">
      <c r="A242">
        <v>10</v>
      </c>
      <c r="B242" t="s">
        <v>3894</v>
      </c>
    </row>
    <row r="244" spans="1:2">
      <c r="A244" t="s">
        <v>4045</v>
      </c>
    </row>
    <row r="245" spans="1:2">
      <c r="A245">
        <v>7</v>
      </c>
      <c r="B245" t="s">
        <v>3890</v>
      </c>
    </row>
    <row r="246" spans="1:2">
      <c r="A246">
        <v>8</v>
      </c>
      <c r="B246" t="s">
        <v>3891</v>
      </c>
    </row>
    <row r="247" spans="1:2">
      <c r="A247">
        <v>9</v>
      </c>
      <c r="B247" t="s">
        <v>3891</v>
      </c>
    </row>
    <row r="248" spans="1:2">
      <c r="A248">
        <v>10</v>
      </c>
      <c r="B248" t="s">
        <v>3892</v>
      </c>
    </row>
    <row r="249" spans="1:2">
      <c r="A249">
        <v>11</v>
      </c>
      <c r="B249" t="s">
        <v>3892</v>
      </c>
    </row>
    <row r="250" spans="1:2">
      <c r="A250">
        <v>12</v>
      </c>
      <c r="B250" t="s">
        <v>3893</v>
      </c>
    </row>
    <row r="251" spans="1:2">
      <c r="A251">
        <v>13</v>
      </c>
      <c r="B251" t="s">
        <v>3893</v>
      </c>
    </row>
    <row r="252" spans="1:2">
      <c r="A252">
        <v>14</v>
      </c>
      <c r="B252" t="s">
        <v>3894</v>
      </c>
    </row>
    <row r="254" spans="1:2">
      <c r="A254" t="s">
        <v>4046</v>
      </c>
    </row>
    <row r="255" spans="1:2">
      <c r="A255">
        <v>5</v>
      </c>
      <c r="B255" t="s">
        <v>3890</v>
      </c>
    </row>
    <row r="256" spans="1:2">
      <c r="A256">
        <v>6</v>
      </c>
      <c r="B256" t="s">
        <v>3891</v>
      </c>
    </row>
    <row r="257" spans="1:2">
      <c r="A257">
        <v>7</v>
      </c>
      <c r="B257" t="s">
        <v>3892</v>
      </c>
    </row>
    <row r="258" spans="1:2">
      <c r="A258">
        <v>8</v>
      </c>
      <c r="B258" t="s">
        <v>3892</v>
      </c>
    </row>
    <row r="259" spans="1:2">
      <c r="A259">
        <v>9</v>
      </c>
      <c r="B259" t="s">
        <v>3893</v>
      </c>
    </row>
    <row r="260" spans="1:2">
      <c r="A260">
        <v>10</v>
      </c>
      <c r="B260" t="s">
        <v>3894</v>
      </c>
    </row>
    <row r="263" spans="1:2">
      <c r="A263" t="s">
        <v>4047</v>
      </c>
    </row>
    <row r="264" spans="1:2">
      <c r="A264">
        <v>8</v>
      </c>
      <c r="B264" t="s">
        <v>3890</v>
      </c>
    </row>
    <row r="265" spans="1:2">
      <c r="A265">
        <v>9</v>
      </c>
      <c r="B265" t="s">
        <v>3891</v>
      </c>
    </row>
    <row r="266" spans="1:2">
      <c r="A266">
        <v>10</v>
      </c>
      <c r="B266" t="s">
        <v>3891</v>
      </c>
    </row>
    <row r="267" spans="1:2">
      <c r="A267">
        <v>11</v>
      </c>
      <c r="B267" t="s">
        <v>3892</v>
      </c>
    </row>
    <row r="268" spans="1:2">
      <c r="A268">
        <v>12</v>
      </c>
      <c r="B268" t="s">
        <v>3892</v>
      </c>
    </row>
    <row r="269" spans="1:2">
      <c r="A269">
        <v>13</v>
      </c>
      <c r="B269" t="s">
        <v>3892</v>
      </c>
    </row>
    <row r="270" spans="1:2">
      <c r="A270">
        <v>14</v>
      </c>
      <c r="B270" t="s">
        <v>3893</v>
      </c>
    </row>
    <row r="271" spans="1:2">
      <c r="A271">
        <v>15</v>
      </c>
      <c r="B271" t="s">
        <v>3893</v>
      </c>
    </row>
    <row r="272" spans="1:2">
      <c r="A272">
        <v>16</v>
      </c>
      <c r="B272" t="s">
        <v>3894</v>
      </c>
    </row>
    <row r="274" spans="1:2">
      <c r="A274" t="s">
        <v>4048</v>
      </c>
    </row>
    <row r="275" spans="1:2">
      <c r="A275">
        <v>7</v>
      </c>
      <c r="B275" t="s">
        <v>3890</v>
      </c>
    </row>
    <row r="276" spans="1:2">
      <c r="A276">
        <v>8</v>
      </c>
      <c r="B276" t="s">
        <v>3891</v>
      </c>
    </row>
    <row r="277" spans="1:2">
      <c r="A277">
        <v>9</v>
      </c>
      <c r="B277" t="s">
        <v>3891</v>
      </c>
    </row>
    <row r="278" spans="1:2">
      <c r="A278">
        <v>10</v>
      </c>
      <c r="B278" t="s">
        <v>3892</v>
      </c>
    </row>
    <row r="279" spans="1:2">
      <c r="A279">
        <v>11</v>
      </c>
      <c r="B279" t="s">
        <v>3892</v>
      </c>
    </row>
    <row r="280" spans="1:2">
      <c r="A280">
        <v>12</v>
      </c>
      <c r="B280" t="s">
        <v>3893</v>
      </c>
    </row>
    <row r="281" spans="1:2">
      <c r="A281">
        <v>13</v>
      </c>
      <c r="B281" t="s">
        <v>3893</v>
      </c>
    </row>
    <row r="282" spans="1:2">
      <c r="A282">
        <v>14</v>
      </c>
      <c r="B282" t="s">
        <v>3894</v>
      </c>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28"/>
  <dimension ref="A1:E2242"/>
  <sheetViews>
    <sheetView zoomScaleNormal="100" workbookViewId="0">
      <pane ySplit="1" topLeftCell="A1221" activePane="bottomLeft" state="frozen"/>
      <selection pane="bottomLeft" activeCell="C1259" sqref="C1259"/>
      <selection activeCell="A1285" sqref="A1285"/>
    </sheetView>
  </sheetViews>
  <sheetFormatPr defaultRowHeight="14.45"/>
  <cols>
    <col min="1" max="1" width="37.28515625" customWidth="1"/>
    <col min="2" max="2" width="15.7109375" customWidth="1"/>
    <col min="3" max="3" width="61.5703125" customWidth="1"/>
  </cols>
  <sheetData>
    <row r="1" spans="1:3" ht="15" thickBot="1">
      <c r="A1" s="187"/>
    </row>
    <row r="2" spans="1:3" ht="15" thickBot="1">
      <c r="A2" s="1033" t="s">
        <v>2723</v>
      </c>
      <c r="B2" s="1034"/>
      <c r="C2" s="1035"/>
    </row>
    <row r="3" spans="1:3">
      <c r="A3" s="188" t="s">
        <v>2724</v>
      </c>
      <c r="B3" s="189" t="s">
        <v>2714</v>
      </c>
      <c r="C3" s="189" t="s">
        <v>4049</v>
      </c>
    </row>
    <row r="4" spans="1:3">
      <c r="A4" s="24" t="s">
        <v>2725</v>
      </c>
      <c r="B4" s="22">
        <v>0</v>
      </c>
      <c r="C4" s="22" t="s">
        <v>4050</v>
      </c>
    </row>
    <row r="5" spans="1:3">
      <c r="A5" s="24"/>
      <c r="B5" s="22">
        <v>1</v>
      </c>
      <c r="C5" s="22" t="s">
        <v>4051</v>
      </c>
    </row>
    <row r="6" spans="1:3">
      <c r="A6" s="24"/>
      <c r="B6" s="22">
        <v>2</v>
      </c>
      <c r="C6" s="22" t="s">
        <v>4052</v>
      </c>
    </row>
    <row r="7" spans="1:3">
      <c r="A7" s="24"/>
      <c r="B7" s="22">
        <v>3</v>
      </c>
      <c r="C7" s="22" t="s">
        <v>4053</v>
      </c>
    </row>
    <row r="8" spans="1:3">
      <c r="A8" s="24"/>
      <c r="B8" s="22">
        <v>4</v>
      </c>
      <c r="C8" s="22" t="s">
        <v>4054</v>
      </c>
    </row>
    <row r="9" spans="1:3">
      <c r="A9" s="24"/>
      <c r="B9" s="22">
        <v>5</v>
      </c>
      <c r="C9" s="22" t="s">
        <v>4055</v>
      </c>
    </row>
    <row r="10" spans="1:3">
      <c r="A10" s="24" t="s">
        <v>2728</v>
      </c>
      <c r="B10" s="22">
        <v>0</v>
      </c>
      <c r="C10" s="22" t="s">
        <v>4050</v>
      </c>
    </row>
    <row r="11" spans="1:3">
      <c r="A11" s="24"/>
      <c r="B11" s="22">
        <v>1</v>
      </c>
      <c r="C11" s="22" t="s">
        <v>4056</v>
      </c>
    </row>
    <row r="12" spans="1:3">
      <c r="A12" s="24"/>
      <c r="B12" s="22">
        <v>2</v>
      </c>
      <c r="C12" s="22" t="s">
        <v>4057</v>
      </c>
    </row>
    <row r="13" spans="1:3">
      <c r="A13" s="24"/>
      <c r="B13" s="22">
        <v>3</v>
      </c>
      <c r="C13" s="22" t="s">
        <v>4058</v>
      </c>
    </row>
    <row r="14" spans="1:3">
      <c r="A14" s="24"/>
      <c r="B14" s="22">
        <v>4</v>
      </c>
      <c r="C14" s="22" t="s">
        <v>4059</v>
      </c>
    </row>
    <row r="15" spans="1:3">
      <c r="A15" s="24"/>
      <c r="B15" s="22">
        <v>5</v>
      </c>
      <c r="C15" s="22" t="s">
        <v>4060</v>
      </c>
    </row>
    <row r="16" spans="1:3">
      <c r="A16" s="24" t="s">
        <v>2729</v>
      </c>
      <c r="B16" s="22">
        <v>0</v>
      </c>
      <c r="C16" s="22" t="s">
        <v>4050</v>
      </c>
    </row>
    <row r="17" spans="1:3">
      <c r="A17" s="24"/>
      <c r="B17" s="22">
        <v>1</v>
      </c>
      <c r="C17" s="22" t="s">
        <v>4061</v>
      </c>
    </row>
    <row r="18" spans="1:3">
      <c r="A18" s="24"/>
      <c r="B18" s="22">
        <v>2</v>
      </c>
      <c r="C18" s="22" t="s">
        <v>4062</v>
      </c>
    </row>
    <row r="19" spans="1:3">
      <c r="A19" s="24"/>
      <c r="B19" s="22">
        <v>3</v>
      </c>
      <c r="C19" s="22" t="s">
        <v>4063</v>
      </c>
    </row>
    <row r="20" spans="1:3">
      <c r="A20" s="24"/>
      <c r="B20" s="22">
        <v>4</v>
      </c>
      <c r="C20" s="22" t="s">
        <v>4064</v>
      </c>
    </row>
    <row r="21" spans="1:3">
      <c r="A21" s="24"/>
      <c r="B21" s="22">
        <v>5</v>
      </c>
      <c r="C21" s="22" t="s">
        <v>4065</v>
      </c>
    </row>
    <row r="22" spans="1:3">
      <c r="A22" s="24" t="s">
        <v>2730</v>
      </c>
      <c r="B22" s="22">
        <v>0</v>
      </c>
      <c r="C22" s="22" t="s">
        <v>4050</v>
      </c>
    </row>
    <row r="23" spans="1:3">
      <c r="A23" s="24"/>
      <c r="B23" s="26">
        <v>1</v>
      </c>
      <c r="C23" s="26" t="s">
        <v>4066</v>
      </c>
    </row>
    <row r="24" spans="1:3">
      <c r="A24" s="24"/>
      <c r="B24" s="26">
        <v>2</v>
      </c>
      <c r="C24" s="26" t="s">
        <v>4067</v>
      </c>
    </row>
    <row r="25" spans="1:3">
      <c r="A25" s="24"/>
      <c r="B25" s="26">
        <v>3</v>
      </c>
      <c r="C25" s="26" t="s">
        <v>4068</v>
      </c>
    </row>
    <row r="26" spans="1:3">
      <c r="A26" s="24"/>
      <c r="B26" s="26">
        <v>4</v>
      </c>
      <c r="C26" s="26" t="s">
        <v>4069</v>
      </c>
    </row>
    <row r="27" spans="1:3">
      <c r="A27" s="24"/>
      <c r="B27" s="26">
        <v>5</v>
      </c>
      <c r="C27" s="26" t="s">
        <v>4070</v>
      </c>
    </row>
    <row r="28" spans="1:3">
      <c r="A28" s="25" t="s">
        <v>2731</v>
      </c>
      <c r="B28" s="26">
        <v>0</v>
      </c>
      <c r="C28" s="26" t="s">
        <v>4050</v>
      </c>
    </row>
    <row r="29" spans="1:3">
      <c r="A29" s="25"/>
      <c r="B29" s="26">
        <v>1</v>
      </c>
      <c r="C29" s="26" t="s">
        <v>4071</v>
      </c>
    </row>
    <row r="30" spans="1:3">
      <c r="A30" s="25"/>
      <c r="B30" s="26">
        <v>2</v>
      </c>
      <c r="C30" s="26" t="s">
        <v>4072</v>
      </c>
    </row>
    <row r="31" spans="1:3">
      <c r="A31" s="25"/>
      <c r="B31" s="26">
        <v>3</v>
      </c>
      <c r="C31" s="26" t="s">
        <v>4073</v>
      </c>
    </row>
    <row r="32" spans="1:3">
      <c r="A32" s="25"/>
      <c r="B32" s="26">
        <v>4</v>
      </c>
      <c r="C32" s="26" t="s">
        <v>4074</v>
      </c>
    </row>
    <row r="33" spans="1:3" ht="15" thickBot="1">
      <c r="A33" s="25"/>
      <c r="B33" s="26">
        <v>5</v>
      </c>
      <c r="C33" s="67" t="s">
        <v>4075</v>
      </c>
    </row>
    <row r="34" spans="1:3">
      <c r="A34" s="53" t="s">
        <v>2733</v>
      </c>
      <c r="B34" s="65" t="s">
        <v>2714</v>
      </c>
      <c r="C34" s="189" t="s">
        <v>4049</v>
      </c>
    </row>
    <row r="35" spans="1:3">
      <c r="A35" s="24" t="s">
        <v>2734</v>
      </c>
      <c r="B35" s="22">
        <v>0</v>
      </c>
      <c r="C35" s="22" t="s">
        <v>4050</v>
      </c>
    </row>
    <row r="36" spans="1:3">
      <c r="A36" s="24"/>
      <c r="B36" s="22">
        <v>1</v>
      </c>
      <c r="C36" s="22" t="s">
        <v>4076</v>
      </c>
    </row>
    <row r="37" spans="1:3">
      <c r="A37" s="24"/>
      <c r="B37" s="22">
        <v>2</v>
      </c>
      <c r="C37" s="22" t="s">
        <v>4077</v>
      </c>
    </row>
    <row r="38" spans="1:3">
      <c r="A38" s="24"/>
      <c r="B38" s="22">
        <v>3</v>
      </c>
      <c r="C38" s="22" t="s">
        <v>4078</v>
      </c>
    </row>
    <row r="39" spans="1:3">
      <c r="A39" s="24"/>
      <c r="B39" s="22">
        <v>4</v>
      </c>
      <c r="C39" s="22" t="s">
        <v>4079</v>
      </c>
    </row>
    <row r="40" spans="1:3">
      <c r="A40" s="24"/>
      <c r="B40" s="22">
        <v>5</v>
      </c>
      <c r="C40" s="22" t="s">
        <v>4080</v>
      </c>
    </row>
    <row r="41" spans="1:3">
      <c r="A41" s="24" t="s">
        <v>2746</v>
      </c>
      <c r="B41" s="22">
        <v>0</v>
      </c>
      <c r="C41" s="22" t="s">
        <v>4050</v>
      </c>
    </row>
    <row r="42" spans="1:3">
      <c r="A42" s="24"/>
      <c r="B42" s="22">
        <v>1</v>
      </c>
      <c r="C42" s="22" t="s">
        <v>4056</v>
      </c>
    </row>
    <row r="43" spans="1:3">
      <c r="A43" s="24"/>
      <c r="B43" s="22">
        <v>2</v>
      </c>
      <c r="C43" s="22" t="s">
        <v>4057</v>
      </c>
    </row>
    <row r="44" spans="1:3">
      <c r="A44" s="24"/>
      <c r="B44" s="22">
        <v>3</v>
      </c>
      <c r="C44" s="22" t="s">
        <v>4081</v>
      </c>
    </row>
    <row r="45" spans="1:3">
      <c r="A45" s="24"/>
      <c r="B45" s="22">
        <v>4</v>
      </c>
      <c r="C45" s="22" t="s">
        <v>4082</v>
      </c>
    </row>
    <row r="46" spans="1:3">
      <c r="A46" s="24"/>
      <c r="B46" s="22">
        <v>5</v>
      </c>
      <c r="C46" s="22" t="s">
        <v>4060</v>
      </c>
    </row>
    <row r="47" spans="1:3">
      <c r="A47" s="24" t="s">
        <v>2747</v>
      </c>
      <c r="B47" s="22">
        <v>0</v>
      </c>
      <c r="C47" s="22" t="s">
        <v>4050</v>
      </c>
    </row>
    <row r="48" spans="1:3">
      <c r="A48" s="24"/>
      <c r="B48" s="22">
        <v>1</v>
      </c>
      <c r="C48" s="22" t="s">
        <v>4083</v>
      </c>
    </row>
    <row r="49" spans="1:3">
      <c r="A49" s="24"/>
      <c r="B49" s="22">
        <v>2</v>
      </c>
      <c r="C49" s="22" t="s">
        <v>4084</v>
      </c>
    </row>
    <row r="50" spans="1:3">
      <c r="A50" s="24"/>
      <c r="B50" s="22">
        <v>3</v>
      </c>
      <c r="C50" s="22" t="s">
        <v>4085</v>
      </c>
    </row>
    <row r="51" spans="1:3">
      <c r="A51" s="24"/>
      <c r="B51" s="22">
        <v>4</v>
      </c>
      <c r="C51" s="22" t="s">
        <v>4086</v>
      </c>
    </row>
    <row r="52" spans="1:3">
      <c r="A52" s="24"/>
      <c r="B52" s="22">
        <v>5</v>
      </c>
      <c r="C52" s="22" t="s">
        <v>4087</v>
      </c>
    </row>
    <row r="53" spans="1:3">
      <c r="A53" s="24" t="s">
        <v>2748</v>
      </c>
      <c r="B53" s="22">
        <v>0</v>
      </c>
      <c r="C53" s="22" t="s">
        <v>4050</v>
      </c>
    </row>
    <row r="54" spans="1:3">
      <c r="A54" s="24"/>
      <c r="B54" s="26">
        <v>1</v>
      </c>
      <c r="C54" s="22" t="s">
        <v>4088</v>
      </c>
    </row>
    <row r="55" spans="1:3">
      <c r="A55" s="24"/>
      <c r="B55" s="26">
        <v>2</v>
      </c>
      <c r="C55" s="22" t="s">
        <v>4089</v>
      </c>
    </row>
    <row r="56" spans="1:3">
      <c r="A56" s="24"/>
      <c r="B56" s="26">
        <v>3</v>
      </c>
      <c r="C56" s="22" t="s">
        <v>4090</v>
      </c>
    </row>
    <row r="57" spans="1:3">
      <c r="A57" s="24"/>
      <c r="B57" s="26">
        <v>4</v>
      </c>
      <c r="C57" s="22" t="s">
        <v>4091</v>
      </c>
    </row>
    <row r="58" spans="1:3">
      <c r="A58" s="24"/>
      <c r="B58" s="26">
        <v>5</v>
      </c>
      <c r="C58" s="22" t="s">
        <v>4092</v>
      </c>
    </row>
    <row r="59" spans="1:3">
      <c r="A59" s="25" t="s">
        <v>2749</v>
      </c>
      <c r="B59" s="26">
        <v>0</v>
      </c>
      <c r="C59" s="22" t="s">
        <v>4050</v>
      </c>
    </row>
    <row r="60" spans="1:3">
      <c r="A60" s="25"/>
      <c r="B60" s="26">
        <v>1</v>
      </c>
      <c r="C60" s="26" t="s">
        <v>4093</v>
      </c>
    </row>
    <row r="61" spans="1:3">
      <c r="A61" s="25"/>
      <c r="B61" s="26">
        <v>2</v>
      </c>
      <c r="C61" s="26" t="s">
        <v>4094</v>
      </c>
    </row>
    <row r="62" spans="1:3">
      <c r="A62" s="25"/>
      <c r="B62" s="26">
        <v>3</v>
      </c>
      <c r="C62" s="26" t="s">
        <v>4095</v>
      </c>
    </row>
    <row r="63" spans="1:3">
      <c r="A63" s="25"/>
      <c r="B63" s="26">
        <v>4</v>
      </c>
      <c r="C63" s="26" t="s">
        <v>4096</v>
      </c>
    </row>
    <row r="64" spans="1:3">
      <c r="A64" s="25"/>
      <c r="B64" s="26">
        <v>5</v>
      </c>
      <c r="C64" s="26" t="s">
        <v>4097</v>
      </c>
    </row>
    <row r="65" spans="1:3">
      <c r="A65" s="25" t="s">
        <v>2750</v>
      </c>
      <c r="B65" s="26">
        <v>0</v>
      </c>
      <c r="C65" s="26" t="s">
        <v>4050</v>
      </c>
    </row>
    <row r="66" spans="1:3">
      <c r="A66" s="25"/>
      <c r="B66" s="26">
        <v>1</v>
      </c>
      <c r="C66" s="26" t="s">
        <v>4098</v>
      </c>
    </row>
    <row r="67" spans="1:3">
      <c r="A67" s="25"/>
      <c r="B67" s="26">
        <v>2</v>
      </c>
      <c r="C67" s="26" t="s">
        <v>4099</v>
      </c>
    </row>
    <row r="68" spans="1:3">
      <c r="A68" s="25"/>
      <c r="B68" s="26">
        <v>3</v>
      </c>
      <c r="C68" s="26" t="s">
        <v>4100</v>
      </c>
    </row>
    <row r="69" spans="1:3">
      <c r="A69" s="25"/>
      <c r="B69" s="26">
        <v>4</v>
      </c>
      <c r="C69" s="26" t="s">
        <v>4101</v>
      </c>
    </row>
    <row r="70" spans="1:3" ht="15" thickBot="1">
      <c r="A70" s="25"/>
      <c r="B70" s="26">
        <v>5</v>
      </c>
      <c r="C70" s="26" t="s">
        <v>4102</v>
      </c>
    </row>
    <row r="71" spans="1:3">
      <c r="A71" s="53" t="s">
        <v>2751</v>
      </c>
      <c r="B71" s="65" t="s">
        <v>2714</v>
      </c>
      <c r="C71" s="65" t="s">
        <v>4049</v>
      </c>
    </row>
    <row r="72" spans="1:3">
      <c r="A72" s="24" t="s">
        <v>2752</v>
      </c>
      <c r="B72" s="22">
        <v>0</v>
      </c>
      <c r="C72" s="22" t="s">
        <v>4050</v>
      </c>
    </row>
    <row r="73" spans="1:3">
      <c r="A73" s="24"/>
      <c r="B73" s="22">
        <v>1</v>
      </c>
      <c r="C73" s="22" t="s">
        <v>4103</v>
      </c>
    </row>
    <row r="74" spans="1:3">
      <c r="A74" s="24"/>
      <c r="B74" s="22">
        <v>2</v>
      </c>
      <c r="C74" s="22" t="s">
        <v>4057</v>
      </c>
    </row>
    <row r="75" spans="1:3">
      <c r="A75" s="24"/>
      <c r="B75" s="22">
        <v>3</v>
      </c>
      <c r="C75" s="22" t="s">
        <v>4104</v>
      </c>
    </row>
    <row r="76" spans="1:3">
      <c r="A76" s="24"/>
      <c r="B76" s="22">
        <v>4</v>
      </c>
      <c r="C76" s="22" t="s">
        <v>4105</v>
      </c>
    </row>
    <row r="77" spans="1:3">
      <c r="A77" s="24"/>
      <c r="B77" s="22">
        <v>5</v>
      </c>
      <c r="C77" s="22" t="s">
        <v>4106</v>
      </c>
    </row>
    <row r="78" spans="1:3">
      <c r="A78" s="24" t="s">
        <v>2766</v>
      </c>
      <c r="B78" s="22">
        <v>0</v>
      </c>
      <c r="C78" s="22" t="s">
        <v>4050</v>
      </c>
    </row>
    <row r="79" spans="1:3">
      <c r="A79" s="24"/>
      <c r="B79" s="22">
        <v>1</v>
      </c>
      <c r="C79" s="22" t="s">
        <v>4107</v>
      </c>
    </row>
    <row r="80" spans="1:3">
      <c r="A80" s="24"/>
      <c r="B80" s="22">
        <v>2</v>
      </c>
      <c r="C80" s="22" t="s">
        <v>4108</v>
      </c>
    </row>
    <row r="81" spans="1:3">
      <c r="A81" s="24"/>
      <c r="B81" s="22">
        <v>3</v>
      </c>
      <c r="C81" s="22" t="s">
        <v>4109</v>
      </c>
    </row>
    <row r="82" spans="1:3">
      <c r="A82" s="24"/>
      <c r="B82" s="22">
        <v>4</v>
      </c>
      <c r="C82" s="22" t="s">
        <v>4110</v>
      </c>
    </row>
    <row r="83" spans="1:3">
      <c r="A83" s="24"/>
      <c r="B83" s="22">
        <v>5</v>
      </c>
      <c r="C83" s="22" t="s">
        <v>4111</v>
      </c>
    </row>
    <row r="84" spans="1:3">
      <c r="A84" s="24" t="s">
        <v>2767</v>
      </c>
      <c r="B84" s="22">
        <v>0</v>
      </c>
      <c r="C84" s="22" t="s">
        <v>4050</v>
      </c>
    </row>
    <row r="85" spans="1:3">
      <c r="A85" s="24"/>
      <c r="B85" s="22">
        <v>1</v>
      </c>
      <c r="C85" s="26" t="s">
        <v>4112</v>
      </c>
    </row>
    <row r="86" spans="1:3">
      <c r="A86" s="24"/>
      <c r="B86" s="22">
        <v>2</v>
      </c>
      <c r="C86" s="26" t="s">
        <v>4113</v>
      </c>
    </row>
    <row r="87" spans="1:3">
      <c r="A87" s="24"/>
      <c r="B87" s="22">
        <v>3</v>
      </c>
      <c r="C87" s="26" t="s">
        <v>4114</v>
      </c>
    </row>
    <row r="88" spans="1:3">
      <c r="A88" s="24"/>
      <c r="B88" s="22">
        <v>4</v>
      </c>
      <c r="C88" s="26" t="s">
        <v>4115</v>
      </c>
    </row>
    <row r="89" spans="1:3">
      <c r="A89" s="24"/>
      <c r="B89" s="22">
        <v>5</v>
      </c>
      <c r="C89" s="26" t="s">
        <v>4116</v>
      </c>
    </row>
    <row r="90" spans="1:3">
      <c r="A90" s="25" t="s">
        <v>2768</v>
      </c>
      <c r="B90" s="22">
        <v>0</v>
      </c>
      <c r="C90" s="22" t="s">
        <v>4050</v>
      </c>
    </row>
    <row r="91" spans="1:3">
      <c r="A91" s="25"/>
      <c r="B91" s="22">
        <v>1</v>
      </c>
      <c r="C91" s="26" t="s">
        <v>4117</v>
      </c>
    </row>
    <row r="92" spans="1:3">
      <c r="A92" s="25"/>
      <c r="B92" s="22">
        <v>2</v>
      </c>
      <c r="C92" s="26" t="s">
        <v>4118</v>
      </c>
    </row>
    <row r="93" spans="1:3">
      <c r="A93" s="25"/>
      <c r="B93" s="22">
        <v>3</v>
      </c>
      <c r="C93" s="26" t="s">
        <v>4119</v>
      </c>
    </row>
    <row r="94" spans="1:3">
      <c r="A94" s="25"/>
      <c r="B94" s="22">
        <v>4</v>
      </c>
      <c r="C94" s="26" t="s">
        <v>4120</v>
      </c>
    </row>
    <row r="95" spans="1:3" ht="15" thickBot="1">
      <c r="A95" s="25"/>
      <c r="B95" s="22">
        <v>5</v>
      </c>
      <c r="C95" s="26" t="s">
        <v>4121</v>
      </c>
    </row>
    <row r="96" spans="1:3">
      <c r="A96" s="53" t="s">
        <v>2769</v>
      </c>
      <c r="B96" s="65" t="s">
        <v>2714</v>
      </c>
      <c r="C96" s="65" t="s">
        <v>4049</v>
      </c>
    </row>
    <row r="97" spans="1:3">
      <c r="A97" s="24" t="s">
        <v>2770</v>
      </c>
      <c r="B97" s="22">
        <v>0</v>
      </c>
      <c r="C97" s="22" t="s">
        <v>4050</v>
      </c>
    </row>
    <row r="98" spans="1:3">
      <c r="A98" s="24"/>
      <c r="B98" s="22">
        <v>1</v>
      </c>
      <c r="C98" s="22" t="s">
        <v>4122</v>
      </c>
    </row>
    <row r="99" spans="1:3">
      <c r="A99" s="24"/>
      <c r="B99" s="22">
        <v>2</v>
      </c>
      <c r="C99" s="22" t="s">
        <v>4123</v>
      </c>
    </row>
    <row r="100" spans="1:3">
      <c r="A100" s="24"/>
      <c r="B100" s="22">
        <v>3</v>
      </c>
      <c r="C100" s="22" t="s">
        <v>4124</v>
      </c>
    </row>
    <row r="101" spans="1:3">
      <c r="A101" s="24"/>
      <c r="B101" s="22">
        <v>4</v>
      </c>
      <c r="C101" s="22" t="s">
        <v>4125</v>
      </c>
    </row>
    <row r="102" spans="1:3">
      <c r="A102" s="24"/>
      <c r="B102" s="22">
        <v>5</v>
      </c>
      <c r="C102" s="22" t="s">
        <v>4126</v>
      </c>
    </row>
    <row r="103" spans="1:3">
      <c r="A103" s="24" t="s">
        <v>2772</v>
      </c>
      <c r="B103" s="22">
        <v>0</v>
      </c>
      <c r="C103" s="22" t="s">
        <v>4050</v>
      </c>
    </row>
    <row r="104" spans="1:3">
      <c r="A104" s="24"/>
      <c r="B104" s="22">
        <v>1</v>
      </c>
      <c r="C104" s="22" t="s">
        <v>4127</v>
      </c>
    </row>
    <row r="105" spans="1:3">
      <c r="A105" s="24"/>
      <c r="B105" s="22">
        <v>2</v>
      </c>
      <c r="C105" s="22" t="s">
        <v>4128</v>
      </c>
    </row>
    <row r="106" spans="1:3">
      <c r="A106" s="24"/>
      <c r="B106" s="22">
        <v>3</v>
      </c>
      <c r="C106" s="22" t="s">
        <v>4129</v>
      </c>
    </row>
    <row r="107" spans="1:3">
      <c r="A107" s="24"/>
      <c r="B107" s="22">
        <v>4</v>
      </c>
      <c r="C107" s="22" t="s">
        <v>4130</v>
      </c>
    </row>
    <row r="108" spans="1:3">
      <c r="A108" s="24"/>
      <c r="B108" s="22">
        <v>5</v>
      </c>
      <c r="C108" s="22" t="s">
        <v>4131</v>
      </c>
    </row>
    <row r="109" spans="1:3">
      <c r="A109" s="24" t="s">
        <v>2790</v>
      </c>
      <c r="B109" s="22">
        <v>0</v>
      </c>
      <c r="C109" s="22" t="s">
        <v>4050</v>
      </c>
    </row>
    <row r="110" spans="1:3">
      <c r="A110" s="24"/>
      <c r="B110" s="22">
        <v>1</v>
      </c>
      <c r="C110" s="22" t="s">
        <v>4132</v>
      </c>
    </row>
    <row r="111" spans="1:3">
      <c r="A111" s="24"/>
      <c r="B111" s="22">
        <v>2</v>
      </c>
      <c r="C111" s="22" t="s">
        <v>4133</v>
      </c>
    </row>
    <row r="112" spans="1:3">
      <c r="A112" s="24"/>
      <c r="B112" s="22">
        <v>3</v>
      </c>
      <c r="C112" s="22" t="s">
        <v>4134</v>
      </c>
    </row>
    <row r="113" spans="1:3">
      <c r="A113" s="24"/>
      <c r="B113" s="22">
        <v>4</v>
      </c>
      <c r="C113" s="22" t="s">
        <v>4135</v>
      </c>
    </row>
    <row r="114" spans="1:3">
      <c r="A114" s="24"/>
      <c r="B114" s="22">
        <v>5</v>
      </c>
      <c r="C114" s="22" t="s">
        <v>4136</v>
      </c>
    </row>
    <row r="115" spans="1:3">
      <c r="A115" s="24" t="s">
        <v>4137</v>
      </c>
      <c r="B115" s="22">
        <v>0</v>
      </c>
      <c r="C115" s="22" t="s">
        <v>4050</v>
      </c>
    </row>
    <row r="116" spans="1:3">
      <c r="A116" s="24"/>
      <c r="B116" s="22">
        <v>1</v>
      </c>
      <c r="C116" s="22" t="s">
        <v>4138</v>
      </c>
    </row>
    <row r="117" spans="1:3">
      <c r="A117" s="24"/>
      <c r="B117" s="22">
        <v>2</v>
      </c>
      <c r="C117" s="22" t="s">
        <v>4057</v>
      </c>
    </row>
    <row r="118" spans="1:3">
      <c r="A118" s="24"/>
      <c r="B118" s="22">
        <v>3</v>
      </c>
      <c r="C118" s="22" t="s">
        <v>4139</v>
      </c>
    </row>
    <row r="119" spans="1:3">
      <c r="A119" s="24"/>
      <c r="B119" s="22">
        <v>4</v>
      </c>
      <c r="C119" s="22" t="s">
        <v>4140</v>
      </c>
    </row>
    <row r="120" spans="1:3">
      <c r="A120" s="24"/>
      <c r="B120" s="22">
        <v>5</v>
      </c>
      <c r="C120" s="22" t="s">
        <v>4141</v>
      </c>
    </row>
    <row r="121" spans="1:3">
      <c r="A121" s="24" t="s">
        <v>3573</v>
      </c>
      <c r="B121" s="22">
        <v>0</v>
      </c>
      <c r="C121" s="22" t="s">
        <v>4050</v>
      </c>
    </row>
    <row r="122" spans="1:3">
      <c r="A122" s="24"/>
      <c r="B122" s="22">
        <v>1</v>
      </c>
      <c r="C122" s="22" t="s">
        <v>4142</v>
      </c>
    </row>
    <row r="123" spans="1:3">
      <c r="A123" s="24"/>
      <c r="B123" s="22">
        <v>2</v>
      </c>
      <c r="C123" s="22" t="s">
        <v>4143</v>
      </c>
    </row>
    <row r="124" spans="1:3">
      <c r="A124" s="24"/>
      <c r="B124" s="22">
        <v>3</v>
      </c>
      <c r="C124" s="22" t="s">
        <v>4144</v>
      </c>
    </row>
    <row r="125" spans="1:3">
      <c r="A125" s="24"/>
      <c r="B125" s="22">
        <v>4</v>
      </c>
      <c r="C125" s="22" t="s">
        <v>4145</v>
      </c>
    </row>
    <row r="126" spans="1:3">
      <c r="A126" s="24"/>
      <c r="B126" s="22">
        <v>5</v>
      </c>
      <c r="C126" s="22" t="s">
        <v>4146</v>
      </c>
    </row>
    <row r="127" spans="1:3">
      <c r="A127" s="24" t="s">
        <v>2800</v>
      </c>
      <c r="B127" s="22">
        <v>0</v>
      </c>
      <c r="C127" s="22" t="s">
        <v>4050</v>
      </c>
    </row>
    <row r="128" spans="1:3">
      <c r="A128" s="24"/>
      <c r="B128" s="22">
        <v>1</v>
      </c>
      <c r="C128" s="22" t="s">
        <v>4147</v>
      </c>
    </row>
    <row r="129" spans="1:3">
      <c r="A129" s="24"/>
      <c r="B129" s="22">
        <v>2</v>
      </c>
      <c r="C129" s="22" t="s">
        <v>4148</v>
      </c>
    </row>
    <row r="130" spans="1:3">
      <c r="A130" s="24"/>
      <c r="B130" s="22">
        <v>3</v>
      </c>
      <c r="C130" s="22" t="s">
        <v>4149</v>
      </c>
    </row>
    <row r="131" spans="1:3">
      <c r="A131" s="24"/>
      <c r="B131" s="22">
        <v>4</v>
      </c>
      <c r="C131" s="22" t="s">
        <v>4150</v>
      </c>
    </row>
    <row r="132" spans="1:3">
      <c r="A132" s="24"/>
      <c r="B132" s="22">
        <v>5</v>
      </c>
      <c r="C132" s="22" t="s">
        <v>4151</v>
      </c>
    </row>
    <row r="133" spans="1:3">
      <c r="A133" s="24" t="s">
        <v>2802</v>
      </c>
      <c r="B133" s="22">
        <v>0</v>
      </c>
      <c r="C133" s="22" t="s">
        <v>4050</v>
      </c>
    </row>
    <row r="134" spans="1:3">
      <c r="A134" s="24"/>
      <c r="B134" s="22">
        <v>1</v>
      </c>
      <c r="C134" s="26" t="s">
        <v>4152</v>
      </c>
    </row>
    <row r="135" spans="1:3">
      <c r="A135" s="24"/>
      <c r="B135" s="22">
        <v>2</v>
      </c>
      <c r="C135" s="26" t="s">
        <v>4153</v>
      </c>
    </row>
    <row r="136" spans="1:3">
      <c r="A136" s="24"/>
      <c r="B136" s="22">
        <v>3</v>
      </c>
      <c r="C136" s="26" t="s">
        <v>4154</v>
      </c>
    </row>
    <row r="137" spans="1:3">
      <c r="A137" s="24"/>
      <c r="B137" s="22">
        <v>4</v>
      </c>
      <c r="C137" s="26" t="s">
        <v>4155</v>
      </c>
    </row>
    <row r="138" spans="1:3">
      <c r="A138" s="24"/>
      <c r="B138" s="26">
        <v>5</v>
      </c>
      <c r="C138" s="26" t="s">
        <v>4156</v>
      </c>
    </row>
    <row r="139" spans="1:3">
      <c r="A139" s="24" t="s">
        <v>2803</v>
      </c>
      <c r="B139" s="22">
        <v>0</v>
      </c>
      <c r="C139" s="22" t="s">
        <v>4050</v>
      </c>
    </row>
    <row r="140" spans="1:3">
      <c r="A140" s="24"/>
      <c r="B140" s="22">
        <v>1</v>
      </c>
      <c r="C140" s="26" t="s">
        <v>4157</v>
      </c>
    </row>
    <row r="141" spans="1:3">
      <c r="A141" s="24"/>
      <c r="B141" s="22">
        <v>2</v>
      </c>
      <c r="C141" s="26" t="s">
        <v>4158</v>
      </c>
    </row>
    <row r="142" spans="1:3">
      <c r="A142" s="24"/>
      <c r="B142" s="22">
        <v>3</v>
      </c>
      <c r="C142" s="26" t="s">
        <v>4159</v>
      </c>
    </row>
    <row r="143" spans="1:3">
      <c r="A143" s="24"/>
      <c r="B143" s="22">
        <v>4</v>
      </c>
      <c r="C143" s="26" t="s">
        <v>4160</v>
      </c>
    </row>
    <row r="144" spans="1:3">
      <c r="A144" s="24"/>
      <c r="B144" s="26">
        <v>5</v>
      </c>
      <c r="C144" s="26" t="s">
        <v>4161</v>
      </c>
    </row>
    <row r="145" spans="1:3">
      <c r="A145" s="500" t="s">
        <v>2805</v>
      </c>
      <c r="B145" s="22">
        <v>0</v>
      </c>
      <c r="C145" s="26" t="s">
        <v>4050</v>
      </c>
    </row>
    <row r="146" spans="1:3">
      <c r="A146" s="500"/>
      <c r="B146" s="22">
        <v>1</v>
      </c>
      <c r="C146" s="26" t="s">
        <v>4162</v>
      </c>
    </row>
    <row r="147" spans="1:3">
      <c r="A147" s="500"/>
      <c r="B147" s="22">
        <v>2</v>
      </c>
      <c r="C147" s="26" t="s">
        <v>4163</v>
      </c>
    </row>
    <row r="148" spans="1:3">
      <c r="A148" s="500"/>
      <c r="B148" s="22">
        <v>3</v>
      </c>
      <c r="C148" s="26" t="s">
        <v>4164</v>
      </c>
    </row>
    <row r="149" spans="1:3">
      <c r="A149" s="500"/>
      <c r="B149" s="22">
        <v>4</v>
      </c>
      <c r="C149" s="26" t="s">
        <v>4165</v>
      </c>
    </row>
    <row r="150" spans="1:3" ht="15" thickBot="1">
      <c r="A150" s="500"/>
      <c r="B150" s="22">
        <v>5</v>
      </c>
      <c r="C150" s="26" t="s">
        <v>4166</v>
      </c>
    </row>
    <row r="151" spans="1:3">
      <c r="A151" s="53" t="s">
        <v>4167</v>
      </c>
      <c r="B151" s="65" t="s">
        <v>2714</v>
      </c>
      <c r="C151" s="65" t="s">
        <v>4049</v>
      </c>
    </row>
    <row r="152" spans="1:3">
      <c r="A152" s="500" t="s">
        <v>3498</v>
      </c>
      <c r="B152" s="501">
        <v>0</v>
      </c>
      <c r="C152" s="501" t="s">
        <v>4050</v>
      </c>
    </row>
    <row r="153" spans="1:3">
      <c r="A153" s="500"/>
      <c r="B153" s="501">
        <v>1</v>
      </c>
      <c r="C153" s="501" t="s">
        <v>4168</v>
      </c>
    </row>
    <row r="154" spans="1:3">
      <c r="A154" s="500"/>
      <c r="B154" s="501">
        <v>2</v>
      </c>
      <c r="C154" s="501" t="s">
        <v>4169</v>
      </c>
    </row>
    <row r="155" spans="1:3">
      <c r="A155" s="500"/>
      <c r="B155" s="501">
        <v>3</v>
      </c>
      <c r="C155" s="501" t="s">
        <v>4170</v>
      </c>
    </row>
    <row r="156" spans="1:3">
      <c r="A156" s="500"/>
      <c r="B156" s="501">
        <v>4</v>
      </c>
      <c r="C156" s="501" t="s">
        <v>4171</v>
      </c>
    </row>
    <row r="157" spans="1:3">
      <c r="A157" s="500"/>
      <c r="B157" s="501">
        <v>5</v>
      </c>
      <c r="C157" s="501" t="s">
        <v>4172</v>
      </c>
    </row>
    <row r="158" spans="1:3">
      <c r="A158" s="500" t="s">
        <v>3575</v>
      </c>
      <c r="B158" s="501">
        <v>0</v>
      </c>
      <c r="C158" s="501" t="s">
        <v>4050</v>
      </c>
    </row>
    <row r="159" spans="1:3">
      <c r="A159" s="500"/>
      <c r="B159" s="501">
        <v>1</v>
      </c>
      <c r="C159" s="22" t="s">
        <v>4173</v>
      </c>
    </row>
    <row r="160" spans="1:3">
      <c r="A160" s="500"/>
      <c r="B160" s="501">
        <v>2</v>
      </c>
      <c r="C160" s="22" t="s">
        <v>4057</v>
      </c>
    </row>
    <row r="161" spans="1:3">
      <c r="A161" s="500"/>
      <c r="B161" s="501">
        <v>3</v>
      </c>
      <c r="C161" s="22" t="s">
        <v>4174</v>
      </c>
    </row>
    <row r="162" spans="1:3">
      <c r="A162" s="500"/>
      <c r="B162" s="501">
        <v>4</v>
      </c>
      <c r="C162" s="22" t="s">
        <v>4175</v>
      </c>
    </row>
    <row r="163" spans="1:3">
      <c r="A163" s="500"/>
      <c r="B163" s="501">
        <v>5</v>
      </c>
      <c r="C163" s="22" t="s">
        <v>4176</v>
      </c>
    </row>
    <row r="164" spans="1:3">
      <c r="A164" s="500" t="s">
        <v>3499</v>
      </c>
      <c r="B164" s="501">
        <v>0</v>
      </c>
      <c r="C164" s="501" t="s">
        <v>4050</v>
      </c>
    </row>
    <row r="165" spans="1:3">
      <c r="A165" s="500"/>
      <c r="B165" s="501">
        <v>1</v>
      </c>
      <c r="C165" s="501" t="s">
        <v>4177</v>
      </c>
    </row>
    <row r="166" spans="1:3">
      <c r="A166" s="500"/>
      <c r="B166" s="501">
        <v>2</v>
      </c>
      <c r="C166" s="501" t="s">
        <v>4178</v>
      </c>
    </row>
    <row r="167" spans="1:3">
      <c r="A167" s="500"/>
      <c r="B167" s="501">
        <v>3</v>
      </c>
      <c r="C167" s="501" t="s">
        <v>4179</v>
      </c>
    </row>
    <row r="168" spans="1:3">
      <c r="A168" s="500"/>
      <c r="B168" s="501">
        <v>4</v>
      </c>
      <c r="C168" s="501" t="s">
        <v>4180</v>
      </c>
    </row>
    <row r="169" spans="1:3">
      <c r="A169" s="500"/>
      <c r="B169" s="501">
        <v>5</v>
      </c>
      <c r="C169" s="501" t="s">
        <v>4181</v>
      </c>
    </row>
    <row r="170" spans="1:3">
      <c r="A170" s="500" t="s">
        <v>3500</v>
      </c>
      <c r="B170" s="501">
        <v>0</v>
      </c>
      <c r="C170" s="501" t="s">
        <v>4050</v>
      </c>
    </row>
    <row r="171" spans="1:3">
      <c r="A171" s="500"/>
      <c r="B171" s="501">
        <v>1</v>
      </c>
      <c r="C171" s="501" t="s">
        <v>4182</v>
      </c>
    </row>
    <row r="172" spans="1:3">
      <c r="A172" s="500"/>
      <c r="B172" s="501">
        <v>2</v>
      </c>
      <c r="C172" s="501" t="s">
        <v>4183</v>
      </c>
    </row>
    <row r="173" spans="1:3">
      <c r="A173" s="500"/>
      <c r="B173" s="501">
        <v>3</v>
      </c>
      <c r="C173" s="501" t="s">
        <v>4184</v>
      </c>
    </row>
    <row r="174" spans="1:3">
      <c r="A174" s="500"/>
      <c r="B174" s="501">
        <v>4</v>
      </c>
      <c r="C174" s="501" t="s">
        <v>4185</v>
      </c>
    </row>
    <row r="175" spans="1:3">
      <c r="A175" s="500"/>
      <c r="B175" s="501">
        <v>5</v>
      </c>
      <c r="C175" s="501" t="s">
        <v>4186</v>
      </c>
    </row>
    <row r="176" spans="1:3">
      <c r="A176" s="24" t="s">
        <v>2808</v>
      </c>
      <c r="B176" s="22">
        <v>0</v>
      </c>
      <c r="C176" s="22" t="s">
        <v>4050</v>
      </c>
    </row>
    <row r="177" spans="1:3">
      <c r="A177" s="24"/>
      <c r="B177" s="22">
        <v>1</v>
      </c>
      <c r="C177" s="22" t="s">
        <v>4187</v>
      </c>
    </row>
    <row r="178" spans="1:3">
      <c r="A178" s="24"/>
      <c r="B178" s="22">
        <v>2</v>
      </c>
      <c r="C178" s="22" t="s">
        <v>4188</v>
      </c>
    </row>
    <row r="179" spans="1:3">
      <c r="A179" s="24"/>
      <c r="B179" s="22">
        <v>3</v>
      </c>
      <c r="C179" s="22" t="s">
        <v>4189</v>
      </c>
    </row>
    <row r="180" spans="1:3">
      <c r="A180" s="24"/>
      <c r="B180" s="22">
        <v>4</v>
      </c>
      <c r="C180" s="22" t="s">
        <v>4190</v>
      </c>
    </row>
    <row r="181" spans="1:3">
      <c r="A181" s="24"/>
      <c r="B181" s="26">
        <v>5</v>
      </c>
      <c r="C181" s="22" t="s">
        <v>4191</v>
      </c>
    </row>
    <row r="182" spans="1:3">
      <c r="A182" s="24" t="s">
        <v>2810</v>
      </c>
      <c r="B182" s="22">
        <v>0</v>
      </c>
      <c r="C182" s="22" t="s">
        <v>4050</v>
      </c>
    </row>
    <row r="183" spans="1:3">
      <c r="A183" s="24"/>
      <c r="B183" s="22">
        <v>1</v>
      </c>
      <c r="C183" s="22" t="s">
        <v>4192</v>
      </c>
    </row>
    <row r="184" spans="1:3">
      <c r="A184" s="24"/>
      <c r="B184" s="22">
        <v>2</v>
      </c>
      <c r="C184" s="22" t="s">
        <v>4193</v>
      </c>
    </row>
    <row r="185" spans="1:3">
      <c r="A185" s="24"/>
      <c r="B185" s="22">
        <v>3</v>
      </c>
      <c r="C185" s="22" t="s">
        <v>4194</v>
      </c>
    </row>
    <row r="186" spans="1:3">
      <c r="A186" s="24"/>
      <c r="B186" s="22">
        <v>4</v>
      </c>
      <c r="C186" s="22" t="s">
        <v>4195</v>
      </c>
    </row>
    <row r="187" spans="1:3">
      <c r="A187" s="24"/>
      <c r="B187" s="26">
        <v>5</v>
      </c>
      <c r="C187" s="22" t="s">
        <v>4196</v>
      </c>
    </row>
    <row r="188" spans="1:3">
      <c r="A188" s="24" t="s">
        <v>2812</v>
      </c>
      <c r="B188" s="22">
        <v>0</v>
      </c>
      <c r="C188" s="22" t="s">
        <v>4050</v>
      </c>
    </row>
    <row r="189" spans="1:3">
      <c r="A189" s="24"/>
      <c r="B189" s="22">
        <v>1</v>
      </c>
      <c r="C189" s="22" t="s">
        <v>4197</v>
      </c>
    </row>
    <row r="190" spans="1:3">
      <c r="A190" s="24"/>
      <c r="B190" s="22">
        <v>2</v>
      </c>
      <c r="C190" s="22" t="s">
        <v>4198</v>
      </c>
    </row>
    <row r="191" spans="1:3">
      <c r="A191" s="24"/>
      <c r="B191" s="22">
        <v>3</v>
      </c>
      <c r="C191" s="22" t="s">
        <v>4199</v>
      </c>
    </row>
    <row r="192" spans="1:3">
      <c r="A192" s="24"/>
      <c r="B192" s="22">
        <v>4</v>
      </c>
      <c r="C192" s="22" t="s">
        <v>4200</v>
      </c>
    </row>
    <row r="193" spans="1:3">
      <c r="A193" s="24"/>
      <c r="B193" s="26">
        <v>5</v>
      </c>
      <c r="C193" s="22" t="s">
        <v>4201</v>
      </c>
    </row>
    <row r="194" spans="1:3">
      <c r="A194" s="24" t="s">
        <v>2813</v>
      </c>
      <c r="B194" s="22">
        <v>0</v>
      </c>
      <c r="C194" s="22" t="s">
        <v>4050</v>
      </c>
    </row>
    <row r="195" spans="1:3">
      <c r="A195" s="24"/>
      <c r="B195" s="22">
        <v>1</v>
      </c>
      <c r="C195" s="22" t="s">
        <v>4202</v>
      </c>
    </row>
    <row r="196" spans="1:3">
      <c r="A196" s="24"/>
      <c r="B196" s="22">
        <v>2</v>
      </c>
      <c r="C196" s="22" t="s">
        <v>4057</v>
      </c>
    </row>
    <row r="197" spans="1:3">
      <c r="A197" s="24"/>
      <c r="B197" s="22">
        <v>3</v>
      </c>
      <c r="C197" s="22" t="s">
        <v>4203</v>
      </c>
    </row>
    <row r="198" spans="1:3">
      <c r="A198" s="24"/>
      <c r="B198" s="22">
        <v>4</v>
      </c>
      <c r="C198" s="22" t="s">
        <v>4204</v>
      </c>
    </row>
    <row r="199" spans="1:3">
      <c r="A199" s="24"/>
      <c r="B199" s="26">
        <v>5</v>
      </c>
      <c r="C199" s="22" t="s">
        <v>4205</v>
      </c>
    </row>
    <row r="200" spans="1:3">
      <c r="A200" s="24" t="s">
        <v>2814</v>
      </c>
      <c r="B200" s="22">
        <v>0</v>
      </c>
      <c r="C200" s="22" t="s">
        <v>4050</v>
      </c>
    </row>
    <row r="201" spans="1:3">
      <c r="A201" s="24"/>
      <c r="B201" s="22">
        <v>1</v>
      </c>
      <c r="C201" s="22" t="s">
        <v>4206</v>
      </c>
    </row>
    <row r="202" spans="1:3">
      <c r="A202" s="24"/>
      <c r="B202" s="22">
        <v>2</v>
      </c>
      <c r="C202" s="22" t="s">
        <v>4207</v>
      </c>
    </row>
    <row r="203" spans="1:3">
      <c r="A203" s="24"/>
      <c r="B203" s="22">
        <v>3</v>
      </c>
      <c r="C203" s="22" t="s">
        <v>4208</v>
      </c>
    </row>
    <row r="204" spans="1:3">
      <c r="A204" s="24"/>
      <c r="B204" s="22">
        <v>4</v>
      </c>
      <c r="C204" s="22" t="s">
        <v>4209</v>
      </c>
    </row>
    <row r="205" spans="1:3">
      <c r="A205" s="24"/>
      <c r="B205" s="26">
        <v>5</v>
      </c>
      <c r="C205" s="22" t="s">
        <v>4210</v>
      </c>
    </row>
    <row r="206" spans="1:3">
      <c r="A206" s="24" t="s">
        <v>2815</v>
      </c>
      <c r="B206" s="22">
        <v>0</v>
      </c>
      <c r="C206" s="22" t="s">
        <v>4050</v>
      </c>
    </row>
    <row r="207" spans="1:3">
      <c r="A207" s="24"/>
      <c r="B207" s="22">
        <v>1</v>
      </c>
      <c r="C207" s="22" t="s">
        <v>4211</v>
      </c>
    </row>
    <row r="208" spans="1:3">
      <c r="A208" s="24"/>
      <c r="B208" s="22">
        <v>2</v>
      </c>
      <c r="C208" s="22" t="s">
        <v>4212</v>
      </c>
    </row>
    <row r="209" spans="1:3">
      <c r="A209" s="24"/>
      <c r="B209" s="22">
        <v>3</v>
      </c>
      <c r="C209" s="26" t="s">
        <v>4213</v>
      </c>
    </row>
    <row r="210" spans="1:3">
      <c r="A210" s="24"/>
      <c r="B210" s="22">
        <v>4</v>
      </c>
      <c r="C210" s="22" t="s">
        <v>4214</v>
      </c>
    </row>
    <row r="211" spans="1:3" ht="15" thickBot="1">
      <c r="A211" s="24"/>
      <c r="B211" s="26">
        <v>5</v>
      </c>
      <c r="C211" s="22" t="s">
        <v>4215</v>
      </c>
    </row>
    <row r="212" spans="1:3" ht="15" thickBot="1">
      <c r="A212" s="69"/>
      <c r="B212" s="20"/>
      <c r="C212" s="57"/>
    </row>
    <row r="213" spans="1:3" ht="15" thickBot="1">
      <c r="A213" s="1036" t="s">
        <v>2816</v>
      </c>
      <c r="B213" s="1037"/>
      <c r="C213" s="1037"/>
    </row>
    <row r="214" spans="1:3">
      <c r="A214" s="53" t="s">
        <v>2817</v>
      </c>
      <c r="B214" s="65" t="s">
        <v>2714</v>
      </c>
      <c r="C214" s="65" t="s">
        <v>4049</v>
      </c>
    </row>
    <row r="215" spans="1:3">
      <c r="A215" s="24" t="s">
        <v>2821</v>
      </c>
      <c r="B215" s="22">
        <v>0</v>
      </c>
      <c r="C215" s="22" t="s">
        <v>4050</v>
      </c>
    </row>
    <row r="216" spans="1:3">
      <c r="A216" s="24"/>
      <c r="B216" s="22">
        <v>1</v>
      </c>
      <c r="C216" s="22" t="s">
        <v>4216</v>
      </c>
    </row>
    <row r="217" spans="1:3">
      <c r="A217" s="24"/>
      <c r="B217" s="22">
        <v>2</v>
      </c>
      <c r="C217" s="22" t="s">
        <v>4217</v>
      </c>
    </row>
    <row r="218" spans="1:3">
      <c r="A218" s="24"/>
      <c r="B218" s="22">
        <v>3</v>
      </c>
      <c r="C218" s="22" t="s">
        <v>4218</v>
      </c>
    </row>
    <row r="219" spans="1:3">
      <c r="A219" s="24"/>
      <c r="B219" s="22">
        <v>4</v>
      </c>
      <c r="C219" s="22" t="s">
        <v>4219</v>
      </c>
    </row>
    <row r="220" spans="1:3">
      <c r="A220" s="24"/>
      <c r="B220" s="22">
        <v>5</v>
      </c>
      <c r="C220" s="22" t="s">
        <v>4220</v>
      </c>
    </row>
    <row r="221" spans="1:3">
      <c r="A221" s="24" t="s">
        <v>2823</v>
      </c>
      <c r="B221" s="22">
        <v>0</v>
      </c>
      <c r="C221" s="22" t="s">
        <v>4050</v>
      </c>
    </row>
    <row r="222" spans="1:3">
      <c r="A222" s="24"/>
      <c r="B222" s="22">
        <v>1</v>
      </c>
      <c r="C222" s="22" t="s">
        <v>4221</v>
      </c>
    </row>
    <row r="223" spans="1:3">
      <c r="A223" s="24"/>
      <c r="B223" s="22">
        <v>2</v>
      </c>
      <c r="C223" s="22" t="s">
        <v>4222</v>
      </c>
    </row>
    <row r="224" spans="1:3">
      <c r="A224" s="24"/>
      <c r="B224" s="22">
        <v>3</v>
      </c>
      <c r="C224" s="22" t="s">
        <v>4223</v>
      </c>
    </row>
    <row r="225" spans="1:3">
      <c r="A225" s="24"/>
      <c r="B225" s="22">
        <v>4</v>
      </c>
      <c r="C225" s="22" t="s">
        <v>4224</v>
      </c>
    </row>
    <row r="226" spans="1:3">
      <c r="A226" s="24"/>
      <c r="B226" s="22">
        <v>5</v>
      </c>
      <c r="C226" s="22" t="s">
        <v>4225</v>
      </c>
    </row>
    <row r="227" spans="1:3">
      <c r="A227" s="22" t="s">
        <v>2824</v>
      </c>
      <c r="B227" s="22">
        <v>0</v>
      </c>
      <c r="C227" s="22" t="s">
        <v>4050</v>
      </c>
    </row>
    <row r="228" spans="1:3">
      <c r="A228" s="22"/>
      <c r="B228" s="22">
        <v>1</v>
      </c>
      <c r="C228" s="22" t="s">
        <v>4226</v>
      </c>
    </row>
    <row r="229" spans="1:3">
      <c r="A229" s="22"/>
      <c r="B229" s="22">
        <v>2</v>
      </c>
      <c r="C229" s="22" t="s">
        <v>4227</v>
      </c>
    </row>
    <row r="230" spans="1:3">
      <c r="A230" s="22"/>
      <c r="B230" s="22">
        <v>3</v>
      </c>
      <c r="C230" s="22" t="s">
        <v>4228</v>
      </c>
    </row>
    <row r="231" spans="1:3">
      <c r="A231" s="22"/>
      <c r="B231" s="22">
        <v>4</v>
      </c>
      <c r="C231" s="22" t="s">
        <v>4229</v>
      </c>
    </row>
    <row r="232" spans="1:3">
      <c r="A232" s="22"/>
      <c r="B232" s="22">
        <v>5</v>
      </c>
      <c r="C232" s="22" t="s">
        <v>4230</v>
      </c>
    </row>
    <row r="233" spans="1:3">
      <c r="A233" s="22" t="s">
        <v>2825</v>
      </c>
      <c r="B233" s="22">
        <v>0</v>
      </c>
      <c r="C233" s="22" t="s">
        <v>4050</v>
      </c>
    </row>
    <row r="234" spans="1:3">
      <c r="A234" s="22"/>
      <c r="B234" s="22">
        <v>1</v>
      </c>
      <c r="C234" s="22" t="s">
        <v>4231</v>
      </c>
    </row>
    <row r="235" spans="1:3">
      <c r="A235" s="22"/>
      <c r="B235" s="22">
        <v>2</v>
      </c>
      <c r="C235" s="22" t="s">
        <v>4232</v>
      </c>
    </row>
    <row r="236" spans="1:3">
      <c r="A236" s="22"/>
      <c r="B236" s="22">
        <v>3</v>
      </c>
      <c r="C236" s="22" t="s">
        <v>4233</v>
      </c>
    </row>
    <row r="237" spans="1:3">
      <c r="A237" s="22"/>
      <c r="B237" s="22">
        <v>4</v>
      </c>
      <c r="C237" s="22" t="s">
        <v>4234</v>
      </c>
    </row>
    <row r="238" spans="1:3">
      <c r="A238" s="22"/>
      <c r="B238" s="22">
        <v>5</v>
      </c>
      <c r="C238" s="22" t="s">
        <v>4235</v>
      </c>
    </row>
    <row r="239" spans="1:3">
      <c r="A239" s="22" t="s">
        <v>2826</v>
      </c>
      <c r="B239" s="22">
        <v>0</v>
      </c>
      <c r="C239" s="22" t="s">
        <v>4050</v>
      </c>
    </row>
    <row r="240" spans="1:3">
      <c r="A240" s="22"/>
      <c r="B240" s="22">
        <v>1</v>
      </c>
      <c r="C240" s="22" t="s">
        <v>4236</v>
      </c>
    </row>
    <row r="241" spans="1:3">
      <c r="A241" s="22"/>
      <c r="B241" s="22">
        <v>2</v>
      </c>
      <c r="C241" s="22" t="s">
        <v>4237</v>
      </c>
    </row>
    <row r="242" spans="1:3">
      <c r="A242" s="22"/>
      <c r="B242" s="22">
        <v>3</v>
      </c>
      <c r="C242" s="22" t="s">
        <v>4238</v>
      </c>
    </row>
    <row r="243" spans="1:3">
      <c r="A243" s="22"/>
      <c r="B243" s="22">
        <v>4</v>
      </c>
      <c r="C243" s="22" t="s">
        <v>4239</v>
      </c>
    </row>
    <row r="244" spans="1:3">
      <c r="A244" s="22"/>
      <c r="B244" s="22">
        <v>5</v>
      </c>
      <c r="C244" s="22" t="s">
        <v>4240</v>
      </c>
    </row>
    <row r="245" spans="1:3">
      <c r="A245" s="22" t="s">
        <v>2827</v>
      </c>
      <c r="B245" s="22">
        <v>0</v>
      </c>
      <c r="C245" s="22" t="s">
        <v>4050</v>
      </c>
    </row>
    <row r="246" spans="1:3">
      <c r="A246" s="22"/>
      <c r="B246" s="22">
        <v>1</v>
      </c>
      <c r="C246" s="22" t="s">
        <v>4241</v>
      </c>
    </row>
    <row r="247" spans="1:3">
      <c r="A247" s="22"/>
      <c r="B247" s="22">
        <v>2</v>
      </c>
      <c r="C247" s="22" t="s">
        <v>4242</v>
      </c>
    </row>
    <row r="248" spans="1:3">
      <c r="A248" s="22"/>
      <c r="B248" s="26">
        <v>3</v>
      </c>
      <c r="C248" s="22" t="s">
        <v>4243</v>
      </c>
    </row>
    <row r="249" spans="1:3">
      <c r="A249" s="22"/>
      <c r="B249" s="22">
        <v>4</v>
      </c>
      <c r="C249" s="22" t="s">
        <v>4244</v>
      </c>
    </row>
    <row r="250" spans="1:3">
      <c r="A250" s="22"/>
      <c r="B250" s="22">
        <v>5</v>
      </c>
      <c r="C250" s="22" t="s">
        <v>4245</v>
      </c>
    </row>
    <row r="251" spans="1:3">
      <c r="A251" s="22" t="s">
        <v>3501</v>
      </c>
      <c r="B251" s="22">
        <v>0</v>
      </c>
      <c r="C251" s="22" t="s">
        <v>4050</v>
      </c>
    </row>
    <row r="252" spans="1:3">
      <c r="A252" s="22"/>
      <c r="B252" s="22">
        <v>1</v>
      </c>
      <c r="C252" s="22" t="s">
        <v>4246</v>
      </c>
    </row>
    <row r="253" spans="1:3">
      <c r="A253" s="22"/>
      <c r="B253" s="22">
        <v>2</v>
      </c>
      <c r="C253" s="22" t="s">
        <v>4247</v>
      </c>
    </row>
    <row r="254" spans="1:3">
      <c r="A254" s="22"/>
      <c r="B254" s="26">
        <v>3</v>
      </c>
      <c r="C254" s="22" t="s">
        <v>4248</v>
      </c>
    </row>
    <row r="255" spans="1:3">
      <c r="A255" s="22"/>
      <c r="B255" s="22">
        <v>4</v>
      </c>
      <c r="C255" s="22" t="s">
        <v>4249</v>
      </c>
    </row>
    <row r="256" spans="1:3">
      <c r="A256" s="22"/>
      <c r="B256" s="22">
        <v>5</v>
      </c>
      <c r="C256" s="22" t="s">
        <v>4250</v>
      </c>
    </row>
    <row r="257" spans="1:3">
      <c r="A257" s="22" t="s">
        <v>3502</v>
      </c>
      <c r="B257" s="22">
        <v>0</v>
      </c>
      <c r="C257" s="22" t="s">
        <v>4050</v>
      </c>
    </row>
    <row r="258" spans="1:3">
      <c r="A258" s="22"/>
      <c r="B258" s="22">
        <v>1</v>
      </c>
      <c r="C258" s="22" t="s">
        <v>4251</v>
      </c>
    </row>
    <row r="259" spans="1:3">
      <c r="A259" s="22"/>
      <c r="B259" s="22">
        <v>2</v>
      </c>
      <c r="C259" s="22" t="s">
        <v>4252</v>
      </c>
    </row>
    <row r="260" spans="1:3">
      <c r="A260" s="22"/>
      <c r="B260" s="26">
        <v>3</v>
      </c>
      <c r="C260" s="22" t="s">
        <v>4253</v>
      </c>
    </row>
    <row r="261" spans="1:3">
      <c r="A261" s="22"/>
      <c r="B261" s="22">
        <v>4</v>
      </c>
      <c r="C261" s="22" t="s">
        <v>4254</v>
      </c>
    </row>
    <row r="262" spans="1:3" ht="15" thickBot="1">
      <c r="A262" s="22"/>
      <c r="B262" s="22">
        <v>5</v>
      </c>
      <c r="C262" s="22" t="s">
        <v>4255</v>
      </c>
    </row>
    <row r="263" spans="1:3">
      <c r="A263" s="53" t="s">
        <v>2828</v>
      </c>
      <c r="B263" s="65" t="s">
        <v>2714</v>
      </c>
      <c r="C263" s="65" t="s">
        <v>4049</v>
      </c>
    </row>
    <row r="264" spans="1:3">
      <c r="A264" s="24" t="s">
        <v>2829</v>
      </c>
      <c r="B264" s="22">
        <v>0</v>
      </c>
      <c r="C264" s="22" t="s">
        <v>4050</v>
      </c>
    </row>
    <row r="265" spans="1:3">
      <c r="A265" s="24"/>
      <c r="B265" s="22">
        <v>1</v>
      </c>
      <c r="C265" s="22" t="s">
        <v>4256</v>
      </c>
    </row>
    <row r="266" spans="1:3">
      <c r="A266" s="24"/>
      <c r="B266" s="22">
        <v>2</v>
      </c>
      <c r="C266" s="22" t="s">
        <v>4257</v>
      </c>
    </row>
    <row r="267" spans="1:3">
      <c r="A267" s="24"/>
      <c r="B267" s="22">
        <v>3</v>
      </c>
      <c r="C267" s="22" t="s">
        <v>4258</v>
      </c>
    </row>
    <row r="268" spans="1:3">
      <c r="A268" s="24"/>
      <c r="B268" s="22">
        <v>4</v>
      </c>
      <c r="C268" s="22" t="s">
        <v>4259</v>
      </c>
    </row>
    <row r="269" spans="1:3">
      <c r="A269" s="24"/>
      <c r="B269" s="22">
        <v>5</v>
      </c>
      <c r="C269" s="22" t="s">
        <v>4260</v>
      </c>
    </row>
    <row r="270" spans="1:3">
      <c r="A270" s="24" t="s">
        <v>2846</v>
      </c>
      <c r="B270" s="22">
        <v>0</v>
      </c>
      <c r="C270" s="22" t="s">
        <v>4050</v>
      </c>
    </row>
    <row r="271" spans="1:3">
      <c r="A271" s="24"/>
      <c r="B271" s="22">
        <v>1</v>
      </c>
      <c r="C271" s="22" t="s">
        <v>4261</v>
      </c>
    </row>
    <row r="272" spans="1:3">
      <c r="A272" s="24"/>
      <c r="B272" s="22">
        <v>2</v>
      </c>
      <c r="C272" s="22" t="s">
        <v>4262</v>
      </c>
    </row>
    <row r="273" spans="1:3">
      <c r="A273" s="24"/>
      <c r="B273" s="22">
        <v>3</v>
      </c>
      <c r="C273" s="22" t="s">
        <v>4263</v>
      </c>
    </row>
    <row r="274" spans="1:3">
      <c r="A274" s="24"/>
      <c r="B274" s="22">
        <v>4</v>
      </c>
      <c r="C274" s="22" t="s">
        <v>4264</v>
      </c>
    </row>
    <row r="275" spans="1:3">
      <c r="A275" s="24"/>
      <c r="B275" s="22">
        <v>5</v>
      </c>
      <c r="C275" s="22" t="s">
        <v>4265</v>
      </c>
    </row>
    <row r="276" spans="1:3">
      <c r="A276" s="24" t="s">
        <v>2847</v>
      </c>
      <c r="B276" s="22">
        <v>0</v>
      </c>
      <c r="C276" s="22" t="s">
        <v>4050</v>
      </c>
    </row>
    <row r="277" spans="1:3">
      <c r="A277" s="24"/>
      <c r="B277" s="22">
        <v>1</v>
      </c>
      <c r="C277" s="22" t="s">
        <v>4266</v>
      </c>
    </row>
    <row r="278" spans="1:3">
      <c r="A278" s="24"/>
      <c r="B278" s="22">
        <v>2</v>
      </c>
      <c r="C278" s="22" t="s">
        <v>4267</v>
      </c>
    </row>
    <row r="279" spans="1:3">
      <c r="A279" s="24"/>
      <c r="B279" s="22">
        <v>3</v>
      </c>
      <c r="C279" s="22" t="s">
        <v>4268</v>
      </c>
    </row>
    <row r="280" spans="1:3">
      <c r="A280" s="24"/>
      <c r="B280" s="22">
        <v>4</v>
      </c>
      <c r="C280" s="22" t="s">
        <v>4269</v>
      </c>
    </row>
    <row r="281" spans="1:3">
      <c r="A281" s="24"/>
      <c r="B281" s="22">
        <v>5</v>
      </c>
      <c r="C281" s="22" t="s">
        <v>4270</v>
      </c>
    </row>
    <row r="282" spans="1:3">
      <c r="A282" s="24" t="s">
        <v>2849</v>
      </c>
      <c r="B282" s="22">
        <v>0</v>
      </c>
      <c r="C282" s="22" t="s">
        <v>4050</v>
      </c>
    </row>
    <row r="283" spans="1:3">
      <c r="A283" s="24"/>
      <c r="B283" s="22">
        <v>1</v>
      </c>
      <c r="C283" s="22" t="s">
        <v>4271</v>
      </c>
    </row>
    <row r="284" spans="1:3">
      <c r="A284" s="24"/>
      <c r="B284" s="22">
        <v>2</v>
      </c>
      <c r="C284" s="22" t="s">
        <v>4272</v>
      </c>
    </row>
    <row r="285" spans="1:3">
      <c r="A285" s="24"/>
      <c r="B285" s="22">
        <v>3</v>
      </c>
      <c r="C285" s="22" t="s">
        <v>4273</v>
      </c>
    </row>
    <row r="286" spans="1:3">
      <c r="A286" s="24"/>
      <c r="B286" s="22">
        <v>4</v>
      </c>
      <c r="C286" s="22" t="s">
        <v>4274</v>
      </c>
    </row>
    <row r="287" spans="1:3">
      <c r="A287" s="24"/>
      <c r="B287" s="22">
        <v>5</v>
      </c>
      <c r="C287" s="22" t="s">
        <v>4275</v>
      </c>
    </row>
    <row r="288" spans="1:3">
      <c r="A288" s="24" t="s">
        <v>2850</v>
      </c>
      <c r="B288" s="22">
        <v>0</v>
      </c>
      <c r="C288" s="22" t="s">
        <v>4050</v>
      </c>
    </row>
    <row r="289" spans="1:3">
      <c r="A289" s="24"/>
      <c r="B289" s="22">
        <v>1</v>
      </c>
      <c r="C289" s="22" t="s">
        <v>4056</v>
      </c>
    </row>
    <row r="290" spans="1:3">
      <c r="A290" s="24"/>
      <c r="B290" s="22">
        <v>2</v>
      </c>
      <c r="C290" s="22" t="s">
        <v>4057</v>
      </c>
    </row>
    <row r="291" spans="1:3">
      <c r="A291" s="24"/>
      <c r="B291" s="22">
        <v>3</v>
      </c>
      <c r="C291" s="22" t="s">
        <v>4276</v>
      </c>
    </row>
    <row r="292" spans="1:3">
      <c r="A292" s="24"/>
      <c r="B292" s="26">
        <v>4</v>
      </c>
      <c r="C292" s="22" t="s">
        <v>4277</v>
      </c>
    </row>
    <row r="293" spans="1:3">
      <c r="A293" s="24"/>
      <c r="B293" s="26">
        <v>5</v>
      </c>
      <c r="C293" s="22" t="s">
        <v>4060</v>
      </c>
    </row>
    <row r="294" spans="1:3">
      <c r="A294" s="24" t="s">
        <v>2860</v>
      </c>
      <c r="B294" s="22">
        <v>0</v>
      </c>
      <c r="C294" s="22" t="s">
        <v>4050</v>
      </c>
    </row>
    <row r="295" spans="1:3">
      <c r="A295" s="24"/>
      <c r="B295" s="22">
        <v>1</v>
      </c>
      <c r="C295" s="22" t="s">
        <v>4278</v>
      </c>
    </row>
    <row r="296" spans="1:3">
      <c r="A296" s="24"/>
      <c r="B296" s="22">
        <v>2</v>
      </c>
      <c r="C296" s="22" t="s">
        <v>4279</v>
      </c>
    </row>
    <row r="297" spans="1:3">
      <c r="A297" s="24"/>
      <c r="B297" s="22">
        <v>3</v>
      </c>
      <c r="C297" s="22" t="s">
        <v>4280</v>
      </c>
    </row>
    <row r="298" spans="1:3">
      <c r="A298" s="24"/>
      <c r="B298" s="22">
        <v>4</v>
      </c>
      <c r="C298" s="22" t="s">
        <v>4281</v>
      </c>
    </row>
    <row r="299" spans="1:3">
      <c r="A299" s="24"/>
      <c r="B299" s="22">
        <v>5</v>
      </c>
      <c r="C299" s="22" t="s">
        <v>4282</v>
      </c>
    </row>
    <row r="300" spans="1:3">
      <c r="A300" s="24" t="s">
        <v>2861</v>
      </c>
      <c r="B300" s="26">
        <v>0</v>
      </c>
      <c r="C300" s="22" t="s">
        <v>4050</v>
      </c>
    </row>
    <row r="301" spans="1:3">
      <c r="A301" s="24"/>
      <c r="B301" s="26">
        <v>1</v>
      </c>
      <c r="C301" s="22" t="s">
        <v>4056</v>
      </c>
    </row>
    <row r="302" spans="1:3">
      <c r="A302" s="24"/>
      <c r="B302" s="26">
        <v>2</v>
      </c>
      <c r="C302" s="22" t="s">
        <v>4057</v>
      </c>
    </row>
    <row r="303" spans="1:3">
      <c r="A303" s="24"/>
      <c r="B303" s="26">
        <v>3</v>
      </c>
      <c r="C303" s="22" t="s">
        <v>4283</v>
      </c>
    </row>
    <row r="304" spans="1:3">
      <c r="A304" s="24"/>
      <c r="B304" s="26">
        <v>4</v>
      </c>
      <c r="C304" s="22" t="s">
        <v>4284</v>
      </c>
    </row>
    <row r="305" spans="1:3">
      <c r="A305" s="22"/>
      <c r="B305" s="26">
        <v>5</v>
      </c>
      <c r="C305" s="22" t="s">
        <v>4060</v>
      </c>
    </row>
    <row r="306" spans="1:3">
      <c r="A306" s="24" t="s">
        <v>2862</v>
      </c>
      <c r="B306" s="26">
        <v>0</v>
      </c>
      <c r="C306" s="22" t="s">
        <v>4050</v>
      </c>
    </row>
    <row r="307" spans="1:3">
      <c r="A307" s="24"/>
      <c r="B307" s="26">
        <v>1</v>
      </c>
      <c r="C307" s="22" t="s">
        <v>4285</v>
      </c>
    </row>
    <row r="308" spans="1:3">
      <c r="A308" s="24"/>
      <c r="B308" s="26">
        <v>2</v>
      </c>
      <c r="C308" s="22" t="s">
        <v>4286</v>
      </c>
    </row>
    <row r="309" spans="1:3">
      <c r="A309" s="24"/>
      <c r="B309" s="26">
        <v>3</v>
      </c>
      <c r="C309" s="22" t="s">
        <v>4287</v>
      </c>
    </row>
    <row r="310" spans="1:3">
      <c r="A310" s="24"/>
      <c r="B310" s="26">
        <v>4</v>
      </c>
      <c r="C310" s="22" t="s">
        <v>4288</v>
      </c>
    </row>
    <row r="311" spans="1:3">
      <c r="A311" s="24"/>
      <c r="B311" s="22">
        <v>5</v>
      </c>
      <c r="C311" s="22" t="s">
        <v>4289</v>
      </c>
    </row>
    <row r="312" spans="1:3" ht="15" thickBot="1">
      <c r="A312" s="19"/>
      <c r="B312" s="19"/>
      <c r="C312" s="19"/>
    </row>
    <row r="313" spans="1:3">
      <c r="A313" s="53" t="s">
        <v>2863</v>
      </c>
      <c r="B313" s="65" t="s">
        <v>2714</v>
      </c>
      <c r="C313" s="65" t="s">
        <v>4049</v>
      </c>
    </row>
    <row r="314" spans="1:3">
      <c r="A314" s="24" t="s">
        <v>2864</v>
      </c>
      <c r="B314" s="22">
        <v>0</v>
      </c>
      <c r="C314" s="22" t="s">
        <v>4050</v>
      </c>
    </row>
    <row r="315" spans="1:3">
      <c r="A315" s="24"/>
      <c r="B315" s="22">
        <v>1</v>
      </c>
      <c r="C315" s="22" t="s">
        <v>4290</v>
      </c>
    </row>
    <row r="316" spans="1:3">
      <c r="A316" s="24"/>
      <c r="B316" s="22">
        <v>2</v>
      </c>
      <c r="C316" s="22" t="s">
        <v>4291</v>
      </c>
    </row>
    <row r="317" spans="1:3">
      <c r="A317" s="24"/>
      <c r="B317" s="22">
        <v>3</v>
      </c>
      <c r="C317" s="22" t="s">
        <v>4292</v>
      </c>
    </row>
    <row r="318" spans="1:3">
      <c r="A318" s="24"/>
      <c r="B318" s="22">
        <v>4</v>
      </c>
      <c r="C318" s="22" t="s">
        <v>4293</v>
      </c>
    </row>
    <row r="319" spans="1:3">
      <c r="A319" s="24"/>
      <c r="B319" s="22">
        <v>5</v>
      </c>
      <c r="C319" s="22" t="s">
        <v>4294</v>
      </c>
    </row>
    <row r="320" spans="1:3">
      <c r="A320" s="24" t="s">
        <v>2865</v>
      </c>
      <c r="B320" s="22">
        <v>0</v>
      </c>
      <c r="C320" s="22" t="s">
        <v>4050</v>
      </c>
    </row>
    <row r="321" spans="1:3">
      <c r="A321" s="24"/>
      <c r="B321" s="22">
        <v>1</v>
      </c>
      <c r="C321" s="22" t="s">
        <v>4295</v>
      </c>
    </row>
    <row r="322" spans="1:3">
      <c r="A322" s="24"/>
      <c r="B322" s="22">
        <v>2</v>
      </c>
      <c r="C322" s="22" t="s">
        <v>4296</v>
      </c>
    </row>
    <row r="323" spans="1:3">
      <c r="A323" s="24"/>
      <c r="B323" s="22">
        <v>3</v>
      </c>
      <c r="C323" s="22" t="s">
        <v>4297</v>
      </c>
    </row>
    <row r="324" spans="1:3">
      <c r="A324" s="24"/>
      <c r="B324" s="22">
        <v>4</v>
      </c>
      <c r="C324" s="22" t="s">
        <v>4298</v>
      </c>
    </row>
    <row r="325" spans="1:3">
      <c r="A325" s="24"/>
      <c r="B325" s="22">
        <v>5</v>
      </c>
      <c r="C325" s="22" t="s">
        <v>4299</v>
      </c>
    </row>
    <row r="326" spans="1:3">
      <c r="A326" s="24" t="s">
        <v>2866</v>
      </c>
      <c r="B326" s="22">
        <v>0</v>
      </c>
      <c r="C326" s="22" t="s">
        <v>4050</v>
      </c>
    </row>
    <row r="327" spans="1:3">
      <c r="A327" s="24"/>
      <c r="B327" s="22">
        <v>1</v>
      </c>
      <c r="C327" s="22" t="s">
        <v>4300</v>
      </c>
    </row>
    <row r="328" spans="1:3">
      <c r="A328" s="24"/>
      <c r="B328" s="22">
        <v>2</v>
      </c>
      <c r="C328" s="22" t="s">
        <v>4301</v>
      </c>
    </row>
    <row r="329" spans="1:3">
      <c r="A329" s="24"/>
      <c r="B329" s="22">
        <v>3</v>
      </c>
      <c r="C329" s="22" t="s">
        <v>4302</v>
      </c>
    </row>
    <row r="330" spans="1:3">
      <c r="A330" s="24"/>
      <c r="B330" s="22">
        <v>4</v>
      </c>
      <c r="C330" s="22" t="s">
        <v>4303</v>
      </c>
    </row>
    <row r="331" spans="1:3">
      <c r="A331" s="24"/>
      <c r="B331" s="22">
        <v>5</v>
      </c>
      <c r="C331" s="22" t="s">
        <v>4304</v>
      </c>
    </row>
    <row r="332" spans="1:3">
      <c r="A332" s="24" t="s">
        <v>2867</v>
      </c>
      <c r="B332" s="22">
        <v>0</v>
      </c>
      <c r="C332" s="22" t="s">
        <v>4050</v>
      </c>
    </row>
    <row r="333" spans="1:3">
      <c r="A333" s="24"/>
      <c r="B333" s="22">
        <v>1</v>
      </c>
      <c r="C333" s="22" t="s">
        <v>4305</v>
      </c>
    </row>
    <row r="334" spans="1:3">
      <c r="A334" s="24"/>
      <c r="B334" s="22">
        <v>2</v>
      </c>
      <c r="C334" s="22" t="s">
        <v>4306</v>
      </c>
    </row>
    <row r="335" spans="1:3">
      <c r="A335" s="24"/>
      <c r="B335" s="22">
        <v>3</v>
      </c>
      <c r="C335" s="22" t="s">
        <v>4307</v>
      </c>
    </row>
    <row r="336" spans="1:3">
      <c r="A336" s="24"/>
      <c r="B336" s="22">
        <v>4</v>
      </c>
      <c r="C336" s="22" t="s">
        <v>4308</v>
      </c>
    </row>
    <row r="337" spans="1:3">
      <c r="A337" s="24"/>
      <c r="B337" s="22">
        <v>5</v>
      </c>
      <c r="C337" s="22" t="s">
        <v>4309</v>
      </c>
    </row>
    <row r="338" spans="1:3">
      <c r="A338" s="24" t="s">
        <v>3503</v>
      </c>
      <c r="B338" s="22">
        <v>0</v>
      </c>
      <c r="C338" s="22" t="s">
        <v>4050</v>
      </c>
    </row>
    <row r="339" spans="1:3">
      <c r="A339" s="24"/>
      <c r="B339" s="22">
        <v>1</v>
      </c>
      <c r="C339" s="22" t="s">
        <v>4310</v>
      </c>
    </row>
    <row r="340" spans="1:3">
      <c r="A340" s="24"/>
      <c r="B340" s="22">
        <v>2</v>
      </c>
      <c r="C340" s="22" t="s">
        <v>4311</v>
      </c>
    </row>
    <row r="341" spans="1:3">
      <c r="A341" s="24"/>
      <c r="B341" s="22">
        <v>3</v>
      </c>
      <c r="C341" s="22" t="s">
        <v>4312</v>
      </c>
    </row>
    <row r="342" spans="1:3">
      <c r="A342" s="24"/>
      <c r="B342" s="22">
        <v>4</v>
      </c>
      <c r="C342" s="22" t="s">
        <v>4313</v>
      </c>
    </row>
    <row r="343" spans="1:3">
      <c r="A343" s="24"/>
      <c r="B343" s="22">
        <v>5</v>
      </c>
      <c r="C343" s="22" t="s">
        <v>4314</v>
      </c>
    </row>
    <row r="344" spans="1:3">
      <c r="A344" s="24" t="s">
        <v>3504</v>
      </c>
      <c r="B344" s="22">
        <v>0</v>
      </c>
      <c r="C344" s="22" t="s">
        <v>4050</v>
      </c>
    </row>
    <row r="345" spans="1:3">
      <c r="A345" s="24"/>
      <c r="B345" s="22">
        <v>1</v>
      </c>
      <c r="C345" s="22" t="s">
        <v>4315</v>
      </c>
    </row>
    <row r="346" spans="1:3">
      <c r="A346" s="24"/>
      <c r="B346" s="22">
        <v>2</v>
      </c>
      <c r="C346" s="22" t="s">
        <v>4316</v>
      </c>
    </row>
    <row r="347" spans="1:3">
      <c r="A347" s="24"/>
      <c r="B347" s="22">
        <v>3</v>
      </c>
      <c r="C347" s="22" t="s">
        <v>4317</v>
      </c>
    </row>
    <row r="348" spans="1:3">
      <c r="A348" s="24"/>
      <c r="B348" s="22">
        <v>4</v>
      </c>
      <c r="C348" s="22" t="s">
        <v>4318</v>
      </c>
    </row>
    <row r="349" spans="1:3">
      <c r="A349" s="24"/>
      <c r="B349" s="22">
        <v>5</v>
      </c>
      <c r="C349" s="22" t="s">
        <v>4319</v>
      </c>
    </row>
    <row r="350" spans="1:3">
      <c r="A350" s="24" t="s">
        <v>2868</v>
      </c>
      <c r="B350" s="22">
        <v>0</v>
      </c>
      <c r="C350" s="22" t="s">
        <v>4050</v>
      </c>
    </row>
    <row r="351" spans="1:3">
      <c r="A351" s="24"/>
      <c r="B351" s="22">
        <v>1</v>
      </c>
      <c r="C351" s="22" t="s">
        <v>4320</v>
      </c>
    </row>
    <row r="352" spans="1:3">
      <c r="A352" s="24"/>
      <c r="B352" s="22">
        <v>2</v>
      </c>
      <c r="C352" s="22" t="s">
        <v>4321</v>
      </c>
    </row>
    <row r="353" spans="1:3">
      <c r="A353" s="24"/>
      <c r="B353" s="22">
        <v>3</v>
      </c>
      <c r="C353" s="22" t="s">
        <v>4322</v>
      </c>
    </row>
    <row r="354" spans="1:3">
      <c r="A354" s="24"/>
      <c r="B354" s="22">
        <v>4</v>
      </c>
      <c r="C354" s="22" t="s">
        <v>4323</v>
      </c>
    </row>
    <row r="355" spans="1:3">
      <c r="A355" s="24"/>
      <c r="B355" s="22">
        <v>5</v>
      </c>
      <c r="C355" s="22" t="s">
        <v>4324</v>
      </c>
    </row>
    <row r="356" spans="1:3">
      <c r="A356" s="24" t="s">
        <v>2869</v>
      </c>
      <c r="B356" s="22">
        <v>0</v>
      </c>
      <c r="C356" s="22" t="s">
        <v>4050</v>
      </c>
    </row>
    <row r="357" spans="1:3">
      <c r="A357" s="24"/>
      <c r="B357" s="22">
        <v>1</v>
      </c>
      <c r="C357" s="22" t="s">
        <v>4325</v>
      </c>
    </row>
    <row r="358" spans="1:3">
      <c r="A358" s="24"/>
      <c r="B358" s="22">
        <v>2</v>
      </c>
      <c r="C358" s="22" t="s">
        <v>4326</v>
      </c>
    </row>
    <row r="359" spans="1:3">
      <c r="A359" s="24"/>
      <c r="B359" s="22">
        <v>3</v>
      </c>
      <c r="C359" s="22" t="s">
        <v>4327</v>
      </c>
    </row>
    <row r="360" spans="1:3">
      <c r="A360" s="24"/>
      <c r="B360" s="22">
        <v>4</v>
      </c>
      <c r="C360" s="22" t="s">
        <v>4328</v>
      </c>
    </row>
    <row r="361" spans="1:3">
      <c r="A361" s="24"/>
      <c r="B361" s="22">
        <v>5</v>
      </c>
      <c r="C361" s="22" t="s">
        <v>4329</v>
      </c>
    </row>
    <row r="362" spans="1:3">
      <c r="A362" s="457" t="s">
        <v>2871</v>
      </c>
      <c r="B362" s="22">
        <v>0</v>
      </c>
      <c r="C362" s="22" t="s">
        <v>4050</v>
      </c>
    </row>
    <row r="363" spans="1:3">
      <c r="A363" s="457"/>
      <c r="B363" s="22">
        <v>1</v>
      </c>
      <c r="C363" s="22" t="s">
        <v>4330</v>
      </c>
    </row>
    <row r="364" spans="1:3">
      <c r="A364" s="457"/>
      <c r="B364" s="22">
        <v>2</v>
      </c>
      <c r="C364" s="22" t="s">
        <v>4331</v>
      </c>
    </row>
    <row r="365" spans="1:3">
      <c r="A365" s="457"/>
      <c r="B365" s="22">
        <v>3</v>
      </c>
      <c r="C365" s="22" t="s">
        <v>4332</v>
      </c>
    </row>
    <row r="366" spans="1:3">
      <c r="A366" s="457"/>
      <c r="B366" s="22">
        <v>4</v>
      </c>
      <c r="C366" s="22" t="s">
        <v>4333</v>
      </c>
    </row>
    <row r="367" spans="1:3">
      <c r="A367" s="457"/>
      <c r="B367" s="22">
        <v>5</v>
      </c>
      <c r="C367" s="22" t="s">
        <v>4334</v>
      </c>
    </row>
    <row r="368" spans="1:3">
      <c r="A368" s="22" t="s">
        <v>2873</v>
      </c>
      <c r="B368" s="22">
        <v>0</v>
      </c>
      <c r="C368" s="22" t="s">
        <v>4050</v>
      </c>
    </row>
    <row r="369" spans="1:3">
      <c r="A369" s="22"/>
      <c r="B369" s="22">
        <v>1</v>
      </c>
      <c r="C369" s="22" t="s">
        <v>4335</v>
      </c>
    </row>
    <row r="370" spans="1:3">
      <c r="A370" s="22"/>
      <c r="B370" s="22">
        <v>2</v>
      </c>
      <c r="C370" s="22" t="s">
        <v>4336</v>
      </c>
    </row>
    <row r="371" spans="1:3">
      <c r="A371" s="22"/>
      <c r="B371" s="22">
        <v>3</v>
      </c>
      <c r="C371" s="22" t="s">
        <v>4337</v>
      </c>
    </row>
    <row r="372" spans="1:3">
      <c r="A372" s="22"/>
      <c r="B372" s="22">
        <v>4</v>
      </c>
      <c r="C372" s="22" t="s">
        <v>4338</v>
      </c>
    </row>
    <row r="373" spans="1:3">
      <c r="A373" s="22"/>
      <c r="B373" s="22">
        <v>5</v>
      </c>
      <c r="C373" s="22" t="s">
        <v>4339</v>
      </c>
    </row>
    <row r="374" spans="1:3">
      <c r="A374" s="22" t="s">
        <v>2874</v>
      </c>
      <c r="B374" s="22">
        <v>0</v>
      </c>
      <c r="C374" s="22" t="s">
        <v>4050</v>
      </c>
    </row>
    <row r="375" spans="1:3">
      <c r="A375" s="22"/>
      <c r="B375" s="22">
        <v>1</v>
      </c>
      <c r="C375" s="22" t="s">
        <v>4340</v>
      </c>
    </row>
    <row r="376" spans="1:3">
      <c r="A376" s="22"/>
      <c r="B376" s="22">
        <v>2</v>
      </c>
      <c r="C376" s="22" t="s">
        <v>4341</v>
      </c>
    </row>
    <row r="377" spans="1:3">
      <c r="A377" s="22"/>
      <c r="B377" s="22">
        <v>3</v>
      </c>
      <c r="C377" s="22" t="s">
        <v>4342</v>
      </c>
    </row>
    <row r="378" spans="1:3">
      <c r="A378" s="22"/>
      <c r="B378" s="22">
        <v>4</v>
      </c>
      <c r="C378" s="22" t="s">
        <v>4343</v>
      </c>
    </row>
    <row r="379" spans="1:3">
      <c r="A379" s="22"/>
      <c r="B379" s="22">
        <v>5</v>
      </c>
      <c r="C379" s="22" t="s">
        <v>4344</v>
      </c>
    </row>
    <row r="380" spans="1:3">
      <c r="A380" s="22" t="s">
        <v>2875</v>
      </c>
      <c r="B380" s="22">
        <v>0</v>
      </c>
      <c r="C380" s="22" t="s">
        <v>4050</v>
      </c>
    </row>
    <row r="381" spans="1:3">
      <c r="A381" s="22"/>
      <c r="B381" s="22">
        <v>1</v>
      </c>
      <c r="C381" s="22" t="s">
        <v>4345</v>
      </c>
    </row>
    <row r="382" spans="1:3">
      <c r="A382" s="22"/>
      <c r="B382" s="22">
        <v>2</v>
      </c>
      <c r="C382" s="22" t="s">
        <v>4346</v>
      </c>
    </row>
    <row r="383" spans="1:3">
      <c r="A383" s="22"/>
      <c r="B383" s="22">
        <v>3</v>
      </c>
      <c r="C383" s="22" t="s">
        <v>4347</v>
      </c>
    </row>
    <row r="384" spans="1:3">
      <c r="A384" s="22"/>
      <c r="B384" s="22">
        <v>4</v>
      </c>
      <c r="C384" s="22" t="s">
        <v>4348</v>
      </c>
    </row>
    <row r="385" spans="1:4">
      <c r="A385" s="22"/>
      <c r="B385" s="22">
        <v>5</v>
      </c>
      <c r="C385" s="22" t="s">
        <v>4349</v>
      </c>
    </row>
    <row r="386" spans="1:4">
      <c r="A386" s="22" t="s">
        <v>3505</v>
      </c>
      <c r="B386" s="22">
        <v>0</v>
      </c>
      <c r="C386" t="s">
        <v>4050</v>
      </c>
    </row>
    <row r="387" spans="1:4">
      <c r="A387" s="22"/>
      <c r="B387" s="22">
        <v>1</v>
      </c>
      <c r="C387" t="s">
        <v>4350</v>
      </c>
    </row>
    <row r="388" spans="1:4">
      <c r="A388" s="22"/>
      <c r="B388" s="22">
        <v>2</v>
      </c>
      <c r="C388" t="s">
        <v>4351</v>
      </c>
    </row>
    <row r="389" spans="1:4">
      <c r="A389" s="22"/>
      <c r="B389" s="22">
        <v>3</v>
      </c>
      <c r="C389" t="s">
        <v>4352</v>
      </c>
    </row>
    <row r="390" spans="1:4">
      <c r="A390" s="22"/>
      <c r="B390" s="22">
        <v>4</v>
      </c>
      <c r="C390" t="s">
        <v>4353</v>
      </c>
    </row>
    <row r="391" spans="1:4">
      <c r="A391" s="22"/>
      <c r="B391" s="22">
        <v>5</v>
      </c>
      <c r="C391" t="s">
        <v>4354</v>
      </c>
    </row>
    <row r="392" spans="1:4">
      <c r="A392" s="22" t="s">
        <v>3506</v>
      </c>
      <c r="B392" s="22">
        <v>0</v>
      </c>
      <c r="C392" t="s">
        <v>4050</v>
      </c>
    </row>
    <row r="393" spans="1:4">
      <c r="A393" s="22"/>
      <c r="B393" s="22">
        <v>1</v>
      </c>
      <c r="C393" t="s">
        <v>4320</v>
      </c>
    </row>
    <row r="394" spans="1:4">
      <c r="A394" s="22"/>
      <c r="B394" s="22">
        <v>2</v>
      </c>
      <c r="C394" t="s">
        <v>4321</v>
      </c>
    </row>
    <row r="395" spans="1:4">
      <c r="A395" s="22"/>
      <c r="B395" s="22">
        <v>3</v>
      </c>
      <c r="C395" t="s">
        <v>4322</v>
      </c>
    </row>
    <row r="396" spans="1:4">
      <c r="A396" s="22"/>
      <c r="B396" s="22">
        <v>4</v>
      </c>
      <c r="C396" t="s">
        <v>4323</v>
      </c>
    </row>
    <row r="397" spans="1:4">
      <c r="A397" s="22"/>
      <c r="B397" s="22">
        <v>5</v>
      </c>
      <c r="C397" t="s">
        <v>4355</v>
      </c>
    </row>
    <row r="398" spans="1:4" ht="15" thickBot="1">
      <c r="A398" s="19"/>
      <c r="B398" s="19"/>
      <c r="C398" s="19"/>
    </row>
    <row r="399" spans="1:4">
      <c r="A399" s="53" t="s">
        <v>2876</v>
      </c>
      <c r="B399" s="65" t="s">
        <v>2714</v>
      </c>
      <c r="C399" s="65" t="s">
        <v>4049</v>
      </c>
    </row>
    <row r="400" spans="1:4">
      <c r="A400" s="24" t="s">
        <v>2877</v>
      </c>
      <c r="B400" s="22">
        <v>0</v>
      </c>
      <c r="C400" s="22" t="s">
        <v>4050</v>
      </c>
      <c r="D400" t="s">
        <v>760</v>
      </c>
    </row>
    <row r="401" spans="1:4">
      <c r="A401" s="24"/>
      <c r="B401" s="22">
        <v>1</v>
      </c>
      <c r="C401" s="22" t="s">
        <v>4356</v>
      </c>
    </row>
    <row r="402" spans="1:4">
      <c r="A402" s="24"/>
      <c r="B402" s="22">
        <v>2</v>
      </c>
      <c r="C402" s="22" t="s">
        <v>4357</v>
      </c>
    </row>
    <row r="403" spans="1:4">
      <c r="A403" s="24"/>
      <c r="B403" s="22">
        <v>3</v>
      </c>
      <c r="C403" s="22" t="s">
        <v>4358</v>
      </c>
    </row>
    <row r="404" spans="1:4">
      <c r="A404" s="24"/>
      <c r="B404" s="22">
        <v>4</v>
      </c>
      <c r="C404" s="22" t="s">
        <v>4359</v>
      </c>
    </row>
    <row r="405" spans="1:4">
      <c r="A405" s="24"/>
      <c r="B405" s="22">
        <v>5</v>
      </c>
      <c r="C405" s="22" t="s">
        <v>4360</v>
      </c>
    </row>
    <row r="406" spans="1:4">
      <c r="A406" s="24" t="s">
        <v>3585</v>
      </c>
      <c r="B406" s="22">
        <v>0</v>
      </c>
      <c r="C406" s="22" t="s">
        <v>4050</v>
      </c>
      <c r="D406" t="s">
        <v>762</v>
      </c>
    </row>
    <row r="407" spans="1:4">
      <c r="A407" s="24"/>
      <c r="B407" s="22">
        <v>1</v>
      </c>
      <c r="C407" s="22" t="s">
        <v>4361</v>
      </c>
    </row>
    <row r="408" spans="1:4">
      <c r="A408" s="24"/>
      <c r="B408" s="22">
        <v>2</v>
      </c>
      <c r="C408" s="22" t="s">
        <v>4362</v>
      </c>
    </row>
    <row r="409" spans="1:4">
      <c r="A409" s="24"/>
      <c r="B409" s="22">
        <v>3</v>
      </c>
      <c r="C409" s="22" t="s">
        <v>4363</v>
      </c>
    </row>
    <row r="410" spans="1:4">
      <c r="A410" s="24"/>
      <c r="B410" s="22">
        <v>4</v>
      </c>
      <c r="C410" s="22" t="s">
        <v>4364</v>
      </c>
    </row>
    <row r="411" spans="1:4">
      <c r="A411" s="24"/>
      <c r="B411" s="22">
        <v>5</v>
      </c>
      <c r="C411" s="22" t="s">
        <v>4365</v>
      </c>
    </row>
    <row r="412" spans="1:4">
      <c r="A412" s="24" t="s">
        <v>3590</v>
      </c>
      <c r="B412" s="22">
        <v>0</v>
      </c>
      <c r="C412" s="22" t="s">
        <v>4050</v>
      </c>
      <c r="D412" t="s">
        <v>773</v>
      </c>
    </row>
    <row r="413" spans="1:4">
      <c r="A413" s="24"/>
      <c r="B413" s="22">
        <v>1</v>
      </c>
      <c r="C413" s="22" t="s">
        <v>4366</v>
      </c>
    </row>
    <row r="414" spans="1:4">
      <c r="A414" s="24"/>
      <c r="B414" s="22">
        <v>2</v>
      </c>
      <c r="C414" s="22" t="s">
        <v>4367</v>
      </c>
    </row>
    <row r="415" spans="1:4">
      <c r="A415" s="24"/>
      <c r="B415" s="22">
        <v>3</v>
      </c>
      <c r="C415" s="22" t="s">
        <v>4368</v>
      </c>
    </row>
    <row r="416" spans="1:4">
      <c r="A416" s="24"/>
      <c r="B416" s="22">
        <v>4</v>
      </c>
      <c r="C416" s="22" t="s">
        <v>4369</v>
      </c>
    </row>
    <row r="417" spans="1:4">
      <c r="A417" s="24"/>
      <c r="B417" s="22">
        <v>5</v>
      </c>
      <c r="C417" s="22" t="s">
        <v>4370</v>
      </c>
    </row>
    <row r="418" spans="1:4">
      <c r="A418" s="24" t="s">
        <v>3591</v>
      </c>
      <c r="B418" s="22">
        <v>0</v>
      </c>
      <c r="C418" s="22" t="s">
        <v>4050</v>
      </c>
      <c r="D418" t="s">
        <v>775</v>
      </c>
    </row>
    <row r="419" spans="1:4">
      <c r="A419" s="24"/>
      <c r="B419" s="22">
        <v>1</v>
      </c>
      <c r="C419" s="22" t="s">
        <v>4371</v>
      </c>
    </row>
    <row r="420" spans="1:4">
      <c r="A420" s="24"/>
      <c r="B420" s="22">
        <v>2</v>
      </c>
      <c r="C420" s="22" t="s">
        <v>4372</v>
      </c>
    </row>
    <row r="421" spans="1:4">
      <c r="A421" s="24"/>
      <c r="B421" s="22">
        <v>3</v>
      </c>
      <c r="C421" s="22" t="s">
        <v>4373</v>
      </c>
    </row>
    <row r="422" spans="1:4">
      <c r="A422" s="24"/>
      <c r="B422" s="22">
        <v>4</v>
      </c>
      <c r="C422" s="22" t="s">
        <v>4374</v>
      </c>
    </row>
    <row r="423" spans="1:4">
      <c r="A423" s="24"/>
      <c r="B423" s="22">
        <v>5</v>
      </c>
      <c r="C423" s="22" t="s">
        <v>4375</v>
      </c>
    </row>
    <row r="424" spans="1:4">
      <c r="A424" s="24" t="s">
        <v>3595</v>
      </c>
      <c r="B424" s="22">
        <v>0</v>
      </c>
      <c r="C424" s="22" t="s">
        <v>4050</v>
      </c>
      <c r="D424" t="s">
        <v>4376</v>
      </c>
    </row>
    <row r="425" spans="1:4">
      <c r="A425" s="24"/>
      <c r="B425" s="22">
        <v>1</v>
      </c>
      <c r="C425" s="22" t="s">
        <v>4377</v>
      </c>
    </row>
    <row r="426" spans="1:4">
      <c r="A426" s="24"/>
      <c r="B426" s="22">
        <v>2</v>
      </c>
      <c r="C426" s="22" t="s">
        <v>4378</v>
      </c>
    </row>
    <row r="427" spans="1:4">
      <c r="A427" s="24"/>
      <c r="B427" s="22">
        <v>3</v>
      </c>
      <c r="C427" s="22" t="s">
        <v>4379</v>
      </c>
    </row>
    <row r="428" spans="1:4">
      <c r="A428" s="24"/>
      <c r="B428" s="22">
        <v>4</v>
      </c>
      <c r="C428" s="22" t="s">
        <v>4380</v>
      </c>
    </row>
    <row r="429" spans="1:4">
      <c r="A429" s="24"/>
      <c r="B429" s="22">
        <v>5</v>
      </c>
      <c r="C429" s="22" t="s">
        <v>4381</v>
      </c>
    </row>
    <row r="430" spans="1:4">
      <c r="A430" s="22" t="s">
        <v>3507</v>
      </c>
      <c r="B430" s="22">
        <v>0</v>
      </c>
      <c r="C430" s="22" t="s">
        <v>4050</v>
      </c>
      <c r="D430" t="s">
        <v>788</v>
      </c>
    </row>
    <row r="431" spans="1:4">
      <c r="A431" s="22"/>
      <c r="B431" s="22">
        <v>1</v>
      </c>
      <c r="C431" s="22" t="s">
        <v>4382</v>
      </c>
    </row>
    <row r="432" spans="1:4">
      <c r="A432" s="22"/>
      <c r="B432" s="22">
        <v>2</v>
      </c>
      <c r="C432" s="22" t="s">
        <v>4383</v>
      </c>
    </row>
    <row r="433" spans="1:4">
      <c r="A433" s="22"/>
      <c r="B433" s="22">
        <v>3</v>
      </c>
      <c r="C433" s="22" t="s">
        <v>4384</v>
      </c>
    </row>
    <row r="434" spans="1:4">
      <c r="A434" s="22"/>
      <c r="B434" s="22">
        <v>4</v>
      </c>
      <c r="C434" s="22" t="s">
        <v>4385</v>
      </c>
    </row>
    <row r="435" spans="1:4">
      <c r="A435" s="22"/>
      <c r="B435" s="22">
        <v>5</v>
      </c>
      <c r="C435" s="22" t="s">
        <v>4386</v>
      </c>
    </row>
    <row r="436" spans="1:4">
      <c r="A436" s="22" t="s">
        <v>2879</v>
      </c>
      <c r="B436" s="22">
        <v>0</v>
      </c>
      <c r="C436" s="22" t="s">
        <v>4050</v>
      </c>
      <c r="D436" t="s">
        <v>790</v>
      </c>
    </row>
    <row r="437" spans="1:4">
      <c r="A437" s="22"/>
      <c r="B437" s="22">
        <v>1</v>
      </c>
      <c r="C437" s="22" t="s">
        <v>4285</v>
      </c>
    </row>
    <row r="438" spans="1:4">
      <c r="A438" s="22"/>
      <c r="B438" s="22">
        <v>2</v>
      </c>
      <c r="C438" s="22" t="s">
        <v>4286</v>
      </c>
    </row>
    <row r="439" spans="1:4">
      <c r="A439" s="22"/>
      <c r="B439" s="22">
        <v>3</v>
      </c>
      <c r="C439" s="22" t="s">
        <v>4287</v>
      </c>
    </row>
    <row r="440" spans="1:4">
      <c r="A440" s="22"/>
      <c r="B440" s="22">
        <v>4</v>
      </c>
      <c r="C440" s="22" t="s">
        <v>4288</v>
      </c>
    </row>
    <row r="441" spans="1:4">
      <c r="A441" s="22"/>
      <c r="B441" s="22">
        <v>5</v>
      </c>
      <c r="C441" s="22" t="s">
        <v>4289</v>
      </c>
    </row>
    <row r="442" spans="1:4">
      <c r="A442" s="22" t="s">
        <v>2880</v>
      </c>
      <c r="B442" s="22">
        <v>0</v>
      </c>
      <c r="C442" s="22" t="s">
        <v>4050</v>
      </c>
      <c r="D442" t="s">
        <v>792</v>
      </c>
    </row>
    <row r="443" spans="1:4">
      <c r="A443" s="22"/>
      <c r="B443" s="22">
        <v>1</v>
      </c>
      <c r="C443" s="22" t="s">
        <v>4387</v>
      </c>
    </row>
    <row r="444" spans="1:4">
      <c r="A444" s="22"/>
      <c r="B444" s="22">
        <v>2</v>
      </c>
      <c r="C444" s="22" t="s">
        <v>4388</v>
      </c>
    </row>
    <row r="445" spans="1:4">
      <c r="A445" s="22"/>
      <c r="B445" s="22">
        <v>3</v>
      </c>
      <c r="C445" s="22" t="s">
        <v>4389</v>
      </c>
    </row>
    <row r="446" spans="1:4">
      <c r="A446" s="22"/>
      <c r="B446" s="22">
        <v>4</v>
      </c>
      <c r="C446" s="22" t="s">
        <v>4390</v>
      </c>
    </row>
    <row r="447" spans="1:4">
      <c r="A447" s="22"/>
      <c r="B447" s="22">
        <v>5</v>
      </c>
      <c r="C447" s="22" t="s">
        <v>4391</v>
      </c>
    </row>
    <row r="448" spans="1:4" ht="15" thickBot="1"/>
    <row r="449" spans="1:3">
      <c r="A449" s="53" t="s">
        <v>2881</v>
      </c>
      <c r="B449" s="65" t="s">
        <v>2714</v>
      </c>
      <c r="C449" s="65" t="s">
        <v>4049</v>
      </c>
    </row>
    <row r="450" spans="1:3">
      <c r="A450" s="24" t="s">
        <v>2882</v>
      </c>
      <c r="B450" s="22">
        <v>0</v>
      </c>
      <c r="C450" s="22" t="s">
        <v>4050</v>
      </c>
    </row>
    <row r="451" spans="1:3">
      <c r="A451" s="24"/>
      <c r="B451" s="22">
        <v>1</v>
      </c>
      <c r="C451" s="22" t="s">
        <v>4392</v>
      </c>
    </row>
    <row r="452" spans="1:3">
      <c r="A452" s="24"/>
      <c r="B452" s="22">
        <v>2</v>
      </c>
      <c r="C452" s="22" t="s">
        <v>4393</v>
      </c>
    </row>
    <row r="453" spans="1:3">
      <c r="A453" s="24"/>
      <c r="B453" s="22">
        <v>3</v>
      </c>
      <c r="C453" s="22" t="s">
        <v>4394</v>
      </c>
    </row>
    <row r="454" spans="1:3">
      <c r="A454" s="24"/>
      <c r="B454" s="22">
        <v>4</v>
      </c>
      <c r="C454" s="22" t="s">
        <v>4395</v>
      </c>
    </row>
    <row r="455" spans="1:3">
      <c r="A455" s="24"/>
      <c r="B455" s="22">
        <v>5</v>
      </c>
      <c r="C455" s="22" t="s">
        <v>4396</v>
      </c>
    </row>
    <row r="456" spans="1:3">
      <c r="A456" s="24" t="s">
        <v>2891</v>
      </c>
      <c r="B456" s="22">
        <v>0</v>
      </c>
      <c r="C456" s="22" t="s">
        <v>4050</v>
      </c>
    </row>
    <row r="457" spans="1:3">
      <c r="A457" s="24"/>
      <c r="B457" s="22">
        <v>1</v>
      </c>
      <c r="C457" s="22" t="s">
        <v>4397</v>
      </c>
    </row>
    <row r="458" spans="1:3">
      <c r="A458" s="24"/>
      <c r="B458" s="22">
        <v>2</v>
      </c>
      <c r="C458" s="22" t="s">
        <v>4398</v>
      </c>
    </row>
    <row r="459" spans="1:3">
      <c r="A459" s="24"/>
      <c r="B459" s="22">
        <v>3</v>
      </c>
      <c r="C459" s="22" t="s">
        <v>4399</v>
      </c>
    </row>
    <row r="460" spans="1:3">
      <c r="A460" s="24"/>
      <c r="B460" s="22">
        <v>4</v>
      </c>
      <c r="C460" s="22" t="s">
        <v>4400</v>
      </c>
    </row>
    <row r="461" spans="1:3">
      <c r="A461" s="24"/>
      <c r="B461" s="22">
        <v>5</v>
      </c>
      <c r="C461" s="22" t="s">
        <v>4401</v>
      </c>
    </row>
    <row r="462" spans="1:3">
      <c r="A462" s="24" t="s">
        <v>2896</v>
      </c>
      <c r="B462" s="22">
        <v>0</v>
      </c>
      <c r="C462" s="22" t="s">
        <v>4050</v>
      </c>
    </row>
    <row r="463" spans="1:3">
      <c r="A463" s="24"/>
      <c r="B463" s="22">
        <v>1</v>
      </c>
      <c r="C463" s="22" t="s">
        <v>4402</v>
      </c>
    </row>
    <row r="464" spans="1:3">
      <c r="A464" s="24"/>
      <c r="B464" s="22">
        <v>2</v>
      </c>
      <c r="C464" s="22" t="s">
        <v>4403</v>
      </c>
    </row>
    <row r="465" spans="1:3">
      <c r="A465" s="24"/>
      <c r="B465" s="22">
        <v>3</v>
      </c>
      <c r="C465" s="22" t="s">
        <v>4404</v>
      </c>
    </row>
    <row r="466" spans="1:3">
      <c r="A466" s="24"/>
      <c r="B466" s="22">
        <v>4</v>
      </c>
      <c r="C466" s="22" t="s">
        <v>4405</v>
      </c>
    </row>
    <row r="467" spans="1:3">
      <c r="A467" s="24"/>
      <c r="B467" s="22">
        <v>5</v>
      </c>
      <c r="C467" s="22" t="s">
        <v>4406</v>
      </c>
    </row>
    <row r="468" spans="1:3">
      <c r="A468" s="24" t="s">
        <v>2897</v>
      </c>
      <c r="B468" s="22">
        <v>0</v>
      </c>
      <c r="C468" s="22" t="s">
        <v>4050</v>
      </c>
    </row>
    <row r="469" spans="1:3">
      <c r="A469" s="24"/>
      <c r="B469" s="22">
        <v>1</v>
      </c>
      <c r="C469" s="22" t="s">
        <v>4407</v>
      </c>
    </row>
    <row r="470" spans="1:3">
      <c r="A470" s="24"/>
      <c r="B470" s="22">
        <v>2</v>
      </c>
      <c r="C470" s="22" t="s">
        <v>4408</v>
      </c>
    </row>
    <row r="471" spans="1:3">
      <c r="A471" s="24"/>
      <c r="B471" s="22">
        <v>3</v>
      </c>
      <c r="C471" s="22" t="s">
        <v>4409</v>
      </c>
    </row>
    <row r="472" spans="1:3">
      <c r="A472" s="24"/>
      <c r="B472" s="22">
        <v>4</v>
      </c>
      <c r="C472" s="22" t="s">
        <v>4410</v>
      </c>
    </row>
    <row r="473" spans="1:3">
      <c r="A473" s="24"/>
      <c r="B473" s="22">
        <v>5</v>
      </c>
      <c r="C473" s="22" t="s">
        <v>4411</v>
      </c>
    </row>
    <row r="474" spans="1:3">
      <c r="A474" s="24" t="s">
        <v>2898</v>
      </c>
      <c r="B474" s="22">
        <v>0</v>
      </c>
      <c r="C474" s="22" t="s">
        <v>4050</v>
      </c>
    </row>
    <row r="475" spans="1:3">
      <c r="A475" s="24"/>
      <c r="B475" s="22">
        <v>1</v>
      </c>
      <c r="C475" s="22" t="s">
        <v>4412</v>
      </c>
    </row>
    <row r="476" spans="1:3">
      <c r="A476" s="24"/>
      <c r="B476" s="22">
        <v>2</v>
      </c>
      <c r="C476" s="22" t="s">
        <v>4413</v>
      </c>
    </row>
    <row r="477" spans="1:3">
      <c r="A477" s="24"/>
      <c r="B477" s="22">
        <v>3</v>
      </c>
      <c r="C477" s="22" t="s">
        <v>4414</v>
      </c>
    </row>
    <row r="478" spans="1:3">
      <c r="A478" s="24"/>
      <c r="B478" s="22">
        <v>4</v>
      </c>
      <c r="C478" s="22" t="s">
        <v>4415</v>
      </c>
    </row>
    <row r="479" spans="1:3">
      <c r="A479" s="24"/>
      <c r="B479" s="22">
        <v>5</v>
      </c>
      <c r="C479" s="22" t="s">
        <v>4416</v>
      </c>
    </row>
    <row r="480" spans="1:3">
      <c r="A480" s="24" t="s">
        <v>2899</v>
      </c>
      <c r="B480" s="22">
        <v>0</v>
      </c>
      <c r="C480" s="22" t="s">
        <v>4050</v>
      </c>
    </row>
    <row r="481" spans="1:4">
      <c r="A481" s="24"/>
      <c r="B481" s="22">
        <v>1</v>
      </c>
      <c r="C481" s="22" t="s">
        <v>4417</v>
      </c>
    </row>
    <row r="482" spans="1:4">
      <c r="A482" s="24"/>
      <c r="B482" s="22">
        <v>2</v>
      </c>
      <c r="C482" s="22" t="s">
        <v>4418</v>
      </c>
    </row>
    <row r="483" spans="1:4">
      <c r="A483" s="24"/>
      <c r="B483" s="22">
        <v>3</v>
      </c>
      <c r="C483" s="22" t="s">
        <v>4419</v>
      </c>
    </row>
    <row r="484" spans="1:4">
      <c r="A484" s="24"/>
      <c r="B484" s="22">
        <v>4</v>
      </c>
      <c r="C484" s="22" t="s">
        <v>4420</v>
      </c>
    </row>
    <row r="485" spans="1:4">
      <c r="A485" s="24"/>
      <c r="B485" s="26">
        <v>5</v>
      </c>
      <c r="C485" s="22" t="s">
        <v>4421</v>
      </c>
    </row>
    <row r="486" spans="1:4">
      <c r="A486" s="24" t="s">
        <v>2900</v>
      </c>
      <c r="B486" s="26">
        <v>0</v>
      </c>
      <c r="C486" s="22" t="s">
        <v>4050</v>
      </c>
    </row>
    <row r="487" spans="1:4">
      <c r="A487" s="24"/>
      <c r="B487" s="26">
        <v>1</v>
      </c>
      <c r="C487" s="22" t="s">
        <v>4422</v>
      </c>
    </row>
    <row r="488" spans="1:4">
      <c r="A488" s="24"/>
      <c r="B488" s="26">
        <v>2</v>
      </c>
      <c r="C488" s="22" t="s">
        <v>4423</v>
      </c>
    </row>
    <row r="489" spans="1:4">
      <c r="A489" s="24"/>
      <c r="B489" s="26">
        <v>3</v>
      </c>
      <c r="C489" s="22" t="s">
        <v>4424</v>
      </c>
    </row>
    <row r="490" spans="1:4">
      <c r="A490" s="24"/>
      <c r="B490" s="26">
        <v>4</v>
      </c>
      <c r="C490" s="22" t="s">
        <v>4425</v>
      </c>
    </row>
    <row r="491" spans="1:4">
      <c r="A491" s="24"/>
      <c r="B491" s="22">
        <v>5</v>
      </c>
      <c r="C491" s="22" t="s">
        <v>4426</v>
      </c>
    </row>
    <row r="492" spans="1:4" ht="15" thickBot="1">
      <c r="A492" s="19"/>
      <c r="B492" s="19"/>
      <c r="C492" s="19"/>
    </row>
    <row r="493" spans="1:4" ht="15" thickBot="1">
      <c r="A493" s="1036" t="s">
        <v>2901</v>
      </c>
      <c r="B493" s="1037"/>
      <c r="C493" s="1037"/>
    </row>
    <row r="494" spans="1:4">
      <c r="A494" s="53" t="s">
        <v>2902</v>
      </c>
      <c r="B494" s="65" t="s">
        <v>2714</v>
      </c>
      <c r="C494" s="65" t="s">
        <v>4049</v>
      </c>
    </row>
    <row r="495" spans="1:4">
      <c r="A495" s="24" t="s">
        <v>2903</v>
      </c>
      <c r="B495" s="22">
        <v>0</v>
      </c>
      <c r="C495" s="22" t="s">
        <v>4050</v>
      </c>
      <c r="D495" t="s">
        <v>842</v>
      </c>
    </row>
    <row r="496" spans="1:4">
      <c r="A496" s="24"/>
      <c r="B496" s="22">
        <v>1</v>
      </c>
      <c r="C496" s="22" t="s">
        <v>4427</v>
      </c>
    </row>
    <row r="497" spans="1:4">
      <c r="A497" s="24"/>
      <c r="B497" s="22">
        <v>2</v>
      </c>
      <c r="C497" s="22" t="s">
        <v>4428</v>
      </c>
    </row>
    <row r="498" spans="1:4">
      <c r="A498" s="24"/>
      <c r="B498" s="22">
        <v>3</v>
      </c>
      <c r="C498" s="22" t="s">
        <v>4429</v>
      </c>
    </row>
    <row r="499" spans="1:4">
      <c r="A499" s="24"/>
      <c r="B499" s="22">
        <v>4</v>
      </c>
      <c r="C499" s="22" t="s">
        <v>4430</v>
      </c>
    </row>
    <row r="500" spans="1:4">
      <c r="A500" s="24"/>
      <c r="B500" s="22">
        <v>5</v>
      </c>
      <c r="C500" s="22" t="s">
        <v>4431</v>
      </c>
    </row>
    <row r="501" spans="1:4">
      <c r="A501" s="24" t="s">
        <v>2904</v>
      </c>
      <c r="B501" s="22">
        <v>0</v>
      </c>
      <c r="C501" s="22" t="s">
        <v>4050</v>
      </c>
      <c r="D501" t="s">
        <v>844</v>
      </c>
    </row>
    <row r="502" spans="1:4">
      <c r="A502" s="24"/>
      <c r="B502" s="22">
        <v>1</v>
      </c>
      <c r="C502" s="22" t="s">
        <v>4056</v>
      </c>
    </row>
    <row r="503" spans="1:4">
      <c r="A503" s="24"/>
      <c r="B503" s="22">
        <v>2</v>
      </c>
      <c r="C503" s="22" t="s">
        <v>4057</v>
      </c>
    </row>
    <row r="504" spans="1:4">
      <c r="A504" s="24"/>
      <c r="B504" s="22">
        <v>3</v>
      </c>
      <c r="C504" s="22" t="s">
        <v>4432</v>
      </c>
    </row>
    <row r="505" spans="1:4">
      <c r="A505" s="24"/>
      <c r="B505" s="22">
        <v>4</v>
      </c>
      <c r="C505" s="22" t="s">
        <v>4433</v>
      </c>
    </row>
    <row r="506" spans="1:4">
      <c r="A506" s="24"/>
      <c r="B506" s="22">
        <v>5</v>
      </c>
      <c r="C506" s="22" t="s">
        <v>4060</v>
      </c>
    </row>
    <row r="507" spans="1:4">
      <c r="A507" s="24" t="s">
        <v>2916</v>
      </c>
      <c r="B507" s="22">
        <v>0</v>
      </c>
      <c r="C507" s="22" t="s">
        <v>4050</v>
      </c>
      <c r="D507" t="s">
        <v>878</v>
      </c>
    </row>
    <row r="508" spans="1:4">
      <c r="A508" s="24"/>
      <c r="B508" s="22">
        <v>1</v>
      </c>
      <c r="C508" s="22" t="s">
        <v>4434</v>
      </c>
    </row>
    <row r="509" spans="1:4">
      <c r="A509" s="24"/>
      <c r="B509" s="22">
        <v>2</v>
      </c>
      <c r="C509" s="22" t="s">
        <v>4435</v>
      </c>
    </row>
    <row r="510" spans="1:4">
      <c r="A510" s="24"/>
      <c r="B510" s="22">
        <v>3</v>
      </c>
      <c r="C510" s="22" t="s">
        <v>4149</v>
      </c>
    </row>
    <row r="511" spans="1:4">
      <c r="A511" s="24"/>
      <c r="B511" s="22">
        <v>4</v>
      </c>
      <c r="C511" s="22" t="s">
        <v>4150</v>
      </c>
    </row>
    <row r="512" spans="1:4">
      <c r="A512" s="24"/>
      <c r="B512" s="22">
        <v>5</v>
      </c>
      <c r="C512" s="22" t="s">
        <v>4151</v>
      </c>
    </row>
    <row r="513" spans="1:4">
      <c r="A513" s="25" t="s">
        <v>2917</v>
      </c>
      <c r="B513" s="22">
        <v>0</v>
      </c>
      <c r="C513" s="22" t="s">
        <v>4050</v>
      </c>
      <c r="D513" t="s">
        <v>880</v>
      </c>
    </row>
    <row r="514" spans="1:4">
      <c r="A514" s="25"/>
      <c r="B514" s="22">
        <v>1</v>
      </c>
      <c r="C514" s="26" t="s">
        <v>4152</v>
      </c>
    </row>
    <row r="515" spans="1:4">
      <c r="A515" s="25"/>
      <c r="B515" s="22">
        <v>2</v>
      </c>
      <c r="C515" s="26" t="s">
        <v>4153</v>
      </c>
    </row>
    <row r="516" spans="1:4">
      <c r="A516" s="25"/>
      <c r="B516" s="22">
        <v>3</v>
      </c>
      <c r="C516" s="26" t="s">
        <v>4154</v>
      </c>
    </row>
    <row r="517" spans="1:4">
      <c r="A517" s="25"/>
      <c r="B517" s="22">
        <v>4</v>
      </c>
      <c r="C517" s="26" t="s">
        <v>4155</v>
      </c>
    </row>
    <row r="518" spans="1:4">
      <c r="A518" s="22"/>
      <c r="B518" s="22">
        <v>5</v>
      </c>
      <c r="C518" s="22" t="s">
        <v>4156</v>
      </c>
    </row>
    <row r="519" spans="1:4">
      <c r="A519" s="25" t="s">
        <v>3596</v>
      </c>
      <c r="B519" s="22">
        <v>0</v>
      </c>
      <c r="C519" s="22" t="s">
        <v>4050</v>
      </c>
      <c r="D519" t="s">
        <v>4436</v>
      </c>
    </row>
    <row r="520" spans="1:4">
      <c r="A520" s="25"/>
      <c r="B520" s="22">
        <v>1</v>
      </c>
      <c r="C520" s="26" t="s">
        <v>4437</v>
      </c>
    </row>
    <row r="521" spans="1:4">
      <c r="A521" s="25"/>
      <c r="B521" s="22">
        <v>2</v>
      </c>
      <c r="C521" s="26" t="s">
        <v>4438</v>
      </c>
    </row>
    <row r="522" spans="1:4">
      <c r="A522" s="25"/>
      <c r="B522" s="22">
        <v>3</v>
      </c>
      <c r="C522" s="26" t="s">
        <v>4439</v>
      </c>
    </row>
    <row r="523" spans="1:4">
      <c r="A523" s="25"/>
      <c r="B523" s="22">
        <v>4</v>
      </c>
      <c r="C523" s="26" t="s">
        <v>4440</v>
      </c>
    </row>
    <row r="524" spans="1:4">
      <c r="A524" s="22"/>
      <c r="B524" s="22">
        <v>5</v>
      </c>
      <c r="C524" s="26" t="s">
        <v>4441</v>
      </c>
    </row>
    <row r="525" spans="1:4">
      <c r="A525" s="25" t="s">
        <v>3597</v>
      </c>
      <c r="B525" s="22">
        <v>0</v>
      </c>
      <c r="C525" s="22" t="s">
        <v>4050</v>
      </c>
      <c r="D525" t="s">
        <v>4442</v>
      </c>
    </row>
    <row r="526" spans="1:4">
      <c r="A526" s="25"/>
      <c r="B526" s="22">
        <v>1</v>
      </c>
      <c r="C526" s="26" t="s">
        <v>4443</v>
      </c>
    </row>
    <row r="527" spans="1:4">
      <c r="A527" s="25"/>
      <c r="B527" s="22">
        <v>2</v>
      </c>
      <c r="C527" s="26" t="s">
        <v>4444</v>
      </c>
    </row>
    <row r="528" spans="1:4">
      <c r="A528" s="25"/>
      <c r="B528" s="22">
        <v>3</v>
      </c>
      <c r="C528" s="26" t="s">
        <v>4445</v>
      </c>
    </row>
    <row r="529" spans="1:4">
      <c r="A529" s="25"/>
      <c r="B529" s="22">
        <v>4</v>
      </c>
      <c r="C529" s="26" t="s">
        <v>4446</v>
      </c>
    </row>
    <row r="530" spans="1:4">
      <c r="A530" s="22"/>
      <c r="B530" s="22">
        <v>5</v>
      </c>
      <c r="C530" s="26" t="s">
        <v>4447</v>
      </c>
    </row>
    <row r="531" spans="1:4">
      <c r="A531" s="25" t="s">
        <v>3775</v>
      </c>
      <c r="B531" s="22">
        <v>0</v>
      </c>
      <c r="C531" s="22" t="s">
        <v>4050</v>
      </c>
      <c r="D531" t="s">
        <v>4442</v>
      </c>
    </row>
    <row r="532" spans="1:4">
      <c r="A532" s="25"/>
      <c r="B532" s="22">
        <v>1</v>
      </c>
      <c r="C532" s="26" t="s">
        <v>4448</v>
      </c>
    </row>
    <row r="533" spans="1:4">
      <c r="A533" s="25"/>
      <c r="B533" s="22">
        <v>2</v>
      </c>
      <c r="C533" s="22" t="s">
        <v>4449</v>
      </c>
    </row>
    <row r="534" spans="1:4">
      <c r="A534" s="25"/>
      <c r="B534" s="22">
        <v>3</v>
      </c>
      <c r="C534" s="22" t="s">
        <v>4450</v>
      </c>
    </row>
    <row r="535" spans="1:4">
      <c r="A535" s="25"/>
      <c r="B535" s="22">
        <v>4</v>
      </c>
      <c r="C535" s="26" t="s">
        <v>4451</v>
      </c>
    </row>
    <row r="536" spans="1:4" ht="15" thickBot="1">
      <c r="A536" s="22"/>
      <c r="B536" s="22">
        <v>5</v>
      </c>
      <c r="C536" s="26" t="s">
        <v>4452</v>
      </c>
    </row>
    <row r="537" spans="1:4">
      <c r="A537" s="71" t="s">
        <v>2918</v>
      </c>
      <c r="B537" s="65" t="s">
        <v>2714</v>
      </c>
      <c r="C537" s="65" t="s">
        <v>4049</v>
      </c>
    </row>
    <row r="538" spans="1:4">
      <c r="A538" s="72" t="s">
        <v>3598</v>
      </c>
      <c r="B538" s="22">
        <v>0</v>
      </c>
      <c r="C538" s="22" t="s">
        <v>4050</v>
      </c>
      <c r="D538" t="s">
        <v>957</v>
      </c>
    </row>
    <row r="539" spans="1:4">
      <c r="A539" s="552"/>
      <c r="B539" s="22">
        <v>1</v>
      </c>
      <c r="C539" s="22" t="s">
        <v>4453</v>
      </c>
    </row>
    <row r="540" spans="1:4">
      <c r="A540" s="552"/>
      <c r="B540" s="22">
        <v>2</v>
      </c>
      <c r="C540" s="22" t="s">
        <v>4057</v>
      </c>
    </row>
    <row r="541" spans="1:4">
      <c r="A541" s="552"/>
      <c r="B541" s="22">
        <v>3</v>
      </c>
      <c r="C541" s="22" t="s">
        <v>4454</v>
      </c>
    </row>
    <row r="542" spans="1:4">
      <c r="A542" s="552"/>
      <c r="B542" s="22">
        <v>4</v>
      </c>
      <c r="C542" s="22" t="s">
        <v>4455</v>
      </c>
    </row>
    <row r="543" spans="1:4">
      <c r="A543" s="552"/>
      <c r="B543" s="22">
        <v>5</v>
      </c>
      <c r="C543" s="22" t="s">
        <v>4456</v>
      </c>
    </row>
    <row r="544" spans="1:4">
      <c r="A544" s="72" t="s">
        <v>2920</v>
      </c>
      <c r="B544" s="22">
        <v>0</v>
      </c>
      <c r="C544" s="22" t="s">
        <v>4050</v>
      </c>
      <c r="D544" t="s">
        <v>981</v>
      </c>
    </row>
    <row r="545" spans="1:4">
      <c r="A545" s="72"/>
      <c r="B545" s="22">
        <v>1</v>
      </c>
      <c r="C545" s="22" t="s">
        <v>4457</v>
      </c>
    </row>
    <row r="546" spans="1:4">
      <c r="A546" s="72"/>
      <c r="B546" s="22">
        <v>2</v>
      </c>
      <c r="C546" s="22" t="s">
        <v>4458</v>
      </c>
    </row>
    <row r="547" spans="1:4">
      <c r="A547" s="72"/>
      <c r="B547" s="22">
        <v>3</v>
      </c>
      <c r="C547" s="22" t="s">
        <v>4459</v>
      </c>
    </row>
    <row r="548" spans="1:4">
      <c r="A548" s="72"/>
      <c r="B548" s="22">
        <v>4</v>
      </c>
      <c r="C548" s="22" t="s">
        <v>4460</v>
      </c>
    </row>
    <row r="549" spans="1:4">
      <c r="A549" s="72"/>
      <c r="B549" s="22">
        <v>5</v>
      </c>
      <c r="C549" s="22" t="s">
        <v>4461</v>
      </c>
    </row>
    <row r="550" spans="1:4">
      <c r="A550" s="72" t="s">
        <v>3605</v>
      </c>
      <c r="B550" s="22">
        <v>0</v>
      </c>
      <c r="C550" s="22" t="s">
        <v>4050</v>
      </c>
      <c r="D550" t="s">
        <v>984</v>
      </c>
    </row>
    <row r="551" spans="1:4">
      <c r="A551" s="72"/>
      <c r="B551" s="22">
        <v>1</v>
      </c>
      <c r="C551" s="22" t="s">
        <v>4462</v>
      </c>
    </row>
    <row r="552" spans="1:4">
      <c r="A552" s="72"/>
      <c r="B552" s="22">
        <v>2</v>
      </c>
      <c r="C552" s="22" t="s">
        <v>4463</v>
      </c>
    </row>
    <row r="553" spans="1:4">
      <c r="A553" s="72"/>
      <c r="B553" s="22">
        <v>3</v>
      </c>
      <c r="C553" s="22" t="s">
        <v>4464</v>
      </c>
    </row>
    <row r="554" spans="1:4">
      <c r="A554" s="72"/>
      <c r="B554" s="22">
        <v>4</v>
      </c>
      <c r="C554" s="22" t="s">
        <v>4465</v>
      </c>
    </row>
    <row r="555" spans="1:4">
      <c r="A555" s="72"/>
      <c r="B555" s="22">
        <v>5</v>
      </c>
      <c r="C555" s="22" t="s">
        <v>4466</v>
      </c>
    </row>
    <row r="556" spans="1:4">
      <c r="A556" s="72" t="s">
        <v>3606</v>
      </c>
      <c r="B556" s="22">
        <v>0</v>
      </c>
      <c r="C556" s="22" t="s">
        <v>4050</v>
      </c>
      <c r="D556" t="s">
        <v>987</v>
      </c>
    </row>
    <row r="557" spans="1:4">
      <c r="A557" s="72"/>
      <c r="B557" s="22">
        <v>1</v>
      </c>
      <c r="C557" s="22" t="s">
        <v>4467</v>
      </c>
    </row>
    <row r="558" spans="1:4">
      <c r="A558" s="72"/>
      <c r="B558" s="22">
        <v>2</v>
      </c>
      <c r="C558" s="22" t="s">
        <v>4468</v>
      </c>
    </row>
    <row r="559" spans="1:4">
      <c r="A559" s="72"/>
      <c r="B559" s="22">
        <v>3</v>
      </c>
      <c r="C559" s="22" t="s">
        <v>4469</v>
      </c>
    </row>
    <row r="560" spans="1:4">
      <c r="A560" s="72"/>
      <c r="B560" s="22">
        <v>4</v>
      </c>
      <c r="C560" s="22" t="s">
        <v>4470</v>
      </c>
    </row>
    <row r="561" spans="1:3">
      <c r="A561" s="72"/>
      <c r="B561" s="22">
        <v>5</v>
      </c>
      <c r="C561" s="22" t="s">
        <v>4471</v>
      </c>
    </row>
    <row r="562" spans="1:3">
      <c r="A562" s="72" t="s">
        <v>2922</v>
      </c>
      <c r="B562" s="22">
        <v>0</v>
      </c>
      <c r="C562" s="22" t="s">
        <v>4050</v>
      </c>
    </row>
    <row r="563" spans="1:3">
      <c r="A563" s="72"/>
      <c r="B563" s="22">
        <v>1</v>
      </c>
      <c r="C563" s="22" t="s">
        <v>4472</v>
      </c>
    </row>
    <row r="564" spans="1:3">
      <c r="A564" s="72"/>
      <c r="B564" s="22">
        <v>2</v>
      </c>
      <c r="C564" s="22" t="s">
        <v>4473</v>
      </c>
    </row>
    <row r="565" spans="1:3">
      <c r="A565" s="72"/>
      <c r="B565" s="22">
        <v>3</v>
      </c>
      <c r="C565" s="22" t="s">
        <v>4474</v>
      </c>
    </row>
    <row r="566" spans="1:3">
      <c r="A566" s="72"/>
      <c r="B566" s="22">
        <v>4</v>
      </c>
      <c r="C566" s="22" t="s">
        <v>4475</v>
      </c>
    </row>
    <row r="567" spans="1:3">
      <c r="A567" s="72"/>
      <c r="B567" s="22">
        <v>5</v>
      </c>
      <c r="C567" s="22" t="s">
        <v>4476</v>
      </c>
    </row>
    <row r="568" spans="1:3">
      <c r="A568" s="72" t="s">
        <v>2923</v>
      </c>
      <c r="B568" s="22">
        <v>0</v>
      </c>
      <c r="C568" s="22" t="s">
        <v>4050</v>
      </c>
    </row>
    <row r="569" spans="1:3">
      <c r="A569" s="72"/>
      <c r="B569" s="22">
        <v>1</v>
      </c>
      <c r="C569" s="22" t="s">
        <v>4477</v>
      </c>
    </row>
    <row r="570" spans="1:3">
      <c r="A570" s="72"/>
      <c r="B570" s="22">
        <v>2</v>
      </c>
      <c r="C570" s="22" t="s">
        <v>4478</v>
      </c>
    </row>
    <row r="571" spans="1:3">
      <c r="A571" s="72"/>
      <c r="B571" s="22">
        <v>3</v>
      </c>
      <c r="C571" s="22" t="s">
        <v>4479</v>
      </c>
    </row>
    <row r="572" spans="1:3">
      <c r="A572" s="72"/>
      <c r="B572" s="22">
        <v>4</v>
      </c>
      <c r="C572" s="22" t="s">
        <v>4480</v>
      </c>
    </row>
    <row r="573" spans="1:3">
      <c r="A573" s="72"/>
      <c r="B573" s="22">
        <v>5</v>
      </c>
      <c r="C573" s="22" t="s">
        <v>4481</v>
      </c>
    </row>
    <row r="574" spans="1:3">
      <c r="A574" s="72" t="s">
        <v>2924</v>
      </c>
      <c r="B574" s="22">
        <v>0</v>
      </c>
      <c r="C574" s="22" t="s">
        <v>4050</v>
      </c>
    </row>
    <row r="575" spans="1:3">
      <c r="A575" s="72"/>
      <c r="B575" s="22">
        <v>1</v>
      </c>
      <c r="C575" s="22" t="s">
        <v>4482</v>
      </c>
    </row>
    <row r="576" spans="1:3">
      <c r="A576" s="72"/>
      <c r="B576" s="22">
        <v>2</v>
      </c>
      <c r="C576" s="22" t="s">
        <v>4057</v>
      </c>
    </row>
    <row r="577" spans="1:3">
      <c r="A577" s="72"/>
      <c r="B577" s="22">
        <v>3</v>
      </c>
      <c r="C577" s="22" t="s">
        <v>4483</v>
      </c>
    </row>
    <row r="578" spans="1:3">
      <c r="A578" s="72"/>
      <c r="B578" s="22">
        <v>4</v>
      </c>
      <c r="C578" s="22" t="s">
        <v>4484</v>
      </c>
    </row>
    <row r="579" spans="1:3">
      <c r="A579" s="72"/>
      <c r="B579" s="22">
        <v>5</v>
      </c>
      <c r="C579" s="22" t="s">
        <v>4485</v>
      </c>
    </row>
    <row r="580" spans="1:3">
      <c r="A580" s="72" t="s">
        <v>2925</v>
      </c>
      <c r="B580" s="22">
        <v>0</v>
      </c>
      <c r="C580" s="22" t="s">
        <v>4050</v>
      </c>
    </row>
    <row r="581" spans="1:3">
      <c r="A581" s="72"/>
      <c r="B581" s="22">
        <v>1</v>
      </c>
      <c r="C581" s="22" t="s">
        <v>4486</v>
      </c>
    </row>
    <row r="582" spans="1:3">
      <c r="A582" s="72"/>
      <c r="B582" s="22">
        <v>2</v>
      </c>
      <c r="C582" s="22" t="s">
        <v>4057</v>
      </c>
    </row>
    <row r="583" spans="1:3">
      <c r="A583" s="72"/>
      <c r="B583" s="22">
        <v>3</v>
      </c>
      <c r="C583" s="22" t="s">
        <v>4487</v>
      </c>
    </row>
    <row r="584" spans="1:3">
      <c r="A584" s="72"/>
      <c r="B584" s="22">
        <v>4</v>
      </c>
      <c r="C584" s="22" t="s">
        <v>4488</v>
      </c>
    </row>
    <row r="585" spans="1:3">
      <c r="A585" s="72"/>
      <c r="B585" s="22">
        <v>5</v>
      </c>
      <c r="C585" s="22" t="s">
        <v>4489</v>
      </c>
    </row>
    <row r="586" spans="1:3">
      <c r="A586" s="72" t="s">
        <v>4490</v>
      </c>
      <c r="B586" s="22">
        <v>0</v>
      </c>
      <c r="C586" s="22" t="s">
        <v>4050</v>
      </c>
    </row>
    <row r="587" spans="1:3">
      <c r="A587" s="72"/>
      <c r="B587" s="22">
        <v>1</v>
      </c>
      <c r="C587" s="22" t="s">
        <v>4491</v>
      </c>
    </row>
    <row r="588" spans="1:3">
      <c r="A588" s="72"/>
      <c r="B588" s="22">
        <v>2</v>
      </c>
      <c r="C588" s="22" t="s">
        <v>4492</v>
      </c>
    </row>
    <row r="589" spans="1:3">
      <c r="A589" s="72"/>
      <c r="B589" s="22">
        <v>3</v>
      </c>
      <c r="C589" s="22" t="s">
        <v>4493</v>
      </c>
    </row>
    <row r="590" spans="1:3">
      <c r="A590" s="72"/>
      <c r="B590" s="22">
        <v>4</v>
      </c>
      <c r="C590" s="22" t="s">
        <v>4494</v>
      </c>
    </row>
    <row r="591" spans="1:3">
      <c r="A591" s="72"/>
      <c r="B591" s="22">
        <v>5</v>
      </c>
      <c r="C591" s="22" t="s">
        <v>4495</v>
      </c>
    </row>
    <row r="592" spans="1:3">
      <c r="A592" s="72" t="s">
        <v>3797</v>
      </c>
      <c r="B592" s="22">
        <v>0</v>
      </c>
      <c r="C592" s="22" t="s">
        <v>4050</v>
      </c>
    </row>
    <row r="593" spans="1:3">
      <c r="A593" s="72"/>
      <c r="B593" s="22">
        <v>1</v>
      </c>
      <c r="C593" s="22" t="s">
        <v>4496</v>
      </c>
    </row>
    <row r="594" spans="1:3">
      <c r="A594" s="72"/>
      <c r="B594" s="22">
        <v>2</v>
      </c>
      <c r="C594" s="22" t="s">
        <v>4497</v>
      </c>
    </row>
    <row r="595" spans="1:3">
      <c r="A595" s="72"/>
      <c r="B595" s="22">
        <v>3</v>
      </c>
      <c r="C595" s="22" t="s">
        <v>4498</v>
      </c>
    </row>
    <row r="596" spans="1:3">
      <c r="A596" s="72"/>
      <c r="B596" s="22">
        <v>4</v>
      </c>
      <c r="C596" s="22" t="s">
        <v>4499</v>
      </c>
    </row>
    <row r="597" spans="1:3">
      <c r="A597" s="72"/>
      <c r="B597" s="22">
        <v>5</v>
      </c>
      <c r="C597" s="22" t="s">
        <v>4500</v>
      </c>
    </row>
    <row r="598" spans="1:3">
      <c r="A598" s="72" t="s">
        <v>3803</v>
      </c>
      <c r="B598" s="22">
        <v>0</v>
      </c>
      <c r="C598" s="22" t="s">
        <v>4050</v>
      </c>
    </row>
    <row r="599" spans="1:3">
      <c r="A599" s="72"/>
      <c r="B599" s="22">
        <v>1</v>
      </c>
      <c r="C599" s="22" t="s">
        <v>4501</v>
      </c>
    </row>
    <row r="600" spans="1:3">
      <c r="A600" s="72"/>
      <c r="B600" s="22">
        <v>2</v>
      </c>
      <c r="C600" s="22" t="s">
        <v>4502</v>
      </c>
    </row>
    <row r="601" spans="1:3">
      <c r="A601" s="72"/>
      <c r="B601" s="22">
        <v>3</v>
      </c>
      <c r="C601" s="22" t="s">
        <v>4503</v>
      </c>
    </row>
    <row r="602" spans="1:3">
      <c r="A602" s="72"/>
      <c r="B602" s="22">
        <v>4</v>
      </c>
      <c r="C602" s="22" t="s">
        <v>4504</v>
      </c>
    </row>
    <row r="603" spans="1:3">
      <c r="A603" s="72"/>
      <c r="B603" s="22">
        <v>5</v>
      </c>
      <c r="C603" s="22" t="s">
        <v>4505</v>
      </c>
    </row>
    <row r="604" spans="1:3">
      <c r="A604" s="72" t="s">
        <v>4506</v>
      </c>
      <c r="B604" s="22">
        <v>0</v>
      </c>
      <c r="C604" s="22" t="s">
        <v>4050</v>
      </c>
    </row>
    <row r="605" spans="1:3">
      <c r="A605" s="72"/>
      <c r="B605" s="22">
        <v>1</v>
      </c>
      <c r="C605" s="22" t="s">
        <v>4507</v>
      </c>
    </row>
    <row r="606" spans="1:3">
      <c r="A606" s="72"/>
      <c r="B606" s="22">
        <v>2</v>
      </c>
      <c r="C606" s="22" t="s">
        <v>4508</v>
      </c>
    </row>
    <row r="607" spans="1:3">
      <c r="A607" s="72"/>
      <c r="B607" s="22">
        <v>3</v>
      </c>
      <c r="C607" s="22" t="s">
        <v>4509</v>
      </c>
    </row>
    <row r="608" spans="1:3">
      <c r="A608" s="72"/>
      <c r="B608" s="22">
        <v>4</v>
      </c>
      <c r="C608" s="22" t="s">
        <v>4510</v>
      </c>
    </row>
    <row r="609" spans="1:3">
      <c r="A609" s="72"/>
      <c r="B609" s="22">
        <v>5</v>
      </c>
      <c r="C609" s="22" t="s">
        <v>4511</v>
      </c>
    </row>
    <row r="610" spans="1:3">
      <c r="A610" s="72" t="s">
        <v>4512</v>
      </c>
      <c r="B610" s="22">
        <v>0</v>
      </c>
      <c r="C610" s="22" t="s">
        <v>4050</v>
      </c>
    </row>
    <row r="611" spans="1:3">
      <c r="A611" s="72"/>
      <c r="B611" s="22">
        <v>1</v>
      </c>
      <c r="C611" s="22" t="s">
        <v>4513</v>
      </c>
    </row>
    <row r="612" spans="1:3">
      <c r="A612" s="72"/>
      <c r="B612" s="22">
        <v>2</v>
      </c>
      <c r="C612" s="22" t="s">
        <v>4514</v>
      </c>
    </row>
    <row r="613" spans="1:3">
      <c r="A613" s="72"/>
      <c r="B613" s="22">
        <v>3</v>
      </c>
      <c r="C613" s="22" t="s">
        <v>4515</v>
      </c>
    </row>
    <row r="614" spans="1:3">
      <c r="A614" s="72"/>
      <c r="B614" s="22">
        <v>4</v>
      </c>
      <c r="C614" s="22" t="s">
        <v>4516</v>
      </c>
    </row>
    <row r="615" spans="1:3">
      <c r="A615" s="72"/>
      <c r="B615" s="22">
        <v>5</v>
      </c>
      <c r="C615" s="22" t="s">
        <v>4517</v>
      </c>
    </row>
    <row r="616" spans="1:3">
      <c r="A616" s="72" t="s">
        <v>3812</v>
      </c>
      <c r="B616" s="22">
        <v>0</v>
      </c>
      <c r="C616" s="22" t="s">
        <v>4050</v>
      </c>
    </row>
    <row r="617" spans="1:3">
      <c r="A617" s="72"/>
      <c r="B617" s="22">
        <v>1</v>
      </c>
      <c r="C617" s="22" t="s">
        <v>4518</v>
      </c>
    </row>
    <row r="618" spans="1:3">
      <c r="A618" s="72"/>
      <c r="B618" s="22">
        <v>2</v>
      </c>
      <c r="C618" s="22" t="s">
        <v>4519</v>
      </c>
    </row>
    <row r="619" spans="1:3">
      <c r="A619" s="72"/>
      <c r="B619" s="22">
        <v>3</v>
      </c>
      <c r="C619" s="22" t="s">
        <v>4520</v>
      </c>
    </row>
    <row r="620" spans="1:3">
      <c r="A620" s="72"/>
      <c r="B620" s="22">
        <v>4</v>
      </c>
      <c r="C620" s="22" t="s">
        <v>4521</v>
      </c>
    </row>
    <row r="621" spans="1:3">
      <c r="A621" s="72"/>
      <c r="B621" s="22">
        <v>5</v>
      </c>
      <c r="C621" s="22" t="s">
        <v>4522</v>
      </c>
    </row>
    <row r="622" spans="1:3">
      <c r="A622" s="72" t="s">
        <v>3510</v>
      </c>
      <c r="B622" s="22">
        <v>0</v>
      </c>
      <c r="C622" s="22" t="s">
        <v>4050</v>
      </c>
    </row>
    <row r="623" spans="1:3">
      <c r="A623" s="72"/>
      <c r="B623" s="22">
        <v>1</v>
      </c>
      <c r="C623" s="22" t="s">
        <v>4523</v>
      </c>
    </row>
    <row r="624" spans="1:3">
      <c r="A624" s="72"/>
      <c r="B624" s="22">
        <v>2</v>
      </c>
      <c r="C624" s="22" t="s">
        <v>4524</v>
      </c>
    </row>
    <row r="625" spans="1:3">
      <c r="A625" s="72"/>
      <c r="B625" s="22">
        <v>3</v>
      </c>
      <c r="C625" s="22" t="s">
        <v>4525</v>
      </c>
    </row>
    <row r="626" spans="1:3">
      <c r="A626" s="72"/>
      <c r="B626" s="22">
        <v>4</v>
      </c>
      <c r="C626" s="22" t="s">
        <v>4526</v>
      </c>
    </row>
    <row r="627" spans="1:3">
      <c r="A627" s="72"/>
      <c r="B627" s="22">
        <v>5</v>
      </c>
      <c r="C627" s="22" t="s">
        <v>4527</v>
      </c>
    </row>
    <row r="628" spans="1:3">
      <c r="A628" s="72" t="s">
        <v>2927</v>
      </c>
      <c r="B628" s="22">
        <v>0</v>
      </c>
      <c r="C628" s="22" t="s">
        <v>4050</v>
      </c>
    </row>
    <row r="629" spans="1:3">
      <c r="A629" s="72"/>
      <c r="B629" s="22">
        <v>1</v>
      </c>
      <c r="C629" s="22" t="s">
        <v>4528</v>
      </c>
    </row>
    <row r="630" spans="1:3">
      <c r="A630" s="72"/>
      <c r="B630" s="22">
        <v>2</v>
      </c>
      <c r="C630" s="22" t="s">
        <v>4529</v>
      </c>
    </row>
    <row r="631" spans="1:3">
      <c r="A631" s="72"/>
      <c r="B631" s="22">
        <v>3</v>
      </c>
      <c r="C631" s="22" t="s">
        <v>4530</v>
      </c>
    </row>
    <row r="632" spans="1:3">
      <c r="A632" s="72"/>
      <c r="B632" s="22">
        <v>4</v>
      </c>
      <c r="C632" s="22" t="s">
        <v>4531</v>
      </c>
    </row>
    <row r="633" spans="1:3">
      <c r="A633" s="72"/>
      <c r="B633" s="22">
        <v>5</v>
      </c>
      <c r="C633" s="22" t="s">
        <v>4532</v>
      </c>
    </row>
    <row r="634" spans="1:3">
      <c r="A634" s="72" t="s">
        <v>2928</v>
      </c>
      <c r="B634" s="22">
        <v>0</v>
      </c>
      <c r="C634" s="22" t="s">
        <v>4050</v>
      </c>
    </row>
    <row r="635" spans="1:3">
      <c r="A635" s="72"/>
      <c r="B635" s="22">
        <v>1</v>
      </c>
      <c r="C635" s="22" t="s">
        <v>4533</v>
      </c>
    </row>
    <row r="636" spans="1:3">
      <c r="A636" s="72"/>
      <c r="B636" s="22">
        <v>2</v>
      </c>
      <c r="C636" s="22" t="s">
        <v>4534</v>
      </c>
    </row>
    <row r="637" spans="1:3">
      <c r="A637" s="72"/>
      <c r="B637" s="22">
        <v>3</v>
      </c>
      <c r="C637" s="22" t="s">
        <v>4535</v>
      </c>
    </row>
    <row r="638" spans="1:3">
      <c r="A638" s="72"/>
      <c r="B638" s="22">
        <v>4</v>
      </c>
      <c r="C638" s="22" t="s">
        <v>4536</v>
      </c>
    </row>
    <row r="639" spans="1:3">
      <c r="A639" s="72"/>
      <c r="B639" s="22">
        <v>5</v>
      </c>
      <c r="C639" s="22" t="s">
        <v>4537</v>
      </c>
    </row>
    <row r="640" spans="1:3">
      <c r="A640" s="72" t="s">
        <v>2930</v>
      </c>
      <c r="B640" s="22">
        <v>0</v>
      </c>
      <c r="C640" s="22" t="s">
        <v>4050</v>
      </c>
    </row>
    <row r="641" spans="1:3">
      <c r="A641" s="72"/>
      <c r="B641" s="22">
        <v>1</v>
      </c>
      <c r="C641" s="22" t="s">
        <v>4538</v>
      </c>
    </row>
    <row r="642" spans="1:3">
      <c r="A642" s="72"/>
      <c r="B642" s="22">
        <v>2</v>
      </c>
      <c r="C642" s="22" t="s">
        <v>4539</v>
      </c>
    </row>
    <row r="643" spans="1:3">
      <c r="A643" s="72"/>
      <c r="B643" s="22">
        <v>3</v>
      </c>
      <c r="C643" s="22" t="s">
        <v>4540</v>
      </c>
    </row>
    <row r="644" spans="1:3">
      <c r="A644" s="72"/>
      <c r="B644" s="22">
        <v>4</v>
      </c>
      <c r="C644" s="22" t="s">
        <v>4541</v>
      </c>
    </row>
    <row r="645" spans="1:3">
      <c r="A645" s="72"/>
      <c r="B645" s="22">
        <v>5</v>
      </c>
      <c r="C645" s="22" t="s">
        <v>4542</v>
      </c>
    </row>
    <row r="646" spans="1:3">
      <c r="A646" s="72" t="s">
        <v>2931</v>
      </c>
      <c r="B646" s="22">
        <v>0</v>
      </c>
      <c r="C646" s="22" t="s">
        <v>4050</v>
      </c>
    </row>
    <row r="647" spans="1:3">
      <c r="A647" s="72"/>
      <c r="B647" s="22">
        <v>1</v>
      </c>
      <c r="C647" s="22" t="s">
        <v>4543</v>
      </c>
    </row>
    <row r="648" spans="1:3">
      <c r="A648" s="72"/>
      <c r="B648" s="22">
        <v>2</v>
      </c>
      <c r="C648" s="22" t="s">
        <v>4544</v>
      </c>
    </row>
    <row r="649" spans="1:3">
      <c r="A649" s="72"/>
      <c r="B649" s="22">
        <v>3</v>
      </c>
      <c r="C649" s="22" t="s">
        <v>4545</v>
      </c>
    </row>
    <row r="650" spans="1:3">
      <c r="A650" s="72"/>
      <c r="B650" s="22">
        <v>4</v>
      </c>
      <c r="C650" s="22" t="s">
        <v>4546</v>
      </c>
    </row>
    <row r="651" spans="1:3">
      <c r="A651" s="72"/>
      <c r="B651" s="22">
        <v>5</v>
      </c>
      <c r="C651" s="22" t="s">
        <v>4547</v>
      </c>
    </row>
    <row r="652" spans="1:3" ht="15" thickBot="1">
      <c r="A652" s="19"/>
      <c r="B652" s="19"/>
      <c r="C652" s="19"/>
    </row>
    <row r="653" spans="1:3">
      <c r="A653" s="71" t="s">
        <v>4548</v>
      </c>
      <c r="B653" s="65" t="s">
        <v>2714</v>
      </c>
      <c r="C653" s="65" t="s">
        <v>2715</v>
      </c>
    </row>
    <row r="654" spans="1:3">
      <c r="A654" s="24" t="s">
        <v>2933</v>
      </c>
      <c r="B654" s="22">
        <v>0</v>
      </c>
      <c r="C654" s="22" t="s">
        <v>4050</v>
      </c>
    </row>
    <row r="655" spans="1:3">
      <c r="A655" s="24"/>
      <c r="B655" s="22">
        <v>1</v>
      </c>
      <c r="C655" s="22" t="s">
        <v>4549</v>
      </c>
    </row>
    <row r="656" spans="1:3">
      <c r="A656" s="24"/>
      <c r="B656" s="22">
        <v>2</v>
      </c>
      <c r="C656" s="22" t="s">
        <v>4550</v>
      </c>
    </row>
    <row r="657" spans="1:3">
      <c r="A657" s="24"/>
      <c r="B657" s="22">
        <v>3</v>
      </c>
      <c r="C657" s="22" t="s">
        <v>4551</v>
      </c>
    </row>
    <row r="658" spans="1:3">
      <c r="A658" s="24"/>
      <c r="B658" s="22">
        <v>4</v>
      </c>
      <c r="C658" s="22" t="s">
        <v>4552</v>
      </c>
    </row>
    <row r="659" spans="1:3">
      <c r="A659" s="24"/>
      <c r="B659" s="22">
        <v>5</v>
      </c>
      <c r="C659" s="22" t="s">
        <v>4553</v>
      </c>
    </row>
    <row r="660" spans="1:3">
      <c r="A660" s="24" t="s">
        <v>2934</v>
      </c>
      <c r="B660" s="22">
        <v>0</v>
      </c>
      <c r="C660" s="22" t="s">
        <v>4050</v>
      </c>
    </row>
    <row r="661" spans="1:3">
      <c r="A661" s="24"/>
      <c r="B661" s="22">
        <v>1</v>
      </c>
      <c r="C661" s="22" t="s">
        <v>4554</v>
      </c>
    </row>
    <row r="662" spans="1:3">
      <c r="A662" s="24"/>
      <c r="B662" s="22">
        <v>2</v>
      </c>
      <c r="C662" s="22" t="s">
        <v>4555</v>
      </c>
    </row>
    <row r="663" spans="1:3">
      <c r="A663" s="24"/>
      <c r="B663" s="22">
        <v>3</v>
      </c>
      <c r="C663" s="22" t="s">
        <v>4556</v>
      </c>
    </row>
    <row r="664" spans="1:3">
      <c r="A664" s="24"/>
      <c r="B664" s="22">
        <v>4</v>
      </c>
      <c r="C664" s="22" t="s">
        <v>4557</v>
      </c>
    </row>
    <row r="665" spans="1:3">
      <c r="A665" s="24"/>
      <c r="B665" s="22">
        <v>5</v>
      </c>
      <c r="C665" s="22" t="s">
        <v>4558</v>
      </c>
    </row>
    <row r="666" spans="1:3">
      <c r="A666" s="24" t="s">
        <v>2935</v>
      </c>
      <c r="B666" s="22">
        <v>0</v>
      </c>
      <c r="C666" s="22" t="s">
        <v>4050</v>
      </c>
    </row>
    <row r="667" spans="1:3">
      <c r="A667" s="24"/>
      <c r="B667" s="22">
        <v>1</v>
      </c>
      <c r="C667" s="22" t="s">
        <v>4559</v>
      </c>
    </row>
    <row r="668" spans="1:3">
      <c r="A668" s="24"/>
      <c r="B668" s="22">
        <v>2</v>
      </c>
      <c r="C668" s="22" t="s">
        <v>4560</v>
      </c>
    </row>
    <row r="669" spans="1:3">
      <c r="A669" s="24"/>
      <c r="B669" s="22">
        <v>3</v>
      </c>
      <c r="C669" s="22" t="s">
        <v>4561</v>
      </c>
    </row>
    <row r="670" spans="1:3">
      <c r="A670" s="24"/>
      <c r="B670" s="22">
        <v>4</v>
      </c>
      <c r="C670" s="22" t="s">
        <v>4562</v>
      </c>
    </row>
    <row r="671" spans="1:3">
      <c r="A671" s="24"/>
      <c r="B671" s="22">
        <v>5</v>
      </c>
      <c r="C671" s="22" t="s">
        <v>4563</v>
      </c>
    </row>
    <row r="672" spans="1:3">
      <c r="A672" s="24" t="s">
        <v>2936</v>
      </c>
      <c r="B672" s="22">
        <v>0</v>
      </c>
      <c r="C672" s="22" t="s">
        <v>4050</v>
      </c>
    </row>
    <row r="673" spans="1:3">
      <c r="A673" s="24"/>
      <c r="B673" s="22">
        <v>1</v>
      </c>
      <c r="C673" s="22" t="s">
        <v>4564</v>
      </c>
    </row>
    <row r="674" spans="1:3">
      <c r="A674" s="24"/>
      <c r="B674" s="22">
        <v>2</v>
      </c>
      <c r="C674" s="22" t="s">
        <v>4565</v>
      </c>
    </row>
    <row r="675" spans="1:3">
      <c r="A675" s="24"/>
      <c r="B675" s="22">
        <v>3</v>
      </c>
      <c r="C675" s="22" t="s">
        <v>4566</v>
      </c>
    </row>
    <row r="676" spans="1:3">
      <c r="A676" s="24"/>
      <c r="B676" s="22">
        <v>4</v>
      </c>
      <c r="C676" s="22" t="s">
        <v>4567</v>
      </c>
    </row>
    <row r="677" spans="1:3">
      <c r="A677" s="24"/>
      <c r="B677" s="22">
        <v>5</v>
      </c>
      <c r="C677" s="22" t="s">
        <v>4568</v>
      </c>
    </row>
    <row r="678" spans="1:3">
      <c r="A678" s="24" t="s">
        <v>2937</v>
      </c>
      <c r="B678" s="22">
        <v>0</v>
      </c>
      <c r="C678" s="22" t="s">
        <v>4050</v>
      </c>
    </row>
    <row r="679" spans="1:3">
      <c r="A679" s="24"/>
      <c r="B679" s="22">
        <v>1</v>
      </c>
      <c r="C679" s="22" t="s">
        <v>4569</v>
      </c>
    </row>
    <row r="680" spans="1:3">
      <c r="A680" s="24"/>
      <c r="B680" s="22">
        <v>2</v>
      </c>
      <c r="C680" s="22" t="s">
        <v>4570</v>
      </c>
    </row>
    <row r="681" spans="1:3">
      <c r="A681" s="24"/>
      <c r="B681" s="22">
        <v>3</v>
      </c>
      <c r="C681" s="22" t="s">
        <v>4571</v>
      </c>
    </row>
    <row r="682" spans="1:3">
      <c r="A682" s="24"/>
      <c r="B682" s="22">
        <v>4</v>
      </c>
      <c r="C682" s="22" t="s">
        <v>4572</v>
      </c>
    </row>
    <row r="683" spans="1:3">
      <c r="A683" s="24"/>
      <c r="B683" s="22">
        <v>5</v>
      </c>
      <c r="C683" s="22" t="s">
        <v>4573</v>
      </c>
    </row>
    <row r="684" spans="1:3">
      <c r="A684" s="24" t="s">
        <v>2938</v>
      </c>
      <c r="B684" s="22">
        <v>0</v>
      </c>
      <c r="C684" s="22" t="s">
        <v>4050</v>
      </c>
    </row>
    <row r="685" spans="1:3">
      <c r="A685" s="24"/>
      <c r="B685" s="22">
        <v>1</v>
      </c>
      <c r="C685" s="22" t="s">
        <v>4574</v>
      </c>
    </row>
    <row r="686" spans="1:3">
      <c r="A686" s="24"/>
      <c r="B686" s="22">
        <v>2</v>
      </c>
      <c r="C686" s="22" t="s">
        <v>4575</v>
      </c>
    </row>
    <row r="687" spans="1:3">
      <c r="A687" s="24"/>
      <c r="B687" s="22">
        <v>3</v>
      </c>
      <c r="C687" s="22" t="s">
        <v>4576</v>
      </c>
    </row>
    <row r="688" spans="1:3">
      <c r="A688" s="24"/>
      <c r="B688" s="22">
        <v>4</v>
      </c>
      <c r="C688" s="22" t="s">
        <v>4577</v>
      </c>
    </row>
    <row r="689" spans="1:4">
      <c r="A689" s="24"/>
      <c r="B689" s="22">
        <v>5</v>
      </c>
      <c r="C689" s="22" t="s">
        <v>4578</v>
      </c>
    </row>
    <row r="690" spans="1:4">
      <c r="A690" s="24" t="s">
        <v>2939</v>
      </c>
      <c r="B690" s="22">
        <v>0</v>
      </c>
      <c r="C690" s="22" t="s">
        <v>4050</v>
      </c>
      <c r="D690" t="s">
        <v>1120</v>
      </c>
    </row>
    <row r="691" spans="1:4">
      <c r="A691" s="24"/>
      <c r="B691" s="22">
        <v>1</v>
      </c>
      <c r="C691" s="22" t="s">
        <v>4579</v>
      </c>
    </row>
    <row r="692" spans="1:4">
      <c r="A692" s="24"/>
      <c r="B692" s="22">
        <v>2</v>
      </c>
      <c r="C692" s="22" t="s">
        <v>4580</v>
      </c>
    </row>
    <row r="693" spans="1:4">
      <c r="A693" s="24"/>
      <c r="B693" s="22">
        <v>3</v>
      </c>
      <c r="C693" s="22" t="s">
        <v>4581</v>
      </c>
    </row>
    <row r="694" spans="1:4">
      <c r="A694" s="24"/>
      <c r="B694" s="22">
        <v>4</v>
      </c>
      <c r="C694" s="22" t="s">
        <v>4582</v>
      </c>
    </row>
    <row r="695" spans="1:4">
      <c r="A695" s="24"/>
      <c r="B695" s="22">
        <v>5</v>
      </c>
      <c r="C695" s="22" t="s">
        <v>4583</v>
      </c>
    </row>
    <row r="696" spans="1:4">
      <c r="A696" s="24" t="s">
        <v>2941</v>
      </c>
      <c r="B696" s="22">
        <v>0</v>
      </c>
      <c r="C696" s="22" t="s">
        <v>4050</v>
      </c>
      <c r="D696" t="s">
        <v>1150</v>
      </c>
    </row>
    <row r="697" spans="1:4">
      <c r="A697" s="24"/>
      <c r="B697" s="22">
        <v>1</v>
      </c>
      <c r="C697" s="22" t="s">
        <v>4584</v>
      </c>
    </row>
    <row r="698" spans="1:4">
      <c r="A698" s="24"/>
      <c r="B698" s="22">
        <v>2</v>
      </c>
      <c r="C698" s="22" t="s">
        <v>4585</v>
      </c>
    </row>
    <row r="699" spans="1:4">
      <c r="A699" s="24"/>
      <c r="B699" s="22">
        <v>3</v>
      </c>
      <c r="C699" s="22" t="s">
        <v>4586</v>
      </c>
    </row>
    <row r="700" spans="1:4">
      <c r="A700" s="24"/>
      <c r="B700" s="22">
        <v>4</v>
      </c>
      <c r="C700" s="22" t="s">
        <v>4587</v>
      </c>
    </row>
    <row r="701" spans="1:4">
      <c r="A701" s="24"/>
      <c r="B701" s="22">
        <v>5</v>
      </c>
      <c r="C701" s="22" t="s">
        <v>4588</v>
      </c>
    </row>
    <row r="702" spans="1:4">
      <c r="A702" s="24" t="s">
        <v>4589</v>
      </c>
      <c r="B702" s="22">
        <v>0</v>
      </c>
      <c r="C702" s="22" t="s">
        <v>4050</v>
      </c>
    </row>
    <row r="703" spans="1:4">
      <c r="A703" s="24"/>
      <c r="B703" s="22">
        <v>1</v>
      </c>
      <c r="C703" s="22" t="s">
        <v>4590</v>
      </c>
    </row>
    <row r="704" spans="1:4">
      <c r="A704" s="24"/>
      <c r="B704" s="22">
        <v>2</v>
      </c>
      <c r="C704" s="22" t="s">
        <v>4591</v>
      </c>
    </row>
    <row r="705" spans="1:3">
      <c r="A705" s="24"/>
      <c r="B705" s="22">
        <v>3</v>
      </c>
      <c r="C705" s="22" t="s">
        <v>4592</v>
      </c>
    </row>
    <row r="706" spans="1:3">
      <c r="A706" s="24"/>
      <c r="B706" s="22">
        <v>4</v>
      </c>
      <c r="C706" s="22" t="s">
        <v>4593</v>
      </c>
    </row>
    <row r="707" spans="1:3">
      <c r="A707" s="24"/>
      <c r="B707" s="22">
        <v>5</v>
      </c>
      <c r="C707" s="22" t="s">
        <v>4594</v>
      </c>
    </row>
    <row r="708" spans="1:3">
      <c r="A708" s="24" t="s">
        <v>4595</v>
      </c>
      <c r="B708" s="22">
        <v>0</v>
      </c>
      <c r="C708" s="22" t="s">
        <v>4050</v>
      </c>
    </row>
    <row r="709" spans="1:3">
      <c r="A709" s="24"/>
      <c r="B709" s="22">
        <v>1</v>
      </c>
      <c r="C709" s="22" t="s">
        <v>4596</v>
      </c>
    </row>
    <row r="710" spans="1:3">
      <c r="A710" s="24"/>
      <c r="B710" s="22">
        <v>2</v>
      </c>
      <c r="C710" s="22" t="s">
        <v>4597</v>
      </c>
    </row>
    <row r="711" spans="1:3">
      <c r="A711" s="24"/>
      <c r="B711" s="22">
        <v>3</v>
      </c>
      <c r="C711" s="22" t="s">
        <v>4598</v>
      </c>
    </row>
    <row r="712" spans="1:3">
      <c r="A712" s="24"/>
      <c r="B712" s="22">
        <v>4</v>
      </c>
      <c r="C712" s="22" t="s">
        <v>4599</v>
      </c>
    </row>
    <row r="713" spans="1:3">
      <c r="A713" s="24"/>
      <c r="B713" s="22">
        <v>5</v>
      </c>
      <c r="C713" s="22" t="s">
        <v>4600</v>
      </c>
    </row>
    <row r="714" spans="1:3">
      <c r="A714" s="24" t="s">
        <v>4601</v>
      </c>
      <c r="B714" s="22">
        <v>0</v>
      </c>
      <c r="C714" s="22" t="s">
        <v>4050</v>
      </c>
    </row>
    <row r="715" spans="1:3">
      <c r="A715" s="24"/>
      <c r="B715" s="22">
        <v>1</v>
      </c>
      <c r="C715" s="22" t="s">
        <v>4602</v>
      </c>
    </row>
    <row r="716" spans="1:3">
      <c r="A716" s="24"/>
      <c r="B716" s="22">
        <v>2</v>
      </c>
      <c r="C716" s="22" t="s">
        <v>4603</v>
      </c>
    </row>
    <row r="717" spans="1:3">
      <c r="A717" s="24"/>
      <c r="B717" s="22">
        <v>3</v>
      </c>
      <c r="C717" s="22" t="s">
        <v>4604</v>
      </c>
    </row>
    <row r="718" spans="1:3">
      <c r="A718" s="24"/>
      <c r="B718" s="22">
        <v>4</v>
      </c>
      <c r="C718" s="22" t="s">
        <v>4605</v>
      </c>
    </row>
    <row r="719" spans="1:3">
      <c r="A719" s="24"/>
      <c r="B719" s="22">
        <v>5</v>
      </c>
      <c r="C719" s="22" t="s">
        <v>4606</v>
      </c>
    </row>
    <row r="720" spans="1:3">
      <c r="A720" s="24" t="s">
        <v>3511</v>
      </c>
      <c r="B720" s="22">
        <v>0</v>
      </c>
      <c r="C720" s="22" t="s">
        <v>4050</v>
      </c>
    </row>
    <row r="721" spans="1:4">
      <c r="A721" s="24"/>
      <c r="B721" s="22">
        <v>1</v>
      </c>
      <c r="C721" s="22" t="s">
        <v>4607</v>
      </c>
    </row>
    <row r="722" spans="1:4">
      <c r="A722" s="24"/>
      <c r="B722" s="22">
        <v>2</v>
      </c>
      <c r="C722" s="22" t="s">
        <v>4608</v>
      </c>
    </row>
    <row r="723" spans="1:4">
      <c r="A723" s="24"/>
      <c r="B723" s="22">
        <v>3</v>
      </c>
      <c r="C723" s="22" t="s">
        <v>4609</v>
      </c>
    </row>
    <row r="724" spans="1:4">
      <c r="A724" s="24"/>
      <c r="B724" s="22">
        <v>4</v>
      </c>
      <c r="C724" s="22" t="s">
        <v>4610</v>
      </c>
    </row>
    <row r="725" spans="1:4">
      <c r="A725" s="24"/>
      <c r="B725" s="22">
        <v>5</v>
      </c>
      <c r="C725" s="22" t="s">
        <v>4611</v>
      </c>
    </row>
    <row r="726" spans="1:4">
      <c r="A726" s="24" t="s">
        <v>3512</v>
      </c>
      <c r="B726" s="22">
        <v>0</v>
      </c>
      <c r="C726" s="22" t="s">
        <v>4050</v>
      </c>
    </row>
    <row r="727" spans="1:4">
      <c r="A727" s="24"/>
      <c r="B727" s="22">
        <v>1</v>
      </c>
      <c r="C727" s="22" t="s">
        <v>4612</v>
      </c>
    </row>
    <row r="728" spans="1:4">
      <c r="A728" s="24"/>
      <c r="B728" s="22">
        <v>2</v>
      </c>
      <c r="C728" s="22" t="s">
        <v>4613</v>
      </c>
    </row>
    <row r="729" spans="1:4">
      <c r="A729" s="24"/>
      <c r="B729" s="22">
        <v>3</v>
      </c>
      <c r="C729" s="22" t="s">
        <v>4614</v>
      </c>
    </row>
    <row r="730" spans="1:4">
      <c r="A730" s="24"/>
      <c r="B730" s="22">
        <v>4</v>
      </c>
      <c r="C730" s="22" t="s">
        <v>4615</v>
      </c>
    </row>
    <row r="731" spans="1:4">
      <c r="A731" s="24"/>
      <c r="B731" s="22">
        <v>5</v>
      </c>
      <c r="C731" s="22" t="s">
        <v>4616</v>
      </c>
    </row>
    <row r="732" spans="1:4">
      <c r="A732" s="24" t="s">
        <v>3513</v>
      </c>
      <c r="B732" s="22">
        <v>0</v>
      </c>
      <c r="C732" s="22" t="s">
        <v>4050</v>
      </c>
      <c r="D732" t="s">
        <v>1191</v>
      </c>
    </row>
    <row r="733" spans="1:4">
      <c r="A733" s="24"/>
      <c r="B733" s="22">
        <v>1</v>
      </c>
      <c r="C733" s="22" t="s">
        <v>4617</v>
      </c>
    </row>
    <row r="734" spans="1:4">
      <c r="A734" s="24"/>
      <c r="B734" s="22">
        <v>2</v>
      </c>
      <c r="C734" s="22" t="s">
        <v>4618</v>
      </c>
    </row>
    <row r="735" spans="1:4">
      <c r="A735" s="24"/>
      <c r="B735" s="22">
        <v>3</v>
      </c>
      <c r="C735" s="22" t="s">
        <v>4619</v>
      </c>
    </row>
    <row r="736" spans="1:4">
      <c r="A736" s="24"/>
      <c r="B736" s="22">
        <v>4</v>
      </c>
      <c r="C736" s="22" t="s">
        <v>4620</v>
      </c>
    </row>
    <row r="737" spans="1:4">
      <c r="A737" s="24"/>
      <c r="B737" s="22">
        <v>5</v>
      </c>
      <c r="C737" s="22" t="s">
        <v>4621</v>
      </c>
    </row>
    <row r="738" spans="1:4">
      <c r="A738" s="24" t="s">
        <v>3514</v>
      </c>
      <c r="B738" s="22">
        <v>0</v>
      </c>
      <c r="C738" s="22" t="s">
        <v>4050</v>
      </c>
      <c r="D738" t="s">
        <v>1194</v>
      </c>
    </row>
    <row r="739" spans="1:4">
      <c r="A739" s="24"/>
      <c r="B739" s="22">
        <v>1</v>
      </c>
      <c r="C739" s="22" t="s">
        <v>4622</v>
      </c>
    </row>
    <row r="740" spans="1:4">
      <c r="A740" s="24"/>
      <c r="B740" s="22">
        <v>2</v>
      </c>
      <c r="C740" s="22" t="s">
        <v>4623</v>
      </c>
    </row>
    <row r="741" spans="1:4">
      <c r="A741" s="24"/>
      <c r="B741" s="22">
        <v>3</v>
      </c>
      <c r="C741" s="22" t="s">
        <v>4624</v>
      </c>
    </row>
    <row r="742" spans="1:4">
      <c r="A742" s="24"/>
      <c r="B742" s="22">
        <v>4</v>
      </c>
      <c r="C742" s="22" t="s">
        <v>4625</v>
      </c>
    </row>
    <row r="743" spans="1:4">
      <c r="A743" s="24"/>
      <c r="B743" s="22">
        <v>5</v>
      </c>
      <c r="C743" s="22" t="s">
        <v>4626</v>
      </c>
    </row>
    <row r="744" spans="1:4">
      <c r="A744" s="24" t="s">
        <v>3515</v>
      </c>
      <c r="B744" s="22">
        <v>0</v>
      </c>
      <c r="C744" s="22" t="s">
        <v>4050</v>
      </c>
      <c r="D744" t="s">
        <v>1197</v>
      </c>
    </row>
    <row r="745" spans="1:4">
      <c r="A745" s="24"/>
      <c r="B745" s="22">
        <v>1</v>
      </c>
      <c r="C745" s="22" t="s">
        <v>4627</v>
      </c>
    </row>
    <row r="746" spans="1:4">
      <c r="A746" s="24"/>
      <c r="B746" s="22">
        <v>2</v>
      </c>
      <c r="C746" s="22" t="s">
        <v>4628</v>
      </c>
    </row>
    <row r="747" spans="1:4">
      <c r="A747" s="24"/>
      <c r="B747" s="22">
        <v>3</v>
      </c>
      <c r="C747" s="22" t="s">
        <v>4629</v>
      </c>
    </row>
    <row r="748" spans="1:4">
      <c r="A748" s="24"/>
      <c r="B748" s="22">
        <v>4</v>
      </c>
      <c r="C748" s="22" t="s">
        <v>4630</v>
      </c>
    </row>
    <row r="749" spans="1:4">
      <c r="A749" s="24"/>
      <c r="B749" s="22">
        <v>5</v>
      </c>
      <c r="C749" s="22" t="s">
        <v>4631</v>
      </c>
    </row>
    <row r="750" spans="1:4">
      <c r="A750" s="24" t="s">
        <v>3516</v>
      </c>
      <c r="B750" s="22">
        <v>0</v>
      </c>
      <c r="C750" s="22" t="s">
        <v>4050</v>
      </c>
    </row>
    <row r="751" spans="1:4">
      <c r="A751" s="24"/>
      <c r="B751" s="22">
        <v>1</v>
      </c>
      <c r="C751" s="22" t="s">
        <v>4632</v>
      </c>
      <c r="D751" t="s">
        <v>4633</v>
      </c>
    </row>
    <row r="752" spans="1:4">
      <c r="A752" s="24"/>
      <c r="B752" s="22">
        <v>2</v>
      </c>
      <c r="C752" s="22" t="s">
        <v>4634</v>
      </c>
    </row>
    <row r="753" spans="1:3">
      <c r="A753" s="24"/>
      <c r="B753" s="22">
        <v>3</v>
      </c>
      <c r="C753" s="22" t="s">
        <v>4635</v>
      </c>
    </row>
    <row r="754" spans="1:3">
      <c r="A754" s="24"/>
      <c r="B754" s="22">
        <v>4</v>
      </c>
      <c r="C754" s="22" t="s">
        <v>4636</v>
      </c>
    </row>
    <row r="755" spans="1:3">
      <c r="A755" s="24"/>
      <c r="B755" s="22">
        <v>5</v>
      </c>
      <c r="C755" s="22" t="s">
        <v>4637</v>
      </c>
    </row>
    <row r="756" spans="1:3" ht="15" thickBot="1">
      <c r="A756" s="19"/>
      <c r="B756" s="19"/>
      <c r="C756" s="19"/>
    </row>
    <row r="757" spans="1:3">
      <c r="A757" s="130" t="s">
        <v>2945</v>
      </c>
      <c r="B757" s="65" t="s">
        <v>2714</v>
      </c>
      <c r="C757" s="65" t="s">
        <v>2715</v>
      </c>
    </row>
    <row r="758" spans="1:3">
      <c r="A758" s="24" t="s">
        <v>4638</v>
      </c>
      <c r="B758" s="22">
        <v>0</v>
      </c>
      <c r="C758" t="s">
        <v>4050</v>
      </c>
    </row>
    <row r="759" spans="1:3">
      <c r="A759" s="24"/>
      <c r="B759" s="22">
        <v>1</v>
      </c>
      <c r="C759" s="22" t="s">
        <v>4639</v>
      </c>
    </row>
    <row r="760" spans="1:3">
      <c r="A760" s="24"/>
      <c r="B760" s="22">
        <v>2</v>
      </c>
      <c r="C760" s="22" t="s">
        <v>4640</v>
      </c>
    </row>
    <row r="761" spans="1:3">
      <c r="A761" s="24"/>
      <c r="B761" s="22">
        <v>3</v>
      </c>
      <c r="C761" s="22" t="s">
        <v>4641</v>
      </c>
    </row>
    <row r="762" spans="1:3">
      <c r="A762" s="24"/>
      <c r="B762" s="22">
        <v>4</v>
      </c>
      <c r="C762" s="22" t="s">
        <v>4642</v>
      </c>
    </row>
    <row r="763" spans="1:3">
      <c r="A763" s="24"/>
      <c r="B763" s="22">
        <v>5</v>
      </c>
      <c r="C763" s="22" t="s">
        <v>4643</v>
      </c>
    </row>
    <row r="764" spans="1:3">
      <c r="A764" s="24" t="s">
        <v>4644</v>
      </c>
      <c r="B764" s="22">
        <v>0</v>
      </c>
      <c r="C764" s="22" t="s">
        <v>4050</v>
      </c>
    </row>
    <row r="765" spans="1:3">
      <c r="A765" s="24"/>
      <c r="B765" s="22">
        <v>1</v>
      </c>
      <c r="C765" s="22" t="s">
        <v>4056</v>
      </c>
    </row>
    <row r="766" spans="1:3">
      <c r="A766" s="24"/>
      <c r="B766" s="22">
        <v>2</v>
      </c>
      <c r="C766" s="22" t="s">
        <v>4057</v>
      </c>
    </row>
    <row r="767" spans="1:3">
      <c r="A767" s="24"/>
      <c r="B767" s="22">
        <v>3</v>
      </c>
      <c r="C767" s="22" t="s">
        <v>4645</v>
      </c>
    </row>
    <row r="768" spans="1:3">
      <c r="A768" s="24"/>
      <c r="B768" s="22">
        <v>4</v>
      </c>
      <c r="C768" s="22" t="s">
        <v>4646</v>
      </c>
    </row>
    <row r="769" spans="1:3">
      <c r="A769" s="24"/>
      <c r="B769" s="22">
        <v>5</v>
      </c>
      <c r="C769" s="22" t="s">
        <v>4647</v>
      </c>
    </row>
    <row r="770" spans="1:3">
      <c r="A770" s="24" t="s">
        <v>4648</v>
      </c>
      <c r="B770" s="22">
        <v>0</v>
      </c>
      <c r="C770" s="22" t="s">
        <v>4050</v>
      </c>
    </row>
    <row r="771" spans="1:3">
      <c r="A771" s="24"/>
      <c r="B771" s="22">
        <v>1</v>
      </c>
      <c r="C771" s="26" t="s">
        <v>4649</v>
      </c>
    </row>
    <row r="772" spans="1:3">
      <c r="A772" s="24"/>
      <c r="B772" s="22">
        <v>2</v>
      </c>
      <c r="C772" s="26" t="s">
        <v>4650</v>
      </c>
    </row>
    <row r="773" spans="1:3">
      <c r="A773" s="24"/>
      <c r="B773" s="22">
        <v>3</v>
      </c>
      <c r="C773" s="26" t="s">
        <v>4651</v>
      </c>
    </row>
    <row r="774" spans="1:3">
      <c r="A774" s="24"/>
      <c r="B774" s="22">
        <v>4</v>
      </c>
      <c r="C774" s="26" t="s">
        <v>4652</v>
      </c>
    </row>
    <row r="775" spans="1:3">
      <c r="A775" s="24"/>
      <c r="B775" s="22">
        <v>5</v>
      </c>
      <c r="C775" s="22" t="s">
        <v>4653</v>
      </c>
    </row>
    <row r="776" spans="1:3">
      <c r="A776" s="24" t="s">
        <v>4654</v>
      </c>
      <c r="B776" s="22">
        <v>0</v>
      </c>
      <c r="C776" s="22" t="s">
        <v>4050</v>
      </c>
    </row>
    <row r="777" spans="1:3">
      <c r="A777" s="24"/>
      <c r="B777" s="22">
        <v>1</v>
      </c>
      <c r="C777" s="22" t="s">
        <v>4655</v>
      </c>
    </row>
    <row r="778" spans="1:3">
      <c r="A778" s="24"/>
      <c r="B778" s="22">
        <v>2</v>
      </c>
      <c r="C778" s="22" t="s">
        <v>4656</v>
      </c>
    </row>
    <row r="779" spans="1:3">
      <c r="A779" s="24"/>
      <c r="B779" s="22">
        <v>3</v>
      </c>
      <c r="C779" s="22" t="s">
        <v>4657</v>
      </c>
    </row>
    <row r="780" spans="1:3">
      <c r="A780" s="24"/>
      <c r="B780" s="22">
        <v>4</v>
      </c>
      <c r="C780" s="22" t="s">
        <v>4658</v>
      </c>
    </row>
    <row r="781" spans="1:3">
      <c r="A781" s="24"/>
      <c r="B781" s="22">
        <v>5</v>
      </c>
      <c r="C781" s="22" t="s">
        <v>4659</v>
      </c>
    </row>
    <row r="782" spans="1:3">
      <c r="A782" s="24" t="s">
        <v>4660</v>
      </c>
      <c r="B782" s="22">
        <v>0</v>
      </c>
      <c r="C782" s="22" t="s">
        <v>4050</v>
      </c>
    </row>
    <row r="783" spans="1:3">
      <c r="A783" s="24"/>
      <c r="B783" s="22">
        <v>1</v>
      </c>
      <c r="C783" s="22" t="s">
        <v>4661</v>
      </c>
    </row>
    <row r="784" spans="1:3">
      <c r="A784" s="24"/>
      <c r="B784" s="22">
        <v>2</v>
      </c>
      <c r="C784" s="22" t="s">
        <v>4662</v>
      </c>
    </row>
    <row r="785" spans="1:3">
      <c r="A785" s="24"/>
      <c r="B785" s="22">
        <v>3</v>
      </c>
      <c r="C785" s="22" t="s">
        <v>4663</v>
      </c>
    </row>
    <row r="786" spans="1:3">
      <c r="A786" s="24"/>
      <c r="B786" s="22">
        <v>4</v>
      </c>
      <c r="C786" s="22" t="s">
        <v>4664</v>
      </c>
    </row>
    <row r="787" spans="1:3">
      <c r="A787" s="24"/>
      <c r="B787" s="22">
        <v>5</v>
      </c>
      <c r="C787" s="22" t="s">
        <v>4665</v>
      </c>
    </row>
    <row r="788" spans="1:3">
      <c r="A788" s="24" t="s">
        <v>4666</v>
      </c>
      <c r="B788" s="22">
        <v>0</v>
      </c>
      <c r="C788" s="22" t="s">
        <v>4050</v>
      </c>
    </row>
    <row r="789" spans="1:3">
      <c r="A789" s="24"/>
      <c r="B789" s="22">
        <v>1</v>
      </c>
      <c r="C789" s="22" t="s">
        <v>4667</v>
      </c>
    </row>
    <row r="790" spans="1:3">
      <c r="A790" s="24"/>
      <c r="B790" s="22">
        <v>2</v>
      </c>
      <c r="C790" s="22" t="s">
        <v>4668</v>
      </c>
    </row>
    <row r="791" spans="1:3">
      <c r="A791" s="24"/>
      <c r="B791" s="22">
        <v>3</v>
      </c>
      <c r="C791" s="22" t="s">
        <v>4669</v>
      </c>
    </row>
    <row r="792" spans="1:3">
      <c r="A792" s="24"/>
      <c r="B792" s="22">
        <v>4</v>
      </c>
      <c r="C792" s="22" t="s">
        <v>4670</v>
      </c>
    </row>
    <row r="793" spans="1:3">
      <c r="A793" s="24"/>
      <c r="B793" s="22">
        <v>5</v>
      </c>
      <c r="C793" s="22" t="s">
        <v>4671</v>
      </c>
    </row>
    <row r="794" spans="1:3">
      <c r="A794" s="24" t="s">
        <v>4672</v>
      </c>
      <c r="B794" s="22">
        <v>0</v>
      </c>
      <c r="C794" s="22" t="s">
        <v>4050</v>
      </c>
    </row>
    <row r="795" spans="1:3">
      <c r="A795" s="24"/>
      <c r="B795" s="22">
        <v>1</v>
      </c>
      <c r="C795" s="22" t="s">
        <v>4673</v>
      </c>
    </row>
    <row r="796" spans="1:3">
      <c r="A796" s="24"/>
      <c r="B796" s="22">
        <v>2</v>
      </c>
      <c r="C796" s="22" t="s">
        <v>4674</v>
      </c>
    </row>
    <row r="797" spans="1:3">
      <c r="A797" s="24"/>
      <c r="B797" s="22">
        <v>3</v>
      </c>
      <c r="C797" s="22" t="s">
        <v>4675</v>
      </c>
    </row>
    <row r="798" spans="1:3">
      <c r="A798" s="24"/>
      <c r="B798" s="22">
        <v>4</v>
      </c>
      <c r="C798" s="22" t="s">
        <v>4676</v>
      </c>
    </row>
    <row r="799" spans="1:3">
      <c r="A799" s="24"/>
      <c r="B799" s="22">
        <v>5</v>
      </c>
      <c r="C799" s="22" t="s">
        <v>4677</v>
      </c>
    </row>
    <row r="800" spans="1:3">
      <c r="A800" s="24" t="s">
        <v>4678</v>
      </c>
      <c r="B800" s="22">
        <v>0</v>
      </c>
      <c r="C800" s="22" t="s">
        <v>4050</v>
      </c>
    </row>
    <row r="801" spans="1:3">
      <c r="A801" s="24"/>
      <c r="B801" s="22">
        <v>1</v>
      </c>
      <c r="C801" s="22" t="s">
        <v>4673</v>
      </c>
    </row>
    <row r="802" spans="1:3">
      <c r="A802" s="24"/>
      <c r="B802" s="22">
        <v>2</v>
      </c>
      <c r="C802" s="22" t="s">
        <v>4674</v>
      </c>
    </row>
    <row r="803" spans="1:3">
      <c r="A803" s="24"/>
      <c r="B803" s="22">
        <v>3</v>
      </c>
      <c r="C803" s="22" t="s">
        <v>4675</v>
      </c>
    </row>
    <row r="804" spans="1:3">
      <c r="A804" s="24"/>
      <c r="B804" s="22">
        <v>4</v>
      </c>
      <c r="C804" s="22" t="s">
        <v>4676</v>
      </c>
    </row>
    <row r="805" spans="1:3">
      <c r="A805" s="24"/>
      <c r="B805" s="22">
        <v>5</v>
      </c>
      <c r="C805" s="22" t="s">
        <v>4677</v>
      </c>
    </row>
    <row r="806" spans="1:3">
      <c r="A806" s="24" t="s">
        <v>4679</v>
      </c>
      <c r="B806" s="22">
        <v>0</v>
      </c>
      <c r="C806" s="22" t="s">
        <v>4050</v>
      </c>
    </row>
    <row r="807" spans="1:3">
      <c r="A807" s="24"/>
      <c r="B807" s="22">
        <v>1</v>
      </c>
      <c r="C807" s="22" t="s">
        <v>4680</v>
      </c>
    </row>
    <row r="808" spans="1:3">
      <c r="A808" s="24"/>
      <c r="B808" s="22">
        <v>2</v>
      </c>
      <c r="C808" s="22" t="s">
        <v>4681</v>
      </c>
    </row>
    <row r="809" spans="1:3">
      <c r="A809" s="24"/>
      <c r="B809" s="22">
        <v>3</v>
      </c>
      <c r="C809" s="22" t="s">
        <v>4682</v>
      </c>
    </row>
    <row r="810" spans="1:3">
      <c r="A810" s="24"/>
      <c r="B810" s="22">
        <v>4</v>
      </c>
      <c r="C810" s="22" t="s">
        <v>4683</v>
      </c>
    </row>
    <row r="811" spans="1:3">
      <c r="A811" s="24"/>
      <c r="B811" s="22">
        <v>5</v>
      </c>
      <c r="C811" s="22" t="s">
        <v>4684</v>
      </c>
    </row>
    <row r="812" spans="1:3">
      <c r="A812" s="24" t="s">
        <v>4685</v>
      </c>
      <c r="B812" s="22">
        <v>0</v>
      </c>
      <c r="C812" s="22" t="s">
        <v>4050</v>
      </c>
    </row>
    <row r="813" spans="1:3">
      <c r="A813" s="25"/>
      <c r="B813" s="22">
        <v>1</v>
      </c>
      <c r="C813" s="26" t="s">
        <v>4686</v>
      </c>
    </row>
    <row r="814" spans="1:3">
      <c r="A814" s="25"/>
      <c r="B814" s="22">
        <v>2</v>
      </c>
      <c r="C814" s="26" t="s">
        <v>4687</v>
      </c>
    </row>
    <row r="815" spans="1:3">
      <c r="A815" s="25"/>
      <c r="B815" s="22">
        <v>3</v>
      </c>
      <c r="C815" s="26" t="s">
        <v>4688</v>
      </c>
    </row>
    <row r="816" spans="1:3">
      <c r="A816" s="25"/>
      <c r="B816" s="22">
        <v>4</v>
      </c>
      <c r="C816" s="26" t="s">
        <v>4689</v>
      </c>
    </row>
    <row r="817" spans="1:4">
      <c r="A817" s="25"/>
      <c r="B817" s="22">
        <v>5</v>
      </c>
      <c r="C817" s="26" t="s">
        <v>4690</v>
      </c>
    </row>
    <row r="818" spans="1:4">
      <c r="A818" s="25" t="s">
        <v>4691</v>
      </c>
      <c r="B818" s="22">
        <v>0</v>
      </c>
      <c r="C818" s="26" t="s">
        <v>4050</v>
      </c>
    </row>
    <row r="819" spans="1:4">
      <c r="A819" s="22"/>
      <c r="B819" s="22">
        <v>1</v>
      </c>
      <c r="C819" s="22" t="s">
        <v>4692</v>
      </c>
    </row>
    <row r="820" spans="1:4">
      <c r="A820" s="22"/>
      <c r="B820" s="22">
        <v>2</v>
      </c>
      <c r="C820" s="22" t="s">
        <v>4693</v>
      </c>
    </row>
    <row r="821" spans="1:4">
      <c r="A821" s="22"/>
      <c r="B821" s="22">
        <v>3</v>
      </c>
      <c r="C821" s="22" t="s">
        <v>4694</v>
      </c>
    </row>
    <row r="822" spans="1:4">
      <c r="A822" s="22"/>
      <c r="B822" s="22">
        <v>4</v>
      </c>
      <c r="C822" s="22" t="s">
        <v>4695</v>
      </c>
    </row>
    <row r="823" spans="1:4">
      <c r="A823" s="22"/>
      <c r="B823" s="22">
        <v>5</v>
      </c>
      <c r="C823" s="22" t="s">
        <v>4696</v>
      </c>
    </row>
    <row r="824" spans="1:4">
      <c r="A824" s="25" t="s">
        <v>3517</v>
      </c>
      <c r="B824" s="22">
        <v>0</v>
      </c>
      <c r="C824" s="26" t="s">
        <v>4050</v>
      </c>
      <c r="D824" t="s">
        <v>1241</v>
      </c>
    </row>
    <row r="825" spans="1:4">
      <c r="A825" s="22"/>
      <c r="B825" s="22">
        <v>1</v>
      </c>
      <c r="C825" s="26" t="s">
        <v>4697</v>
      </c>
    </row>
    <row r="826" spans="1:4">
      <c r="A826" s="22"/>
      <c r="B826" s="22">
        <v>2</v>
      </c>
      <c r="C826" s="26" t="s">
        <v>4698</v>
      </c>
    </row>
    <row r="827" spans="1:4">
      <c r="A827" s="22"/>
      <c r="B827" s="22">
        <v>3</v>
      </c>
      <c r="C827" s="26" t="s">
        <v>4699</v>
      </c>
    </row>
    <row r="828" spans="1:4">
      <c r="A828" s="22"/>
      <c r="B828" s="22">
        <v>4</v>
      </c>
      <c r="C828" s="22" t="s">
        <v>4700</v>
      </c>
    </row>
    <row r="829" spans="1:4">
      <c r="A829" s="22"/>
      <c r="B829" s="22">
        <v>5</v>
      </c>
      <c r="C829" s="22" t="s">
        <v>4701</v>
      </c>
    </row>
    <row r="830" spans="1:4">
      <c r="A830" s="25" t="s">
        <v>3518</v>
      </c>
      <c r="B830" s="22">
        <v>0</v>
      </c>
      <c r="C830" s="26" t="s">
        <v>4050</v>
      </c>
      <c r="D830" t="s">
        <v>4702</v>
      </c>
    </row>
    <row r="831" spans="1:4">
      <c r="A831" s="22"/>
      <c r="B831" s="22">
        <v>1</v>
      </c>
      <c r="C831" s="26" t="s">
        <v>4703</v>
      </c>
    </row>
    <row r="832" spans="1:4">
      <c r="A832" s="22"/>
      <c r="B832" s="22">
        <v>2</v>
      </c>
      <c r="C832" s="26" t="s">
        <v>4704</v>
      </c>
    </row>
    <row r="833" spans="1:4">
      <c r="A833" s="22"/>
      <c r="B833" s="22">
        <v>3</v>
      </c>
      <c r="C833" s="26" t="s">
        <v>4705</v>
      </c>
    </row>
    <row r="834" spans="1:4">
      <c r="A834" s="22"/>
      <c r="B834" s="22">
        <v>4</v>
      </c>
      <c r="C834" s="26" t="s">
        <v>4706</v>
      </c>
    </row>
    <row r="835" spans="1:4">
      <c r="A835" s="22"/>
      <c r="B835" s="22">
        <v>5</v>
      </c>
      <c r="C835" s="26" t="s">
        <v>4707</v>
      </c>
    </row>
    <row r="836" spans="1:4">
      <c r="A836" s="25" t="s">
        <v>3519</v>
      </c>
      <c r="B836" s="22">
        <v>0</v>
      </c>
      <c r="C836" s="26" t="s">
        <v>4050</v>
      </c>
      <c r="D836" t="s">
        <v>4708</v>
      </c>
    </row>
    <row r="837" spans="1:4">
      <c r="A837" s="22"/>
      <c r="B837" s="22">
        <v>1</v>
      </c>
      <c r="C837" s="26" t="s">
        <v>4709</v>
      </c>
    </row>
    <row r="838" spans="1:4">
      <c r="A838" s="22"/>
      <c r="B838" s="22">
        <v>2</v>
      </c>
      <c r="C838" s="26" t="s">
        <v>4710</v>
      </c>
    </row>
    <row r="839" spans="1:4">
      <c r="A839" s="22"/>
      <c r="B839" s="22">
        <v>3</v>
      </c>
      <c r="C839" s="26" t="s">
        <v>4711</v>
      </c>
    </row>
    <row r="840" spans="1:4">
      <c r="A840" s="22"/>
      <c r="B840" s="22">
        <v>4</v>
      </c>
      <c r="C840" s="26" t="s">
        <v>4712</v>
      </c>
    </row>
    <row r="841" spans="1:4">
      <c r="A841" s="22"/>
      <c r="B841" s="22">
        <v>5</v>
      </c>
      <c r="C841" s="26" t="s">
        <v>4713</v>
      </c>
    </row>
    <row r="842" spans="1:4">
      <c r="A842" s="25" t="s">
        <v>3520</v>
      </c>
      <c r="B842" s="22">
        <v>0</v>
      </c>
      <c r="C842" s="26" t="s">
        <v>4050</v>
      </c>
      <c r="D842" t="s">
        <v>4714</v>
      </c>
    </row>
    <row r="843" spans="1:4">
      <c r="A843" s="22"/>
      <c r="B843" s="22">
        <v>1</v>
      </c>
      <c r="C843" s="26" t="s">
        <v>4715</v>
      </c>
    </row>
    <row r="844" spans="1:4">
      <c r="A844" s="22"/>
      <c r="B844" s="22">
        <v>2</v>
      </c>
      <c r="C844" s="26" t="s">
        <v>4716</v>
      </c>
    </row>
    <row r="845" spans="1:4">
      <c r="A845" s="22"/>
      <c r="B845" s="22">
        <v>3</v>
      </c>
      <c r="C845" s="26" t="s">
        <v>4717</v>
      </c>
    </row>
    <row r="846" spans="1:4">
      <c r="A846" s="22"/>
      <c r="B846" s="22">
        <v>4</v>
      </c>
      <c r="C846" s="26" t="s">
        <v>4718</v>
      </c>
    </row>
    <row r="847" spans="1:4">
      <c r="A847" s="22"/>
      <c r="B847" s="22">
        <v>5</v>
      </c>
      <c r="C847" s="26" t="s">
        <v>4719</v>
      </c>
    </row>
    <row r="848" spans="1:4">
      <c r="A848" s="504" t="s">
        <v>3521</v>
      </c>
      <c r="B848" s="22">
        <v>0</v>
      </c>
      <c r="C848" s="26" t="s">
        <v>4050</v>
      </c>
      <c r="D848" t="s">
        <v>1253</v>
      </c>
    </row>
    <row r="849" spans="1:4">
      <c r="A849" s="504"/>
      <c r="B849" s="22">
        <v>1</v>
      </c>
      <c r="C849" s="26" t="s">
        <v>4720</v>
      </c>
    </row>
    <row r="850" spans="1:4">
      <c r="A850" s="504"/>
      <c r="B850" s="22">
        <v>2</v>
      </c>
      <c r="C850" s="26" t="s">
        <v>4721</v>
      </c>
    </row>
    <row r="851" spans="1:4">
      <c r="A851" s="504"/>
      <c r="B851" s="22">
        <v>3</v>
      </c>
      <c r="C851" s="26" t="s">
        <v>4722</v>
      </c>
    </row>
    <row r="852" spans="1:4">
      <c r="A852" s="504"/>
      <c r="B852" s="22">
        <v>4</v>
      </c>
      <c r="C852" s="26" t="s">
        <v>4723</v>
      </c>
    </row>
    <row r="853" spans="1:4">
      <c r="A853" s="504"/>
      <c r="B853" s="22">
        <v>5</v>
      </c>
      <c r="C853" s="26" t="s">
        <v>4724</v>
      </c>
    </row>
    <row r="854" spans="1:4">
      <c r="A854" s="504" t="s">
        <v>3522</v>
      </c>
      <c r="B854" s="22">
        <v>0</v>
      </c>
      <c r="C854" s="26" t="s">
        <v>4050</v>
      </c>
      <c r="D854" t="s">
        <v>1256</v>
      </c>
    </row>
    <row r="855" spans="1:4">
      <c r="A855" s="504"/>
      <c r="B855" s="22">
        <v>1</v>
      </c>
      <c r="C855" s="26" t="s">
        <v>4725</v>
      </c>
    </row>
    <row r="856" spans="1:4">
      <c r="A856" s="504"/>
      <c r="B856" s="22">
        <v>2</v>
      </c>
      <c r="C856" s="26" t="s">
        <v>4726</v>
      </c>
    </row>
    <row r="857" spans="1:4">
      <c r="A857" s="504"/>
      <c r="B857" s="22">
        <v>3</v>
      </c>
      <c r="C857" s="26" t="s">
        <v>4727</v>
      </c>
    </row>
    <row r="858" spans="1:4">
      <c r="A858" s="504"/>
      <c r="B858" s="22">
        <v>4</v>
      </c>
      <c r="C858" s="26" t="s">
        <v>4728</v>
      </c>
    </row>
    <row r="859" spans="1:4">
      <c r="A859" s="504"/>
      <c r="B859" s="22">
        <v>5</v>
      </c>
      <c r="C859" s="26" t="s">
        <v>4729</v>
      </c>
    </row>
    <row r="860" spans="1:4">
      <c r="A860" s="25" t="s">
        <v>3523</v>
      </c>
      <c r="B860" s="22">
        <v>0</v>
      </c>
      <c r="C860" s="26" t="s">
        <v>4050</v>
      </c>
      <c r="D860" t="s">
        <v>1259</v>
      </c>
    </row>
    <row r="861" spans="1:4">
      <c r="A861" s="22"/>
      <c r="B861" s="22">
        <v>1</v>
      </c>
      <c r="C861" s="26" t="s">
        <v>4730</v>
      </c>
    </row>
    <row r="862" spans="1:4">
      <c r="A862" s="22"/>
      <c r="B862" s="22">
        <v>2</v>
      </c>
      <c r="C862" s="26" t="s">
        <v>4731</v>
      </c>
    </row>
    <row r="863" spans="1:4">
      <c r="A863" s="22"/>
      <c r="B863" s="22">
        <v>3</v>
      </c>
      <c r="C863" s="26" t="s">
        <v>4732</v>
      </c>
    </row>
    <row r="864" spans="1:4">
      <c r="A864" s="22"/>
      <c r="B864" s="22">
        <v>4</v>
      </c>
      <c r="C864" s="26" t="s">
        <v>4733</v>
      </c>
    </row>
    <row r="865" spans="1:4">
      <c r="A865" s="22"/>
      <c r="B865" s="22">
        <v>5</v>
      </c>
      <c r="C865" s="26" t="s">
        <v>4734</v>
      </c>
    </row>
    <row r="866" spans="1:4">
      <c r="A866" s="25" t="s">
        <v>3524</v>
      </c>
      <c r="B866" s="22">
        <v>0</v>
      </c>
      <c r="C866" s="26" t="s">
        <v>4050</v>
      </c>
      <c r="D866" t="s">
        <v>1261</v>
      </c>
    </row>
    <row r="867" spans="1:4">
      <c r="A867" s="22"/>
      <c r="B867" s="22">
        <v>1</v>
      </c>
      <c r="C867" s="26" t="s">
        <v>4735</v>
      </c>
    </row>
    <row r="868" spans="1:4">
      <c r="A868" s="22"/>
      <c r="B868" s="22">
        <v>2</v>
      </c>
      <c r="C868" s="26" t="s">
        <v>4736</v>
      </c>
    </row>
    <row r="869" spans="1:4">
      <c r="A869" s="22"/>
      <c r="B869" s="22">
        <v>3</v>
      </c>
      <c r="C869" s="26" t="s">
        <v>4737</v>
      </c>
    </row>
    <row r="870" spans="1:4">
      <c r="A870" s="22"/>
      <c r="B870" s="22">
        <v>4</v>
      </c>
      <c r="C870" s="26" t="s">
        <v>4738</v>
      </c>
    </row>
    <row r="871" spans="1:4">
      <c r="A871" s="22"/>
      <c r="B871" s="22">
        <v>5</v>
      </c>
      <c r="C871" s="26" t="s">
        <v>4739</v>
      </c>
    </row>
    <row r="872" spans="1:4">
      <c r="A872" s="25" t="s">
        <v>3525</v>
      </c>
      <c r="B872" s="22">
        <v>0</v>
      </c>
      <c r="C872" s="26" t="s">
        <v>4050</v>
      </c>
      <c r="D872" t="s">
        <v>4740</v>
      </c>
    </row>
    <row r="873" spans="1:4">
      <c r="A873" s="22"/>
      <c r="B873" s="22">
        <v>1</v>
      </c>
      <c r="C873" s="26" t="s">
        <v>4741</v>
      </c>
    </row>
    <row r="874" spans="1:4">
      <c r="A874" s="22"/>
      <c r="B874" s="22">
        <v>2</v>
      </c>
      <c r="C874" s="26" t="s">
        <v>4742</v>
      </c>
    </row>
    <row r="875" spans="1:4">
      <c r="A875" s="22"/>
      <c r="B875" s="22">
        <v>3</v>
      </c>
      <c r="C875" s="26" t="s">
        <v>4743</v>
      </c>
    </row>
    <row r="876" spans="1:4">
      <c r="A876" s="22"/>
      <c r="B876" s="22">
        <v>4</v>
      </c>
      <c r="C876" s="22" t="s">
        <v>4744</v>
      </c>
    </row>
    <row r="877" spans="1:4">
      <c r="A877" s="22"/>
      <c r="B877" s="22">
        <v>5</v>
      </c>
      <c r="C877" s="22" t="s">
        <v>4745</v>
      </c>
    </row>
    <row r="878" spans="1:4" ht="15" thickBot="1">
      <c r="A878" s="504"/>
      <c r="B878" s="22"/>
      <c r="C878" s="26"/>
    </row>
    <row r="879" spans="1:4">
      <c r="A879" s="130" t="s">
        <v>4746</v>
      </c>
      <c r="B879" s="65" t="s">
        <v>2714</v>
      </c>
      <c r="C879" s="65" t="s">
        <v>2715</v>
      </c>
    </row>
    <row r="880" spans="1:4">
      <c r="A880" s="25" t="s">
        <v>3527</v>
      </c>
      <c r="B880" s="22">
        <v>0</v>
      </c>
      <c r="C880" s="26" t="s">
        <v>4050</v>
      </c>
      <c r="D880" t="s">
        <v>1276</v>
      </c>
    </row>
    <row r="881" spans="1:4">
      <c r="A881" s="22"/>
      <c r="B881" s="22">
        <v>1</v>
      </c>
      <c r="C881" s="22" t="s">
        <v>4747</v>
      </c>
    </row>
    <row r="882" spans="1:4">
      <c r="A882" s="22"/>
      <c r="B882" s="22">
        <v>2</v>
      </c>
      <c r="C882" s="22" t="s">
        <v>4748</v>
      </c>
    </row>
    <row r="883" spans="1:4">
      <c r="A883" s="22"/>
      <c r="B883" s="22">
        <v>3</v>
      </c>
      <c r="C883" s="22" t="s">
        <v>4749</v>
      </c>
    </row>
    <row r="884" spans="1:4">
      <c r="A884" s="22"/>
      <c r="B884" s="22">
        <v>4</v>
      </c>
      <c r="C884" s="22" t="s">
        <v>4750</v>
      </c>
    </row>
    <row r="885" spans="1:4">
      <c r="A885" s="22"/>
      <c r="B885" s="22">
        <v>5</v>
      </c>
      <c r="C885" s="22" t="s">
        <v>4751</v>
      </c>
    </row>
    <row r="886" spans="1:4">
      <c r="A886" s="25" t="s">
        <v>3528</v>
      </c>
      <c r="B886" s="22">
        <v>0</v>
      </c>
      <c r="C886" s="26" t="s">
        <v>4050</v>
      </c>
      <c r="D886" t="s">
        <v>1279</v>
      </c>
    </row>
    <row r="887" spans="1:4">
      <c r="A887" s="22"/>
      <c r="B887" s="22">
        <v>1</v>
      </c>
      <c r="C887" s="22" t="s">
        <v>4056</v>
      </c>
    </row>
    <row r="888" spans="1:4">
      <c r="A888" s="22"/>
      <c r="B888" s="22">
        <v>2</v>
      </c>
      <c r="C888" s="22" t="s">
        <v>4057</v>
      </c>
    </row>
    <row r="889" spans="1:4">
      <c r="A889" s="22"/>
      <c r="B889" s="22">
        <v>3</v>
      </c>
      <c r="C889" s="22" t="s">
        <v>4752</v>
      </c>
    </row>
    <row r="890" spans="1:4">
      <c r="A890" s="22"/>
      <c r="B890" s="22">
        <v>4</v>
      </c>
      <c r="C890" s="22" t="s">
        <v>4753</v>
      </c>
    </row>
    <row r="891" spans="1:4">
      <c r="A891" s="22"/>
      <c r="B891" s="22">
        <v>5</v>
      </c>
      <c r="C891" s="22" t="s">
        <v>4060</v>
      </c>
    </row>
    <row r="892" spans="1:4">
      <c r="A892" s="25" t="s">
        <v>3529</v>
      </c>
      <c r="B892" s="22">
        <v>0</v>
      </c>
      <c r="C892" s="26" t="s">
        <v>4050</v>
      </c>
      <c r="D892" t="s">
        <v>1282</v>
      </c>
    </row>
    <row r="893" spans="1:4">
      <c r="A893" s="22"/>
      <c r="B893" s="22">
        <v>1</v>
      </c>
      <c r="C893" s="26" t="s">
        <v>4754</v>
      </c>
    </row>
    <row r="894" spans="1:4">
      <c r="A894" s="22"/>
      <c r="B894" s="22">
        <v>2</v>
      </c>
      <c r="C894" s="26" t="s">
        <v>4755</v>
      </c>
    </row>
    <row r="895" spans="1:4">
      <c r="A895" s="22"/>
      <c r="B895" s="22">
        <v>3</v>
      </c>
      <c r="C895" s="26" t="s">
        <v>4756</v>
      </c>
    </row>
    <row r="896" spans="1:4">
      <c r="A896" s="22"/>
      <c r="B896" s="22">
        <v>4</v>
      </c>
      <c r="C896" s="26" t="s">
        <v>4757</v>
      </c>
    </row>
    <row r="897" spans="1:4">
      <c r="A897" s="22"/>
      <c r="B897" s="22">
        <v>5</v>
      </c>
      <c r="C897" s="22" t="s">
        <v>4758</v>
      </c>
    </row>
    <row r="898" spans="1:4">
      <c r="A898" s="25" t="s">
        <v>3530</v>
      </c>
      <c r="B898" s="22">
        <v>0</v>
      </c>
      <c r="C898" s="26" t="s">
        <v>4050</v>
      </c>
      <c r="D898" t="s">
        <v>1285</v>
      </c>
    </row>
    <row r="899" spans="1:4">
      <c r="A899" s="22"/>
      <c r="B899" s="22">
        <v>1</v>
      </c>
      <c r="C899" s="26" t="s">
        <v>4759</v>
      </c>
    </row>
    <row r="900" spans="1:4">
      <c r="A900" s="22"/>
      <c r="B900" s="22">
        <v>2</v>
      </c>
      <c r="C900" s="26" t="s">
        <v>4760</v>
      </c>
    </row>
    <row r="901" spans="1:4">
      <c r="A901" s="22"/>
      <c r="B901" s="22">
        <v>3</v>
      </c>
      <c r="C901" s="26" t="s">
        <v>4761</v>
      </c>
    </row>
    <row r="902" spans="1:4">
      <c r="A902" s="22"/>
      <c r="B902" s="22">
        <v>4</v>
      </c>
      <c r="C902" s="22" t="s">
        <v>4762</v>
      </c>
    </row>
    <row r="903" spans="1:4">
      <c r="A903" s="22"/>
      <c r="B903" s="22">
        <v>5</v>
      </c>
      <c r="C903" s="22" t="s">
        <v>4763</v>
      </c>
    </row>
    <row r="904" spans="1:4">
      <c r="A904" s="25" t="s">
        <v>3531</v>
      </c>
      <c r="B904" s="22">
        <v>0</v>
      </c>
      <c r="C904" s="26" t="s">
        <v>4050</v>
      </c>
      <c r="D904" t="s">
        <v>1288</v>
      </c>
    </row>
    <row r="905" spans="1:4">
      <c r="A905" s="22"/>
      <c r="B905" s="22">
        <v>1</v>
      </c>
      <c r="C905" s="26" t="s">
        <v>4759</v>
      </c>
    </row>
    <row r="906" spans="1:4">
      <c r="A906" s="22"/>
      <c r="B906" s="22">
        <v>2</v>
      </c>
      <c r="C906" s="26" t="s">
        <v>4760</v>
      </c>
    </row>
    <row r="907" spans="1:4">
      <c r="A907" s="22"/>
      <c r="B907" s="22">
        <v>3</v>
      </c>
      <c r="C907" s="26" t="s">
        <v>4764</v>
      </c>
    </row>
    <row r="908" spans="1:4">
      <c r="A908" s="22"/>
      <c r="B908" s="22">
        <v>4</v>
      </c>
      <c r="C908" s="22" t="s">
        <v>4765</v>
      </c>
    </row>
    <row r="909" spans="1:4">
      <c r="A909" s="22"/>
      <c r="B909" s="22">
        <v>5</v>
      </c>
      <c r="C909" s="22" t="s">
        <v>4766</v>
      </c>
    </row>
    <row r="910" spans="1:4">
      <c r="A910" s="25" t="s">
        <v>3532</v>
      </c>
      <c r="B910" s="22">
        <v>0</v>
      </c>
      <c r="C910" s="26" t="s">
        <v>4050</v>
      </c>
      <c r="D910" t="s">
        <v>1291</v>
      </c>
    </row>
    <row r="911" spans="1:4">
      <c r="A911" s="22"/>
      <c r="B911" s="22">
        <v>1</v>
      </c>
      <c r="C911" s="26" t="s">
        <v>4767</v>
      </c>
    </row>
    <row r="912" spans="1:4">
      <c r="A912" s="22"/>
      <c r="B912" s="22">
        <v>2</v>
      </c>
      <c r="C912" s="26" t="s">
        <v>4768</v>
      </c>
    </row>
    <row r="913" spans="1:4">
      <c r="A913" s="22"/>
      <c r="B913" s="22">
        <v>3</v>
      </c>
      <c r="C913" s="26" t="s">
        <v>4769</v>
      </c>
    </row>
    <row r="914" spans="1:4">
      <c r="A914" s="22"/>
      <c r="B914" s="22">
        <v>4</v>
      </c>
      <c r="C914" s="22" t="s">
        <v>4770</v>
      </c>
    </row>
    <row r="915" spans="1:4">
      <c r="A915" s="22"/>
      <c r="B915" s="22">
        <v>5</v>
      </c>
      <c r="C915" s="22" t="s">
        <v>4771</v>
      </c>
    </row>
    <row r="916" spans="1:4">
      <c r="A916" s="25" t="s">
        <v>3533</v>
      </c>
      <c r="B916" s="22">
        <v>0</v>
      </c>
      <c r="C916" s="26" t="s">
        <v>4050</v>
      </c>
      <c r="D916" t="s">
        <v>1294</v>
      </c>
    </row>
    <row r="917" spans="1:4">
      <c r="A917" s="22"/>
      <c r="B917" s="22">
        <v>1</v>
      </c>
      <c r="C917" s="26" t="s">
        <v>4772</v>
      </c>
    </row>
    <row r="918" spans="1:4">
      <c r="A918" s="22"/>
      <c r="B918" s="22">
        <v>2</v>
      </c>
      <c r="C918" s="26" t="s">
        <v>4773</v>
      </c>
    </row>
    <row r="919" spans="1:4">
      <c r="A919" s="22"/>
      <c r="B919" s="22">
        <v>3</v>
      </c>
      <c r="C919" s="26" t="s">
        <v>4774</v>
      </c>
    </row>
    <row r="920" spans="1:4">
      <c r="A920" s="22"/>
      <c r="B920" s="22">
        <v>4</v>
      </c>
      <c r="C920" s="22" t="s">
        <v>4775</v>
      </c>
    </row>
    <row r="921" spans="1:4">
      <c r="A921" s="22"/>
      <c r="B921" s="22">
        <v>5</v>
      </c>
      <c r="C921" s="22" t="s">
        <v>4776</v>
      </c>
    </row>
    <row r="922" spans="1:4">
      <c r="A922" s="25" t="s">
        <v>3534</v>
      </c>
      <c r="B922" s="22">
        <v>0</v>
      </c>
      <c r="C922" s="26" t="s">
        <v>4050</v>
      </c>
      <c r="D922" t="s">
        <v>1297</v>
      </c>
    </row>
    <row r="923" spans="1:4">
      <c r="A923" s="22"/>
      <c r="B923" s="22">
        <v>1</v>
      </c>
      <c r="C923" s="26" t="s">
        <v>4777</v>
      </c>
    </row>
    <row r="924" spans="1:4">
      <c r="A924" s="22"/>
      <c r="B924" s="22">
        <v>2</v>
      </c>
      <c r="C924" s="26" t="s">
        <v>4778</v>
      </c>
    </row>
    <row r="925" spans="1:4">
      <c r="A925" s="22"/>
      <c r="B925" s="22">
        <v>3</v>
      </c>
      <c r="C925" s="26" t="s">
        <v>4779</v>
      </c>
    </row>
    <row r="926" spans="1:4">
      <c r="A926" s="22"/>
      <c r="B926" s="22">
        <v>4</v>
      </c>
      <c r="C926" s="22" t="s">
        <v>4780</v>
      </c>
    </row>
    <row r="927" spans="1:4">
      <c r="A927" s="22"/>
      <c r="B927" s="22">
        <v>5</v>
      </c>
      <c r="C927" s="22" t="s">
        <v>4781</v>
      </c>
    </row>
    <row r="928" spans="1:4">
      <c r="A928" s="25" t="s">
        <v>3535</v>
      </c>
      <c r="B928" s="22">
        <v>0</v>
      </c>
      <c r="C928" s="26" t="s">
        <v>4050</v>
      </c>
      <c r="D928" t="s">
        <v>1300</v>
      </c>
    </row>
    <row r="929" spans="1:4">
      <c r="A929" s="22"/>
      <c r="B929" s="22">
        <v>1</v>
      </c>
      <c r="C929" s="26" t="s">
        <v>4782</v>
      </c>
    </row>
    <row r="930" spans="1:4">
      <c r="A930" s="22"/>
      <c r="B930" s="22">
        <v>2</v>
      </c>
      <c r="C930" s="26" t="s">
        <v>4783</v>
      </c>
    </row>
    <row r="931" spans="1:4">
      <c r="A931" s="22"/>
      <c r="B931" s="22">
        <v>3</v>
      </c>
      <c r="C931" s="26" t="s">
        <v>4784</v>
      </c>
    </row>
    <row r="932" spans="1:4">
      <c r="A932" s="22"/>
      <c r="B932" s="22">
        <v>4</v>
      </c>
      <c r="C932" s="22" t="s">
        <v>4785</v>
      </c>
    </row>
    <row r="933" spans="1:4">
      <c r="A933" s="22"/>
      <c r="B933" s="22">
        <v>5</v>
      </c>
      <c r="C933" s="22" t="s">
        <v>4786</v>
      </c>
    </row>
    <row r="934" spans="1:4">
      <c r="A934" s="25" t="s">
        <v>3536</v>
      </c>
      <c r="B934" s="22">
        <v>0</v>
      </c>
      <c r="C934" s="26" t="s">
        <v>4050</v>
      </c>
      <c r="D934" t="s">
        <v>1303</v>
      </c>
    </row>
    <row r="935" spans="1:4">
      <c r="A935" s="22"/>
      <c r="B935" s="22">
        <v>1</v>
      </c>
      <c r="C935" s="26" t="s">
        <v>4787</v>
      </c>
    </row>
    <row r="936" spans="1:4">
      <c r="A936" s="22"/>
      <c r="B936" s="22">
        <v>2</v>
      </c>
      <c r="C936" s="26" t="s">
        <v>4788</v>
      </c>
    </row>
    <row r="937" spans="1:4">
      <c r="A937" s="22"/>
      <c r="B937" s="22">
        <v>3</v>
      </c>
      <c r="C937" s="26" t="s">
        <v>4789</v>
      </c>
    </row>
    <row r="938" spans="1:4">
      <c r="A938" s="22"/>
      <c r="B938" s="22">
        <v>4</v>
      </c>
      <c r="C938" s="22" t="s">
        <v>4790</v>
      </c>
    </row>
    <row r="939" spans="1:4">
      <c r="A939" s="22"/>
      <c r="B939" s="22">
        <v>5</v>
      </c>
      <c r="C939" s="22" t="s">
        <v>4791</v>
      </c>
    </row>
    <row r="940" spans="1:4">
      <c r="A940" s="25" t="s">
        <v>3537</v>
      </c>
      <c r="B940" s="22">
        <v>0</v>
      </c>
      <c r="C940" s="26" t="s">
        <v>4050</v>
      </c>
      <c r="D940" t="s">
        <v>4792</v>
      </c>
    </row>
    <row r="941" spans="1:4">
      <c r="A941" s="22"/>
      <c r="B941" s="22">
        <v>1</v>
      </c>
      <c r="C941" s="26" t="s">
        <v>4793</v>
      </c>
    </row>
    <row r="942" spans="1:4">
      <c r="A942" s="22"/>
      <c r="B942" s="22">
        <v>2</v>
      </c>
      <c r="C942" s="26" t="s">
        <v>4794</v>
      </c>
    </row>
    <row r="943" spans="1:4">
      <c r="A943" s="22"/>
      <c r="B943" s="22">
        <v>3</v>
      </c>
      <c r="C943" s="26" t="s">
        <v>4795</v>
      </c>
    </row>
    <row r="944" spans="1:4">
      <c r="A944" s="22"/>
      <c r="B944" s="22">
        <v>4</v>
      </c>
      <c r="C944" s="26" t="s">
        <v>4796</v>
      </c>
    </row>
    <row r="945" spans="1:4">
      <c r="A945" s="22"/>
      <c r="B945" s="22">
        <v>5</v>
      </c>
      <c r="C945" s="22" t="s">
        <v>4797</v>
      </c>
    </row>
    <row r="946" spans="1:4">
      <c r="A946" s="25" t="s">
        <v>3538</v>
      </c>
      <c r="B946" s="22">
        <v>0</v>
      </c>
      <c r="C946" s="26" t="s">
        <v>4050</v>
      </c>
      <c r="D946" t="s">
        <v>4798</v>
      </c>
    </row>
    <row r="947" spans="1:4">
      <c r="A947" s="22"/>
      <c r="B947" s="22">
        <v>1</v>
      </c>
      <c r="C947" s="26" t="s">
        <v>4799</v>
      </c>
    </row>
    <row r="948" spans="1:4">
      <c r="A948" s="22"/>
      <c r="B948" s="22">
        <v>2</v>
      </c>
      <c r="C948" s="26" t="s">
        <v>4800</v>
      </c>
    </row>
    <row r="949" spans="1:4">
      <c r="A949" s="22"/>
      <c r="B949" s="22">
        <v>3</v>
      </c>
      <c r="C949" s="26" t="s">
        <v>4801</v>
      </c>
    </row>
    <row r="950" spans="1:4">
      <c r="A950" s="22"/>
      <c r="B950" s="22">
        <v>4</v>
      </c>
      <c r="C950" s="26" t="s">
        <v>4802</v>
      </c>
    </row>
    <row r="951" spans="1:4">
      <c r="A951" s="22"/>
      <c r="B951" s="22">
        <v>5</v>
      </c>
      <c r="C951" s="26" t="s">
        <v>4803</v>
      </c>
    </row>
    <row r="952" spans="1:4">
      <c r="A952" s="25" t="s">
        <v>3539</v>
      </c>
      <c r="B952" s="22">
        <v>0</v>
      </c>
      <c r="C952" s="26" t="s">
        <v>4050</v>
      </c>
      <c r="D952" t="s">
        <v>4804</v>
      </c>
    </row>
    <row r="953" spans="1:4">
      <c r="A953" s="22"/>
      <c r="B953" s="22">
        <v>1</v>
      </c>
      <c r="C953" s="26" t="s">
        <v>4799</v>
      </c>
    </row>
    <row r="954" spans="1:4">
      <c r="A954" s="22"/>
      <c r="B954" s="22">
        <v>2</v>
      </c>
      <c r="C954" s="26" t="s">
        <v>4800</v>
      </c>
    </row>
    <row r="955" spans="1:4">
      <c r="A955" s="22"/>
      <c r="B955" s="22">
        <v>3</v>
      </c>
      <c r="C955" s="26" t="s">
        <v>4801</v>
      </c>
    </row>
    <row r="956" spans="1:4">
      <c r="A956" s="22"/>
      <c r="B956" s="22">
        <v>4</v>
      </c>
      <c r="C956" s="26" t="s">
        <v>4802</v>
      </c>
    </row>
    <row r="957" spans="1:4">
      <c r="A957" s="22"/>
      <c r="B957" s="22">
        <v>5</v>
      </c>
      <c r="C957" s="26" t="s">
        <v>4803</v>
      </c>
    </row>
    <row r="958" spans="1:4">
      <c r="A958" s="25" t="s">
        <v>3540</v>
      </c>
      <c r="B958" s="22">
        <v>0</v>
      </c>
      <c r="C958" s="26" t="s">
        <v>4050</v>
      </c>
      <c r="D958" t="s">
        <v>1312</v>
      </c>
    </row>
    <row r="959" spans="1:4">
      <c r="A959" s="22"/>
      <c r="B959" s="22">
        <v>1</v>
      </c>
      <c r="C959" s="26" t="s">
        <v>4805</v>
      </c>
    </row>
    <row r="960" spans="1:4">
      <c r="A960" s="22"/>
      <c r="B960" s="22">
        <v>2</v>
      </c>
      <c r="C960" s="26" t="s">
        <v>4806</v>
      </c>
    </row>
    <row r="961" spans="1:4">
      <c r="A961" s="22"/>
      <c r="B961" s="22">
        <v>3</v>
      </c>
      <c r="C961" s="26" t="s">
        <v>4807</v>
      </c>
    </row>
    <row r="962" spans="1:4">
      <c r="A962" s="22"/>
      <c r="B962" s="22">
        <v>4</v>
      </c>
      <c r="C962" s="26" t="s">
        <v>4808</v>
      </c>
    </row>
    <row r="963" spans="1:4">
      <c r="A963" s="22"/>
      <c r="B963" s="22">
        <v>5</v>
      </c>
      <c r="C963" s="22" t="s">
        <v>4809</v>
      </c>
    </row>
    <row r="964" spans="1:4">
      <c r="A964" s="25" t="s">
        <v>3541</v>
      </c>
      <c r="B964" s="22">
        <v>0</v>
      </c>
      <c r="C964" s="26" t="s">
        <v>4050</v>
      </c>
      <c r="D964" t="s">
        <v>4810</v>
      </c>
    </row>
    <row r="965" spans="1:4">
      <c r="A965" s="22"/>
      <c r="B965" s="22">
        <v>1</v>
      </c>
      <c r="C965" s="26" t="s">
        <v>4811</v>
      </c>
    </row>
    <row r="966" spans="1:4">
      <c r="A966" s="22"/>
      <c r="B966" s="22">
        <v>2</v>
      </c>
      <c r="C966" s="26" t="s">
        <v>4812</v>
      </c>
    </row>
    <row r="967" spans="1:4">
      <c r="A967" s="22"/>
      <c r="B967" s="22">
        <v>3</v>
      </c>
      <c r="C967" s="26" t="s">
        <v>4813</v>
      </c>
    </row>
    <row r="968" spans="1:4">
      <c r="A968" s="22"/>
      <c r="B968" s="22">
        <v>4</v>
      </c>
      <c r="C968" s="22" t="s">
        <v>4814</v>
      </c>
    </row>
    <row r="969" spans="1:4">
      <c r="A969" s="22"/>
      <c r="B969" s="22">
        <v>5</v>
      </c>
      <c r="C969" s="22" t="s">
        <v>4815</v>
      </c>
    </row>
    <row r="970" spans="1:4">
      <c r="A970" s="25" t="s">
        <v>3542</v>
      </c>
      <c r="B970" s="22">
        <v>0</v>
      </c>
      <c r="C970" s="26" t="s">
        <v>4050</v>
      </c>
      <c r="D970" t="s">
        <v>4816</v>
      </c>
    </row>
    <row r="971" spans="1:4">
      <c r="A971" s="22"/>
      <c r="B971" s="22">
        <v>1</v>
      </c>
      <c r="C971" s="26" t="s">
        <v>4817</v>
      </c>
    </row>
    <row r="972" spans="1:4">
      <c r="A972" s="22"/>
      <c r="B972" s="22">
        <v>2</v>
      </c>
      <c r="C972" s="26" t="s">
        <v>4818</v>
      </c>
    </row>
    <row r="973" spans="1:4">
      <c r="A973" s="22"/>
      <c r="B973" s="22">
        <v>3</v>
      </c>
      <c r="C973" s="26" t="s">
        <v>4819</v>
      </c>
    </row>
    <row r="974" spans="1:4">
      <c r="A974" s="22"/>
      <c r="B974" s="22">
        <v>4</v>
      </c>
      <c r="C974" s="22" t="s">
        <v>4820</v>
      </c>
    </row>
    <row r="975" spans="1:4">
      <c r="A975" s="22"/>
      <c r="B975" s="22">
        <v>5</v>
      </c>
      <c r="C975" s="22" t="s">
        <v>4821</v>
      </c>
    </row>
    <row r="976" spans="1:4">
      <c r="A976" s="25" t="s">
        <v>3621</v>
      </c>
      <c r="B976" s="22">
        <v>0</v>
      </c>
      <c r="C976" s="26" t="s">
        <v>4050</v>
      </c>
      <c r="D976" t="s">
        <v>4822</v>
      </c>
    </row>
    <row r="977" spans="1:4">
      <c r="A977" s="22"/>
      <c r="B977" s="22">
        <v>1</v>
      </c>
      <c r="C977" s="26" t="s">
        <v>4823</v>
      </c>
    </row>
    <row r="978" spans="1:4">
      <c r="A978" s="22"/>
      <c r="B978" s="22">
        <v>2</v>
      </c>
      <c r="C978" s="26" t="s">
        <v>4824</v>
      </c>
    </row>
    <row r="979" spans="1:4">
      <c r="A979" s="22"/>
      <c r="B979" s="22">
        <v>3</v>
      </c>
      <c r="C979" s="26" t="s">
        <v>4825</v>
      </c>
    </row>
    <row r="980" spans="1:4">
      <c r="A980" s="22"/>
      <c r="B980" s="22">
        <v>4</v>
      </c>
      <c r="C980" s="22" t="s">
        <v>4826</v>
      </c>
    </row>
    <row r="981" spans="1:4">
      <c r="A981" s="22"/>
      <c r="B981" s="22">
        <v>5</v>
      </c>
      <c r="C981" s="22" t="s">
        <v>4827</v>
      </c>
    </row>
    <row r="982" spans="1:4">
      <c r="A982" s="25" t="s">
        <v>3622</v>
      </c>
      <c r="B982" s="22">
        <v>0</v>
      </c>
      <c r="C982" s="26" t="s">
        <v>4050</v>
      </c>
      <c r="D982" t="s">
        <v>4828</v>
      </c>
    </row>
    <row r="983" spans="1:4">
      <c r="A983" s="22"/>
      <c r="B983" s="22">
        <v>1</v>
      </c>
      <c r="C983" s="26" t="s">
        <v>4829</v>
      </c>
    </row>
    <row r="984" spans="1:4">
      <c r="A984" s="22"/>
      <c r="B984" s="22">
        <v>2</v>
      </c>
      <c r="C984" s="26" t="s">
        <v>4830</v>
      </c>
    </row>
    <row r="985" spans="1:4">
      <c r="A985" s="22"/>
      <c r="B985" s="22">
        <v>3</v>
      </c>
      <c r="C985" s="26" t="s">
        <v>4831</v>
      </c>
    </row>
    <row r="986" spans="1:4">
      <c r="A986" s="22"/>
      <c r="B986" s="22">
        <v>4</v>
      </c>
      <c r="C986" s="22" t="s">
        <v>4832</v>
      </c>
    </row>
    <row r="987" spans="1:4" ht="15" thickBot="1">
      <c r="A987" s="22"/>
      <c r="B987" s="22">
        <v>5</v>
      </c>
      <c r="C987" s="22" t="s">
        <v>4833</v>
      </c>
    </row>
    <row r="988" spans="1:4">
      <c r="A988" s="130" t="s">
        <v>4834</v>
      </c>
      <c r="B988" s="65" t="s">
        <v>2714</v>
      </c>
      <c r="C988" s="65" t="s">
        <v>2715</v>
      </c>
    </row>
    <row r="989" spans="1:4">
      <c r="A989" s="25" t="s">
        <v>3819</v>
      </c>
      <c r="B989" s="22">
        <v>0</v>
      </c>
      <c r="C989" s="26" t="s">
        <v>4050</v>
      </c>
    </row>
    <row r="990" spans="1:4">
      <c r="A990" s="22"/>
      <c r="B990" s="22">
        <v>1</v>
      </c>
      <c r="C990" s="22" t="s">
        <v>4835</v>
      </c>
    </row>
    <row r="991" spans="1:4">
      <c r="A991" s="22"/>
      <c r="B991" s="22">
        <v>2</v>
      </c>
      <c r="C991" s="22" t="s">
        <v>4836</v>
      </c>
    </row>
    <row r="992" spans="1:4">
      <c r="A992" s="22"/>
      <c r="B992" s="22">
        <v>3</v>
      </c>
      <c r="C992" s="22" t="s">
        <v>4837</v>
      </c>
    </row>
    <row r="993" spans="1:3">
      <c r="A993" s="22"/>
      <c r="B993" s="22">
        <v>4</v>
      </c>
      <c r="C993" s="22" t="s">
        <v>4838</v>
      </c>
    </row>
    <row r="994" spans="1:3">
      <c r="A994" s="22"/>
      <c r="B994" s="22">
        <v>5</v>
      </c>
      <c r="C994" s="22" t="s">
        <v>4839</v>
      </c>
    </row>
    <row r="995" spans="1:3">
      <c r="A995" s="25" t="s">
        <v>3820</v>
      </c>
      <c r="B995" s="22">
        <v>0</v>
      </c>
      <c r="C995" s="26" t="s">
        <v>4050</v>
      </c>
    </row>
    <row r="996" spans="1:3">
      <c r="A996" s="22"/>
      <c r="B996" s="22">
        <v>1</v>
      </c>
      <c r="C996" s="22" t="s">
        <v>4056</v>
      </c>
    </row>
    <row r="997" spans="1:3">
      <c r="A997" s="22"/>
      <c r="B997" s="22">
        <v>2</v>
      </c>
      <c r="C997" s="22" t="s">
        <v>4057</v>
      </c>
    </row>
    <row r="998" spans="1:3">
      <c r="A998" s="22"/>
      <c r="B998" s="22">
        <v>3</v>
      </c>
      <c r="C998" s="22" t="s">
        <v>4840</v>
      </c>
    </row>
    <row r="999" spans="1:3">
      <c r="A999" s="22"/>
      <c r="B999" s="22">
        <v>4</v>
      </c>
      <c r="C999" s="22" t="s">
        <v>4841</v>
      </c>
    </row>
    <row r="1000" spans="1:3">
      <c r="A1000" s="22"/>
      <c r="B1000" s="22">
        <v>5</v>
      </c>
      <c r="C1000" s="22" t="s">
        <v>4060</v>
      </c>
    </row>
    <row r="1001" spans="1:3">
      <c r="A1001" s="25" t="s">
        <v>3829</v>
      </c>
      <c r="B1001" s="22">
        <v>0</v>
      </c>
      <c r="C1001" s="26" t="s">
        <v>4050</v>
      </c>
    </row>
    <row r="1002" spans="1:3">
      <c r="A1002" s="22"/>
      <c r="B1002" s="22">
        <v>1</v>
      </c>
      <c r="C1002" s="26" t="s">
        <v>4754</v>
      </c>
    </row>
    <row r="1003" spans="1:3">
      <c r="A1003" s="22"/>
      <c r="B1003" s="22">
        <v>2</v>
      </c>
      <c r="C1003" s="26" t="s">
        <v>4755</v>
      </c>
    </row>
    <row r="1004" spans="1:3">
      <c r="A1004" s="22"/>
      <c r="B1004" s="22">
        <v>3</v>
      </c>
      <c r="C1004" s="26" t="s">
        <v>4756</v>
      </c>
    </row>
    <row r="1005" spans="1:3">
      <c r="A1005" s="22"/>
      <c r="B1005" s="22">
        <v>4</v>
      </c>
      <c r="C1005" s="26" t="s">
        <v>4757</v>
      </c>
    </row>
    <row r="1006" spans="1:3">
      <c r="A1006" s="22"/>
      <c r="B1006" s="22">
        <v>5</v>
      </c>
      <c r="C1006" s="22" t="s">
        <v>4758</v>
      </c>
    </row>
    <row r="1007" spans="1:3">
      <c r="A1007" s="25" t="s">
        <v>3830</v>
      </c>
      <c r="B1007" s="22">
        <v>0</v>
      </c>
      <c r="C1007" s="26" t="s">
        <v>4050</v>
      </c>
    </row>
    <row r="1008" spans="1:3">
      <c r="A1008" s="22"/>
      <c r="B1008" s="22">
        <v>1</v>
      </c>
      <c r="C1008" s="26" t="s">
        <v>4842</v>
      </c>
    </row>
    <row r="1009" spans="1:3">
      <c r="A1009" s="22"/>
      <c r="B1009" s="22">
        <v>2</v>
      </c>
      <c r="C1009" s="26" t="s">
        <v>4843</v>
      </c>
    </row>
    <row r="1010" spans="1:3">
      <c r="A1010" s="22"/>
      <c r="B1010" s="22">
        <v>3</v>
      </c>
      <c r="C1010" s="26" t="s">
        <v>4844</v>
      </c>
    </row>
    <row r="1011" spans="1:3">
      <c r="A1011" s="22"/>
      <c r="B1011" s="22">
        <v>4</v>
      </c>
      <c r="C1011" s="22" t="s">
        <v>4845</v>
      </c>
    </row>
    <row r="1012" spans="1:3">
      <c r="A1012" s="22"/>
      <c r="B1012" s="22">
        <v>5</v>
      </c>
      <c r="C1012" s="22" t="s">
        <v>4846</v>
      </c>
    </row>
    <row r="1013" spans="1:3">
      <c r="A1013" s="25" t="s">
        <v>3831</v>
      </c>
      <c r="B1013" s="22">
        <v>0</v>
      </c>
      <c r="C1013" s="26" t="s">
        <v>4050</v>
      </c>
    </row>
    <row r="1014" spans="1:3">
      <c r="A1014" s="22"/>
      <c r="B1014" s="22">
        <v>1</v>
      </c>
      <c r="C1014" s="26" t="s">
        <v>4847</v>
      </c>
    </row>
    <row r="1015" spans="1:3">
      <c r="A1015" s="22"/>
      <c r="B1015" s="22">
        <v>2</v>
      </c>
      <c r="C1015" s="26" t="s">
        <v>4848</v>
      </c>
    </row>
    <row r="1016" spans="1:3">
      <c r="A1016" s="22"/>
      <c r="B1016" s="22">
        <v>3</v>
      </c>
      <c r="C1016" s="26" t="s">
        <v>4849</v>
      </c>
    </row>
    <row r="1017" spans="1:3">
      <c r="A1017" s="22"/>
      <c r="B1017" s="22">
        <v>4</v>
      </c>
      <c r="C1017" s="22" t="s">
        <v>4850</v>
      </c>
    </row>
    <row r="1018" spans="1:3">
      <c r="A1018" s="22"/>
      <c r="B1018" s="22">
        <v>5</v>
      </c>
      <c r="C1018" s="22" t="s">
        <v>4851</v>
      </c>
    </row>
    <row r="1019" spans="1:3">
      <c r="A1019" s="25" t="s">
        <v>3832</v>
      </c>
      <c r="B1019" s="22">
        <v>0</v>
      </c>
      <c r="C1019" s="26" t="s">
        <v>4050</v>
      </c>
    </row>
    <row r="1020" spans="1:3">
      <c r="A1020" s="22"/>
      <c r="B1020" s="22">
        <v>1</v>
      </c>
      <c r="C1020" s="26" t="s">
        <v>4852</v>
      </c>
    </row>
    <row r="1021" spans="1:3">
      <c r="A1021" s="22"/>
      <c r="B1021" s="22">
        <v>2</v>
      </c>
      <c r="C1021" s="26" t="s">
        <v>4853</v>
      </c>
    </row>
    <row r="1022" spans="1:3">
      <c r="A1022" s="22"/>
      <c r="B1022" s="22">
        <v>3</v>
      </c>
      <c r="C1022" s="26" t="s">
        <v>4854</v>
      </c>
    </row>
    <row r="1023" spans="1:3">
      <c r="A1023" s="22"/>
      <c r="B1023" s="22">
        <v>4</v>
      </c>
      <c r="C1023" s="22" t="s">
        <v>4855</v>
      </c>
    </row>
    <row r="1024" spans="1:3">
      <c r="A1024" s="22"/>
      <c r="B1024" s="22">
        <v>5</v>
      </c>
      <c r="C1024" s="22" t="s">
        <v>4856</v>
      </c>
    </row>
    <row r="1025" spans="1:3">
      <c r="A1025" s="25" t="s">
        <v>3833</v>
      </c>
      <c r="B1025" s="22">
        <v>0</v>
      </c>
      <c r="C1025" s="26" t="s">
        <v>4050</v>
      </c>
    </row>
    <row r="1026" spans="1:3">
      <c r="A1026" s="22"/>
      <c r="B1026" s="22">
        <v>1</v>
      </c>
      <c r="C1026" s="26" t="s">
        <v>4857</v>
      </c>
    </row>
    <row r="1027" spans="1:3">
      <c r="A1027" s="22"/>
      <c r="B1027" s="22">
        <v>2</v>
      </c>
      <c r="C1027" s="26" t="s">
        <v>4858</v>
      </c>
    </row>
    <row r="1028" spans="1:3">
      <c r="A1028" s="22"/>
      <c r="B1028" s="22">
        <v>3</v>
      </c>
      <c r="C1028" s="26" t="s">
        <v>4859</v>
      </c>
    </row>
    <row r="1029" spans="1:3">
      <c r="A1029" s="22"/>
      <c r="B1029" s="22">
        <v>4</v>
      </c>
      <c r="C1029" s="22" t="s">
        <v>4860</v>
      </c>
    </row>
    <row r="1030" spans="1:3">
      <c r="A1030" s="22"/>
      <c r="B1030" s="22">
        <v>5</v>
      </c>
      <c r="C1030" s="22" t="s">
        <v>4861</v>
      </c>
    </row>
    <row r="1031" spans="1:3">
      <c r="A1031" s="25" t="s">
        <v>3834</v>
      </c>
      <c r="B1031" s="22">
        <v>0</v>
      </c>
      <c r="C1031" s="26" t="s">
        <v>4050</v>
      </c>
    </row>
    <row r="1032" spans="1:3">
      <c r="A1032" s="22"/>
      <c r="B1032" s="22">
        <v>1</v>
      </c>
      <c r="C1032" s="26" t="s">
        <v>4777</v>
      </c>
    </row>
    <row r="1033" spans="1:3">
      <c r="A1033" s="22"/>
      <c r="B1033" s="22">
        <v>2</v>
      </c>
      <c r="C1033" s="26" t="s">
        <v>4778</v>
      </c>
    </row>
    <row r="1034" spans="1:3">
      <c r="A1034" s="22"/>
      <c r="B1034" s="22">
        <v>3</v>
      </c>
      <c r="C1034" s="26" t="s">
        <v>4779</v>
      </c>
    </row>
    <row r="1035" spans="1:3">
      <c r="A1035" s="22"/>
      <c r="B1035" s="22">
        <v>4</v>
      </c>
      <c r="C1035" s="22" t="s">
        <v>4780</v>
      </c>
    </row>
    <row r="1036" spans="1:3">
      <c r="A1036" s="22"/>
      <c r="B1036" s="22">
        <v>5</v>
      </c>
      <c r="C1036" s="22" t="s">
        <v>4781</v>
      </c>
    </row>
    <row r="1037" spans="1:3">
      <c r="A1037" s="25" t="s">
        <v>3835</v>
      </c>
      <c r="B1037" s="22">
        <v>0</v>
      </c>
      <c r="C1037" s="26" t="s">
        <v>4050</v>
      </c>
    </row>
    <row r="1038" spans="1:3">
      <c r="A1038" s="22"/>
      <c r="B1038" s="22">
        <v>1</v>
      </c>
      <c r="C1038" s="26" t="s">
        <v>4862</v>
      </c>
    </row>
    <row r="1039" spans="1:3">
      <c r="A1039" s="22"/>
      <c r="B1039" s="22">
        <v>2</v>
      </c>
      <c r="C1039" s="22" t="s">
        <v>4057</v>
      </c>
    </row>
    <row r="1040" spans="1:3">
      <c r="A1040" s="22"/>
      <c r="B1040" s="22">
        <v>3</v>
      </c>
      <c r="C1040" s="22" t="s">
        <v>4863</v>
      </c>
    </row>
    <row r="1041" spans="1:3">
      <c r="A1041" s="22"/>
      <c r="B1041" s="22">
        <v>4</v>
      </c>
      <c r="C1041" s="22" t="s">
        <v>4864</v>
      </c>
    </row>
    <row r="1042" spans="1:3">
      <c r="A1042" s="22"/>
      <c r="B1042" s="22">
        <v>5</v>
      </c>
      <c r="C1042" s="22" t="s">
        <v>4060</v>
      </c>
    </row>
    <row r="1043" spans="1:3">
      <c r="A1043" s="25" t="s">
        <v>3843</v>
      </c>
      <c r="B1043" s="22">
        <v>0</v>
      </c>
      <c r="C1043" s="26" t="s">
        <v>4050</v>
      </c>
    </row>
    <row r="1044" spans="1:3">
      <c r="A1044" s="22"/>
      <c r="B1044" s="22">
        <v>1</v>
      </c>
      <c r="C1044" s="26" t="s">
        <v>4865</v>
      </c>
    </row>
    <row r="1045" spans="1:3">
      <c r="A1045" s="22"/>
      <c r="B1045" s="22">
        <v>2</v>
      </c>
      <c r="C1045" s="22" t="s">
        <v>4866</v>
      </c>
    </row>
    <row r="1046" spans="1:3">
      <c r="A1046" s="22"/>
      <c r="B1046" s="22">
        <v>3</v>
      </c>
      <c r="C1046" s="22" t="s">
        <v>4867</v>
      </c>
    </row>
    <row r="1047" spans="1:3">
      <c r="A1047" s="22"/>
      <c r="B1047" s="22">
        <v>4</v>
      </c>
      <c r="C1047" s="22" t="s">
        <v>4868</v>
      </c>
    </row>
    <row r="1048" spans="1:3" ht="15" thickBot="1">
      <c r="A1048" s="22"/>
      <c r="B1048" s="22">
        <v>5</v>
      </c>
      <c r="C1048" s="22" t="s">
        <v>4869</v>
      </c>
    </row>
    <row r="1049" spans="1:3">
      <c r="A1049" s="130" t="s">
        <v>3844</v>
      </c>
      <c r="B1049" s="65" t="s">
        <v>2714</v>
      </c>
      <c r="C1049" s="65" t="s">
        <v>2715</v>
      </c>
    </row>
    <row r="1050" spans="1:3">
      <c r="A1050" s="25" t="s">
        <v>3845</v>
      </c>
      <c r="B1050" s="22">
        <v>0</v>
      </c>
      <c r="C1050" s="22" t="s">
        <v>4050</v>
      </c>
    </row>
    <row r="1051" spans="1:3">
      <c r="A1051" s="22"/>
      <c r="B1051" s="22">
        <v>1</v>
      </c>
      <c r="C1051" s="22" t="s">
        <v>4870</v>
      </c>
    </row>
    <row r="1052" spans="1:3">
      <c r="A1052" s="22"/>
      <c r="B1052" s="22">
        <v>2</v>
      </c>
      <c r="C1052" s="22" t="s">
        <v>4871</v>
      </c>
    </row>
    <row r="1053" spans="1:3">
      <c r="A1053" s="22"/>
      <c r="B1053" s="22">
        <v>3</v>
      </c>
      <c r="C1053" s="22" t="s">
        <v>4872</v>
      </c>
    </row>
    <row r="1054" spans="1:3">
      <c r="A1054" s="22"/>
      <c r="B1054" s="22">
        <v>4</v>
      </c>
      <c r="C1054" s="22" t="s">
        <v>4873</v>
      </c>
    </row>
    <row r="1055" spans="1:3">
      <c r="A1055" s="22"/>
      <c r="B1055" s="22">
        <v>5</v>
      </c>
      <c r="C1055" s="22" t="s">
        <v>4874</v>
      </c>
    </row>
    <row r="1056" spans="1:3">
      <c r="A1056" s="22" t="s">
        <v>3846</v>
      </c>
      <c r="B1056" s="22">
        <v>0</v>
      </c>
      <c r="C1056" s="22" t="s">
        <v>4050</v>
      </c>
    </row>
    <row r="1057" spans="1:3">
      <c r="A1057" s="22"/>
      <c r="B1057" s="22">
        <v>1</v>
      </c>
      <c r="C1057" s="22" t="s">
        <v>4875</v>
      </c>
    </row>
    <row r="1058" spans="1:3">
      <c r="A1058" s="22"/>
      <c r="B1058" s="22">
        <v>2</v>
      </c>
      <c r="C1058" s="22" t="s">
        <v>4876</v>
      </c>
    </row>
    <row r="1059" spans="1:3">
      <c r="A1059" s="22"/>
      <c r="B1059" s="22">
        <v>3</v>
      </c>
      <c r="C1059" s="22" t="s">
        <v>4877</v>
      </c>
    </row>
    <row r="1060" spans="1:3">
      <c r="A1060" s="22"/>
      <c r="B1060" s="22">
        <v>4</v>
      </c>
      <c r="C1060" s="22" t="s">
        <v>4878</v>
      </c>
    </row>
    <row r="1061" spans="1:3">
      <c r="A1061" s="22"/>
      <c r="B1061" s="22">
        <v>5</v>
      </c>
      <c r="C1061" s="22" t="s">
        <v>4879</v>
      </c>
    </row>
    <row r="1062" spans="1:3">
      <c r="A1062" s="22" t="s">
        <v>3857</v>
      </c>
      <c r="B1062" s="22">
        <v>0</v>
      </c>
      <c r="C1062" s="22" t="s">
        <v>4050</v>
      </c>
    </row>
    <row r="1063" spans="1:3">
      <c r="A1063" s="22"/>
      <c r="B1063" s="22">
        <v>1</v>
      </c>
      <c r="C1063" s="22" t="s">
        <v>4187</v>
      </c>
    </row>
    <row r="1064" spans="1:3">
      <c r="A1064" s="22"/>
      <c r="B1064" s="22">
        <v>2</v>
      </c>
      <c r="C1064" s="22" t="s">
        <v>4880</v>
      </c>
    </row>
    <row r="1065" spans="1:3">
      <c r="A1065" s="22"/>
      <c r="B1065" s="22">
        <v>3</v>
      </c>
      <c r="C1065" s="22" t="s">
        <v>4189</v>
      </c>
    </row>
    <row r="1066" spans="1:3">
      <c r="A1066" s="22"/>
      <c r="B1066" s="22">
        <v>4</v>
      </c>
      <c r="C1066" s="22" t="s">
        <v>4881</v>
      </c>
    </row>
    <row r="1067" spans="1:3">
      <c r="A1067" s="25"/>
      <c r="B1067" s="26">
        <v>5</v>
      </c>
      <c r="C1067" s="22" t="s">
        <v>4882</v>
      </c>
    </row>
    <row r="1068" spans="1:3">
      <c r="A1068" s="25" t="s">
        <v>3858</v>
      </c>
      <c r="B1068" s="22">
        <v>0</v>
      </c>
      <c r="C1068" s="26" t="s">
        <v>4050</v>
      </c>
    </row>
    <row r="1069" spans="1:3">
      <c r="A1069" s="22"/>
      <c r="B1069" s="22">
        <v>1</v>
      </c>
      <c r="C1069" s="26" t="s">
        <v>4883</v>
      </c>
    </row>
    <row r="1070" spans="1:3">
      <c r="A1070" s="22"/>
      <c r="B1070" s="22">
        <v>2</v>
      </c>
      <c r="C1070" s="26" t="s">
        <v>4884</v>
      </c>
    </row>
    <row r="1071" spans="1:3">
      <c r="A1071" s="22"/>
      <c r="B1071" s="22">
        <v>3</v>
      </c>
      <c r="C1071" s="26" t="s">
        <v>4885</v>
      </c>
    </row>
    <row r="1072" spans="1:3">
      <c r="A1072" s="22"/>
      <c r="B1072" s="22">
        <v>4</v>
      </c>
      <c r="C1072" s="22" t="s">
        <v>4886</v>
      </c>
    </row>
    <row r="1073" spans="1:3">
      <c r="A1073" s="22"/>
      <c r="B1073" s="22">
        <v>5</v>
      </c>
      <c r="C1073" s="22" t="s">
        <v>4887</v>
      </c>
    </row>
    <row r="1074" spans="1:3">
      <c r="A1074" s="25" t="s">
        <v>3859</v>
      </c>
      <c r="B1074" s="22">
        <v>0</v>
      </c>
      <c r="C1074" s="22" t="s">
        <v>4050</v>
      </c>
    </row>
    <row r="1075" spans="1:3">
      <c r="A1075" s="22"/>
      <c r="B1075" s="22">
        <v>1</v>
      </c>
      <c r="C1075" s="22" t="s">
        <v>4888</v>
      </c>
    </row>
    <row r="1076" spans="1:3">
      <c r="A1076" s="22"/>
      <c r="B1076" s="22">
        <v>2</v>
      </c>
      <c r="C1076" s="22" t="s">
        <v>4889</v>
      </c>
    </row>
    <row r="1077" spans="1:3">
      <c r="A1077" s="22"/>
      <c r="B1077" s="22">
        <v>3</v>
      </c>
      <c r="C1077" s="22" t="s">
        <v>4890</v>
      </c>
    </row>
    <row r="1078" spans="1:3">
      <c r="A1078" s="22"/>
      <c r="B1078" s="22">
        <v>4</v>
      </c>
      <c r="C1078" s="22" t="s">
        <v>4891</v>
      </c>
    </row>
    <row r="1079" spans="1:3">
      <c r="A1079" s="22"/>
      <c r="B1079" s="26">
        <v>5</v>
      </c>
      <c r="C1079" s="22" t="s">
        <v>4892</v>
      </c>
    </row>
    <row r="1080" spans="1:3">
      <c r="A1080" s="25" t="s">
        <v>3860</v>
      </c>
      <c r="B1080" s="22">
        <v>0</v>
      </c>
      <c r="C1080" s="22" t="s">
        <v>4050</v>
      </c>
    </row>
    <row r="1081" spans="1:3">
      <c r="A1081" s="22"/>
      <c r="B1081" s="22">
        <v>1</v>
      </c>
      <c r="C1081" s="26" t="s">
        <v>4152</v>
      </c>
    </row>
    <row r="1082" spans="1:3">
      <c r="A1082" s="22"/>
      <c r="B1082" s="22">
        <v>2</v>
      </c>
      <c r="C1082" s="26" t="s">
        <v>4153</v>
      </c>
    </row>
    <row r="1083" spans="1:3">
      <c r="A1083" s="22"/>
      <c r="B1083" s="22">
        <v>3</v>
      </c>
      <c r="C1083" s="26" t="s">
        <v>4893</v>
      </c>
    </row>
    <row r="1084" spans="1:3">
      <c r="A1084" s="22"/>
      <c r="B1084" s="22">
        <v>4</v>
      </c>
      <c r="C1084" s="26" t="s">
        <v>4894</v>
      </c>
    </row>
    <row r="1085" spans="1:3">
      <c r="A1085" s="22"/>
      <c r="B1085" s="26">
        <v>5</v>
      </c>
      <c r="C1085" s="26" t="s">
        <v>4895</v>
      </c>
    </row>
    <row r="1086" spans="1:3">
      <c r="A1086" s="25" t="s">
        <v>3861</v>
      </c>
      <c r="B1086" s="22">
        <v>0</v>
      </c>
      <c r="C1086" s="26" t="s">
        <v>4050</v>
      </c>
    </row>
    <row r="1087" spans="1:3">
      <c r="A1087" s="22"/>
      <c r="B1087" s="22">
        <v>1</v>
      </c>
      <c r="C1087" s="26" t="s">
        <v>4896</v>
      </c>
    </row>
    <row r="1088" spans="1:3">
      <c r="A1088" s="22"/>
      <c r="B1088" s="22">
        <v>2</v>
      </c>
      <c r="C1088" s="26" t="s">
        <v>4897</v>
      </c>
    </row>
    <row r="1089" spans="1:5">
      <c r="A1089" s="22"/>
      <c r="B1089" s="22">
        <v>3</v>
      </c>
      <c r="C1089" s="26" t="s">
        <v>4898</v>
      </c>
    </row>
    <row r="1090" spans="1:5">
      <c r="A1090" s="22"/>
      <c r="B1090" s="22">
        <v>4</v>
      </c>
      <c r="C1090" s="22" t="s">
        <v>4899</v>
      </c>
    </row>
    <row r="1091" spans="1:5">
      <c r="A1091" s="22"/>
      <c r="B1091" s="22">
        <v>5</v>
      </c>
      <c r="C1091" s="22" t="s">
        <v>4900</v>
      </c>
    </row>
    <row r="1092" spans="1:5">
      <c r="A1092" s="25" t="s">
        <v>3863</v>
      </c>
      <c r="B1092" s="22">
        <v>0</v>
      </c>
      <c r="C1092" s="22" t="s">
        <v>4050</v>
      </c>
    </row>
    <row r="1093" spans="1:5">
      <c r="A1093" s="22"/>
      <c r="B1093" s="22">
        <v>1</v>
      </c>
      <c r="C1093" s="22" t="s">
        <v>4901</v>
      </c>
    </row>
    <row r="1094" spans="1:5">
      <c r="A1094" s="22"/>
      <c r="B1094" s="22">
        <v>2</v>
      </c>
      <c r="C1094" s="22" t="s">
        <v>4902</v>
      </c>
    </row>
    <row r="1095" spans="1:5">
      <c r="A1095" s="22"/>
      <c r="B1095" s="22">
        <v>3</v>
      </c>
      <c r="C1095" s="22" t="s">
        <v>4903</v>
      </c>
    </row>
    <row r="1096" spans="1:5">
      <c r="A1096" s="22"/>
      <c r="B1096" s="22">
        <v>4</v>
      </c>
      <c r="C1096" s="22" t="s">
        <v>4904</v>
      </c>
    </row>
    <row r="1097" spans="1:5" ht="15" thickBot="1">
      <c r="A1097" s="22"/>
      <c r="B1097" s="22">
        <v>5</v>
      </c>
      <c r="C1097" s="22" t="s">
        <v>4905</v>
      </c>
    </row>
    <row r="1098" spans="1:5">
      <c r="A1098" s="53" t="s">
        <v>4906</v>
      </c>
      <c r="B1098" s="65" t="s">
        <v>2714</v>
      </c>
      <c r="C1098" s="65" t="s">
        <v>4049</v>
      </c>
    </row>
    <row r="1099" spans="1:5">
      <c r="A1099" s="73" t="s">
        <v>2965</v>
      </c>
      <c r="B1099" s="22">
        <v>0</v>
      </c>
      <c r="C1099" s="22" t="s">
        <v>4050</v>
      </c>
      <c r="E1099" s="2"/>
    </row>
    <row r="1100" spans="1:5">
      <c r="A1100" s="73"/>
      <c r="B1100" s="22">
        <v>1</v>
      </c>
      <c r="C1100" s="22" t="s">
        <v>4907</v>
      </c>
      <c r="E1100" s="2"/>
    </row>
    <row r="1101" spans="1:5">
      <c r="A1101" s="73"/>
      <c r="B1101" s="22">
        <v>2</v>
      </c>
      <c r="C1101" s="22" t="s">
        <v>4908</v>
      </c>
      <c r="E1101" s="2"/>
    </row>
    <row r="1102" spans="1:5">
      <c r="A1102" s="73"/>
      <c r="B1102" s="22">
        <v>3</v>
      </c>
      <c r="C1102" s="22" t="s">
        <v>4909</v>
      </c>
      <c r="E1102" s="2"/>
    </row>
    <row r="1103" spans="1:5">
      <c r="A1103" s="73"/>
      <c r="B1103" s="22">
        <v>4</v>
      </c>
      <c r="C1103" s="22" t="s">
        <v>4910</v>
      </c>
      <c r="E1103" s="2"/>
    </row>
    <row r="1104" spans="1:5">
      <c r="A1104" s="73"/>
      <c r="B1104" s="22">
        <v>5</v>
      </c>
      <c r="C1104" s="22" t="s">
        <v>4911</v>
      </c>
      <c r="E1104" s="2"/>
    </row>
    <row r="1105" spans="1:5">
      <c r="A1105" s="73" t="s">
        <v>2966</v>
      </c>
      <c r="B1105" s="22">
        <v>0</v>
      </c>
      <c r="C1105" s="22" t="s">
        <v>4050</v>
      </c>
      <c r="E1105" s="100"/>
    </row>
    <row r="1106" spans="1:5">
      <c r="A1106" s="73"/>
      <c r="B1106" s="22">
        <v>1</v>
      </c>
      <c r="C1106" s="22" t="s">
        <v>4912</v>
      </c>
      <c r="E1106" s="100"/>
    </row>
    <row r="1107" spans="1:5">
      <c r="A1107" s="73"/>
      <c r="B1107" s="22">
        <v>2</v>
      </c>
      <c r="C1107" s="22" t="s">
        <v>4908</v>
      </c>
      <c r="E1107" s="100"/>
    </row>
    <row r="1108" spans="1:5">
      <c r="A1108" s="73"/>
      <c r="B1108" s="22">
        <v>3</v>
      </c>
      <c r="C1108" s="22" t="s">
        <v>4909</v>
      </c>
      <c r="E1108" s="100"/>
    </row>
    <row r="1109" spans="1:5">
      <c r="A1109" s="73"/>
      <c r="B1109" s="22">
        <v>4</v>
      </c>
      <c r="C1109" s="22" t="s">
        <v>4913</v>
      </c>
      <c r="E1109" s="100"/>
    </row>
    <row r="1110" spans="1:5">
      <c r="A1110" s="73"/>
      <c r="B1110" s="22">
        <v>5</v>
      </c>
      <c r="C1110" s="22" t="s">
        <v>4914</v>
      </c>
      <c r="E1110" s="100"/>
    </row>
    <row r="1111" spans="1:5">
      <c r="A1111" s="73" t="s">
        <v>2968</v>
      </c>
      <c r="B1111" s="22">
        <v>0</v>
      </c>
      <c r="C1111" s="22" t="s">
        <v>4050</v>
      </c>
      <c r="E1111" s="2"/>
    </row>
    <row r="1112" spans="1:5">
      <c r="A1112" s="73"/>
      <c r="B1112" s="22">
        <v>1</v>
      </c>
      <c r="C1112" s="22" t="s">
        <v>4056</v>
      </c>
      <c r="E1112" s="2"/>
    </row>
    <row r="1113" spans="1:5">
      <c r="A1113" s="73"/>
      <c r="B1113" s="22">
        <v>2</v>
      </c>
      <c r="C1113" s="22" t="s">
        <v>4057</v>
      </c>
      <c r="E1113" s="2"/>
    </row>
    <row r="1114" spans="1:5">
      <c r="A1114" s="73"/>
      <c r="B1114" s="22">
        <v>3</v>
      </c>
      <c r="C1114" s="22" t="s">
        <v>4915</v>
      </c>
      <c r="E1114" s="2"/>
    </row>
    <row r="1115" spans="1:5">
      <c r="A1115" s="73"/>
      <c r="B1115" s="22">
        <v>4</v>
      </c>
      <c r="C1115" s="22" t="s">
        <v>4916</v>
      </c>
      <c r="E1115" s="2"/>
    </row>
    <row r="1116" spans="1:5">
      <c r="A1116" s="73"/>
      <c r="B1116" s="22">
        <v>5</v>
      </c>
      <c r="C1116" s="22" t="s">
        <v>4060</v>
      </c>
      <c r="E1116" s="2"/>
    </row>
    <row r="1117" spans="1:5">
      <c r="A1117" s="73" t="s">
        <v>2969</v>
      </c>
      <c r="B1117" s="22">
        <v>0</v>
      </c>
      <c r="C1117" s="22" t="s">
        <v>4050</v>
      </c>
      <c r="E1117" s="100"/>
    </row>
    <row r="1118" spans="1:5">
      <c r="A1118" s="73"/>
      <c r="B1118" s="22">
        <v>1</v>
      </c>
      <c r="C1118" s="22" t="s">
        <v>4056</v>
      </c>
      <c r="E1118" s="100"/>
    </row>
    <row r="1119" spans="1:5">
      <c r="A1119" s="73"/>
      <c r="B1119" s="22">
        <v>2</v>
      </c>
      <c r="C1119" s="22" t="s">
        <v>4057</v>
      </c>
      <c r="E1119" s="100"/>
    </row>
    <row r="1120" spans="1:5">
      <c r="A1120" s="73"/>
      <c r="B1120" s="22">
        <v>3</v>
      </c>
      <c r="C1120" s="22" t="s">
        <v>4915</v>
      </c>
      <c r="E1120" s="100"/>
    </row>
    <row r="1121" spans="1:5">
      <c r="A1121" s="73"/>
      <c r="B1121" s="22">
        <v>4</v>
      </c>
      <c r="C1121" s="22" t="s">
        <v>4917</v>
      </c>
      <c r="E1121" s="100"/>
    </row>
    <row r="1122" spans="1:5">
      <c r="A1122" s="73"/>
      <c r="B1122" s="22">
        <v>5</v>
      </c>
      <c r="C1122" s="22" t="s">
        <v>4060</v>
      </c>
      <c r="E1122" s="100"/>
    </row>
    <row r="1123" spans="1:5">
      <c r="A1123" s="73" t="s">
        <v>2971</v>
      </c>
      <c r="B1123" s="22">
        <v>0</v>
      </c>
      <c r="C1123" s="22" t="s">
        <v>4050</v>
      </c>
      <c r="E1123" s="32"/>
    </row>
    <row r="1124" spans="1:5">
      <c r="A1124" s="73"/>
      <c r="B1124" s="22">
        <v>1</v>
      </c>
      <c r="C1124" s="22" t="s">
        <v>4918</v>
      </c>
      <c r="E1124" s="32"/>
    </row>
    <row r="1125" spans="1:5">
      <c r="A1125" s="73"/>
      <c r="B1125" s="22">
        <v>2</v>
      </c>
      <c r="C1125" s="22" t="s">
        <v>4919</v>
      </c>
      <c r="E1125" s="32"/>
    </row>
    <row r="1126" spans="1:5">
      <c r="A1126" s="73"/>
      <c r="B1126" s="22">
        <v>3</v>
      </c>
      <c r="C1126" s="22" t="s">
        <v>4920</v>
      </c>
      <c r="E1126" s="32"/>
    </row>
    <row r="1127" spans="1:5">
      <c r="A1127" s="73"/>
      <c r="B1127" s="22">
        <v>4</v>
      </c>
      <c r="C1127" s="22" t="s">
        <v>4921</v>
      </c>
      <c r="E1127" s="32"/>
    </row>
    <row r="1128" spans="1:5">
      <c r="A1128" s="73"/>
      <c r="B1128" s="22">
        <v>5</v>
      </c>
      <c r="C1128" s="22" t="s">
        <v>4922</v>
      </c>
      <c r="E1128" s="32"/>
    </row>
    <row r="1129" spans="1:5">
      <c r="A1129" s="73" t="s">
        <v>2973</v>
      </c>
      <c r="B1129" s="22">
        <v>0</v>
      </c>
      <c r="C1129" s="22" t="s">
        <v>4050</v>
      </c>
      <c r="E1129" s="100"/>
    </row>
    <row r="1130" spans="1:5">
      <c r="A1130" s="73"/>
      <c r="B1130" s="22">
        <v>1</v>
      </c>
      <c r="C1130" s="22" t="s">
        <v>4923</v>
      </c>
      <c r="E1130" s="100"/>
    </row>
    <row r="1131" spans="1:5">
      <c r="A1131" s="73"/>
      <c r="B1131" s="22">
        <v>2</v>
      </c>
      <c r="C1131" s="22" t="s">
        <v>4924</v>
      </c>
      <c r="E1131" s="100"/>
    </row>
    <row r="1132" spans="1:5">
      <c r="A1132" s="73"/>
      <c r="B1132" s="22">
        <v>3</v>
      </c>
      <c r="C1132" s="22" t="s">
        <v>4925</v>
      </c>
      <c r="E1132" s="100"/>
    </row>
    <row r="1133" spans="1:5">
      <c r="A1133" s="73"/>
      <c r="B1133" s="22">
        <v>4</v>
      </c>
      <c r="C1133" s="22" t="s">
        <v>4926</v>
      </c>
      <c r="E1133" s="100"/>
    </row>
    <row r="1134" spans="1:5">
      <c r="A1134" s="73"/>
      <c r="B1134" s="22">
        <v>5</v>
      </c>
      <c r="C1134" s="22" t="s">
        <v>4927</v>
      </c>
      <c r="E1134" s="100"/>
    </row>
    <row r="1135" spans="1:5">
      <c r="A1135" s="73" t="s">
        <v>2974</v>
      </c>
      <c r="B1135" s="22">
        <v>0</v>
      </c>
      <c r="C1135" s="22" t="s">
        <v>4050</v>
      </c>
      <c r="E1135" s="100"/>
    </row>
    <row r="1136" spans="1:5">
      <c r="A1136" s="73"/>
      <c r="B1136" s="22">
        <v>1</v>
      </c>
      <c r="C1136" s="22" t="s">
        <v>4928</v>
      </c>
      <c r="E1136" s="100"/>
    </row>
    <row r="1137" spans="1:5">
      <c r="A1137" s="73"/>
      <c r="B1137" s="22">
        <v>2</v>
      </c>
      <c r="C1137" s="22" t="s">
        <v>4929</v>
      </c>
      <c r="E1137" s="100"/>
    </row>
    <row r="1138" spans="1:5">
      <c r="A1138" s="73"/>
      <c r="B1138" s="22">
        <v>3</v>
      </c>
      <c r="C1138" s="22" t="s">
        <v>4930</v>
      </c>
      <c r="E1138" s="100"/>
    </row>
    <row r="1139" spans="1:5">
      <c r="A1139" s="73"/>
      <c r="B1139" s="22">
        <v>4</v>
      </c>
      <c r="C1139" s="22" t="s">
        <v>4931</v>
      </c>
      <c r="E1139" s="100"/>
    </row>
    <row r="1140" spans="1:5">
      <c r="A1140" s="73"/>
      <c r="B1140" s="22">
        <v>5</v>
      </c>
      <c r="C1140" s="22" t="s">
        <v>4932</v>
      </c>
      <c r="E1140" s="100"/>
    </row>
    <row r="1141" spans="1:5">
      <c r="A1141" s="73" t="s">
        <v>2975</v>
      </c>
      <c r="B1141" s="22">
        <v>0</v>
      </c>
      <c r="C1141" s="22" t="s">
        <v>4050</v>
      </c>
      <c r="E1141" s="100"/>
    </row>
    <row r="1142" spans="1:5">
      <c r="A1142" s="73"/>
      <c r="B1142" s="22">
        <v>1</v>
      </c>
      <c r="C1142" s="22" t="s">
        <v>4933</v>
      </c>
      <c r="E1142" s="100"/>
    </row>
    <row r="1143" spans="1:5">
      <c r="A1143" s="73"/>
      <c r="B1143" s="22">
        <v>2</v>
      </c>
      <c r="C1143" s="22" t="s">
        <v>4934</v>
      </c>
      <c r="E1143" s="100"/>
    </row>
    <row r="1144" spans="1:5">
      <c r="A1144" s="73"/>
      <c r="B1144" s="22">
        <v>3</v>
      </c>
      <c r="C1144" s="22" t="s">
        <v>4935</v>
      </c>
      <c r="E1144" s="100"/>
    </row>
    <row r="1145" spans="1:5">
      <c r="A1145" s="73"/>
      <c r="B1145" s="22">
        <v>4</v>
      </c>
      <c r="C1145" s="22" t="s">
        <v>4936</v>
      </c>
      <c r="E1145" s="100"/>
    </row>
    <row r="1146" spans="1:5">
      <c r="A1146" s="73"/>
      <c r="B1146" s="22">
        <v>5</v>
      </c>
      <c r="C1146" s="22" t="s">
        <v>4937</v>
      </c>
      <c r="E1146" s="100"/>
    </row>
    <row r="1147" spans="1:5">
      <c r="A1147" s="73" t="s">
        <v>3543</v>
      </c>
      <c r="B1147" s="22">
        <v>0</v>
      </c>
      <c r="C1147" s="22" t="s">
        <v>4050</v>
      </c>
      <c r="D1147" t="s">
        <v>1485</v>
      </c>
      <c r="E1147" s="100"/>
    </row>
    <row r="1148" spans="1:5">
      <c r="A1148" s="73"/>
      <c r="B1148" s="22">
        <v>1</v>
      </c>
      <c r="C1148" s="22" t="s">
        <v>4938</v>
      </c>
      <c r="E1148" s="100"/>
    </row>
    <row r="1149" spans="1:5">
      <c r="A1149" s="73"/>
      <c r="B1149" s="22">
        <v>2</v>
      </c>
      <c r="C1149" s="22" t="s">
        <v>4939</v>
      </c>
      <c r="E1149" s="100"/>
    </row>
    <row r="1150" spans="1:5">
      <c r="A1150" s="73"/>
      <c r="B1150" s="22">
        <v>3</v>
      </c>
      <c r="C1150" s="22" t="s">
        <v>4940</v>
      </c>
      <c r="E1150" s="100"/>
    </row>
    <row r="1151" spans="1:5">
      <c r="A1151" s="73"/>
      <c r="B1151" s="22">
        <v>4</v>
      </c>
      <c r="C1151" s="22" t="s">
        <v>4941</v>
      </c>
      <c r="E1151" s="100"/>
    </row>
    <row r="1152" spans="1:5">
      <c r="A1152" s="73"/>
      <c r="B1152" s="22">
        <v>5</v>
      </c>
      <c r="C1152" s="22" t="s">
        <v>4942</v>
      </c>
      <c r="E1152" s="100"/>
    </row>
    <row r="1153" spans="1:5">
      <c r="A1153" s="73" t="s">
        <v>3544</v>
      </c>
      <c r="B1153" s="22">
        <v>0</v>
      </c>
      <c r="C1153" s="22" t="s">
        <v>4050</v>
      </c>
      <c r="D1153" t="s">
        <v>1488</v>
      </c>
      <c r="E1153" s="100"/>
    </row>
    <row r="1154" spans="1:5">
      <c r="A1154" s="73"/>
      <c r="B1154" s="22">
        <v>1</v>
      </c>
      <c r="C1154" s="22" t="s">
        <v>4943</v>
      </c>
      <c r="E1154" s="100"/>
    </row>
    <row r="1155" spans="1:5">
      <c r="A1155" s="73"/>
      <c r="B1155" s="22">
        <v>2</v>
      </c>
      <c r="C1155" s="22" t="s">
        <v>4944</v>
      </c>
      <c r="E1155" s="100"/>
    </row>
    <row r="1156" spans="1:5">
      <c r="A1156" s="73"/>
      <c r="B1156" s="22">
        <v>3</v>
      </c>
      <c r="C1156" s="22" t="s">
        <v>4945</v>
      </c>
      <c r="E1156" s="100"/>
    </row>
    <row r="1157" spans="1:5">
      <c r="A1157" s="73"/>
      <c r="B1157" s="22">
        <v>4</v>
      </c>
      <c r="C1157" s="22" t="s">
        <v>4946</v>
      </c>
      <c r="E1157" s="100"/>
    </row>
    <row r="1158" spans="1:5">
      <c r="A1158" s="73"/>
      <c r="B1158" s="22">
        <v>5</v>
      </c>
      <c r="C1158" s="22" t="s">
        <v>4947</v>
      </c>
      <c r="E1158" s="100"/>
    </row>
    <row r="1159" spans="1:5">
      <c r="A1159" s="73" t="s">
        <v>3545</v>
      </c>
      <c r="B1159" s="22">
        <v>0</v>
      </c>
      <c r="C1159" s="22" t="s">
        <v>4050</v>
      </c>
      <c r="D1159" t="s">
        <v>4948</v>
      </c>
      <c r="E1159" s="100"/>
    </row>
    <row r="1160" spans="1:5">
      <c r="A1160" s="73"/>
      <c r="B1160" s="22">
        <v>1</v>
      </c>
      <c r="C1160" s="22" t="s">
        <v>4949</v>
      </c>
      <c r="E1160" s="100"/>
    </row>
    <row r="1161" spans="1:5">
      <c r="A1161" s="73"/>
      <c r="B1161" s="22">
        <v>2</v>
      </c>
      <c r="C1161" s="22" t="s">
        <v>4950</v>
      </c>
      <c r="E1161" s="100"/>
    </row>
    <row r="1162" spans="1:5">
      <c r="A1162" s="73"/>
      <c r="B1162" s="22">
        <v>3</v>
      </c>
      <c r="C1162" s="22" t="s">
        <v>4951</v>
      </c>
      <c r="E1162" s="100"/>
    </row>
    <row r="1163" spans="1:5">
      <c r="A1163" s="73"/>
      <c r="B1163" s="22">
        <v>4</v>
      </c>
      <c r="C1163" s="22" t="s">
        <v>4952</v>
      </c>
      <c r="E1163" s="100"/>
    </row>
    <row r="1164" spans="1:5">
      <c r="A1164" s="73"/>
      <c r="B1164" s="22">
        <v>5</v>
      </c>
      <c r="C1164" s="22" t="s">
        <v>4953</v>
      </c>
      <c r="E1164" s="100"/>
    </row>
    <row r="1165" spans="1:5">
      <c r="A1165" s="73" t="s">
        <v>3546</v>
      </c>
      <c r="B1165" s="22">
        <v>0</v>
      </c>
      <c r="C1165" s="22" t="s">
        <v>4050</v>
      </c>
      <c r="D1165" t="s">
        <v>4954</v>
      </c>
      <c r="E1165" s="100"/>
    </row>
    <row r="1166" spans="1:5">
      <c r="A1166" s="73"/>
      <c r="B1166" s="22">
        <v>1</v>
      </c>
      <c r="C1166" s="22" t="s">
        <v>4955</v>
      </c>
      <c r="E1166" s="100"/>
    </row>
    <row r="1167" spans="1:5">
      <c r="A1167" s="73"/>
      <c r="B1167" s="22">
        <v>2</v>
      </c>
      <c r="C1167" s="22" t="s">
        <v>4956</v>
      </c>
      <c r="E1167" s="100"/>
    </row>
    <row r="1168" spans="1:5">
      <c r="A1168" s="73"/>
      <c r="B1168" s="22">
        <v>3</v>
      </c>
      <c r="C1168" s="22" t="s">
        <v>4957</v>
      </c>
      <c r="E1168" s="100"/>
    </row>
    <row r="1169" spans="1:5">
      <c r="A1169" s="73"/>
      <c r="B1169" s="22">
        <v>4</v>
      </c>
      <c r="C1169" s="22" t="s">
        <v>4958</v>
      </c>
      <c r="E1169" s="100"/>
    </row>
    <row r="1170" spans="1:5">
      <c r="A1170" s="73"/>
      <c r="B1170" s="22">
        <v>5</v>
      </c>
      <c r="C1170" s="22" t="s">
        <v>4959</v>
      </c>
      <c r="E1170" s="100"/>
    </row>
    <row r="1171" spans="1:5">
      <c r="A1171" s="73" t="s">
        <v>3547</v>
      </c>
      <c r="B1171" s="22">
        <v>0</v>
      </c>
      <c r="C1171" s="22" t="s">
        <v>4050</v>
      </c>
      <c r="D1171" t="s">
        <v>1497</v>
      </c>
      <c r="E1171" s="100"/>
    </row>
    <row r="1172" spans="1:5">
      <c r="A1172" s="73"/>
      <c r="B1172" s="22">
        <v>1</v>
      </c>
      <c r="C1172" s="22" t="s">
        <v>4960</v>
      </c>
      <c r="E1172" s="100"/>
    </row>
    <row r="1173" spans="1:5">
      <c r="A1173" s="73"/>
      <c r="B1173" s="22">
        <v>2</v>
      </c>
      <c r="C1173" s="22" t="s">
        <v>4961</v>
      </c>
      <c r="E1173" s="100"/>
    </row>
    <row r="1174" spans="1:5">
      <c r="A1174" s="73"/>
      <c r="B1174" s="22">
        <v>3</v>
      </c>
      <c r="C1174" s="22" t="s">
        <v>4962</v>
      </c>
      <c r="E1174" s="100"/>
    </row>
    <row r="1175" spans="1:5">
      <c r="A1175" s="73"/>
      <c r="B1175" s="22">
        <v>4</v>
      </c>
      <c r="C1175" s="22" t="s">
        <v>4963</v>
      </c>
      <c r="E1175" s="100"/>
    </row>
    <row r="1176" spans="1:5">
      <c r="A1176" s="73"/>
      <c r="B1176" s="22">
        <v>5</v>
      </c>
      <c r="C1176" s="22" t="s">
        <v>4964</v>
      </c>
      <c r="E1176" s="100"/>
    </row>
    <row r="1177" spans="1:5">
      <c r="A1177" s="73" t="s">
        <v>2978</v>
      </c>
      <c r="B1177" s="22">
        <v>0</v>
      </c>
      <c r="C1177" s="22" t="s">
        <v>4050</v>
      </c>
      <c r="E1177" s="2"/>
    </row>
    <row r="1178" spans="1:5">
      <c r="A1178" s="73"/>
      <c r="B1178" s="22">
        <v>1</v>
      </c>
      <c r="C1178" s="22" t="s">
        <v>4965</v>
      </c>
      <c r="E1178" s="2"/>
    </row>
    <row r="1179" spans="1:5">
      <c r="A1179" s="73"/>
      <c r="B1179" s="22">
        <v>2</v>
      </c>
      <c r="C1179" s="22" t="s">
        <v>4966</v>
      </c>
      <c r="E1179" s="2"/>
    </row>
    <row r="1180" spans="1:5">
      <c r="A1180" s="73"/>
      <c r="B1180" s="22">
        <v>3</v>
      </c>
      <c r="C1180" s="22" t="s">
        <v>4967</v>
      </c>
      <c r="E1180" s="2"/>
    </row>
    <row r="1181" spans="1:5">
      <c r="A1181" s="73"/>
      <c r="B1181" s="22">
        <v>4</v>
      </c>
      <c r="C1181" s="22" t="s">
        <v>4968</v>
      </c>
      <c r="E1181" s="2"/>
    </row>
    <row r="1182" spans="1:5">
      <c r="A1182" s="73"/>
      <c r="B1182" s="22">
        <v>5</v>
      </c>
      <c r="C1182" s="22" t="s">
        <v>4969</v>
      </c>
      <c r="E1182" s="2"/>
    </row>
    <row r="1183" spans="1:5">
      <c r="A1183" s="73" t="s">
        <v>2980</v>
      </c>
      <c r="B1183" s="22">
        <v>0</v>
      </c>
      <c r="C1183" s="22" t="s">
        <v>4050</v>
      </c>
      <c r="E1183" s="100"/>
    </row>
    <row r="1184" spans="1:5">
      <c r="A1184" s="73"/>
      <c r="B1184" s="22">
        <v>1</v>
      </c>
      <c r="C1184" s="22" t="s">
        <v>4970</v>
      </c>
      <c r="E1184" s="100"/>
    </row>
    <row r="1185" spans="1:5">
      <c r="A1185" s="73"/>
      <c r="B1185" s="22">
        <v>2</v>
      </c>
      <c r="C1185" s="22" t="s">
        <v>4971</v>
      </c>
      <c r="E1185" s="100"/>
    </row>
    <row r="1186" spans="1:5">
      <c r="A1186" s="73"/>
      <c r="B1186" s="22">
        <v>3</v>
      </c>
      <c r="C1186" s="22" t="s">
        <v>4972</v>
      </c>
      <c r="E1186" s="100"/>
    </row>
    <row r="1187" spans="1:5">
      <c r="A1187" s="73"/>
      <c r="B1187" s="22">
        <v>4</v>
      </c>
      <c r="C1187" s="22" t="s">
        <v>4973</v>
      </c>
      <c r="E1187" s="100"/>
    </row>
    <row r="1188" spans="1:5">
      <c r="A1188" s="73"/>
      <c r="B1188" s="22">
        <v>5</v>
      </c>
      <c r="C1188" s="22" t="s">
        <v>4974</v>
      </c>
      <c r="E1188" s="100"/>
    </row>
    <row r="1189" spans="1:5">
      <c r="A1189" s="73" t="s">
        <v>2982</v>
      </c>
      <c r="B1189" s="22">
        <v>0</v>
      </c>
      <c r="C1189" s="22" t="s">
        <v>4050</v>
      </c>
      <c r="E1189" s="100"/>
    </row>
    <row r="1190" spans="1:5">
      <c r="A1190" s="73"/>
      <c r="B1190" s="22">
        <v>1</v>
      </c>
      <c r="C1190" s="22" t="s">
        <v>4975</v>
      </c>
      <c r="E1190" s="100"/>
    </row>
    <row r="1191" spans="1:5">
      <c r="A1191" s="73"/>
      <c r="B1191" s="22">
        <v>2</v>
      </c>
      <c r="C1191" s="22" t="s">
        <v>4976</v>
      </c>
      <c r="E1191" s="100"/>
    </row>
    <row r="1192" spans="1:5">
      <c r="A1192" s="73"/>
      <c r="B1192" s="22">
        <v>3</v>
      </c>
      <c r="C1192" s="22" t="s">
        <v>4977</v>
      </c>
      <c r="E1192" s="100"/>
    </row>
    <row r="1193" spans="1:5">
      <c r="A1193" s="73"/>
      <c r="B1193" s="22">
        <v>4</v>
      </c>
      <c r="C1193" s="22" t="s">
        <v>4973</v>
      </c>
      <c r="E1193" s="100"/>
    </row>
    <row r="1194" spans="1:5">
      <c r="A1194" s="73"/>
      <c r="B1194" s="22">
        <v>5</v>
      </c>
      <c r="C1194" s="22" t="s">
        <v>4978</v>
      </c>
      <c r="E1194" s="100"/>
    </row>
    <row r="1195" spans="1:5">
      <c r="A1195" s="73" t="s">
        <v>2983</v>
      </c>
      <c r="B1195" s="22">
        <v>0</v>
      </c>
      <c r="C1195" s="22" t="s">
        <v>4050</v>
      </c>
      <c r="E1195" s="100"/>
    </row>
    <row r="1196" spans="1:5">
      <c r="A1196" s="73"/>
      <c r="B1196" s="22">
        <v>1</v>
      </c>
      <c r="C1196" s="22" t="s">
        <v>4979</v>
      </c>
      <c r="E1196" s="100"/>
    </row>
    <row r="1197" spans="1:5">
      <c r="A1197" s="73"/>
      <c r="B1197" s="22">
        <v>2</v>
      </c>
      <c r="C1197" s="22" t="s">
        <v>4980</v>
      </c>
      <c r="E1197" s="100"/>
    </row>
    <row r="1198" spans="1:5">
      <c r="A1198" s="73"/>
      <c r="B1198" s="22">
        <v>3</v>
      </c>
      <c r="C1198" s="22" t="s">
        <v>4981</v>
      </c>
      <c r="E1198" s="100"/>
    </row>
    <row r="1199" spans="1:5">
      <c r="A1199" s="73"/>
      <c r="B1199" s="22">
        <v>4</v>
      </c>
      <c r="C1199" s="22" t="s">
        <v>4982</v>
      </c>
      <c r="E1199" s="100"/>
    </row>
    <row r="1200" spans="1:5">
      <c r="A1200" s="73"/>
      <c r="B1200" s="22">
        <v>5</v>
      </c>
      <c r="C1200" s="22" t="s">
        <v>4983</v>
      </c>
      <c r="E1200" s="100"/>
    </row>
    <row r="1201" spans="1:5">
      <c r="A1201" s="73" t="s">
        <v>2985</v>
      </c>
      <c r="B1201" s="22">
        <v>0</v>
      </c>
      <c r="C1201" s="22" t="s">
        <v>4050</v>
      </c>
      <c r="E1201" s="100"/>
    </row>
    <row r="1202" spans="1:5">
      <c r="A1202" s="73"/>
      <c r="B1202" s="22">
        <v>1</v>
      </c>
      <c r="C1202" s="22" t="s">
        <v>4984</v>
      </c>
      <c r="E1202" s="100"/>
    </row>
    <row r="1203" spans="1:5">
      <c r="A1203" s="73"/>
      <c r="B1203" s="22">
        <v>2</v>
      </c>
      <c r="C1203" s="22" t="s">
        <v>4985</v>
      </c>
      <c r="E1203" s="100"/>
    </row>
    <row r="1204" spans="1:5">
      <c r="A1204" s="73"/>
      <c r="B1204" s="22">
        <v>3</v>
      </c>
      <c r="C1204" s="22" t="s">
        <v>4986</v>
      </c>
      <c r="E1204" s="100"/>
    </row>
    <row r="1205" spans="1:5">
      <c r="A1205" s="73"/>
      <c r="B1205" s="22">
        <v>4</v>
      </c>
      <c r="C1205" s="22" t="s">
        <v>4987</v>
      </c>
      <c r="E1205" s="100"/>
    </row>
    <row r="1206" spans="1:5">
      <c r="A1206" s="73"/>
      <c r="B1206" s="22">
        <v>5</v>
      </c>
      <c r="C1206" s="22" t="s">
        <v>4988</v>
      </c>
      <c r="E1206" s="100"/>
    </row>
    <row r="1207" spans="1:5">
      <c r="A1207" s="73" t="s">
        <v>2986</v>
      </c>
      <c r="B1207" s="22">
        <v>0</v>
      </c>
      <c r="C1207" s="22" t="s">
        <v>4050</v>
      </c>
      <c r="E1207" s="100"/>
    </row>
    <row r="1208" spans="1:5">
      <c r="A1208" s="73"/>
      <c r="B1208" s="22">
        <v>1</v>
      </c>
      <c r="C1208" s="22" t="s">
        <v>4989</v>
      </c>
      <c r="E1208" s="100"/>
    </row>
    <row r="1209" spans="1:5">
      <c r="A1209" s="73"/>
      <c r="B1209" s="22">
        <v>2</v>
      </c>
      <c r="C1209" s="22" t="s">
        <v>4990</v>
      </c>
      <c r="E1209" s="100"/>
    </row>
    <row r="1210" spans="1:5">
      <c r="A1210" s="73"/>
      <c r="B1210" s="22">
        <v>3</v>
      </c>
      <c r="C1210" s="22" t="s">
        <v>4991</v>
      </c>
      <c r="E1210" s="100"/>
    </row>
    <row r="1211" spans="1:5">
      <c r="A1211" s="73"/>
      <c r="B1211" s="22">
        <v>4</v>
      </c>
      <c r="C1211" s="22" t="s">
        <v>4992</v>
      </c>
      <c r="E1211" s="100"/>
    </row>
    <row r="1212" spans="1:5">
      <c r="A1212" s="73"/>
      <c r="B1212" s="22">
        <v>5</v>
      </c>
      <c r="C1212" s="22" t="s">
        <v>4993</v>
      </c>
      <c r="E1212" s="100"/>
    </row>
    <row r="1213" spans="1:5">
      <c r="A1213" s="73" t="s">
        <v>2989</v>
      </c>
      <c r="B1213" s="22">
        <v>0</v>
      </c>
      <c r="C1213" s="22" t="s">
        <v>4050</v>
      </c>
      <c r="E1213" s="2"/>
    </row>
    <row r="1214" spans="1:5">
      <c r="A1214" s="73"/>
      <c r="B1214" s="22">
        <v>1</v>
      </c>
      <c r="C1214" s="22" t="s">
        <v>4901</v>
      </c>
      <c r="E1214" s="2"/>
    </row>
    <row r="1215" spans="1:5">
      <c r="A1215" s="73"/>
      <c r="B1215" s="22">
        <v>2</v>
      </c>
      <c r="C1215" s="22" t="s">
        <v>4902</v>
      </c>
      <c r="E1215" s="2"/>
    </row>
    <row r="1216" spans="1:5">
      <c r="A1216" s="73"/>
      <c r="B1216" s="22">
        <v>3</v>
      </c>
      <c r="C1216" s="22" t="s">
        <v>4903</v>
      </c>
      <c r="E1216" s="2"/>
    </row>
    <row r="1217" spans="1:5">
      <c r="A1217" s="73"/>
      <c r="B1217" s="22">
        <v>4</v>
      </c>
      <c r="C1217" s="22" t="s">
        <v>4994</v>
      </c>
      <c r="E1217" s="2"/>
    </row>
    <row r="1218" spans="1:5">
      <c r="A1218" s="73"/>
      <c r="B1218" s="22">
        <v>5</v>
      </c>
      <c r="C1218" s="22" t="s">
        <v>4995</v>
      </c>
      <c r="E1218" s="2"/>
    </row>
    <row r="1219" spans="1:5">
      <c r="A1219" s="73" t="s">
        <v>2991</v>
      </c>
      <c r="B1219" s="22">
        <v>0</v>
      </c>
      <c r="C1219" s="22" t="s">
        <v>4050</v>
      </c>
      <c r="E1219" s="100"/>
    </row>
    <row r="1220" spans="1:5">
      <c r="A1220" s="73"/>
      <c r="B1220" s="22">
        <v>1</v>
      </c>
      <c r="C1220" s="22" t="s">
        <v>4996</v>
      </c>
      <c r="E1220" s="100"/>
    </row>
    <row r="1221" spans="1:5">
      <c r="A1221" s="73"/>
      <c r="B1221" s="22">
        <v>2</v>
      </c>
      <c r="C1221" s="22" t="s">
        <v>4997</v>
      </c>
      <c r="E1221" s="100"/>
    </row>
    <row r="1222" spans="1:5">
      <c r="A1222" s="73"/>
      <c r="B1222" s="22">
        <v>3</v>
      </c>
      <c r="C1222" s="22" t="s">
        <v>4998</v>
      </c>
      <c r="E1222" s="100"/>
    </row>
    <row r="1223" spans="1:5">
      <c r="A1223" s="73"/>
      <c r="B1223" s="22">
        <v>4</v>
      </c>
      <c r="C1223" s="22" t="s">
        <v>4999</v>
      </c>
      <c r="E1223" s="100"/>
    </row>
    <row r="1224" spans="1:5">
      <c r="A1224" s="73"/>
      <c r="B1224" s="22">
        <v>5</v>
      </c>
      <c r="C1224" s="22" t="s">
        <v>5000</v>
      </c>
      <c r="E1224" s="100"/>
    </row>
    <row r="1225" spans="1:5">
      <c r="A1225" s="73" t="s">
        <v>3623</v>
      </c>
      <c r="B1225" s="22">
        <v>0</v>
      </c>
      <c r="C1225" s="22" t="s">
        <v>4050</v>
      </c>
      <c r="E1225" s="100"/>
    </row>
    <row r="1226" spans="1:5">
      <c r="A1226" s="73"/>
      <c r="B1226" s="22">
        <v>1</v>
      </c>
      <c r="C1226" s="22" t="s">
        <v>5001</v>
      </c>
      <c r="E1226" s="100"/>
    </row>
    <row r="1227" spans="1:5">
      <c r="A1227" s="73"/>
      <c r="B1227" s="22">
        <v>2</v>
      </c>
      <c r="C1227" s="22" t="s">
        <v>5002</v>
      </c>
      <c r="E1227" s="100"/>
    </row>
    <row r="1228" spans="1:5">
      <c r="A1228" s="73"/>
      <c r="B1228" s="22">
        <v>3</v>
      </c>
      <c r="C1228" s="22" t="s">
        <v>5003</v>
      </c>
      <c r="E1228" s="100"/>
    </row>
    <row r="1229" spans="1:5">
      <c r="A1229" s="73"/>
      <c r="B1229" s="22">
        <v>4</v>
      </c>
      <c r="C1229" s="22" t="s">
        <v>5004</v>
      </c>
      <c r="E1229" s="100"/>
    </row>
    <row r="1230" spans="1:5">
      <c r="A1230" s="73"/>
      <c r="B1230" s="22">
        <v>5</v>
      </c>
      <c r="C1230" s="22" t="s">
        <v>5005</v>
      </c>
      <c r="E1230" s="100"/>
    </row>
    <row r="1231" spans="1:5" ht="15" thickBot="1"/>
    <row r="1232" spans="1:5">
      <c r="A1232" s="75" t="s">
        <v>5006</v>
      </c>
      <c r="B1232" s="65" t="s">
        <v>2714</v>
      </c>
      <c r="C1232" s="65" t="s">
        <v>4049</v>
      </c>
    </row>
    <row r="1233" spans="1:5">
      <c r="A1233" s="73" t="s">
        <v>2997</v>
      </c>
      <c r="B1233" s="22">
        <v>0</v>
      </c>
      <c r="C1233" s="22" t="s">
        <v>4050</v>
      </c>
      <c r="E1233" s="100"/>
    </row>
    <row r="1234" spans="1:5">
      <c r="A1234" s="73"/>
      <c r="B1234" s="22">
        <v>1</v>
      </c>
      <c r="C1234" s="22" t="s">
        <v>4907</v>
      </c>
      <c r="E1234" s="100"/>
    </row>
    <row r="1235" spans="1:5">
      <c r="A1235" s="73"/>
      <c r="B1235" s="22">
        <v>2</v>
      </c>
      <c r="C1235" s="22" t="s">
        <v>4908</v>
      </c>
      <c r="E1235" s="100"/>
    </row>
    <row r="1236" spans="1:5">
      <c r="A1236" s="73"/>
      <c r="B1236" s="22">
        <v>3</v>
      </c>
      <c r="C1236" s="22" t="s">
        <v>4909</v>
      </c>
      <c r="E1236" s="100"/>
    </row>
    <row r="1237" spans="1:5">
      <c r="A1237" s="73"/>
      <c r="B1237" s="22">
        <v>4</v>
      </c>
      <c r="C1237" s="22" t="s">
        <v>4910</v>
      </c>
      <c r="E1237" s="100"/>
    </row>
    <row r="1238" spans="1:5">
      <c r="A1238" s="73"/>
      <c r="B1238" s="22">
        <v>5</v>
      </c>
      <c r="C1238" s="22" t="s">
        <v>4911</v>
      </c>
      <c r="E1238" s="100"/>
    </row>
    <row r="1239" spans="1:5">
      <c r="A1239" s="73" t="s">
        <v>2998</v>
      </c>
      <c r="B1239" s="22">
        <v>0</v>
      </c>
      <c r="C1239" s="22" t="s">
        <v>4050</v>
      </c>
      <c r="E1239" s="2"/>
    </row>
    <row r="1240" spans="1:5">
      <c r="A1240" s="73"/>
      <c r="B1240" s="22">
        <v>1</v>
      </c>
      <c r="C1240" s="22" t="s">
        <v>4912</v>
      </c>
      <c r="E1240" s="2"/>
    </row>
    <row r="1241" spans="1:5">
      <c r="A1241" s="73"/>
      <c r="B1241" s="22">
        <v>2</v>
      </c>
      <c r="C1241" s="22" t="s">
        <v>4908</v>
      </c>
      <c r="E1241" s="2"/>
    </row>
    <row r="1242" spans="1:5">
      <c r="A1242" s="73"/>
      <c r="B1242" s="22">
        <v>3</v>
      </c>
      <c r="C1242" s="22" t="s">
        <v>4909</v>
      </c>
      <c r="E1242" s="2"/>
    </row>
    <row r="1243" spans="1:5">
      <c r="A1243" s="73"/>
      <c r="B1243" s="22">
        <v>4</v>
      </c>
      <c r="C1243" s="22" t="s">
        <v>4913</v>
      </c>
      <c r="E1243" s="2"/>
    </row>
    <row r="1244" spans="1:5">
      <c r="A1244" s="73"/>
      <c r="B1244" s="22">
        <v>5</v>
      </c>
      <c r="C1244" s="22" t="s">
        <v>4914</v>
      </c>
      <c r="E1244" s="2"/>
    </row>
    <row r="1245" spans="1:5">
      <c r="A1245" s="73" t="s">
        <v>3000</v>
      </c>
      <c r="B1245" s="22">
        <v>0</v>
      </c>
      <c r="C1245" s="22" t="s">
        <v>4050</v>
      </c>
      <c r="E1245" s="100"/>
    </row>
    <row r="1246" spans="1:5">
      <c r="A1246" s="73"/>
      <c r="B1246" s="22">
        <v>1</v>
      </c>
      <c r="C1246" s="22" t="s">
        <v>4056</v>
      </c>
      <c r="E1246" s="100"/>
    </row>
    <row r="1247" spans="1:5">
      <c r="A1247" s="73"/>
      <c r="B1247" s="22">
        <v>2</v>
      </c>
      <c r="C1247" s="22" t="s">
        <v>4057</v>
      </c>
      <c r="E1247" s="100"/>
    </row>
    <row r="1248" spans="1:5">
      <c r="A1248" s="73"/>
      <c r="B1248" s="22">
        <v>3</v>
      </c>
      <c r="C1248" s="22" t="s">
        <v>5007</v>
      </c>
      <c r="E1248" s="100"/>
    </row>
    <row r="1249" spans="1:5">
      <c r="A1249" s="73"/>
      <c r="B1249" s="22">
        <v>4</v>
      </c>
      <c r="C1249" s="22" t="s">
        <v>5008</v>
      </c>
      <c r="E1249" s="100"/>
    </row>
    <row r="1250" spans="1:5">
      <c r="A1250" s="73"/>
      <c r="B1250" s="22">
        <v>5</v>
      </c>
      <c r="C1250" s="22" t="s">
        <v>4060</v>
      </c>
      <c r="E1250" s="100"/>
    </row>
    <row r="1251" spans="1:5">
      <c r="A1251" s="73" t="s">
        <v>3001</v>
      </c>
      <c r="B1251" s="22">
        <v>0</v>
      </c>
      <c r="C1251" s="22" t="s">
        <v>4050</v>
      </c>
      <c r="E1251" s="32"/>
    </row>
    <row r="1252" spans="1:5">
      <c r="A1252" s="73"/>
      <c r="B1252" s="22">
        <v>1</v>
      </c>
      <c r="C1252" s="22" t="s">
        <v>4056</v>
      </c>
      <c r="E1252" s="32"/>
    </row>
    <row r="1253" spans="1:5">
      <c r="A1253" s="73"/>
      <c r="B1253" s="22">
        <v>2</v>
      </c>
      <c r="C1253" s="22" t="s">
        <v>4057</v>
      </c>
      <c r="E1253" s="32"/>
    </row>
    <row r="1254" spans="1:5">
      <c r="A1254" s="73"/>
      <c r="B1254" s="22">
        <v>3</v>
      </c>
      <c r="C1254" s="22" t="s">
        <v>5007</v>
      </c>
      <c r="E1254" s="32"/>
    </row>
    <row r="1255" spans="1:5">
      <c r="A1255" s="73"/>
      <c r="B1255" s="22">
        <v>4</v>
      </c>
      <c r="C1255" s="22" t="s">
        <v>5009</v>
      </c>
      <c r="E1255" s="32"/>
    </row>
    <row r="1256" spans="1:5">
      <c r="A1256" s="73"/>
      <c r="B1256" s="22">
        <v>5</v>
      </c>
      <c r="C1256" s="22" t="s">
        <v>4060</v>
      </c>
      <c r="E1256" s="32"/>
    </row>
    <row r="1257" spans="1:5">
      <c r="A1257" s="73" t="s">
        <v>3003</v>
      </c>
      <c r="B1257" s="22">
        <v>0</v>
      </c>
      <c r="C1257" s="22" t="s">
        <v>4050</v>
      </c>
      <c r="E1257" s="100"/>
    </row>
    <row r="1258" spans="1:5">
      <c r="A1258" s="73"/>
      <c r="B1258" s="22">
        <v>1</v>
      </c>
      <c r="C1258" s="22" t="s">
        <v>5010</v>
      </c>
      <c r="E1258" s="100"/>
    </row>
    <row r="1259" spans="1:5">
      <c r="A1259" s="73"/>
      <c r="B1259" s="22">
        <v>2</v>
      </c>
      <c r="C1259" s="22" t="s">
        <v>4919</v>
      </c>
      <c r="E1259" s="100"/>
    </row>
    <row r="1260" spans="1:5">
      <c r="A1260" s="73"/>
      <c r="B1260" s="22">
        <v>3</v>
      </c>
      <c r="C1260" s="22" t="s">
        <v>4920</v>
      </c>
      <c r="E1260" s="100"/>
    </row>
    <row r="1261" spans="1:5">
      <c r="A1261" s="73"/>
      <c r="B1261" s="22">
        <v>4</v>
      </c>
      <c r="C1261" s="22" t="s">
        <v>4921</v>
      </c>
      <c r="E1261" s="100"/>
    </row>
    <row r="1262" spans="1:5">
      <c r="A1262" s="73"/>
      <c r="B1262" s="22">
        <v>5</v>
      </c>
      <c r="C1262" s="22" t="s">
        <v>4922</v>
      </c>
      <c r="E1262" s="100"/>
    </row>
    <row r="1263" spans="1:5">
      <c r="A1263" s="73" t="s">
        <v>3004</v>
      </c>
      <c r="B1263" s="22">
        <v>0</v>
      </c>
      <c r="C1263" s="22" t="s">
        <v>4050</v>
      </c>
      <c r="E1263" s="100"/>
    </row>
    <row r="1264" spans="1:5">
      <c r="A1264" s="73"/>
      <c r="B1264" s="22">
        <v>1</v>
      </c>
      <c r="C1264" s="22" t="s">
        <v>4923</v>
      </c>
      <c r="E1264" s="100"/>
    </row>
    <row r="1265" spans="1:5">
      <c r="A1265" s="73"/>
      <c r="B1265" s="22">
        <v>2</v>
      </c>
      <c r="C1265" s="22" t="s">
        <v>4924</v>
      </c>
      <c r="E1265" s="100"/>
    </row>
    <row r="1266" spans="1:5">
      <c r="A1266" s="73"/>
      <c r="B1266" s="22">
        <v>3</v>
      </c>
      <c r="C1266" s="22" t="s">
        <v>4925</v>
      </c>
      <c r="E1266" s="100"/>
    </row>
    <row r="1267" spans="1:5">
      <c r="A1267" s="73"/>
      <c r="B1267" s="22">
        <v>4</v>
      </c>
      <c r="C1267" s="22" t="s">
        <v>4926</v>
      </c>
      <c r="E1267" s="100"/>
    </row>
    <row r="1268" spans="1:5">
      <c r="A1268" s="73"/>
      <c r="B1268" s="22">
        <v>5</v>
      </c>
      <c r="C1268" s="22" t="s">
        <v>4927</v>
      </c>
      <c r="E1268" s="100"/>
    </row>
    <row r="1269" spans="1:5">
      <c r="A1269" s="73" t="s">
        <v>3005</v>
      </c>
      <c r="B1269" s="22">
        <v>0</v>
      </c>
      <c r="C1269" s="22" t="s">
        <v>4050</v>
      </c>
      <c r="E1269" s="100"/>
    </row>
    <row r="1270" spans="1:5">
      <c r="A1270" s="73"/>
      <c r="B1270" s="22">
        <v>1</v>
      </c>
      <c r="C1270" s="22" t="s">
        <v>4928</v>
      </c>
      <c r="E1270" s="100"/>
    </row>
    <row r="1271" spans="1:5">
      <c r="A1271" s="73"/>
      <c r="B1271" s="22">
        <v>2</v>
      </c>
      <c r="C1271" s="22" t="s">
        <v>4929</v>
      </c>
      <c r="E1271" s="100"/>
    </row>
    <row r="1272" spans="1:5">
      <c r="A1272" s="73"/>
      <c r="B1272" s="22">
        <v>3</v>
      </c>
      <c r="C1272" s="22" t="s">
        <v>4930</v>
      </c>
      <c r="E1272" s="100"/>
    </row>
    <row r="1273" spans="1:5">
      <c r="A1273" s="73"/>
      <c r="B1273" s="22">
        <v>4</v>
      </c>
      <c r="C1273" s="22" t="s">
        <v>4931</v>
      </c>
      <c r="E1273" s="100"/>
    </row>
    <row r="1274" spans="1:5">
      <c r="A1274" s="73"/>
      <c r="B1274" s="22">
        <v>5</v>
      </c>
      <c r="C1274" s="22" t="s">
        <v>4932</v>
      </c>
      <c r="E1274" s="100"/>
    </row>
    <row r="1275" spans="1:5">
      <c r="A1275" s="73" t="s">
        <v>3006</v>
      </c>
      <c r="B1275" s="22">
        <v>0</v>
      </c>
      <c r="C1275" s="22" t="s">
        <v>4050</v>
      </c>
      <c r="E1275" s="2"/>
    </row>
    <row r="1276" spans="1:5">
      <c r="A1276" s="73"/>
      <c r="B1276" s="22">
        <v>1</v>
      </c>
      <c r="C1276" s="22" t="s">
        <v>4933</v>
      </c>
      <c r="E1276" s="2"/>
    </row>
    <row r="1277" spans="1:5">
      <c r="A1277" s="73"/>
      <c r="B1277" s="22">
        <v>2</v>
      </c>
      <c r="C1277" s="22" t="s">
        <v>4934</v>
      </c>
      <c r="E1277" s="2"/>
    </row>
    <row r="1278" spans="1:5">
      <c r="A1278" s="73"/>
      <c r="B1278" s="22">
        <v>3</v>
      </c>
      <c r="C1278" s="22" t="s">
        <v>4935</v>
      </c>
      <c r="E1278" s="2"/>
    </row>
    <row r="1279" spans="1:5">
      <c r="A1279" s="73"/>
      <c r="B1279" s="22">
        <v>4</v>
      </c>
      <c r="C1279" s="22" t="s">
        <v>4936</v>
      </c>
      <c r="E1279" s="2"/>
    </row>
    <row r="1280" spans="1:5">
      <c r="A1280" s="73"/>
      <c r="B1280" s="22">
        <v>5</v>
      </c>
      <c r="C1280" s="22" t="s">
        <v>4937</v>
      </c>
      <c r="E1280" s="2"/>
    </row>
    <row r="1281" spans="1:5">
      <c r="A1281" s="73" t="s">
        <v>3548</v>
      </c>
      <c r="B1281" s="22">
        <v>0</v>
      </c>
      <c r="C1281" s="22" t="s">
        <v>4050</v>
      </c>
      <c r="D1281" t="s">
        <v>1485</v>
      </c>
      <c r="E1281" s="2"/>
    </row>
    <row r="1282" spans="1:5">
      <c r="A1282" s="73"/>
      <c r="B1282" s="22">
        <v>1</v>
      </c>
      <c r="C1282" s="22" t="s">
        <v>4938</v>
      </c>
      <c r="E1282" s="2"/>
    </row>
    <row r="1283" spans="1:5">
      <c r="A1283" s="73"/>
      <c r="B1283" s="22">
        <v>2</v>
      </c>
      <c r="C1283" s="22" t="s">
        <v>4939</v>
      </c>
      <c r="E1283" s="2"/>
    </row>
    <row r="1284" spans="1:5">
      <c r="A1284" s="73"/>
      <c r="B1284" s="22">
        <v>3</v>
      </c>
      <c r="C1284" s="22" t="s">
        <v>4940</v>
      </c>
      <c r="E1284" s="2"/>
    </row>
    <row r="1285" spans="1:5">
      <c r="A1285" s="73"/>
      <c r="B1285" s="22">
        <v>4</v>
      </c>
      <c r="C1285" s="22" t="s">
        <v>4941</v>
      </c>
      <c r="E1285" s="2"/>
    </row>
    <row r="1286" spans="1:5">
      <c r="A1286" s="73"/>
      <c r="B1286" s="22">
        <v>5</v>
      </c>
      <c r="C1286" s="22" t="s">
        <v>4942</v>
      </c>
      <c r="E1286" s="2"/>
    </row>
    <row r="1287" spans="1:5">
      <c r="A1287" s="73" t="s">
        <v>3549</v>
      </c>
      <c r="B1287" s="22">
        <v>0</v>
      </c>
      <c r="C1287" s="22" t="s">
        <v>4050</v>
      </c>
      <c r="D1287" t="s">
        <v>1488</v>
      </c>
      <c r="E1287" s="2"/>
    </row>
    <row r="1288" spans="1:5">
      <c r="A1288" s="73"/>
      <c r="B1288" s="22">
        <v>1</v>
      </c>
      <c r="C1288" s="22" t="s">
        <v>4943</v>
      </c>
      <c r="E1288" s="2"/>
    </row>
    <row r="1289" spans="1:5">
      <c r="A1289" s="73"/>
      <c r="B1289" s="22">
        <v>2</v>
      </c>
      <c r="C1289" s="22" t="s">
        <v>4944</v>
      </c>
      <c r="E1289" s="2"/>
    </row>
    <row r="1290" spans="1:5">
      <c r="A1290" s="73"/>
      <c r="B1290" s="22">
        <v>3</v>
      </c>
      <c r="C1290" s="22" t="s">
        <v>4945</v>
      </c>
      <c r="E1290" s="2"/>
    </row>
    <row r="1291" spans="1:5">
      <c r="A1291" s="73"/>
      <c r="B1291" s="22">
        <v>4</v>
      </c>
      <c r="C1291" s="22" t="s">
        <v>4946</v>
      </c>
      <c r="E1291" s="2"/>
    </row>
    <row r="1292" spans="1:5">
      <c r="A1292" s="73"/>
      <c r="B1292" s="22">
        <v>5</v>
      </c>
      <c r="C1292" s="22" t="s">
        <v>4947</v>
      </c>
      <c r="E1292" s="2"/>
    </row>
    <row r="1293" spans="1:5">
      <c r="A1293" s="73" t="s">
        <v>3550</v>
      </c>
      <c r="B1293" s="22">
        <v>0</v>
      </c>
      <c r="C1293" s="22" t="s">
        <v>4050</v>
      </c>
      <c r="D1293" t="s">
        <v>4948</v>
      </c>
      <c r="E1293" s="2"/>
    </row>
    <row r="1294" spans="1:5">
      <c r="A1294" s="73"/>
      <c r="B1294" s="22">
        <v>1</v>
      </c>
      <c r="C1294" s="22" t="s">
        <v>4949</v>
      </c>
      <c r="E1294" s="2"/>
    </row>
    <row r="1295" spans="1:5">
      <c r="A1295" s="73"/>
      <c r="B1295" s="22">
        <v>2</v>
      </c>
      <c r="C1295" s="22" t="s">
        <v>4950</v>
      </c>
      <c r="E1295" s="2"/>
    </row>
    <row r="1296" spans="1:5">
      <c r="A1296" s="73"/>
      <c r="B1296" s="22">
        <v>3</v>
      </c>
      <c r="C1296" s="22" t="s">
        <v>4951</v>
      </c>
      <c r="E1296" s="2"/>
    </row>
    <row r="1297" spans="1:5">
      <c r="A1297" s="73"/>
      <c r="B1297" s="22">
        <v>4</v>
      </c>
      <c r="C1297" s="22" t="s">
        <v>4952</v>
      </c>
      <c r="E1297" s="2"/>
    </row>
    <row r="1298" spans="1:5">
      <c r="A1298" s="73"/>
      <c r="B1298" s="22">
        <v>5</v>
      </c>
      <c r="C1298" s="22" t="s">
        <v>4953</v>
      </c>
      <c r="E1298" s="2"/>
    </row>
    <row r="1299" spans="1:5">
      <c r="A1299" s="73" t="s">
        <v>3551</v>
      </c>
      <c r="B1299" s="22">
        <v>0</v>
      </c>
      <c r="C1299" s="22" t="s">
        <v>4050</v>
      </c>
      <c r="D1299" t="s">
        <v>4954</v>
      </c>
      <c r="E1299" s="2"/>
    </row>
    <row r="1300" spans="1:5">
      <c r="A1300" s="73"/>
      <c r="B1300" s="22">
        <v>1</v>
      </c>
      <c r="C1300" s="22" t="s">
        <v>4955</v>
      </c>
      <c r="E1300" s="2"/>
    </row>
    <row r="1301" spans="1:5">
      <c r="A1301" s="73"/>
      <c r="B1301" s="22">
        <v>2</v>
      </c>
      <c r="C1301" s="22" t="s">
        <v>4956</v>
      </c>
      <c r="E1301" s="2"/>
    </row>
    <row r="1302" spans="1:5">
      <c r="A1302" s="73"/>
      <c r="B1302" s="22">
        <v>3</v>
      </c>
      <c r="C1302" s="22" t="s">
        <v>4957</v>
      </c>
      <c r="E1302" s="2"/>
    </row>
    <row r="1303" spans="1:5">
      <c r="A1303" s="73"/>
      <c r="B1303" s="22">
        <v>4</v>
      </c>
      <c r="C1303" s="22" t="s">
        <v>4958</v>
      </c>
      <c r="E1303" s="2"/>
    </row>
    <row r="1304" spans="1:5">
      <c r="A1304" s="73"/>
      <c r="B1304" s="22">
        <v>5</v>
      </c>
      <c r="C1304" s="22" t="s">
        <v>4959</v>
      </c>
      <c r="E1304" s="2"/>
    </row>
    <row r="1305" spans="1:5">
      <c r="A1305" s="73" t="s">
        <v>3552</v>
      </c>
      <c r="B1305" s="22">
        <v>0</v>
      </c>
      <c r="C1305" s="22" t="s">
        <v>4050</v>
      </c>
      <c r="D1305" t="s">
        <v>1497</v>
      </c>
      <c r="E1305" s="2"/>
    </row>
    <row r="1306" spans="1:5">
      <c r="A1306" s="73"/>
      <c r="B1306" s="22">
        <v>1</v>
      </c>
      <c r="C1306" s="22" t="s">
        <v>4960</v>
      </c>
      <c r="E1306" s="2"/>
    </row>
    <row r="1307" spans="1:5">
      <c r="A1307" s="73"/>
      <c r="B1307" s="22">
        <v>2</v>
      </c>
      <c r="C1307" s="22" t="s">
        <v>4961</v>
      </c>
      <c r="E1307" s="2"/>
    </row>
    <row r="1308" spans="1:5">
      <c r="A1308" s="73"/>
      <c r="B1308" s="22">
        <v>3</v>
      </c>
      <c r="C1308" s="22" t="s">
        <v>4962</v>
      </c>
      <c r="E1308" s="2"/>
    </row>
    <row r="1309" spans="1:5">
      <c r="A1309" s="73"/>
      <c r="B1309" s="22">
        <v>4</v>
      </c>
      <c r="C1309" s="22" t="s">
        <v>4963</v>
      </c>
      <c r="E1309" s="2"/>
    </row>
    <row r="1310" spans="1:5">
      <c r="A1310" s="73"/>
      <c r="B1310" s="22">
        <v>5</v>
      </c>
      <c r="C1310" s="22" t="s">
        <v>4964</v>
      </c>
      <c r="E1310" s="2"/>
    </row>
    <row r="1311" spans="1:5">
      <c r="A1311" s="73" t="s">
        <v>3008</v>
      </c>
      <c r="B1311" s="22">
        <v>0</v>
      </c>
      <c r="C1311" s="22" t="s">
        <v>4050</v>
      </c>
      <c r="E1311" s="100"/>
    </row>
    <row r="1312" spans="1:5">
      <c r="A1312" s="73"/>
      <c r="B1312" s="22">
        <v>1</v>
      </c>
      <c r="C1312" s="22" t="s">
        <v>4965</v>
      </c>
      <c r="E1312" s="100"/>
    </row>
    <row r="1313" spans="1:5">
      <c r="A1313" s="73"/>
      <c r="B1313" s="22">
        <v>2</v>
      </c>
      <c r="C1313" s="22" t="s">
        <v>4966</v>
      </c>
      <c r="E1313" s="100"/>
    </row>
    <row r="1314" spans="1:5">
      <c r="A1314" s="73"/>
      <c r="B1314" s="22">
        <v>3</v>
      </c>
      <c r="C1314" s="22" t="s">
        <v>4967</v>
      </c>
      <c r="E1314" s="100"/>
    </row>
    <row r="1315" spans="1:5">
      <c r="A1315" s="73"/>
      <c r="B1315" s="22">
        <v>4</v>
      </c>
      <c r="C1315" s="22" t="s">
        <v>4968</v>
      </c>
      <c r="E1315" s="100"/>
    </row>
    <row r="1316" spans="1:5">
      <c r="A1316" s="73"/>
      <c r="B1316" s="22">
        <v>5</v>
      </c>
      <c r="C1316" s="22" t="s">
        <v>4969</v>
      </c>
      <c r="E1316" s="100"/>
    </row>
    <row r="1317" spans="1:5">
      <c r="A1317" s="73" t="s">
        <v>3009</v>
      </c>
      <c r="B1317" s="22">
        <v>0</v>
      </c>
      <c r="C1317" s="22" t="s">
        <v>4050</v>
      </c>
      <c r="E1317" s="100"/>
    </row>
    <row r="1318" spans="1:5">
      <c r="A1318" s="73"/>
      <c r="B1318" s="22">
        <v>1</v>
      </c>
      <c r="C1318" s="22" t="s">
        <v>4970</v>
      </c>
      <c r="E1318" s="100"/>
    </row>
    <row r="1319" spans="1:5">
      <c r="A1319" s="73"/>
      <c r="B1319" s="22">
        <v>2</v>
      </c>
      <c r="C1319" s="22" t="s">
        <v>4971</v>
      </c>
      <c r="E1319" s="100"/>
    </row>
    <row r="1320" spans="1:5">
      <c r="A1320" s="73"/>
      <c r="B1320" s="22">
        <v>3</v>
      </c>
      <c r="C1320" s="22" t="s">
        <v>4972</v>
      </c>
      <c r="E1320" s="100"/>
    </row>
    <row r="1321" spans="1:5">
      <c r="A1321" s="73"/>
      <c r="B1321" s="22">
        <v>4</v>
      </c>
      <c r="C1321" s="22" t="s">
        <v>4973</v>
      </c>
      <c r="E1321" s="100"/>
    </row>
    <row r="1322" spans="1:5">
      <c r="A1322" s="73"/>
      <c r="B1322" s="22">
        <v>5</v>
      </c>
      <c r="C1322" s="22" t="s">
        <v>4974</v>
      </c>
      <c r="E1322" s="100"/>
    </row>
    <row r="1323" spans="1:5">
      <c r="A1323" s="73" t="s">
        <v>3010</v>
      </c>
      <c r="B1323" s="22">
        <v>0</v>
      </c>
      <c r="C1323" s="22" t="s">
        <v>4050</v>
      </c>
      <c r="E1323" s="100"/>
    </row>
    <row r="1324" spans="1:5">
      <c r="A1324" s="73"/>
      <c r="B1324" s="22">
        <v>1</v>
      </c>
      <c r="C1324" s="22" t="s">
        <v>4975</v>
      </c>
      <c r="E1324" s="100"/>
    </row>
    <row r="1325" spans="1:5">
      <c r="A1325" s="73"/>
      <c r="B1325" s="22">
        <v>2</v>
      </c>
      <c r="C1325" s="22" t="s">
        <v>4976</v>
      </c>
      <c r="E1325" s="100"/>
    </row>
    <row r="1326" spans="1:5">
      <c r="A1326" s="73"/>
      <c r="B1326" s="22">
        <v>3</v>
      </c>
      <c r="C1326" s="22" t="s">
        <v>4977</v>
      </c>
      <c r="E1326" s="100"/>
    </row>
    <row r="1327" spans="1:5">
      <c r="A1327" s="73"/>
      <c r="B1327" s="22">
        <v>4</v>
      </c>
      <c r="C1327" s="22" t="s">
        <v>4973</v>
      </c>
      <c r="E1327" s="100"/>
    </row>
    <row r="1328" spans="1:5">
      <c r="A1328" s="73"/>
      <c r="B1328" s="22">
        <v>5</v>
      </c>
      <c r="C1328" s="22" t="s">
        <v>4978</v>
      </c>
      <c r="E1328" s="100"/>
    </row>
    <row r="1329" spans="1:5">
      <c r="A1329" s="73" t="s">
        <v>3011</v>
      </c>
      <c r="B1329" s="22">
        <v>0</v>
      </c>
      <c r="C1329" s="22" t="s">
        <v>4050</v>
      </c>
      <c r="E1329" s="2"/>
    </row>
    <row r="1330" spans="1:5">
      <c r="A1330" s="73"/>
      <c r="B1330" s="22">
        <v>1</v>
      </c>
      <c r="C1330" s="22" t="s">
        <v>4979</v>
      </c>
      <c r="E1330" s="2"/>
    </row>
    <row r="1331" spans="1:5">
      <c r="A1331" s="73"/>
      <c r="B1331" s="22">
        <v>2</v>
      </c>
      <c r="C1331" s="22" t="s">
        <v>4980</v>
      </c>
      <c r="E1331" s="2"/>
    </row>
    <row r="1332" spans="1:5">
      <c r="A1332" s="73"/>
      <c r="B1332" s="22">
        <v>3</v>
      </c>
      <c r="C1332" s="22" t="s">
        <v>4981</v>
      </c>
      <c r="E1332" s="2"/>
    </row>
    <row r="1333" spans="1:5">
      <c r="A1333" s="73"/>
      <c r="B1333" s="22">
        <v>4</v>
      </c>
      <c r="C1333" s="22" t="s">
        <v>4982</v>
      </c>
      <c r="E1333" s="2"/>
    </row>
    <row r="1334" spans="1:5">
      <c r="A1334" s="73"/>
      <c r="B1334" s="22">
        <v>5</v>
      </c>
      <c r="C1334" s="22" t="s">
        <v>4983</v>
      </c>
      <c r="E1334" s="2"/>
    </row>
    <row r="1335" spans="1:5">
      <c r="A1335" s="73" t="s">
        <v>3012</v>
      </c>
      <c r="B1335" s="22">
        <v>0</v>
      </c>
      <c r="C1335" s="22" t="s">
        <v>4050</v>
      </c>
      <c r="E1335" s="2"/>
    </row>
    <row r="1336" spans="1:5">
      <c r="A1336" s="73"/>
      <c r="B1336" s="22">
        <v>1</v>
      </c>
      <c r="C1336" s="22" t="s">
        <v>4984</v>
      </c>
      <c r="E1336" s="2"/>
    </row>
    <row r="1337" spans="1:5">
      <c r="A1337" s="73"/>
      <c r="B1337" s="22">
        <v>2</v>
      </c>
      <c r="C1337" s="22" t="s">
        <v>4985</v>
      </c>
      <c r="E1337" s="2"/>
    </row>
    <row r="1338" spans="1:5">
      <c r="A1338" s="73"/>
      <c r="B1338" s="22">
        <v>3</v>
      </c>
      <c r="C1338" s="22" t="s">
        <v>4986</v>
      </c>
      <c r="E1338" s="2"/>
    </row>
    <row r="1339" spans="1:5">
      <c r="A1339" s="73"/>
      <c r="B1339" s="22">
        <v>4</v>
      </c>
      <c r="C1339" s="22" t="s">
        <v>4987</v>
      </c>
      <c r="E1339" s="2"/>
    </row>
    <row r="1340" spans="1:5">
      <c r="A1340" s="73"/>
      <c r="B1340" s="22">
        <v>5</v>
      </c>
      <c r="C1340" s="22" t="s">
        <v>4988</v>
      </c>
      <c r="E1340" s="2"/>
    </row>
    <row r="1341" spans="1:5">
      <c r="A1341" s="73" t="s">
        <v>3013</v>
      </c>
      <c r="B1341" s="22">
        <v>0</v>
      </c>
      <c r="C1341" s="22" t="s">
        <v>4050</v>
      </c>
      <c r="E1341" s="2"/>
    </row>
    <row r="1342" spans="1:5">
      <c r="A1342" s="73"/>
      <c r="B1342" s="22">
        <v>1</v>
      </c>
      <c r="C1342" s="22" t="s">
        <v>4989</v>
      </c>
      <c r="E1342" s="2"/>
    </row>
    <row r="1343" spans="1:5">
      <c r="A1343" s="73"/>
      <c r="B1343" s="22">
        <v>2</v>
      </c>
      <c r="C1343" s="22" t="s">
        <v>4990</v>
      </c>
      <c r="E1343" s="2"/>
    </row>
    <row r="1344" spans="1:5">
      <c r="A1344" s="73"/>
      <c r="B1344" s="22">
        <v>3</v>
      </c>
      <c r="C1344" s="22" t="s">
        <v>4991</v>
      </c>
      <c r="E1344" s="2"/>
    </row>
    <row r="1345" spans="1:5">
      <c r="A1345" s="73"/>
      <c r="B1345" s="22">
        <v>4</v>
      </c>
      <c r="C1345" s="22" t="s">
        <v>4992</v>
      </c>
      <c r="E1345" s="2"/>
    </row>
    <row r="1346" spans="1:5">
      <c r="A1346" s="73"/>
      <c r="B1346" s="22">
        <v>5</v>
      </c>
      <c r="C1346" s="22" t="s">
        <v>4993</v>
      </c>
      <c r="E1346" s="2"/>
    </row>
    <row r="1347" spans="1:5">
      <c r="A1347" s="73" t="s">
        <v>3015</v>
      </c>
      <c r="B1347" s="22">
        <v>0</v>
      </c>
      <c r="C1347" s="22" t="s">
        <v>4050</v>
      </c>
      <c r="E1347" s="100"/>
    </row>
    <row r="1348" spans="1:5">
      <c r="A1348" s="73"/>
      <c r="B1348" s="22">
        <v>1</v>
      </c>
      <c r="C1348" s="22" t="s">
        <v>4901</v>
      </c>
      <c r="E1348" s="100"/>
    </row>
    <row r="1349" spans="1:5">
      <c r="A1349" s="73"/>
      <c r="B1349" s="22">
        <v>2</v>
      </c>
      <c r="C1349" s="22" t="s">
        <v>4902</v>
      </c>
      <c r="E1349" s="100"/>
    </row>
    <row r="1350" spans="1:5">
      <c r="A1350" s="73"/>
      <c r="B1350" s="22">
        <v>3</v>
      </c>
      <c r="C1350" s="22" t="s">
        <v>4903</v>
      </c>
      <c r="E1350" s="100"/>
    </row>
    <row r="1351" spans="1:5">
      <c r="A1351" s="73"/>
      <c r="B1351" s="22">
        <v>4</v>
      </c>
      <c r="C1351" s="22" t="s">
        <v>4994</v>
      </c>
      <c r="E1351" s="100"/>
    </row>
    <row r="1352" spans="1:5">
      <c r="A1352" s="73"/>
      <c r="B1352" s="22">
        <v>5</v>
      </c>
      <c r="C1352" s="22" t="s">
        <v>4995</v>
      </c>
      <c r="E1352" s="100"/>
    </row>
    <row r="1353" spans="1:5">
      <c r="A1353" s="73" t="s">
        <v>3017</v>
      </c>
      <c r="B1353" s="22">
        <v>0</v>
      </c>
      <c r="C1353" s="22" t="s">
        <v>4050</v>
      </c>
      <c r="E1353" s="100"/>
    </row>
    <row r="1354" spans="1:5">
      <c r="A1354" s="73"/>
      <c r="B1354" s="22">
        <v>1</v>
      </c>
      <c r="C1354" s="22" t="s">
        <v>4996</v>
      </c>
      <c r="E1354" s="100"/>
    </row>
    <row r="1355" spans="1:5">
      <c r="A1355" s="73"/>
      <c r="B1355" s="22">
        <v>2</v>
      </c>
      <c r="C1355" s="22" t="s">
        <v>4997</v>
      </c>
      <c r="E1355" s="100"/>
    </row>
    <row r="1356" spans="1:5">
      <c r="A1356" s="73"/>
      <c r="B1356" s="22">
        <v>3</v>
      </c>
      <c r="C1356" s="22" t="s">
        <v>4998</v>
      </c>
      <c r="E1356" s="100"/>
    </row>
    <row r="1357" spans="1:5">
      <c r="A1357" s="73"/>
      <c r="B1357" s="22">
        <v>4</v>
      </c>
      <c r="C1357" s="22" t="s">
        <v>4999</v>
      </c>
      <c r="E1357" s="100"/>
    </row>
    <row r="1358" spans="1:5">
      <c r="A1358" s="73"/>
      <c r="B1358" s="22">
        <v>5</v>
      </c>
      <c r="C1358" s="22" t="s">
        <v>5000</v>
      </c>
      <c r="E1358" s="100"/>
    </row>
    <row r="1359" spans="1:5">
      <c r="A1359" s="73" t="s">
        <v>3624</v>
      </c>
      <c r="B1359" s="22">
        <v>0</v>
      </c>
      <c r="C1359" s="22" t="s">
        <v>4050</v>
      </c>
      <c r="E1359" s="100"/>
    </row>
    <row r="1360" spans="1:5">
      <c r="A1360" s="73"/>
      <c r="B1360" s="22">
        <v>1</v>
      </c>
      <c r="C1360" s="22" t="s">
        <v>5001</v>
      </c>
      <c r="E1360" s="100"/>
    </row>
    <row r="1361" spans="1:5">
      <c r="A1361" s="73"/>
      <c r="B1361" s="22">
        <v>2</v>
      </c>
      <c r="C1361" s="22" t="s">
        <v>5002</v>
      </c>
      <c r="E1361" s="100"/>
    </row>
    <row r="1362" spans="1:5">
      <c r="A1362" s="73"/>
      <c r="B1362" s="22">
        <v>3</v>
      </c>
      <c r="C1362" s="22" t="s">
        <v>5003</v>
      </c>
      <c r="E1362" s="100"/>
    </row>
    <row r="1363" spans="1:5">
      <c r="A1363" s="73"/>
      <c r="B1363" s="22">
        <v>4</v>
      </c>
      <c r="C1363" s="22" t="s">
        <v>5004</v>
      </c>
      <c r="E1363" s="100"/>
    </row>
    <row r="1364" spans="1:5">
      <c r="A1364" s="73"/>
      <c r="B1364" s="22">
        <v>5</v>
      </c>
      <c r="C1364" s="22" t="s">
        <v>5005</v>
      </c>
      <c r="E1364" s="100"/>
    </row>
    <row r="1365" spans="1:5" ht="15" thickBot="1"/>
    <row r="1366" spans="1:5">
      <c r="A1366" s="53" t="s">
        <v>3018</v>
      </c>
      <c r="B1366" s="65" t="s">
        <v>2714</v>
      </c>
      <c r="C1366" s="65" t="s">
        <v>4049</v>
      </c>
    </row>
    <row r="1367" spans="1:5">
      <c r="A1367" s="73" t="s">
        <v>3021</v>
      </c>
      <c r="B1367" s="22">
        <v>0</v>
      </c>
      <c r="C1367" s="22" t="s">
        <v>4050</v>
      </c>
      <c r="E1367" s="100"/>
    </row>
    <row r="1368" spans="1:5">
      <c r="A1368" s="73"/>
      <c r="B1368" s="22">
        <v>1</v>
      </c>
      <c r="C1368" s="22" t="s">
        <v>4907</v>
      </c>
      <c r="E1368" s="100"/>
    </row>
    <row r="1369" spans="1:5">
      <c r="A1369" s="73"/>
      <c r="B1369" s="22">
        <v>2</v>
      </c>
      <c r="C1369" s="22" t="s">
        <v>4908</v>
      </c>
      <c r="E1369" s="100"/>
    </row>
    <row r="1370" spans="1:5">
      <c r="A1370" s="73"/>
      <c r="B1370" s="22">
        <v>3</v>
      </c>
      <c r="C1370" s="22" t="s">
        <v>4909</v>
      </c>
      <c r="E1370" s="100"/>
    </row>
    <row r="1371" spans="1:5">
      <c r="A1371" s="73"/>
      <c r="B1371" s="22">
        <v>4</v>
      </c>
      <c r="C1371" s="22" t="s">
        <v>4910</v>
      </c>
      <c r="E1371" s="100"/>
    </row>
    <row r="1372" spans="1:5">
      <c r="A1372" s="73"/>
      <c r="B1372" s="22">
        <v>5</v>
      </c>
      <c r="C1372" s="22" t="s">
        <v>4911</v>
      </c>
      <c r="E1372" s="100"/>
    </row>
    <row r="1373" spans="1:5">
      <c r="A1373" s="73" t="s">
        <v>3022</v>
      </c>
      <c r="B1373" s="22">
        <v>0</v>
      </c>
      <c r="C1373" s="22" t="s">
        <v>4050</v>
      </c>
      <c r="E1373" s="100"/>
    </row>
    <row r="1374" spans="1:5">
      <c r="A1374" s="73"/>
      <c r="B1374" s="22">
        <v>1</v>
      </c>
      <c r="C1374" s="22" t="s">
        <v>4912</v>
      </c>
      <c r="E1374" s="100"/>
    </row>
    <row r="1375" spans="1:5">
      <c r="A1375" s="73"/>
      <c r="B1375" s="22">
        <v>2</v>
      </c>
      <c r="C1375" s="22" t="s">
        <v>4908</v>
      </c>
      <c r="E1375" s="100"/>
    </row>
    <row r="1376" spans="1:5">
      <c r="A1376" s="73"/>
      <c r="B1376" s="22">
        <v>3</v>
      </c>
      <c r="C1376" s="22" t="s">
        <v>4909</v>
      </c>
      <c r="E1376" s="100"/>
    </row>
    <row r="1377" spans="1:5">
      <c r="A1377" s="73"/>
      <c r="B1377" s="22">
        <v>4</v>
      </c>
      <c r="C1377" s="22" t="s">
        <v>4913</v>
      </c>
      <c r="E1377" s="100"/>
    </row>
    <row r="1378" spans="1:5">
      <c r="A1378" s="73"/>
      <c r="B1378" s="22">
        <v>5</v>
      </c>
      <c r="C1378" s="22" t="s">
        <v>4914</v>
      </c>
      <c r="E1378" s="100"/>
    </row>
    <row r="1379" spans="1:5">
      <c r="A1379" s="73" t="s">
        <v>3024</v>
      </c>
      <c r="B1379" s="22">
        <v>0</v>
      </c>
      <c r="C1379" s="22" t="s">
        <v>4050</v>
      </c>
      <c r="E1379" s="100"/>
    </row>
    <row r="1380" spans="1:5">
      <c r="A1380" s="73"/>
      <c r="B1380" s="22">
        <v>1</v>
      </c>
      <c r="C1380" s="22" t="s">
        <v>4056</v>
      </c>
      <c r="E1380" s="100"/>
    </row>
    <row r="1381" spans="1:5">
      <c r="A1381" s="73"/>
      <c r="B1381" s="22">
        <v>2</v>
      </c>
      <c r="C1381" s="22" t="s">
        <v>4057</v>
      </c>
      <c r="E1381" s="100"/>
    </row>
    <row r="1382" spans="1:5">
      <c r="A1382" s="73"/>
      <c r="B1382" s="22">
        <v>3</v>
      </c>
      <c r="C1382" s="22" t="s">
        <v>5011</v>
      </c>
      <c r="E1382" s="100"/>
    </row>
    <row r="1383" spans="1:5">
      <c r="A1383" s="73"/>
      <c r="B1383" s="22">
        <v>4</v>
      </c>
      <c r="C1383" s="22" t="s">
        <v>5012</v>
      </c>
      <c r="E1383" s="100"/>
    </row>
    <row r="1384" spans="1:5">
      <c r="A1384" s="73"/>
      <c r="B1384" s="22">
        <v>5</v>
      </c>
      <c r="C1384" s="22" t="s">
        <v>4060</v>
      </c>
      <c r="E1384" s="100"/>
    </row>
    <row r="1385" spans="1:5">
      <c r="A1385" s="73" t="s">
        <v>3025</v>
      </c>
      <c r="B1385" s="22">
        <v>0</v>
      </c>
      <c r="C1385" s="22" t="s">
        <v>4050</v>
      </c>
      <c r="E1385" s="100"/>
    </row>
    <row r="1386" spans="1:5">
      <c r="A1386" s="73"/>
      <c r="B1386" s="22">
        <v>1</v>
      </c>
      <c r="C1386" s="22" t="s">
        <v>4056</v>
      </c>
      <c r="E1386" s="100"/>
    </row>
    <row r="1387" spans="1:5">
      <c r="A1387" s="73"/>
      <c r="B1387" s="22">
        <v>2</v>
      </c>
      <c r="C1387" s="22" t="s">
        <v>4057</v>
      </c>
      <c r="E1387" s="100"/>
    </row>
    <row r="1388" spans="1:5">
      <c r="A1388" s="73"/>
      <c r="B1388" s="22">
        <v>3</v>
      </c>
      <c r="C1388" s="22" t="s">
        <v>5011</v>
      </c>
      <c r="E1388" s="100"/>
    </row>
    <row r="1389" spans="1:5">
      <c r="A1389" s="73"/>
      <c r="B1389" s="22">
        <v>4</v>
      </c>
      <c r="C1389" s="22" t="s">
        <v>5013</v>
      </c>
      <c r="E1389" s="100"/>
    </row>
    <row r="1390" spans="1:5">
      <c r="A1390" s="73"/>
      <c r="B1390" s="22">
        <v>5</v>
      </c>
      <c r="C1390" s="22" t="s">
        <v>4060</v>
      </c>
      <c r="E1390" s="100"/>
    </row>
    <row r="1391" spans="1:5">
      <c r="A1391" s="73" t="s">
        <v>3027</v>
      </c>
      <c r="B1391" s="22">
        <v>0</v>
      </c>
      <c r="C1391" s="22" t="s">
        <v>4050</v>
      </c>
      <c r="E1391" s="100"/>
    </row>
    <row r="1392" spans="1:5">
      <c r="A1392" s="73"/>
      <c r="B1392" s="22">
        <v>1</v>
      </c>
      <c r="C1392" s="22" t="s">
        <v>5014</v>
      </c>
      <c r="E1392" s="100"/>
    </row>
    <row r="1393" spans="1:5">
      <c r="A1393" s="73"/>
      <c r="B1393" s="22">
        <v>2</v>
      </c>
      <c r="C1393" s="22" t="s">
        <v>4919</v>
      </c>
      <c r="E1393" s="100"/>
    </row>
    <row r="1394" spans="1:5">
      <c r="A1394" s="73"/>
      <c r="B1394" s="22">
        <v>3</v>
      </c>
      <c r="C1394" s="22" t="s">
        <v>4920</v>
      </c>
      <c r="E1394" s="100"/>
    </row>
    <row r="1395" spans="1:5">
      <c r="A1395" s="73"/>
      <c r="B1395" s="22">
        <v>4</v>
      </c>
      <c r="C1395" s="22" t="s">
        <v>4921</v>
      </c>
      <c r="E1395" s="100"/>
    </row>
    <row r="1396" spans="1:5">
      <c r="A1396" s="73"/>
      <c r="B1396" s="22">
        <v>5</v>
      </c>
      <c r="C1396" s="22" t="s">
        <v>4922</v>
      </c>
      <c r="E1396" s="100"/>
    </row>
    <row r="1397" spans="1:5">
      <c r="A1397" s="73" t="s">
        <v>3028</v>
      </c>
      <c r="B1397" s="22">
        <v>0</v>
      </c>
      <c r="C1397" s="22" t="s">
        <v>4050</v>
      </c>
      <c r="E1397" s="100"/>
    </row>
    <row r="1398" spans="1:5">
      <c r="A1398" s="73"/>
      <c r="B1398" s="22">
        <v>1</v>
      </c>
      <c r="C1398" s="22" t="s">
        <v>4923</v>
      </c>
      <c r="E1398" s="100"/>
    </row>
    <row r="1399" spans="1:5">
      <c r="A1399" s="73"/>
      <c r="B1399" s="22">
        <v>2</v>
      </c>
      <c r="C1399" s="22" t="s">
        <v>4924</v>
      </c>
      <c r="E1399" s="100"/>
    </row>
    <row r="1400" spans="1:5">
      <c r="A1400" s="73"/>
      <c r="B1400" s="22">
        <v>3</v>
      </c>
      <c r="C1400" s="22" t="s">
        <v>4925</v>
      </c>
      <c r="E1400" s="100"/>
    </row>
    <row r="1401" spans="1:5">
      <c r="A1401" s="73"/>
      <c r="B1401" s="22">
        <v>4</v>
      </c>
      <c r="C1401" s="22" t="s">
        <v>4926</v>
      </c>
      <c r="E1401" s="100"/>
    </row>
    <row r="1402" spans="1:5">
      <c r="A1402" s="73"/>
      <c r="B1402" s="22">
        <v>5</v>
      </c>
      <c r="C1402" s="22" t="s">
        <v>4927</v>
      </c>
      <c r="E1402" s="100"/>
    </row>
    <row r="1403" spans="1:5">
      <c r="A1403" s="73" t="s">
        <v>3029</v>
      </c>
      <c r="B1403" s="22">
        <v>0</v>
      </c>
      <c r="C1403" s="22" t="s">
        <v>4050</v>
      </c>
      <c r="E1403" s="100"/>
    </row>
    <row r="1404" spans="1:5">
      <c r="A1404" s="73"/>
      <c r="B1404" s="22">
        <v>1</v>
      </c>
      <c r="C1404" s="22" t="s">
        <v>4928</v>
      </c>
      <c r="E1404" s="100"/>
    </row>
    <row r="1405" spans="1:5">
      <c r="A1405" s="73"/>
      <c r="B1405" s="22">
        <v>2</v>
      </c>
      <c r="C1405" s="22" t="s">
        <v>4929</v>
      </c>
      <c r="E1405" s="100"/>
    </row>
    <row r="1406" spans="1:5">
      <c r="A1406" s="73"/>
      <c r="B1406" s="22">
        <v>3</v>
      </c>
      <c r="C1406" s="22" t="s">
        <v>4930</v>
      </c>
      <c r="E1406" s="100"/>
    </row>
    <row r="1407" spans="1:5">
      <c r="A1407" s="73"/>
      <c r="B1407" s="22">
        <v>4</v>
      </c>
      <c r="C1407" s="22" t="s">
        <v>4931</v>
      </c>
      <c r="E1407" s="100"/>
    </row>
    <row r="1408" spans="1:5">
      <c r="A1408" s="73"/>
      <c r="B1408" s="22">
        <v>5</v>
      </c>
      <c r="C1408" s="22" t="s">
        <v>4932</v>
      </c>
      <c r="E1408" s="100"/>
    </row>
    <row r="1409" spans="1:5">
      <c r="A1409" s="73" t="s">
        <v>3030</v>
      </c>
      <c r="B1409" s="22">
        <v>0</v>
      </c>
      <c r="C1409" s="22" t="s">
        <v>4050</v>
      </c>
      <c r="E1409" s="100"/>
    </row>
    <row r="1410" spans="1:5">
      <c r="A1410" s="73"/>
      <c r="B1410" s="22">
        <v>1</v>
      </c>
      <c r="C1410" s="22" t="s">
        <v>4933</v>
      </c>
      <c r="E1410" s="100"/>
    </row>
    <row r="1411" spans="1:5">
      <c r="A1411" s="73"/>
      <c r="B1411" s="22">
        <v>2</v>
      </c>
      <c r="C1411" s="22" t="s">
        <v>4934</v>
      </c>
      <c r="E1411" s="100"/>
    </row>
    <row r="1412" spans="1:5">
      <c r="A1412" s="73"/>
      <c r="B1412" s="22">
        <v>3</v>
      </c>
      <c r="C1412" s="22" t="s">
        <v>4935</v>
      </c>
      <c r="E1412" s="100"/>
    </row>
    <row r="1413" spans="1:5">
      <c r="A1413" s="73"/>
      <c r="B1413" s="22">
        <v>4</v>
      </c>
      <c r="C1413" s="22" t="s">
        <v>4936</v>
      </c>
      <c r="E1413" s="100"/>
    </row>
    <row r="1414" spans="1:5">
      <c r="A1414" s="73"/>
      <c r="B1414" s="22">
        <v>5</v>
      </c>
      <c r="C1414" s="22" t="s">
        <v>4937</v>
      </c>
      <c r="E1414" s="100"/>
    </row>
    <row r="1415" spans="1:5">
      <c r="A1415" s="73" t="s">
        <v>3553</v>
      </c>
      <c r="B1415" s="22">
        <v>0</v>
      </c>
      <c r="C1415" s="22" t="s">
        <v>4050</v>
      </c>
      <c r="D1415" t="s">
        <v>1485</v>
      </c>
      <c r="E1415" s="100"/>
    </row>
    <row r="1416" spans="1:5">
      <c r="A1416" s="73"/>
      <c r="B1416" s="22">
        <v>1</v>
      </c>
      <c r="C1416" s="22" t="s">
        <v>4938</v>
      </c>
      <c r="E1416" s="100"/>
    </row>
    <row r="1417" spans="1:5">
      <c r="A1417" s="73"/>
      <c r="B1417" s="22">
        <v>2</v>
      </c>
      <c r="C1417" s="22" t="s">
        <v>4939</v>
      </c>
      <c r="E1417" s="100"/>
    </row>
    <row r="1418" spans="1:5">
      <c r="A1418" s="73"/>
      <c r="B1418" s="22">
        <v>3</v>
      </c>
      <c r="C1418" s="22" t="s">
        <v>4940</v>
      </c>
      <c r="E1418" s="100"/>
    </row>
    <row r="1419" spans="1:5">
      <c r="A1419" s="73"/>
      <c r="B1419" s="22">
        <v>4</v>
      </c>
      <c r="C1419" s="22" t="s">
        <v>4941</v>
      </c>
      <c r="E1419" s="100"/>
    </row>
    <row r="1420" spans="1:5">
      <c r="A1420" s="73"/>
      <c r="B1420" s="22">
        <v>5</v>
      </c>
      <c r="C1420" s="22" t="s">
        <v>4942</v>
      </c>
      <c r="E1420" s="100"/>
    </row>
    <row r="1421" spans="1:5">
      <c r="A1421" s="73" t="s">
        <v>3554</v>
      </c>
      <c r="B1421" s="22">
        <v>0</v>
      </c>
      <c r="C1421" s="22" t="s">
        <v>4050</v>
      </c>
      <c r="D1421" t="s">
        <v>1488</v>
      </c>
      <c r="E1421" s="100"/>
    </row>
    <row r="1422" spans="1:5">
      <c r="B1422" s="22">
        <v>1</v>
      </c>
      <c r="C1422" s="22" t="s">
        <v>4943</v>
      </c>
      <c r="E1422" s="100"/>
    </row>
    <row r="1423" spans="1:5">
      <c r="A1423" s="73"/>
      <c r="B1423" s="22">
        <v>2</v>
      </c>
      <c r="C1423" s="22" t="s">
        <v>4944</v>
      </c>
      <c r="E1423" s="100"/>
    </row>
    <row r="1424" spans="1:5">
      <c r="A1424" s="73"/>
      <c r="B1424" s="22">
        <v>3</v>
      </c>
      <c r="C1424" s="22" t="s">
        <v>4945</v>
      </c>
      <c r="E1424" s="100"/>
    </row>
    <row r="1425" spans="1:5">
      <c r="A1425" s="73"/>
      <c r="B1425" s="22">
        <v>4</v>
      </c>
      <c r="C1425" s="22" t="s">
        <v>4946</v>
      </c>
      <c r="E1425" s="100"/>
    </row>
    <row r="1426" spans="1:5">
      <c r="A1426" s="73"/>
      <c r="B1426" s="22">
        <v>5</v>
      </c>
      <c r="C1426" s="22" t="s">
        <v>4947</v>
      </c>
      <c r="E1426" s="100"/>
    </row>
    <row r="1427" spans="1:5">
      <c r="A1427" s="73" t="s">
        <v>3555</v>
      </c>
      <c r="B1427" s="22">
        <v>0</v>
      </c>
      <c r="C1427" s="22" t="s">
        <v>4050</v>
      </c>
      <c r="D1427" t="s">
        <v>4948</v>
      </c>
      <c r="E1427" s="100"/>
    </row>
    <row r="1428" spans="1:5">
      <c r="A1428" s="73"/>
      <c r="B1428" s="22">
        <v>1</v>
      </c>
      <c r="C1428" s="22" t="s">
        <v>4949</v>
      </c>
      <c r="E1428" s="100"/>
    </row>
    <row r="1429" spans="1:5">
      <c r="B1429" s="22">
        <v>2</v>
      </c>
      <c r="C1429" s="22" t="s">
        <v>4950</v>
      </c>
      <c r="E1429" s="100"/>
    </row>
    <row r="1430" spans="1:5">
      <c r="A1430" s="73"/>
      <c r="B1430" s="22">
        <v>3</v>
      </c>
      <c r="C1430" s="22" t="s">
        <v>4951</v>
      </c>
      <c r="E1430" s="100"/>
    </row>
    <row r="1431" spans="1:5">
      <c r="A1431" s="73"/>
      <c r="B1431" s="22">
        <v>4</v>
      </c>
      <c r="C1431" s="22" t="s">
        <v>4952</v>
      </c>
      <c r="E1431" s="100"/>
    </row>
    <row r="1432" spans="1:5">
      <c r="A1432" s="73"/>
      <c r="B1432" s="22">
        <v>5</v>
      </c>
      <c r="C1432" s="22" t="s">
        <v>4953</v>
      </c>
      <c r="E1432" s="100"/>
    </row>
    <row r="1433" spans="1:5">
      <c r="A1433" s="73" t="s">
        <v>3556</v>
      </c>
      <c r="B1433" s="22">
        <v>0</v>
      </c>
      <c r="C1433" s="22" t="s">
        <v>4050</v>
      </c>
      <c r="D1433" t="s">
        <v>4954</v>
      </c>
      <c r="E1433" s="100"/>
    </row>
    <row r="1434" spans="1:5">
      <c r="A1434" s="73"/>
      <c r="B1434" s="22">
        <v>1</v>
      </c>
      <c r="C1434" s="22" t="s">
        <v>4955</v>
      </c>
      <c r="E1434" s="100"/>
    </row>
    <row r="1435" spans="1:5">
      <c r="A1435" s="73"/>
      <c r="B1435" s="22">
        <v>2</v>
      </c>
      <c r="C1435" s="22" t="s">
        <v>4956</v>
      </c>
      <c r="E1435" s="100"/>
    </row>
    <row r="1436" spans="1:5">
      <c r="B1436" s="22">
        <v>3</v>
      </c>
      <c r="C1436" s="22" t="s">
        <v>4957</v>
      </c>
      <c r="E1436" s="100"/>
    </row>
    <row r="1437" spans="1:5">
      <c r="A1437" s="73"/>
      <c r="B1437" s="22">
        <v>4</v>
      </c>
      <c r="C1437" s="22" t="s">
        <v>4958</v>
      </c>
      <c r="E1437" s="100"/>
    </row>
    <row r="1438" spans="1:5">
      <c r="A1438" s="73"/>
      <c r="B1438" s="22">
        <v>5</v>
      </c>
      <c r="C1438" s="22" t="s">
        <v>4959</v>
      </c>
      <c r="E1438" s="100"/>
    </row>
    <row r="1439" spans="1:5">
      <c r="A1439" s="73" t="s">
        <v>3557</v>
      </c>
      <c r="B1439" s="22">
        <v>0</v>
      </c>
      <c r="C1439" s="22" t="s">
        <v>4050</v>
      </c>
      <c r="D1439" t="s">
        <v>1497</v>
      </c>
      <c r="E1439" s="100"/>
    </row>
    <row r="1440" spans="1:5">
      <c r="A1440" s="73"/>
      <c r="B1440" s="22">
        <v>1</v>
      </c>
      <c r="C1440" s="22" t="s">
        <v>4960</v>
      </c>
      <c r="E1440" s="100"/>
    </row>
    <row r="1441" spans="1:5">
      <c r="A1441" s="73"/>
      <c r="B1441" s="22">
        <v>2</v>
      </c>
      <c r="C1441" s="22" t="s">
        <v>4961</v>
      </c>
      <c r="E1441" s="100"/>
    </row>
    <row r="1442" spans="1:5">
      <c r="B1442" s="22">
        <v>3</v>
      </c>
      <c r="C1442" s="22" t="s">
        <v>4962</v>
      </c>
      <c r="E1442" s="100"/>
    </row>
    <row r="1443" spans="1:5">
      <c r="A1443" s="73"/>
      <c r="B1443" s="22">
        <v>4</v>
      </c>
      <c r="C1443" s="22" t="s">
        <v>5015</v>
      </c>
      <c r="E1443" s="100"/>
    </row>
    <row r="1444" spans="1:5">
      <c r="A1444" s="73"/>
      <c r="B1444" s="22">
        <v>5</v>
      </c>
      <c r="C1444" s="22" t="s">
        <v>5016</v>
      </c>
      <c r="E1444" s="100"/>
    </row>
    <row r="1445" spans="1:5">
      <c r="A1445" s="73" t="s">
        <v>3032</v>
      </c>
      <c r="B1445" s="22">
        <v>0</v>
      </c>
      <c r="C1445" s="22" t="s">
        <v>4050</v>
      </c>
      <c r="E1445" s="100"/>
    </row>
    <row r="1446" spans="1:5">
      <c r="A1446" s="73"/>
      <c r="B1446" s="22">
        <v>1</v>
      </c>
      <c r="C1446" s="22" t="s">
        <v>4965</v>
      </c>
      <c r="E1446" s="100"/>
    </row>
    <row r="1447" spans="1:5">
      <c r="A1447" s="73"/>
      <c r="B1447" s="22">
        <v>2</v>
      </c>
      <c r="C1447" s="22" t="s">
        <v>4966</v>
      </c>
      <c r="E1447" s="100"/>
    </row>
    <row r="1448" spans="1:5">
      <c r="A1448" s="73"/>
      <c r="B1448" s="22">
        <v>3</v>
      </c>
      <c r="C1448" s="22" t="s">
        <v>4967</v>
      </c>
      <c r="E1448" s="100"/>
    </row>
    <row r="1449" spans="1:5">
      <c r="A1449" s="73"/>
      <c r="B1449" s="22">
        <v>4</v>
      </c>
      <c r="C1449" s="22" t="s">
        <v>4968</v>
      </c>
      <c r="E1449" s="100"/>
    </row>
    <row r="1450" spans="1:5">
      <c r="A1450" s="73"/>
      <c r="B1450" s="22">
        <v>5</v>
      </c>
      <c r="C1450" s="22" t="s">
        <v>4969</v>
      </c>
      <c r="E1450" s="100"/>
    </row>
    <row r="1451" spans="1:5">
      <c r="A1451" s="73" t="s">
        <v>3033</v>
      </c>
      <c r="B1451" s="22">
        <v>0</v>
      </c>
      <c r="C1451" s="22" t="s">
        <v>4050</v>
      </c>
      <c r="E1451" s="100"/>
    </row>
    <row r="1452" spans="1:5">
      <c r="A1452" s="73"/>
      <c r="B1452" s="22">
        <v>1</v>
      </c>
      <c r="C1452" s="22" t="s">
        <v>4970</v>
      </c>
      <c r="E1452" s="100"/>
    </row>
    <row r="1453" spans="1:5">
      <c r="A1453" s="73"/>
      <c r="B1453" s="22">
        <v>2</v>
      </c>
      <c r="C1453" s="22" t="s">
        <v>4971</v>
      </c>
      <c r="E1453" s="100"/>
    </row>
    <row r="1454" spans="1:5">
      <c r="A1454" s="73"/>
      <c r="B1454" s="22">
        <v>3</v>
      </c>
      <c r="C1454" s="22" t="s">
        <v>4972</v>
      </c>
      <c r="E1454" s="100"/>
    </row>
    <row r="1455" spans="1:5">
      <c r="A1455" s="73"/>
      <c r="B1455" s="22">
        <v>4</v>
      </c>
      <c r="C1455" s="22" t="s">
        <v>4973</v>
      </c>
      <c r="E1455" s="100"/>
    </row>
    <row r="1456" spans="1:5">
      <c r="A1456" s="73"/>
      <c r="B1456" s="22">
        <v>5</v>
      </c>
      <c r="C1456" s="22" t="s">
        <v>4974</v>
      </c>
      <c r="E1456" s="100"/>
    </row>
    <row r="1457" spans="1:5">
      <c r="A1457" s="73" t="s">
        <v>3034</v>
      </c>
      <c r="B1457" s="22">
        <v>0</v>
      </c>
      <c r="C1457" s="22" t="s">
        <v>4050</v>
      </c>
      <c r="E1457" s="100"/>
    </row>
    <row r="1458" spans="1:5">
      <c r="A1458" s="73"/>
      <c r="B1458" s="22">
        <v>1</v>
      </c>
      <c r="C1458" s="22" t="s">
        <v>4975</v>
      </c>
      <c r="E1458" s="100"/>
    </row>
    <row r="1459" spans="1:5">
      <c r="A1459" s="73"/>
      <c r="B1459" s="22">
        <v>2</v>
      </c>
      <c r="C1459" s="22" t="s">
        <v>4976</v>
      </c>
      <c r="E1459" s="100"/>
    </row>
    <row r="1460" spans="1:5">
      <c r="A1460" s="73"/>
      <c r="B1460" s="22">
        <v>3</v>
      </c>
      <c r="C1460" s="22" t="s">
        <v>4977</v>
      </c>
      <c r="E1460" s="100"/>
    </row>
    <row r="1461" spans="1:5">
      <c r="A1461" s="73"/>
      <c r="B1461" s="22">
        <v>4</v>
      </c>
      <c r="C1461" s="22" t="s">
        <v>4973</v>
      </c>
      <c r="E1461" s="100"/>
    </row>
    <row r="1462" spans="1:5">
      <c r="A1462" s="73"/>
      <c r="B1462" s="22">
        <v>5</v>
      </c>
      <c r="C1462" s="22" t="s">
        <v>4978</v>
      </c>
      <c r="E1462" s="100"/>
    </row>
    <row r="1463" spans="1:5">
      <c r="A1463" s="73" t="s">
        <v>3035</v>
      </c>
      <c r="B1463" s="22">
        <v>0</v>
      </c>
      <c r="C1463" s="22" t="s">
        <v>4050</v>
      </c>
      <c r="E1463" s="100"/>
    </row>
    <row r="1464" spans="1:5">
      <c r="A1464" s="73"/>
      <c r="B1464" s="22">
        <v>1</v>
      </c>
      <c r="C1464" s="22" t="s">
        <v>4979</v>
      </c>
      <c r="E1464" s="100"/>
    </row>
    <row r="1465" spans="1:5">
      <c r="A1465" s="73"/>
      <c r="B1465" s="22">
        <v>2</v>
      </c>
      <c r="C1465" s="22" t="s">
        <v>4980</v>
      </c>
      <c r="E1465" s="100"/>
    </row>
    <row r="1466" spans="1:5">
      <c r="A1466" s="73"/>
      <c r="B1466" s="22">
        <v>3</v>
      </c>
      <c r="C1466" s="22" t="s">
        <v>4981</v>
      </c>
      <c r="E1466" s="100"/>
    </row>
    <row r="1467" spans="1:5">
      <c r="A1467" s="73"/>
      <c r="B1467" s="22">
        <v>4</v>
      </c>
      <c r="C1467" s="22" t="s">
        <v>4982</v>
      </c>
      <c r="E1467" s="100"/>
    </row>
    <row r="1468" spans="1:5">
      <c r="A1468" s="73"/>
      <c r="B1468" s="22">
        <v>5</v>
      </c>
      <c r="C1468" s="22" t="s">
        <v>4983</v>
      </c>
      <c r="E1468" s="100"/>
    </row>
    <row r="1469" spans="1:5">
      <c r="A1469" s="73" t="s">
        <v>3036</v>
      </c>
      <c r="B1469" s="22">
        <v>0</v>
      </c>
      <c r="C1469" s="22" t="s">
        <v>4050</v>
      </c>
      <c r="E1469" s="100"/>
    </row>
    <row r="1470" spans="1:5">
      <c r="A1470" s="73"/>
      <c r="B1470" s="22">
        <v>1</v>
      </c>
      <c r="C1470" s="22" t="s">
        <v>4984</v>
      </c>
      <c r="E1470" s="100"/>
    </row>
    <row r="1471" spans="1:5">
      <c r="A1471" s="73"/>
      <c r="B1471" s="22">
        <v>2</v>
      </c>
      <c r="C1471" s="22" t="s">
        <v>4985</v>
      </c>
      <c r="E1471" s="100"/>
    </row>
    <row r="1472" spans="1:5">
      <c r="A1472" s="73"/>
      <c r="B1472" s="22">
        <v>3</v>
      </c>
      <c r="C1472" s="22" t="s">
        <v>4986</v>
      </c>
      <c r="E1472" s="100"/>
    </row>
    <row r="1473" spans="1:5">
      <c r="A1473" s="73"/>
      <c r="B1473" s="22">
        <v>4</v>
      </c>
      <c r="C1473" s="22" t="s">
        <v>4987</v>
      </c>
      <c r="E1473" s="100"/>
    </row>
    <row r="1474" spans="1:5">
      <c r="A1474" s="73"/>
      <c r="B1474" s="22">
        <v>5</v>
      </c>
      <c r="C1474" s="22" t="s">
        <v>4988</v>
      </c>
      <c r="E1474" s="100"/>
    </row>
    <row r="1475" spans="1:5">
      <c r="A1475" s="73" t="s">
        <v>3037</v>
      </c>
      <c r="B1475" s="22">
        <v>0</v>
      </c>
      <c r="C1475" s="22" t="s">
        <v>4050</v>
      </c>
      <c r="E1475" s="100"/>
    </row>
    <row r="1476" spans="1:5">
      <c r="A1476" s="73"/>
      <c r="B1476" s="22">
        <v>1</v>
      </c>
      <c r="C1476" s="22" t="s">
        <v>4989</v>
      </c>
      <c r="E1476" s="100"/>
    </row>
    <row r="1477" spans="1:5">
      <c r="A1477" s="73"/>
      <c r="B1477" s="22">
        <v>2</v>
      </c>
      <c r="C1477" s="22" t="s">
        <v>4990</v>
      </c>
      <c r="E1477" s="100"/>
    </row>
    <row r="1478" spans="1:5">
      <c r="A1478" s="73"/>
      <c r="B1478" s="22">
        <v>3</v>
      </c>
      <c r="C1478" s="22" t="s">
        <v>4991</v>
      </c>
      <c r="E1478" s="100"/>
    </row>
    <row r="1479" spans="1:5">
      <c r="A1479" s="73"/>
      <c r="B1479" s="22">
        <v>4</v>
      </c>
      <c r="C1479" s="22" t="s">
        <v>4992</v>
      </c>
      <c r="E1479" s="100"/>
    </row>
    <row r="1480" spans="1:5">
      <c r="A1480" s="73"/>
      <c r="B1480" s="22">
        <v>5</v>
      </c>
      <c r="C1480" s="22" t="s">
        <v>4993</v>
      </c>
      <c r="E1480" s="100"/>
    </row>
    <row r="1481" spans="1:5">
      <c r="A1481" s="73" t="s">
        <v>3039</v>
      </c>
      <c r="B1481" s="22">
        <v>0</v>
      </c>
      <c r="C1481" s="22" t="s">
        <v>4050</v>
      </c>
      <c r="E1481" s="100"/>
    </row>
    <row r="1482" spans="1:5">
      <c r="A1482" s="73"/>
      <c r="B1482" s="22">
        <v>1</v>
      </c>
      <c r="C1482" s="22" t="s">
        <v>4901</v>
      </c>
      <c r="E1482" s="100"/>
    </row>
    <row r="1483" spans="1:5">
      <c r="A1483" s="73"/>
      <c r="B1483" s="22">
        <v>2</v>
      </c>
      <c r="C1483" s="22" t="s">
        <v>4902</v>
      </c>
      <c r="E1483" s="100"/>
    </row>
    <row r="1484" spans="1:5">
      <c r="A1484" s="73"/>
      <c r="B1484" s="22">
        <v>3</v>
      </c>
      <c r="C1484" s="22" t="s">
        <v>4903</v>
      </c>
      <c r="E1484" s="100"/>
    </row>
    <row r="1485" spans="1:5">
      <c r="A1485" s="73"/>
      <c r="B1485" s="22">
        <v>4</v>
      </c>
      <c r="C1485" s="22" t="s">
        <v>4994</v>
      </c>
      <c r="E1485" s="100"/>
    </row>
    <row r="1486" spans="1:5">
      <c r="A1486" s="73"/>
      <c r="B1486" s="22">
        <v>5</v>
      </c>
      <c r="C1486" s="22" t="s">
        <v>4995</v>
      </c>
      <c r="E1486" s="100"/>
    </row>
    <row r="1487" spans="1:5">
      <c r="A1487" s="73" t="s">
        <v>3040</v>
      </c>
      <c r="B1487" s="22">
        <v>0</v>
      </c>
      <c r="C1487" s="22" t="s">
        <v>4050</v>
      </c>
      <c r="E1487" s="100"/>
    </row>
    <row r="1488" spans="1:5">
      <c r="A1488" s="73"/>
      <c r="B1488" s="22">
        <v>1</v>
      </c>
      <c r="C1488" s="22" t="s">
        <v>4996</v>
      </c>
      <c r="E1488" s="100"/>
    </row>
    <row r="1489" spans="1:5">
      <c r="A1489" s="73"/>
      <c r="B1489" s="22">
        <v>2</v>
      </c>
      <c r="C1489" s="22" t="s">
        <v>4997</v>
      </c>
      <c r="E1489" s="100"/>
    </row>
    <row r="1490" spans="1:5">
      <c r="A1490" s="73"/>
      <c r="B1490" s="22">
        <v>3</v>
      </c>
      <c r="C1490" s="22" t="s">
        <v>4998</v>
      </c>
      <c r="E1490" s="100"/>
    </row>
    <row r="1491" spans="1:5">
      <c r="A1491" s="73"/>
      <c r="B1491" s="22">
        <v>4</v>
      </c>
      <c r="C1491" s="22" t="s">
        <v>4999</v>
      </c>
      <c r="E1491" s="100"/>
    </row>
    <row r="1492" spans="1:5">
      <c r="A1492" s="73"/>
      <c r="B1492" s="22">
        <v>5</v>
      </c>
      <c r="C1492" s="22" t="s">
        <v>5000</v>
      </c>
      <c r="E1492" s="100"/>
    </row>
    <row r="1493" spans="1:5">
      <c r="A1493" s="73" t="s">
        <v>3625</v>
      </c>
      <c r="B1493" s="22">
        <v>0</v>
      </c>
      <c r="C1493" s="22" t="s">
        <v>4050</v>
      </c>
      <c r="E1493" s="100"/>
    </row>
    <row r="1494" spans="1:5">
      <c r="A1494" s="73"/>
      <c r="B1494" s="22">
        <v>1</v>
      </c>
      <c r="C1494" s="22" t="s">
        <v>5001</v>
      </c>
      <c r="E1494" s="100"/>
    </row>
    <row r="1495" spans="1:5">
      <c r="A1495" s="73"/>
      <c r="B1495" s="22">
        <v>2</v>
      </c>
      <c r="C1495" s="22" t="s">
        <v>5002</v>
      </c>
      <c r="E1495" s="100"/>
    </row>
    <row r="1496" spans="1:5">
      <c r="A1496" s="73"/>
      <c r="B1496" s="22">
        <v>3</v>
      </c>
      <c r="C1496" s="22" t="s">
        <v>5003</v>
      </c>
      <c r="E1496" s="100"/>
    </row>
    <row r="1497" spans="1:5">
      <c r="A1497" s="73"/>
      <c r="B1497" s="22">
        <v>4</v>
      </c>
      <c r="C1497" s="22" t="s">
        <v>5004</v>
      </c>
      <c r="E1497" s="100"/>
    </row>
    <row r="1498" spans="1:5">
      <c r="A1498" s="73"/>
      <c r="B1498" s="22">
        <v>5</v>
      </c>
      <c r="C1498" s="22" t="s">
        <v>5005</v>
      </c>
      <c r="E1498" s="100"/>
    </row>
    <row r="1499" spans="1:5" ht="15" thickBot="1">
      <c r="A1499" s="32"/>
      <c r="E1499" s="100"/>
    </row>
    <row r="1500" spans="1:5">
      <c r="A1500" s="53" t="s">
        <v>3042</v>
      </c>
      <c r="B1500" s="65" t="s">
        <v>2714</v>
      </c>
      <c r="C1500" s="65" t="s">
        <v>4049</v>
      </c>
      <c r="E1500" s="100"/>
    </row>
    <row r="1501" spans="1:5">
      <c r="A1501" s="73" t="s">
        <v>3045</v>
      </c>
      <c r="B1501" s="22">
        <v>0</v>
      </c>
      <c r="C1501" s="22" t="s">
        <v>4050</v>
      </c>
      <c r="E1501" s="100"/>
    </row>
    <row r="1502" spans="1:5">
      <c r="A1502" s="73"/>
      <c r="B1502" s="22">
        <v>1</v>
      </c>
      <c r="C1502" s="22" t="s">
        <v>4907</v>
      </c>
      <c r="E1502" s="100"/>
    </row>
    <row r="1503" spans="1:5">
      <c r="A1503" s="73"/>
      <c r="B1503" s="22">
        <v>2</v>
      </c>
      <c r="C1503" s="22" t="s">
        <v>4908</v>
      </c>
      <c r="E1503" s="100"/>
    </row>
    <row r="1504" spans="1:5">
      <c r="A1504" s="73"/>
      <c r="B1504" s="22">
        <v>3</v>
      </c>
      <c r="C1504" s="22" t="s">
        <v>4909</v>
      </c>
      <c r="E1504" s="100"/>
    </row>
    <row r="1505" spans="1:5">
      <c r="A1505" s="73"/>
      <c r="B1505" s="22">
        <v>4</v>
      </c>
      <c r="C1505" s="22" t="s">
        <v>4910</v>
      </c>
      <c r="E1505" s="100"/>
    </row>
    <row r="1506" spans="1:5">
      <c r="A1506" s="73"/>
      <c r="B1506" s="22">
        <v>5</v>
      </c>
      <c r="C1506" s="22" t="s">
        <v>4911</v>
      </c>
      <c r="E1506" s="100"/>
    </row>
    <row r="1507" spans="1:5">
      <c r="A1507" s="73" t="s">
        <v>3046</v>
      </c>
      <c r="B1507" s="22">
        <v>0</v>
      </c>
      <c r="C1507" s="22" t="s">
        <v>4050</v>
      </c>
      <c r="E1507" s="100"/>
    </row>
    <row r="1508" spans="1:5">
      <c r="A1508" s="73"/>
      <c r="B1508" s="22">
        <v>1</v>
      </c>
      <c r="C1508" s="22" t="s">
        <v>4912</v>
      </c>
      <c r="E1508" s="100"/>
    </row>
    <row r="1509" spans="1:5">
      <c r="A1509" s="73"/>
      <c r="B1509" s="22">
        <v>2</v>
      </c>
      <c r="C1509" s="22" t="s">
        <v>4908</v>
      </c>
      <c r="E1509" s="100"/>
    </row>
    <row r="1510" spans="1:5">
      <c r="A1510" s="73"/>
      <c r="B1510" s="22">
        <v>3</v>
      </c>
      <c r="C1510" s="22" t="s">
        <v>4909</v>
      </c>
      <c r="E1510" s="100"/>
    </row>
    <row r="1511" spans="1:5">
      <c r="A1511" s="73"/>
      <c r="B1511" s="22">
        <v>4</v>
      </c>
      <c r="C1511" s="22" t="s">
        <v>4913</v>
      </c>
      <c r="E1511" s="100"/>
    </row>
    <row r="1512" spans="1:5">
      <c r="A1512" s="73"/>
      <c r="B1512" s="22">
        <v>5</v>
      </c>
      <c r="C1512" s="22" t="s">
        <v>4914</v>
      </c>
      <c r="E1512" s="100"/>
    </row>
    <row r="1513" spans="1:5">
      <c r="A1513" s="73" t="s">
        <v>3048</v>
      </c>
      <c r="B1513" s="22">
        <v>0</v>
      </c>
      <c r="C1513" s="22" t="s">
        <v>4050</v>
      </c>
      <c r="E1513" s="100"/>
    </row>
    <row r="1514" spans="1:5">
      <c r="A1514" s="73"/>
      <c r="B1514" s="22">
        <v>1</v>
      </c>
      <c r="C1514" s="22" t="s">
        <v>4056</v>
      </c>
      <c r="E1514" s="100"/>
    </row>
    <row r="1515" spans="1:5">
      <c r="A1515" s="73"/>
      <c r="B1515" s="22">
        <v>2</v>
      </c>
      <c r="C1515" s="22" t="s">
        <v>4057</v>
      </c>
      <c r="E1515" s="100"/>
    </row>
    <row r="1516" spans="1:5">
      <c r="A1516" s="73"/>
      <c r="B1516" s="22">
        <v>3</v>
      </c>
      <c r="C1516" s="22" t="s">
        <v>5011</v>
      </c>
      <c r="E1516" s="100"/>
    </row>
    <row r="1517" spans="1:5">
      <c r="A1517" s="73"/>
      <c r="B1517" s="22">
        <v>4</v>
      </c>
      <c r="C1517" s="22" t="s">
        <v>5012</v>
      </c>
      <c r="E1517" s="100"/>
    </row>
    <row r="1518" spans="1:5">
      <c r="A1518" s="73"/>
      <c r="B1518" s="22">
        <v>5</v>
      </c>
      <c r="C1518" s="22" t="s">
        <v>4060</v>
      </c>
      <c r="E1518" s="100"/>
    </row>
    <row r="1519" spans="1:5">
      <c r="A1519" s="73" t="s">
        <v>3049</v>
      </c>
      <c r="B1519" s="22">
        <v>0</v>
      </c>
      <c r="C1519" s="22" t="s">
        <v>4050</v>
      </c>
      <c r="E1519" s="100"/>
    </row>
    <row r="1520" spans="1:5">
      <c r="A1520" s="73"/>
      <c r="B1520" s="22">
        <v>1</v>
      </c>
      <c r="C1520" s="22" t="s">
        <v>4056</v>
      </c>
      <c r="E1520" s="100"/>
    </row>
    <row r="1521" spans="1:5">
      <c r="A1521" s="73"/>
      <c r="B1521" s="22">
        <v>2</v>
      </c>
      <c r="C1521" s="22" t="s">
        <v>4057</v>
      </c>
      <c r="E1521" s="100"/>
    </row>
    <row r="1522" spans="1:5">
      <c r="A1522" s="73"/>
      <c r="B1522" s="22">
        <v>3</v>
      </c>
      <c r="C1522" s="22" t="s">
        <v>5011</v>
      </c>
      <c r="E1522" s="100"/>
    </row>
    <row r="1523" spans="1:5">
      <c r="A1523" s="73"/>
      <c r="B1523" s="22">
        <v>4</v>
      </c>
      <c r="C1523" s="22" t="s">
        <v>5013</v>
      </c>
      <c r="E1523" s="100"/>
    </row>
    <row r="1524" spans="1:5">
      <c r="A1524" s="73"/>
      <c r="B1524" s="22">
        <v>5</v>
      </c>
      <c r="C1524" s="22" t="s">
        <v>4060</v>
      </c>
      <c r="E1524" s="100"/>
    </row>
    <row r="1525" spans="1:5">
      <c r="A1525" s="73" t="s">
        <v>3051</v>
      </c>
      <c r="B1525" s="22">
        <v>0</v>
      </c>
      <c r="C1525" s="22" t="s">
        <v>4050</v>
      </c>
      <c r="D1525" t="s">
        <v>1485</v>
      </c>
      <c r="E1525" s="100"/>
    </row>
    <row r="1526" spans="1:5">
      <c r="A1526" s="73"/>
      <c r="B1526" s="22">
        <v>1</v>
      </c>
      <c r="C1526" s="22" t="s">
        <v>5017</v>
      </c>
      <c r="E1526" s="100"/>
    </row>
    <row r="1527" spans="1:5">
      <c r="A1527" s="73"/>
      <c r="B1527" s="22">
        <v>2</v>
      </c>
      <c r="C1527" s="22" t="s">
        <v>4919</v>
      </c>
      <c r="E1527" s="100"/>
    </row>
    <row r="1528" spans="1:5">
      <c r="A1528" s="73"/>
      <c r="B1528" s="22">
        <v>3</v>
      </c>
      <c r="C1528" s="22" t="s">
        <v>4920</v>
      </c>
      <c r="E1528" s="100"/>
    </row>
    <row r="1529" spans="1:5">
      <c r="A1529" s="73"/>
      <c r="B1529" s="22">
        <v>4</v>
      </c>
      <c r="C1529" s="22" t="s">
        <v>4921</v>
      </c>
      <c r="E1529" s="100"/>
    </row>
    <row r="1530" spans="1:5">
      <c r="A1530" s="73"/>
      <c r="B1530" s="22">
        <v>5</v>
      </c>
      <c r="C1530" s="22" t="s">
        <v>4922</v>
      </c>
      <c r="E1530" s="100"/>
    </row>
    <row r="1531" spans="1:5">
      <c r="A1531" s="73" t="s">
        <v>3052</v>
      </c>
      <c r="B1531" s="22">
        <v>0</v>
      </c>
      <c r="C1531" s="22" t="s">
        <v>4050</v>
      </c>
      <c r="D1531" t="s">
        <v>1488</v>
      </c>
      <c r="E1531" s="100"/>
    </row>
    <row r="1532" spans="1:5">
      <c r="A1532" s="73"/>
      <c r="B1532" s="22">
        <v>1</v>
      </c>
      <c r="C1532" s="22" t="s">
        <v>4923</v>
      </c>
      <c r="E1532" s="100"/>
    </row>
    <row r="1533" spans="1:5">
      <c r="A1533" s="73"/>
      <c r="B1533" s="22">
        <v>2</v>
      </c>
      <c r="C1533" s="22" t="s">
        <v>4924</v>
      </c>
      <c r="E1533" s="100"/>
    </row>
    <row r="1534" spans="1:5">
      <c r="A1534" s="73"/>
      <c r="B1534" s="22">
        <v>3</v>
      </c>
      <c r="C1534" s="22" t="s">
        <v>4925</v>
      </c>
      <c r="E1534" s="100"/>
    </row>
    <row r="1535" spans="1:5">
      <c r="A1535" s="73"/>
      <c r="B1535" s="22">
        <v>4</v>
      </c>
      <c r="C1535" s="22" t="s">
        <v>4926</v>
      </c>
      <c r="E1535" s="100"/>
    </row>
    <row r="1536" spans="1:5">
      <c r="A1536" s="73"/>
      <c r="B1536" s="22">
        <v>5</v>
      </c>
      <c r="C1536" s="22" t="s">
        <v>4927</v>
      </c>
      <c r="E1536" s="100"/>
    </row>
    <row r="1537" spans="1:5">
      <c r="A1537" s="73" t="s">
        <v>3053</v>
      </c>
      <c r="B1537" s="22">
        <v>0</v>
      </c>
      <c r="C1537" s="22" t="s">
        <v>4050</v>
      </c>
      <c r="D1537" t="s">
        <v>4948</v>
      </c>
      <c r="E1537" s="100"/>
    </row>
    <row r="1538" spans="1:5">
      <c r="A1538" s="73"/>
      <c r="B1538" s="22">
        <v>1</v>
      </c>
      <c r="C1538" s="22" t="s">
        <v>4928</v>
      </c>
      <c r="E1538" s="100"/>
    </row>
    <row r="1539" spans="1:5">
      <c r="A1539" s="73"/>
      <c r="B1539" s="22">
        <v>2</v>
      </c>
      <c r="C1539" s="22" t="s">
        <v>4929</v>
      </c>
      <c r="E1539" s="100"/>
    </row>
    <row r="1540" spans="1:5">
      <c r="A1540" s="73"/>
      <c r="B1540" s="22">
        <v>3</v>
      </c>
      <c r="C1540" s="22" t="s">
        <v>4930</v>
      </c>
      <c r="E1540" s="100"/>
    </row>
    <row r="1541" spans="1:5">
      <c r="A1541" s="73"/>
      <c r="B1541" s="22">
        <v>4</v>
      </c>
      <c r="C1541" s="22" t="s">
        <v>4931</v>
      </c>
      <c r="E1541" s="100"/>
    </row>
    <row r="1542" spans="1:5">
      <c r="A1542" s="73"/>
      <c r="B1542" s="22">
        <v>5</v>
      </c>
      <c r="C1542" s="22" t="s">
        <v>4932</v>
      </c>
      <c r="E1542" s="100"/>
    </row>
    <row r="1543" spans="1:5">
      <c r="A1543" s="73" t="s">
        <v>3054</v>
      </c>
      <c r="B1543" s="22">
        <v>0</v>
      </c>
      <c r="C1543" s="22" t="s">
        <v>4050</v>
      </c>
      <c r="D1543" t="s">
        <v>4954</v>
      </c>
      <c r="E1543" s="100"/>
    </row>
    <row r="1544" spans="1:5">
      <c r="A1544" s="73"/>
      <c r="B1544" s="22">
        <v>1</v>
      </c>
      <c r="C1544" s="22" t="s">
        <v>4933</v>
      </c>
      <c r="E1544" s="100"/>
    </row>
    <row r="1545" spans="1:5">
      <c r="A1545" s="73"/>
      <c r="B1545" s="22">
        <v>2</v>
      </c>
      <c r="C1545" s="22" t="s">
        <v>4934</v>
      </c>
      <c r="E1545" s="100"/>
    </row>
    <row r="1546" spans="1:5">
      <c r="A1546" s="73"/>
      <c r="B1546" s="22">
        <v>3</v>
      </c>
      <c r="C1546" s="22" t="s">
        <v>4935</v>
      </c>
      <c r="E1546" s="100"/>
    </row>
    <row r="1547" spans="1:5">
      <c r="A1547" s="73"/>
      <c r="B1547" s="22">
        <v>4</v>
      </c>
      <c r="C1547" s="22" t="s">
        <v>4936</v>
      </c>
      <c r="E1547" s="100"/>
    </row>
    <row r="1548" spans="1:5">
      <c r="A1548" s="73"/>
      <c r="B1548" s="22">
        <v>5</v>
      </c>
      <c r="C1548" s="22" t="s">
        <v>4937</v>
      </c>
      <c r="E1548" s="100"/>
    </row>
    <row r="1549" spans="1:5">
      <c r="A1549" s="73" t="s">
        <v>5018</v>
      </c>
      <c r="B1549" s="22">
        <v>0</v>
      </c>
      <c r="C1549" s="22" t="s">
        <v>4050</v>
      </c>
      <c r="D1549" t="s">
        <v>1497</v>
      </c>
      <c r="E1549" s="100"/>
    </row>
    <row r="1550" spans="1:5">
      <c r="A1550" s="73"/>
      <c r="B1550" s="22">
        <v>1</v>
      </c>
      <c r="C1550" s="22" t="s">
        <v>4938</v>
      </c>
      <c r="E1550" s="100"/>
    </row>
    <row r="1551" spans="1:5">
      <c r="A1551" s="73"/>
      <c r="B1551" s="22">
        <v>2</v>
      </c>
      <c r="C1551" s="22" t="s">
        <v>4939</v>
      </c>
      <c r="E1551" s="100"/>
    </row>
    <row r="1552" spans="1:5">
      <c r="A1552" s="73"/>
      <c r="B1552" s="22">
        <v>3</v>
      </c>
      <c r="C1552" s="22" t="s">
        <v>4940</v>
      </c>
      <c r="E1552" s="100"/>
    </row>
    <row r="1553" spans="1:5">
      <c r="A1553" s="73"/>
      <c r="B1553" s="22">
        <v>4</v>
      </c>
      <c r="C1553" s="22" t="s">
        <v>4941</v>
      </c>
      <c r="E1553" s="100"/>
    </row>
    <row r="1554" spans="1:5">
      <c r="A1554" s="73"/>
      <c r="B1554" s="22">
        <v>5</v>
      </c>
      <c r="C1554" s="22" t="s">
        <v>4942</v>
      </c>
      <c r="E1554" s="100"/>
    </row>
    <row r="1555" spans="1:5">
      <c r="A1555" s="73" t="s">
        <v>5019</v>
      </c>
      <c r="B1555" s="22">
        <v>0</v>
      </c>
      <c r="C1555" s="22" t="s">
        <v>4050</v>
      </c>
      <c r="E1555" s="100"/>
    </row>
    <row r="1556" spans="1:5">
      <c r="B1556" s="22">
        <v>1</v>
      </c>
      <c r="C1556" s="22" t="s">
        <v>4943</v>
      </c>
      <c r="E1556" s="100"/>
    </row>
    <row r="1557" spans="1:5">
      <c r="A1557" s="73"/>
      <c r="B1557" s="22">
        <v>2</v>
      </c>
      <c r="C1557" s="22" t="s">
        <v>4944</v>
      </c>
      <c r="E1557" s="100"/>
    </row>
    <row r="1558" spans="1:5">
      <c r="A1558" s="73"/>
      <c r="B1558" s="22">
        <v>3</v>
      </c>
      <c r="C1558" s="22" t="s">
        <v>4945</v>
      </c>
      <c r="E1558" s="100"/>
    </row>
    <row r="1559" spans="1:5">
      <c r="A1559" s="73"/>
      <c r="B1559" s="22">
        <v>4</v>
      </c>
      <c r="C1559" s="22" t="s">
        <v>4946</v>
      </c>
      <c r="E1559" s="100"/>
    </row>
    <row r="1560" spans="1:5">
      <c r="A1560" s="73"/>
      <c r="B1560" s="22">
        <v>5</v>
      </c>
      <c r="C1560" s="22" t="s">
        <v>4947</v>
      </c>
      <c r="E1560" s="100"/>
    </row>
    <row r="1561" spans="1:5">
      <c r="A1561" s="73" t="s">
        <v>5020</v>
      </c>
      <c r="B1561" s="22">
        <v>0</v>
      </c>
      <c r="C1561" s="22" t="s">
        <v>4050</v>
      </c>
      <c r="E1561" s="100"/>
    </row>
    <row r="1562" spans="1:5">
      <c r="A1562" s="73"/>
      <c r="B1562" s="22">
        <v>1</v>
      </c>
      <c r="C1562" s="22" t="s">
        <v>4949</v>
      </c>
      <c r="E1562" s="100"/>
    </row>
    <row r="1563" spans="1:5">
      <c r="B1563" s="22">
        <v>2</v>
      </c>
      <c r="C1563" s="22" t="s">
        <v>4950</v>
      </c>
      <c r="E1563" s="100"/>
    </row>
    <row r="1564" spans="1:5">
      <c r="A1564" s="73"/>
      <c r="B1564" s="22">
        <v>3</v>
      </c>
      <c r="C1564" s="22" t="s">
        <v>4951</v>
      </c>
      <c r="E1564" s="100"/>
    </row>
    <row r="1565" spans="1:5">
      <c r="A1565" s="73"/>
      <c r="B1565" s="22">
        <v>4</v>
      </c>
      <c r="C1565" s="22" t="s">
        <v>4952</v>
      </c>
      <c r="E1565" s="100"/>
    </row>
    <row r="1566" spans="1:5">
      <c r="A1566" s="73"/>
      <c r="B1566" s="22">
        <v>5</v>
      </c>
      <c r="C1566" s="22" t="s">
        <v>4953</v>
      </c>
      <c r="E1566" s="100"/>
    </row>
    <row r="1567" spans="1:5">
      <c r="A1567" s="73" t="s">
        <v>5021</v>
      </c>
      <c r="B1567" s="22">
        <v>0</v>
      </c>
      <c r="C1567" s="22" t="s">
        <v>4050</v>
      </c>
      <c r="E1567" s="100"/>
    </row>
    <row r="1568" spans="1:5">
      <c r="A1568" s="73"/>
      <c r="B1568" s="22">
        <v>1</v>
      </c>
      <c r="C1568" s="22" t="s">
        <v>4955</v>
      </c>
      <c r="E1568" s="100"/>
    </row>
    <row r="1569" spans="1:5">
      <c r="A1569" s="73"/>
      <c r="B1569" s="22">
        <v>2</v>
      </c>
      <c r="C1569" s="22" t="s">
        <v>4956</v>
      </c>
      <c r="E1569" s="100"/>
    </row>
    <row r="1570" spans="1:5">
      <c r="B1570" s="22">
        <v>3</v>
      </c>
      <c r="C1570" s="22" t="s">
        <v>4957</v>
      </c>
      <c r="E1570" s="100"/>
    </row>
    <row r="1571" spans="1:5">
      <c r="A1571" s="73"/>
      <c r="B1571" s="22">
        <v>4</v>
      </c>
      <c r="C1571" s="22" t="s">
        <v>4958</v>
      </c>
      <c r="E1571" s="100"/>
    </row>
    <row r="1572" spans="1:5">
      <c r="A1572" s="73"/>
      <c r="B1572" s="22">
        <v>5</v>
      </c>
      <c r="C1572" s="22" t="s">
        <v>4959</v>
      </c>
      <c r="E1572" s="100"/>
    </row>
    <row r="1573" spans="1:5">
      <c r="A1573" s="73" t="s">
        <v>5022</v>
      </c>
      <c r="B1573" s="22">
        <v>0</v>
      </c>
      <c r="C1573" s="22" t="s">
        <v>4050</v>
      </c>
      <c r="E1573" s="100"/>
    </row>
    <row r="1574" spans="1:5">
      <c r="A1574" s="73"/>
      <c r="B1574" s="22">
        <v>1</v>
      </c>
      <c r="C1574" s="22" t="s">
        <v>4960</v>
      </c>
      <c r="E1574" s="100"/>
    </row>
    <row r="1575" spans="1:5">
      <c r="A1575" s="73"/>
      <c r="B1575" s="22">
        <v>2</v>
      </c>
      <c r="C1575" s="22" t="s">
        <v>4961</v>
      </c>
      <c r="E1575" s="100"/>
    </row>
    <row r="1576" spans="1:5">
      <c r="B1576" s="22">
        <v>3</v>
      </c>
      <c r="C1576" s="22" t="s">
        <v>4962</v>
      </c>
      <c r="E1576" s="100"/>
    </row>
    <row r="1577" spans="1:5">
      <c r="A1577" s="73"/>
      <c r="B1577" s="22">
        <v>4</v>
      </c>
      <c r="C1577" s="22" t="s">
        <v>5015</v>
      </c>
      <c r="E1577" s="100"/>
    </row>
    <row r="1578" spans="1:5">
      <c r="A1578" s="73"/>
      <c r="B1578" s="22">
        <v>5</v>
      </c>
      <c r="C1578" s="22" t="s">
        <v>5016</v>
      </c>
      <c r="E1578" s="100"/>
    </row>
    <row r="1579" spans="1:5">
      <c r="A1579" s="73" t="s">
        <v>3056</v>
      </c>
      <c r="B1579" s="22">
        <v>0</v>
      </c>
      <c r="C1579" s="22" t="s">
        <v>4050</v>
      </c>
      <c r="E1579" s="100"/>
    </row>
    <row r="1580" spans="1:5">
      <c r="A1580" s="73"/>
      <c r="B1580" s="22">
        <v>1</v>
      </c>
      <c r="C1580" s="22" t="s">
        <v>4965</v>
      </c>
      <c r="E1580" s="100"/>
    </row>
    <row r="1581" spans="1:5">
      <c r="A1581" s="73"/>
      <c r="B1581" s="22">
        <v>2</v>
      </c>
      <c r="C1581" s="22" t="s">
        <v>4966</v>
      </c>
      <c r="E1581" s="100"/>
    </row>
    <row r="1582" spans="1:5">
      <c r="A1582" s="73"/>
      <c r="B1582" s="22">
        <v>3</v>
      </c>
      <c r="C1582" s="22" t="s">
        <v>4967</v>
      </c>
      <c r="E1582" s="100"/>
    </row>
    <row r="1583" spans="1:5">
      <c r="A1583" s="73"/>
      <c r="B1583" s="22">
        <v>4</v>
      </c>
      <c r="C1583" s="22" t="s">
        <v>4968</v>
      </c>
      <c r="E1583" s="100"/>
    </row>
    <row r="1584" spans="1:5">
      <c r="A1584" s="73"/>
      <c r="B1584" s="22">
        <v>5</v>
      </c>
      <c r="C1584" s="22" t="s">
        <v>4969</v>
      </c>
      <c r="E1584" s="100"/>
    </row>
    <row r="1585" spans="1:5">
      <c r="A1585" s="73" t="s">
        <v>3057</v>
      </c>
      <c r="B1585" s="22">
        <v>0</v>
      </c>
      <c r="C1585" s="22" t="s">
        <v>4050</v>
      </c>
      <c r="E1585" s="100"/>
    </row>
    <row r="1586" spans="1:5">
      <c r="A1586" s="73"/>
      <c r="B1586" s="22">
        <v>1</v>
      </c>
      <c r="C1586" s="22" t="s">
        <v>4970</v>
      </c>
      <c r="E1586" s="100"/>
    </row>
    <row r="1587" spans="1:5">
      <c r="A1587" s="73"/>
      <c r="B1587" s="22">
        <v>2</v>
      </c>
      <c r="C1587" s="22" t="s">
        <v>4971</v>
      </c>
      <c r="E1587" s="100"/>
    </row>
    <row r="1588" spans="1:5">
      <c r="A1588" s="73"/>
      <c r="B1588" s="22">
        <v>3</v>
      </c>
      <c r="C1588" s="22" t="s">
        <v>4972</v>
      </c>
      <c r="E1588" s="100"/>
    </row>
    <row r="1589" spans="1:5">
      <c r="A1589" s="73"/>
      <c r="B1589" s="22">
        <v>4</v>
      </c>
      <c r="C1589" s="22" t="s">
        <v>4973</v>
      </c>
      <c r="E1589" s="100"/>
    </row>
    <row r="1590" spans="1:5">
      <c r="A1590" s="73"/>
      <c r="B1590" s="22">
        <v>5</v>
      </c>
      <c r="C1590" s="22" t="s">
        <v>4974</v>
      </c>
      <c r="E1590" s="100"/>
    </row>
    <row r="1591" spans="1:5">
      <c r="A1591" s="73" t="s">
        <v>3058</v>
      </c>
      <c r="B1591" s="22">
        <v>0</v>
      </c>
      <c r="C1591" s="22" t="s">
        <v>4050</v>
      </c>
      <c r="E1591" s="100"/>
    </row>
    <row r="1592" spans="1:5">
      <c r="A1592" s="73"/>
      <c r="B1592" s="22">
        <v>1</v>
      </c>
      <c r="C1592" s="22" t="s">
        <v>4975</v>
      </c>
      <c r="E1592" s="100"/>
    </row>
    <row r="1593" spans="1:5">
      <c r="A1593" s="73"/>
      <c r="B1593" s="22">
        <v>2</v>
      </c>
      <c r="C1593" s="22" t="s">
        <v>4976</v>
      </c>
      <c r="E1593" s="100"/>
    </row>
    <row r="1594" spans="1:5">
      <c r="A1594" s="73"/>
      <c r="B1594" s="22">
        <v>3</v>
      </c>
      <c r="C1594" s="22" t="s">
        <v>4977</v>
      </c>
      <c r="E1594" s="100"/>
    </row>
    <row r="1595" spans="1:5">
      <c r="A1595" s="73"/>
      <c r="B1595" s="22">
        <v>4</v>
      </c>
      <c r="C1595" s="22" t="s">
        <v>4973</v>
      </c>
      <c r="E1595" s="100"/>
    </row>
    <row r="1596" spans="1:5">
      <c r="A1596" s="73"/>
      <c r="B1596" s="22">
        <v>5</v>
      </c>
      <c r="C1596" s="22" t="s">
        <v>4978</v>
      </c>
      <c r="E1596" s="100"/>
    </row>
    <row r="1597" spans="1:5">
      <c r="A1597" s="73" t="s">
        <v>3059</v>
      </c>
      <c r="B1597" s="22">
        <v>0</v>
      </c>
      <c r="C1597" s="22" t="s">
        <v>4050</v>
      </c>
      <c r="E1597" s="100"/>
    </row>
    <row r="1598" spans="1:5">
      <c r="A1598" s="73"/>
      <c r="B1598" s="22">
        <v>1</v>
      </c>
      <c r="C1598" s="22" t="s">
        <v>4979</v>
      </c>
      <c r="E1598" s="100"/>
    </row>
    <row r="1599" spans="1:5">
      <c r="A1599" s="73"/>
      <c r="B1599" s="22">
        <v>2</v>
      </c>
      <c r="C1599" s="22" t="s">
        <v>4980</v>
      </c>
      <c r="E1599" s="100"/>
    </row>
    <row r="1600" spans="1:5">
      <c r="A1600" s="73"/>
      <c r="B1600" s="22">
        <v>3</v>
      </c>
      <c r="C1600" s="22" t="s">
        <v>4981</v>
      </c>
      <c r="E1600" s="100"/>
    </row>
    <row r="1601" spans="1:5">
      <c r="A1601" s="73"/>
      <c r="B1601" s="22">
        <v>4</v>
      </c>
      <c r="C1601" s="22" t="s">
        <v>4982</v>
      </c>
      <c r="E1601" s="100"/>
    </row>
    <row r="1602" spans="1:5">
      <c r="A1602" s="73"/>
      <c r="B1602" s="22">
        <v>5</v>
      </c>
      <c r="C1602" s="22" t="s">
        <v>4983</v>
      </c>
      <c r="E1602" s="100"/>
    </row>
    <row r="1603" spans="1:5">
      <c r="A1603" s="73" t="s">
        <v>3060</v>
      </c>
      <c r="B1603" s="22">
        <v>0</v>
      </c>
      <c r="C1603" s="22" t="s">
        <v>4050</v>
      </c>
      <c r="E1603" s="100"/>
    </row>
    <row r="1604" spans="1:5">
      <c r="A1604" s="73"/>
      <c r="B1604" s="22">
        <v>1</v>
      </c>
      <c r="C1604" s="22" t="s">
        <v>4984</v>
      </c>
      <c r="E1604" s="100"/>
    </row>
    <row r="1605" spans="1:5">
      <c r="A1605" s="73"/>
      <c r="B1605" s="22">
        <v>2</v>
      </c>
      <c r="C1605" s="22" t="s">
        <v>4985</v>
      </c>
      <c r="E1605" s="100"/>
    </row>
    <row r="1606" spans="1:5">
      <c r="A1606" s="73"/>
      <c r="B1606" s="22">
        <v>3</v>
      </c>
      <c r="C1606" s="22" t="s">
        <v>4986</v>
      </c>
      <c r="E1606" s="100"/>
    </row>
    <row r="1607" spans="1:5">
      <c r="A1607" s="73"/>
      <c r="B1607" s="22">
        <v>4</v>
      </c>
      <c r="C1607" s="22" t="s">
        <v>4987</v>
      </c>
      <c r="E1607" s="100"/>
    </row>
    <row r="1608" spans="1:5">
      <c r="A1608" s="73"/>
      <c r="B1608" s="22">
        <v>5</v>
      </c>
      <c r="C1608" s="22" t="s">
        <v>4988</v>
      </c>
      <c r="E1608" s="100"/>
    </row>
    <row r="1609" spans="1:5">
      <c r="A1609" s="73" t="s">
        <v>3061</v>
      </c>
      <c r="B1609" s="22">
        <v>0</v>
      </c>
      <c r="C1609" s="22" t="s">
        <v>4050</v>
      </c>
      <c r="E1609" s="100"/>
    </row>
    <row r="1610" spans="1:5">
      <c r="A1610" s="73"/>
      <c r="B1610" s="22">
        <v>1</v>
      </c>
      <c r="C1610" s="22" t="s">
        <v>4989</v>
      </c>
      <c r="E1610" s="100"/>
    </row>
    <row r="1611" spans="1:5">
      <c r="A1611" s="73"/>
      <c r="B1611" s="22">
        <v>2</v>
      </c>
      <c r="C1611" s="22" t="s">
        <v>4990</v>
      </c>
      <c r="E1611" s="100"/>
    </row>
    <row r="1612" spans="1:5">
      <c r="A1612" s="73"/>
      <c r="B1612" s="22">
        <v>3</v>
      </c>
      <c r="C1612" s="22" t="s">
        <v>4991</v>
      </c>
      <c r="E1612" s="100"/>
    </row>
    <row r="1613" spans="1:5">
      <c r="A1613" s="73"/>
      <c r="B1613" s="22">
        <v>4</v>
      </c>
      <c r="C1613" s="22" t="s">
        <v>4992</v>
      </c>
      <c r="E1613" s="100"/>
    </row>
    <row r="1614" spans="1:5">
      <c r="A1614" s="73"/>
      <c r="B1614" s="22">
        <v>5</v>
      </c>
      <c r="C1614" s="22" t="s">
        <v>4993</v>
      </c>
      <c r="E1614" s="100"/>
    </row>
    <row r="1615" spans="1:5">
      <c r="A1615" s="73" t="s">
        <v>3063</v>
      </c>
      <c r="B1615" s="22">
        <v>0</v>
      </c>
      <c r="C1615" s="22" t="s">
        <v>4050</v>
      </c>
      <c r="E1615" s="100"/>
    </row>
    <row r="1616" spans="1:5">
      <c r="A1616" s="73"/>
      <c r="B1616" s="22">
        <v>1</v>
      </c>
      <c r="C1616" s="22" t="s">
        <v>5023</v>
      </c>
      <c r="E1616" s="100"/>
    </row>
    <row r="1617" spans="1:5">
      <c r="A1617" s="73"/>
      <c r="B1617" s="22">
        <v>2</v>
      </c>
      <c r="C1617" s="22" t="s">
        <v>4902</v>
      </c>
      <c r="E1617" s="100"/>
    </row>
    <row r="1618" spans="1:5">
      <c r="A1618" s="73"/>
      <c r="B1618" s="22">
        <v>3</v>
      </c>
      <c r="C1618" s="22" t="s">
        <v>4903</v>
      </c>
      <c r="E1618" s="100"/>
    </row>
    <row r="1619" spans="1:5">
      <c r="A1619" s="73"/>
      <c r="B1619" s="22">
        <v>4</v>
      </c>
      <c r="C1619" s="22" t="s">
        <v>4994</v>
      </c>
      <c r="E1619" s="100"/>
    </row>
    <row r="1620" spans="1:5">
      <c r="A1620" s="73"/>
      <c r="B1620" s="22">
        <v>5</v>
      </c>
      <c r="C1620" s="22" t="s">
        <v>4995</v>
      </c>
      <c r="E1620" s="100"/>
    </row>
    <row r="1621" spans="1:5">
      <c r="A1621" s="73" t="s">
        <v>3064</v>
      </c>
      <c r="B1621" s="22">
        <v>0</v>
      </c>
      <c r="C1621" s="22" t="s">
        <v>4050</v>
      </c>
      <c r="E1621" s="100"/>
    </row>
    <row r="1622" spans="1:5">
      <c r="A1622" s="73"/>
      <c r="B1622" s="22">
        <v>1</v>
      </c>
      <c r="C1622" s="22" t="s">
        <v>4996</v>
      </c>
      <c r="E1622" s="100"/>
    </row>
    <row r="1623" spans="1:5">
      <c r="A1623" s="73"/>
      <c r="B1623" s="22">
        <v>2</v>
      </c>
      <c r="C1623" s="22" t="s">
        <v>4997</v>
      </c>
      <c r="E1623" s="100"/>
    </row>
    <row r="1624" spans="1:5">
      <c r="A1624" s="73"/>
      <c r="B1624" s="22">
        <v>3</v>
      </c>
      <c r="C1624" s="22" t="s">
        <v>4998</v>
      </c>
      <c r="E1624" s="100"/>
    </row>
    <row r="1625" spans="1:5">
      <c r="A1625" s="73"/>
      <c r="B1625" s="22">
        <v>4</v>
      </c>
      <c r="C1625" s="22" t="s">
        <v>4999</v>
      </c>
      <c r="E1625" s="100"/>
    </row>
    <row r="1626" spans="1:5">
      <c r="A1626" s="73"/>
      <c r="B1626" s="22">
        <v>5</v>
      </c>
      <c r="C1626" s="22" t="s">
        <v>5000</v>
      </c>
      <c r="E1626" s="100"/>
    </row>
    <row r="1627" spans="1:5">
      <c r="A1627" s="73" t="s">
        <v>3626</v>
      </c>
      <c r="B1627" s="22">
        <v>0</v>
      </c>
      <c r="C1627" s="22" t="s">
        <v>4050</v>
      </c>
      <c r="E1627" s="100"/>
    </row>
    <row r="1628" spans="1:5">
      <c r="A1628" s="73"/>
      <c r="B1628" s="22">
        <v>1</v>
      </c>
      <c r="C1628" s="22" t="s">
        <v>5001</v>
      </c>
      <c r="E1628" s="100"/>
    </row>
    <row r="1629" spans="1:5">
      <c r="A1629" s="73"/>
      <c r="B1629" s="22">
        <v>2</v>
      </c>
      <c r="C1629" s="22" t="s">
        <v>5002</v>
      </c>
      <c r="E1629" s="100"/>
    </row>
    <row r="1630" spans="1:5">
      <c r="A1630" s="73"/>
      <c r="B1630" s="22">
        <v>3</v>
      </c>
      <c r="C1630" s="22" t="s">
        <v>5003</v>
      </c>
      <c r="E1630" s="100"/>
    </row>
    <row r="1631" spans="1:5">
      <c r="A1631" s="73"/>
      <c r="B1631" s="22">
        <v>4</v>
      </c>
      <c r="C1631" s="22" t="s">
        <v>5004</v>
      </c>
      <c r="E1631" s="100"/>
    </row>
    <row r="1632" spans="1:5">
      <c r="A1632" s="73"/>
      <c r="B1632" s="22">
        <v>5</v>
      </c>
      <c r="C1632" s="22" t="s">
        <v>5005</v>
      </c>
      <c r="E1632" s="100"/>
    </row>
    <row r="1633" spans="1:5">
      <c r="A1633" s="22" t="s">
        <v>3753</v>
      </c>
      <c r="B1633" s="22">
        <v>0</v>
      </c>
      <c r="C1633" s="22" t="s">
        <v>4050</v>
      </c>
      <c r="E1633" s="100"/>
    </row>
    <row r="1634" spans="1:5">
      <c r="A1634" s="22"/>
      <c r="B1634" s="22">
        <v>1</v>
      </c>
      <c r="C1634" s="22" t="s">
        <v>5024</v>
      </c>
      <c r="E1634" s="100"/>
    </row>
    <row r="1635" spans="1:5">
      <c r="A1635" s="22"/>
      <c r="B1635" s="22">
        <v>2</v>
      </c>
      <c r="C1635" s="22" t="s">
        <v>5025</v>
      </c>
      <c r="E1635" s="100"/>
    </row>
    <row r="1636" spans="1:5">
      <c r="A1636" s="22"/>
      <c r="B1636" s="22">
        <v>3</v>
      </c>
      <c r="C1636" s="22" t="s">
        <v>5026</v>
      </c>
      <c r="E1636" s="100"/>
    </row>
    <row r="1637" spans="1:5">
      <c r="A1637" s="22"/>
      <c r="B1637" s="22">
        <v>4</v>
      </c>
      <c r="C1637" s="22" t="s">
        <v>5027</v>
      </c>
      <c r="E1637" s="100"/>
    </row>
    <row r="1638" spans="1:5">
      <c r="A1638" s="22"/>
      <c r="B1638" s="22">
        <v>5</v>
      </c>
      <c r="C1638" s="22" t="s">
        <v>5028</v>
      </c>
      <c r="E1638" s="100"/>
    </row>
    <row r="1639" spans="1:5">
      <c r="A1639" s="22"/>
      <c r="B1639" s="22">
        <v>6</v>
      </c>
      <c r="C1639" s="22" t="s">
        <v>5029</v>
      </c>
      <c r="E1639" s="100"/>
    </row>
    <row r="1640" spans="1:5" ht="15" thickBot="1"/>
    <row r="1641" spans="1:5" ht="15" thickBot="1">
      <c r="A1641" s="1036" t="s">
        <v>3085</v>
      </c>
      <c r="B1641" s="1037"/>
      <c r="C1641" s="1037"/>
    </row>
    <row r="1642" spans="1:5">
      <c r="A1642" s="53" t="s">
        <v>3086</v>
      </c>
      <c r="B1642" s="65" t="s">
        <v>2714</v>
      </c>
      <c r="C1642" s="65" t="s">
        <v>4049</v>
      </c>
    </row>
    <row r="1643" spans="1:5">
      <c r="A1643" s="24" t="s">
        <v>3088</v>
      </c>
      <c r="B1643" s="22">
        <v>0</v>
      </c>
      <c r="C1643" s="22" t="s">
        <v>4050</v>
      </c>
      <c r="E1643" s="2"/>
    </row>
    <row r="1644" spans="1:5">
      <c r="A1644" s="24"/>
      <c r="B1644" s="22">
        <v>1</v>
      </c>
      <c r="C1644" s="22" t="s">
        <v>4056</v>
      </c>
      <c r="E1644" s="2"/>
    </row>
    <row r="1645" spans="1:5">
      <c r="A1645" s="72"/>
      <c r="B1645" s="22">
        <v>2</v>
      </c>
      <c r="C1645" s="22" t="s">
        <v>4057</v>
      </c>
      <c r="E1645" s="100"/>
    </row>
    <row r="1646" spans="1:5">
      <c r="A1646" s="72"/>
      <c r="B1646" s="22">
        <v>3</v>
      </c>
      <c r="C1646" s="22" t="s">
        <v>5030</v>
      </c>
      <c r="E1646" s="100"/>
    </row>
    <row r="1647" spans="1:5">
      <c r="A1647" s="72"/>
      <c r="B1647" s="22">
        <v>4</v>
      </c>
      <c r="C1647" s="22" t="s">
        <v>5031</v>
      </c>
      <c r="E1647" s="100"/>
    </row>
    <row r="1648" spans="1:5">
      <c r="A1648" s="72"/>
      <c r="B1648" s="22">
        <v>5</v>
      </c>
      <c r="C1648" s="22" t="s">
        <v>4060</v>
      </c>
      <c r="E1648" s="100"/>
    </row>
    <row r="1649" spans="1:5">
      <c r="A1649" s="24" t="s">
        <v>3107</v>
      </c>
      <c r="B1649" s="22">
        <v>0</v>
      </c>
      <c r="C1649" s="22" t="s">
        <v>4050</v>
      </c>
      <c r="E1649" s="100"/>
    </row>
    <row r="1650" spans="1:5">
      <c r="A1650" s="72"/>
      <c r="B1650" s="22">
        <v>1</v>
      </c>
      <c r="C1650" s="22" t="s">
        <v>5032</v>
      </c>
      <c r="E1650" s="100"/>
    </row>
    <row r="1651" spans="1:5">
      <c r="A1651" s="72"/>
      <c r="B1651" s="22">
        <v>2</v>
      </c>
      <c r="C1651" s="22" t="s">
        <v>5033</v>
      </c>
      <c r="E1651" s="100"/>
    </row>
    <row r="1652" spans="1:5">
      <c r="A1652" s="72"/>
      <c r="B1652" s="22">
        <v>3</v>
      </c>
      <c r="C1652" s="22" t="s">
        <v>5034</v>
      </c>
      <c r="E1652" s="100"/>
    </row>
    <row r="1653" spans="1:5">
      <c r="A1653" s="72"/>
      <c r="B1653" s="22">
        <v>4</v>
      </c>
      <c r="C1653" s="22" t="s">
        <v>5035</v>
      </c>
      <c r="E1653" s="100"/>
    </row>
    <row r="1654" spans="1:5">
      <c r="A1654" s="72"/>
      <c r="B1654" s="22">
        <v>5</v>
      </c>
      <c r="C1654" s="22" t="s">
        <v>5036</v>
      </c>
      <c r="E1654" s="100"/>
    </row>
    <row r="1655" spans="1:5">
      <c r="A1655" s="24" t="s">
        <v>3108</v>
      </c>
      <c r="B1655" s="22">
        <v>0</v>
      </c>
      <c r="C1655" s="22" t="s">
        <v>4050</v>
      </c>
      <c r="E1655" s="100"/>
    </row>
    <row r="1656" spans="1:5">
      <c r="A1656" s="24"/>
      <c r="B1656" s="22">
        <v>1</v>
      </c>
      <c r="C1656" s="22" t="s">
        <v>5037</v>
      </c>
      <c r="E1656" s="100"/>
    </row>
    <row r="1657" spans="1:5">
      <c r="A1657" s="24"/>
      <c r="B1657" s="22">
        <v>2</v>
      </c>
      <c r="C1657" s="22" t="s">
        <v>5038</v>
      </c>
      <c r="E1657" s="100"/>
    </row>
    <row r="1658" spans="1:5">
      <c r="A1658" s="24"/>
      <c r="B1658" s="22">
        <v>3</v>
      </c>
      <c r="C1658" s="22" t="s">
        <v>5039</v>
      </c>
      <c r="E1658" s="100"/>
    </row>
    <row r="1659" spans="1:5">
      <c r="A1659" s="24"/>
      <c r="B1659" s="22">
        <v>4</v>
      </c>
      <c r="C1659" s="22" t="s">
        <v>5040</v>
      </c>
      <c r="E1659" s="100"/>
    </row>
    <row r="1660" spans="1:5">
      <c r="A1660" s="24"/>
      <c r="B1660" s="22">
        <v>5</v>
      </c>
      <c r="C1660" s="22" t="s">
        <v>5041</v>
      </c>
      <c r="E1660" s="100"/>
    </row>
    <row r="1661" spans="1:5">
      <c r="A1661" s="24" t="s">
        <v>3109</v>
      </c>
      <c r="B1661" s="22">
        <v>0</v>
      </c>
      <c r="C1661" s="22" t="s">
        <v>4050</v>
      </c>
      <c r="E1661" s="100"/>
    </row>
    <row r="1662" spans="1:5">
      <c r="A1662" s="24"/>
      <c r="B1662" s="22">
        <v>1</v>
      </c>
      <c r="C1662" s="26" t="s">
        <v>5042</v>
      </c>
      <c r="E1662" s="100"/>
    </row>
    <row r="1663" spans="1:5">
      <c r="A1663" s="24"/>
      <c r="B1663" s="22">
        <v>2</v>
      </c>
      <c r="C1663" s="26" t="s">
        <v>5043</v>
      </c>
      <c r="E1663" s="100"/>
    </row>
    <row r="1664" spans="1:5">
      <c r="A1664" s="24"/>
      <c r="B1664" s="22">
        <v>3</v>
      </c>
      <c r="C1664" s="26" t="s">
        <v>5044</v>
      </c>
      <c r="E1664" s="100"/>
    </row>
    <row r="1665" spans="1:5">
      <c r="A1665" s="24"/>
      <c r="B1665" s="22">
        <v>4</v>
      </c>
      <c r="C1665" s="26" t="s">
        <v>5045</v>
      </c>
      <c r="E1665" s="100"/>
    </row>
    <row r="1666" spans="1:5">
      <c r="A1666" s="24"/>
      <c r="B1666" s="22">
        <v>5</v>
      </c>
      <c r="C1666" s="26" t="s">
        <v>5046</v>
      </c>
      <c r="E1666" s="100"/>
    </row>
    <row r="1667" spans="1:5">
      <c r="A1667" s="24" t="s">
        <v>3111</v>
      </c>
      <c r="B1667" s="22">
        <v>0</v>
      </c>
      <c r="C1667" s="22" t="s">
        <v>4050</v>
      </c>
      <c r="E1667" s="100"/>
    </row>
    <row r="1668" spans="1:5">
      <c r="A1668" s="24"/>
      <c r="B1668" s="22">
        <v>1</v>
      </c>
      <c r="C1668" s="22" t="s">
        <v>4088</v>
      </c>
      <c r="E1668" s="100"/>
    </row>
    <row r="1669" spans="1:5">
      <c r="A1669" s="24"/>
      <c r="B1669" s="22">
        <v>2</v>
      </c>
      <c r="C1669" s="22" t="s">
        <v>4089</v>
      </c>
      <c r="E1669" s="100"/>
    </row>
    <row r="1670" spans="1:5">
      <c r="A1670" s="24"/>
      <c r="B1670" s="22">
        <v>3</v>
      </c>
      <c r="C1670" s="22" t="s">
        <v>4090</v>
      </c>
      <c r="E1670" s="100"/>
    </row>
    <row r="1671" spans="1:5">
      <c r="A1671" s="24"/>
      <c r="B1671" s="22">
        <v>4</v>
      </c>
      <c r="C1671" s="22" t="s">
        <v>4091</v>
      </c>
      <c r="E1671" s="100"/>
    </row>
    <row r="1672" spans="1:5">
      <c r="A1672" s="24"/>
      <c r="B1672" s="22">
        <v>5</v>
      </c>
      <c r="C1672" s="22" t="s">
        <v>4092</v>
      </c>
      <c r="E1672" s="100"/>
    </row>
    <row r="1673" spans="1:5">
      <c r="A1673" s="24" t="s">
        <v>3112</v>
      </c>
      <c r="B1673" s="22">
        <v>0</v>
      </c>
      <c r="C1673" s="22" t="s">
        <v>4050</v>
      </c>
      <c r="E1673" s="100"/>
    </row>
    <row r="1674" spans="1:5">
      <c r="A1674" s="24"/>
      <c r="B1674" s="22">
        <v>1</v>
      </c>
      <c r="C1674" s="22" t="s">
        <v>5047</v>
      </c>
      <c r="E1674" s="100"/>
    </row>
    <row r="1675" spans="1:5">
      <c r="A1675" s="24"/>
      <c r="B1675" s="22">
        <v>2</v>
      </c>
      <c r="C1675" s="22" t="s">
        <v>5048</v>
      </c>
      <c r="E1675" s="100"/>
    </row>
    <row r="1676" spans="1:5">
      <c r="A1676" s="24"/>
      <c r="B1676" s="22">
        <v>3</v>
      </c>
      <c r="C1676" s="22" t="s">
        <v>5049</v>
      </c>
      <c r="E1676" s="100"/>
    </row>
    <row r="1677" spans="1:5">
      <c r="A1677" s="24"/>
      <c r="B1677" s="22">
        <v>4</v>
      </c>
      <c r="C1677" s="22" t="s">
        <v>5050</v>
      </c>
      <c r="E1677" s="100"/>
    </row>
    <row r="1678" spans="1:5">
      <c r="A1678" s="24"/>
      <c r="B1678" s="22">
        <v>5</v>
      </c>
      <c r="C1678" s="22" t="s">
        <v>5051</v>
      </c>
      <c r="E1678" s="100"/>
    </row>
    <row r="1679" spans="1:5">
      <c r="A1679" s="24" t="s">
        <v>3113</v>
      </c>
      <c r="B1679" s="22">
        <v>0</v>
      </c>
      <c r="C1679" s="22" t="s">
        <v>4050</v>
      </c>
      <c r="E1679" s="100"/>
    </row>
    <row r="1680" spans="1:5">
      <c r="A1680" s="24"/>
      <c r="B1680" s="22">
        <v>1</v>
      </c>
      <c r="C1680" s="22" t="s">
        <v>5052</v>
      </c>
      <c r="E1680" s="100"/>
    </row>
    <row r="1681" spans="1:5">
      <c r="A1681" s="24"/>
      <c r="B1681" s="22">
        <v>2</v>
      </c>
      <c r="C1681" s="22" t="s">
        <v>4656</v>
      </c>
      <c r="E1681" s="100"/>
    </row>
    <row r="1682" spans="1:5">
      <c r="A1682" s="24"/>
      <c r="B1682" s="22">
        <v>3</v>
      </c>
      <c r="C1682" s="22" t="s">
        <v>4657</v>
      </c>
      <c r="E1682" s="100"/>
    </row>
    <row r="1683" spans="1:5">
      <c r="A1683" s="24"/>
      <c r="B1683" s="22">
        <v>4</v>
      </c>
      <c r="C1683" s="22" t="s">
        <v>5053</v>
      </c>
      <c r="E1683" s="100"/>
    </row>
    <row r="1684" spans="1:5">
      <c r="A1684" s="24"/>
      <c r="B1684" s="22">
        <v>5</v>
      </c>
      <c r="C1684" s="22" t="s">
        <v>5054</v>
      </c>
      <c r="E1684" s="100"/>
    </row>
    <row r="1685" spans="1:5">
      <c r="A1685" s="24" t="s">
        <v>3114</v>
      </c>
      <c r="B1685" s="22">
        <v>0</v>
      </c>
      <c r="C1685" s="22" t="s">
        <v>4050</v>
      </c>
      <c r="E1685" s="100"/>
    </row>
    <row r="1686" spans="1:5">
      <c r="A1686" s="24"/>
      <c r="B1686" s="22">
        <v>1</v>
      </c>
      <c r="C1686" s="22" t="s">
        <v>5055</v>
      </c>
      <c r="E1686" s="100"/>
    </row>
    <row r="1687" spans="1:5">
      <c r="A1687" s="24"/>
      <c r="B1687" s="22">
        <v>2</v>
      </c>
      <c r="C1687" s="22" t="s">
        <v>5056</v>
      </c>
      <c r="E1687" s="100"/>
    </row>
    <row r="1688" spans="1:5">
      <c r="A1688" s="24"/>
      <c r="B1688" s="22">
        <v>3</v>
      </c>
      <c r="C1688" s="22" t="s">
        <v>5057</v>
      </c>
      <c r="E1688" s="100"/>
    </row>
    <row r="1689" spans="1:5">
      <c r="A1689" s="24"/>
      <c r="B1689" s="22">
        <v>4</v>
      </c>
      <c r="C1689" s="22" t="s">
        <v>5058</v>
      </c>
      <c r="E1689" s="100"/>
    </row>
    <row r="1690" spans="1:5">
      <c r="A1690" s="24"/>
      <c r="B1690" s="22">
        <v>5</v>
      </c>
      <c r="C1690" s="22" t="s">
        <v>5059</v>
      </c>
      <c r="E1690" s="100"/>
    </row>
    <row r="1691" spans="1:5">
      <c r="A1691" s="24" t="s">
        <v>3116</v>
      </c>
      <c r="B1691" s="22">
        <v>0</v>
      </c>
      <c r="C1691" s="22" t="s">
        <v>4050</v>
      </c>
      <c r="E1691" s="100"/>
    </row>
    <row r="1692" spans="1:5">
      <c r="A1692" s="24"/>
      <c r="B1692" s="22">
        <v>1</v>
      </c>
      <c r="C1692" s="22" t="s">
        <v>5060</v>
      </c>
      <c r="E1692" s="100"/>
    </row>
    <row r="1693" spans="1:5">
      <c r="A1693" s="24"/>
      <c r="B1693" s="22">
        <v>2</v>
      </c>
      <c r="C1693" s="22" t="s">
        <v>5061</v>
      </c>
      <c r="E1693" s="100"/>
    </row>
    <row r="1694" spans="1:5">
      <c r="A1694" s="24"/>
      <c r="B1694" s="22">
        <v>3</v>
      </c>
      <c r="C1694" s="22" t="s">
        <v>5062</v>
      </c>
      <c r="E1694" s="100"/>
    </row>
    <row r="1695" spans="1:5">
      <c r="A1695" s="24"/>
      <c r="B1695" s="22">
        <v>4</v>
      </c>
      <c r="C1695" s="22" t="s">
        <v>5063</v>
      </c>
      <c r="E1695" s="100"/>
    </row>
    <row r="1696" spans="1:5">
      <c r="A1696" s="24"/>
      <c r="B1696" s="22">
        <v>5</v>
      </c>
      <c r="C1696" s="22" t="s">
        <v>5064</v>
      </c>
      <c r="E1696" s="100"/>
    </row>
    <row r="1697" spans="1:5">
      <c r="A1697" s="24" t="s">
        <v>3563</v>
      </c>
      <c r="B1697" s="22">
        <v>0</v>
      </c>
      <c r="C1697" s="22" t="s">
        <v>4050</v>
      </c>
      <c r="E1697" s="100"/>
    </row>
    <row r="1698" spans="1:5">
      <c r="A1698" s="24"/>
      <c r="B1698" s="22">
        <v>1</v>
      </c>
      <c r="C1698" s="22" t="s">
        <v>5060</v>
      </c>
      <c r="E1698" s="100"/>
    </row>
    <row r="1699" spans="1:5">
      <c r="A1699" s="24"/>
      <c r="B1699" s="22">
        <v>2</v>
      </c>
      <c r="C1699" s="22" t="s">
        <v>5061</v>
      </c>
      <c r="E1699" s="100"/>
    </row>
    <row r="1700" spans="1:5">
      <c r="A1700" s="24"/>
      <c r="B1700" s="22">
        <v>3</v>
      </c>
      <c r="C1700" s="22" t="s">
        <v>5065</v>
      </c>
      <c r="E1700" s="100"/>
    </row>
    <row r="1701" spans="1:5">
      <c r="A1701" s="24"/>
      <c r="B1701" s="22">
        <v>4</v>
      </c>
      <c r="C1701" s="22" t="s">
        <v>5063</v>
      </c>
      <c r="E1701" s="100"/>
    </row>
    <row r="1702" spans="1:5">
      <c r="A1702" s="24"/>
      <c r="B1702" s="22">
        <v>5</v>
      </c>
      <c r="C1702" s="22" t="s">
        <v>5064</v>
      </c>
      <c r="E1702" s="100"/>
    </row>
    <row r="1703" spans="1:5">
      <c r="A1703" s="24" t="s">
        <v>3117</v>
      </c>
      <c r="B1703" s="22">
        <v>0</v>
      </c>
      <c r="C1703" s="22" t="s">
        <v>4050</v>
      </c>
      <c r="E1703" s="100"/>
    </row>
    <row r="1704" spans="1:5">
      <c r="A1704" s="24"/>
      <c r="B1704" s="22">
        <v>1</v>
      </c>
      <c r="C1704" s="22" t="s">
        <v>5066</v>
      </c>
      <c r="E1704" s="100"/>
    </row>
    <row r="1705" spans="1:5">
      <c r="A1705" s="24"/>
      <c r="B1705" s="22">
        <v>2</v>
      </c>
      <c r="C1705" s="22" t="s">
        <v>5067</v>
      </c>
      <c r="E1705" s="100"/>
    </row>
    <row r="1706" spans="1:5">
      <c r="A1706" s="24"/>
      <c r="B1706" s="22">
        <v>3</v>
      </c>
      <c r="C1706" s="22" t="s">
        <v>5068</v>
      </c>
      <c r="E1706" s="100"/>
    </row>
    <row r="1707" spans="1:5">
      <c r="A1707" s="24"/>
      <c r="B1707" s="22">
        <v>4</v>
      </c>
      <c r="C1707" t="s">
        <v>5069</v>
      </c>
      <c r="E1707" s="100"/>
    </row>
    <row r="1708" spans="1:5">
      <c r="A1708" s="24"/>
      <c r="B1708" s="22">
        <v>5</v>
      </c>
      <c r="C1708" s="22" t="s">
        <v>5070</v>
      </c>
      <c r="E1708" s="100"/>
    </row>
    <row r="1709" spans="1:5">
      <c r="A1709" s="24" t="s">
        <v>3118</v>
      </c>
      <c r="B1709" s="22">
        <v>0</v>
      </c>
      <c r="C1709" s="22" t="s">
        <v>4050</v>
      </c>
      <c r="E1709" s="100"/>
    </row>
    <row r="1710" spans="1:5">
      <c r="A1710" s="24"/>
      <c r="B1710" s="22">
        <v>1</v>
      </c>
      <c r="C1710" s="22" t="s">
        <v>5071</v>
      </c>
      <c r="E1710" s="100"/>
    </row>
    <row r="1711" spans="1:5">
      <c r="A1711" s="24"/>
      <c r="B1711" s="22">
        <v>2</v>
      </c>
      <c r="C1711" s="22" t="s">
        <v>5072</v>
      </c>
      <c r="E1711" s="100"/>
    </row>
    <row r="1712" spans="1:5">
      <c r="A1712" s="24"/>
      <c r="B1712" s="22">
        <v>3</v>
      </c>
      <c r="C1712" s="22" t="s">
        <v>5073</v>
      </c>
      <c r="E1712" s="100"/>
    </row>
    <row r="1713" spans="1:5">
      <c r="A1713" s="24"/>
      <c r="B1713" s="22">
        <v>4</v>
      </c>
      <c r="C1713" s="22" t="s">
        <v>5074</v>
      </c>
      <c r="E1713" s="100"/>
    </row>
    <row r="1714" spans="1:5">
      <c r="A1714" s="24"/>
      <c r="B1714" s="22">
        <v>5</v>
      </c>
      <c r="C1714" s="22" t="s">
        <v>5075</v>
      </c>
      <c r="E1714" s="100"/>
    </row>
    <row r="1715" spans="1:5">
      <c r="A1715" s="24" t="s">
        <v>3119</v>
      </c>
      <c r="B1715" s="22">
        <v>0</v>
      </c>
      <c r="C1715" s="22" t="s">
        <v>4050</v>
      </c>
      <c r="E1715" s="100"/>
    </row>
    <row r="1716" spans="1:5">
      <c r="A1716" s="24"/>
      <c r="B1716" s="22">
        <v>1</v>
      </c>
      <c r="C1716" s="22" t="s">
        <v>5076</v>
      </c>
      <c r="E1716" s="100"/>
    </row>
    <row r="1717" spans="1:5">
      <c r="A1717" s="24"/>
      <c r="B1717" s="22">
        <v>2</v>
      </c>
      <c r="C1717" s="22" t="s">
        <v>5077</v>
      </c>
      <c r="E1717" s="100"/>
    </row>
    <row r="1718" spans="1:5">
      <c r="A1718" s="24"/>
      <c r="B1718" s="22">
        <v>3</v>
      </c>
      <c r="C1718" s="22" t="s">
        <v>5078</v>
      </c>
      <c r="E1718" s="100"/>
    </row>
    <row r="1719" spans="1:5">
      <c r="A1719" s="24"/>
      <c r="B1719" s="22">
        <v>4</v>
      </c>
      <c r="C1719" s="22" t="s">
        <v>5079</v>
      </c>
      <c r="E1719" s="100"/>
    </row>
    <row r="1720" spans="1:5">
      <c r="A1720" s="24"/>
      <c r="B1720" s="22">
        <v>5</v>
      </c>
      <c r="C1720" s="22" t="s">
        <v>5080</v>
      </c>
      <c r="E1720" s="100"/>
    </row>
    <row r="1721" spans="1:5">
      <c r="A1721" s="24" t="s">
        <v>3120</v>
      </c>
      <c r="B1721" s="22">
        <v>0</v>
      </c>
      <c r="C1721" s="22" t="s">
        <v>4050</v>
      </c>
      <c r="E1721" s="100"/>
    </row>
    <row r="1722" spans="1:5">
      <c r="A1722" s="24"/>
      <c r="B1722" s="22">
        <v>1</v>
      </c>
      <c r="C1722" s="22" t="s">
        <v>5081</v>
      </c>
      <c r="E1722" s="100"/>
    </row>
    <row r="1723" spans="1:5">
      <c r="A1723" s="24"/>
      <c r="B1723" s="22">
        <v>2</v>
      </c>
      <c r="C1723" s="22" t="s">
        <v>5082</v>
      </c>
      <c r="E1723" s="100"/>
    </row>
    <row r="1724" spans="1:5">
      <c r="A1724" s="24"/>
      <c r="B1724" s="22">
        <v>3</v>
      </c>
      <c r="C1724" s="22" t="s">
        <v>5083</v>
      </c>
      <c r="E1724" s="100"/>
    </row>
    <row r="1725" spans="1:5">
      <c r="A1725" s="24"/>
      <c r="B1725" s="22">
        <v>4</v>
      </c>
      <c r="C1725" s="22" t="s">
        <v>5084</v>
      </c>
      <c r="E1725" s="100"/>
    </row>
    <row r="1726" spans="1:5">
      <c r="A1726" s="24"/>
      <c r="B1726" s="22">
        <v>5</v>
      </c>
      <c r="C1726" s="22" t="s">
        <v>5085</v>
      </c>
      <c r="E1726" s="100"/>
    </row>
    <row r="1727" spans="1:5" ht="15" thickBot="1"/>
    <row r="1728" spans="1:5">
      <c r="A1728" s="51" t="s">
        <v>3150</v>
      </c>
      <c r="B1728" s="65" t="s">
        <v>2714</v>
      </c>
      <c r="C1728" s="65" t="s">
        <v>4049</v>
      </c>
    </row>
    <row r="1729" spans="1:5">
      <c r="A1729" s="72" t="s">
        <v>3155</v>
      </c>
      <c r="B1729" s="22">
        <v>0</v>
      </c>
      <c r="C1729" s="22" t="s">
        <v>4050</v>
      </c>
      <c r="E1729" s="2"/>
    </row>
    <row r="1730" spans="1:5">
      <c r="A1730" s="72"/>
      <c r="B1730" s="22">
        <v>1</v>
      </c>
      <c r="C1730" s="22" t="s">
        <v>5086</v>
      </c>
      <c r="E1730" s="2"/>
    </row>
    <row r="1731" spans="1:5">
      <c r="A1731" s="72"/>
      <c r="B1731" s="22">
        <v>2</v>
      </c>
      <c r="C1731" s="22" t="s">
        <v>5087</v>
      </c>
      <c r="E1731" s="2"/>
    </row>
    <row r="1732" spans="1:5">
      <c r="A1732" s="72"/>
      <c r="B1732" s="22">
        <v>3</v>
      </c>
      <c r="C1732" s="22" t="s">
        <v>5088</v>
      </c>
      <c r="E1732" s="2"/>
    </row>
    <row r="1733" spans="1:5">
      <c r="A1733" s="72"/>
      <c r="B1733" s="22">
        <v>4</v>
      </c>
      <c r="C1733" s="22" t="s">
        <v>5089</v>
      </c>
      <c r="E1733" s="2"/>
    </row>
    <row r="1734" spans="1:5">
      <c r="A1734" s="72"/>
      <c r="B1734" s="22">
        <v>5</v>
      </c>
      <c r="C1734" s="22" t="s">
        <v>5090</v>
      </c>
      <c r="E1734" s="2"/>
    </row>
    <row r="1735" spans="1:5">
      <c r="A1735" s="72" t="s">
        <v>3156</v>
      </c>
      <c r="B1735" s="22">
        <v>0</v>
      </c>
      <c r="C1735" s="22" t="s">
        <v>4050</v>
      </c>
      <c r="E1735" s="2"/>
    </row>
    <row r="1736" spans="1:5">
      <c r="A1736" s="72"/>
      <c r="B1736" s="22">
        <v>1</v>
      </c>
      <c r="C1736" s="22" t="s">
        <v>4056</v>
      </c>
      <c r="E1736" s="2"/>
    </row>
    <row r="1737" spans="1:5">
      <c r="A1737" s="72"/>
      <c r="B1737" s="22">
        <v>2</v>
      </c>
      <c r="C1737" s="22" t="s">
        <v>4057</v>
      </c>
      <c r="E1737" s="2"/>
    </row>
    <row r="1738" spans="1:5">
      <c r="A1738" s="72"/>
      <c r="B1738" s="22">
        <v>3</v>
      </c>
      <c r="C1738" s="22" t="s">
        <v>5030</v>
      </c>
      <c r="E1738" s="2"/>
    </row>
    <row r="1739" spans="1:5">
      <c r="A1739" s="72"/>
      <c r="B1739" s="22">
        <v>4</v>
      </c>
      <c r="C1739" s="22" t="s">
        <v>5031</v>
      </c>
      <c r="E1739" s="2"/>
    </row>
    <row r="1740" spans="1:5">
      <c r="A1740" s="72"/>
      <c r="B1740" s="22">
        <v>5</v>
      </c>
      <c r="C1740" s="22" t="s">
        <v>4060</v>
      </c>
      <c r="E1740" s="2"/>
    </row>
    <row r="1741" spans="1:5">
      <c r="A1741" s="72" t="s">
        <v>3169</v>
      </c>
      <c r="B1741" s="22">
        <v>0</v>
      </c>
      <c r="C1741" s="22" t="s">
        <v>4050</v>
      </c>
      <c r="E1741" s="100"/>
    </row>
    <row r="1742" spans="1:5">
      <c r="A1742" s="72"/>
      <c r="B1742" s="22">
        <v>1</v>
      </c>
      <c r="C1742" s="22" t="s">
        <v>5032</v>
      </c>
      <c r="E1742" s="100"/>
    </row>
    <row r="1743" spans="1:5">
      <c r="A1743" s="72"/>
      <c r="B1743" s="22">
        <v>2</v>
      </c>
      <c r="C1743" s="22" t="s">
        <v>5033</v>
      </c>
      <c r="E1743" s="100"/>
    </row>
    <row r="1744" spans="1:5">
      <c r="A1744" s="72"/>
      <c r="B1744" s="22">
        <v>3</v>
      </c>
      <c r="C1744" s="22" t="s">
        <v>5034</v>
      </c>
      <c r="E1744" s="100"/>
    </row>
    <row r="1745" spans="1:5">
      <c r="A1745" s="72"/>
      <c r="B1745" s="22">
        <v>4</v>
      </c>
      <c r="C1745" s="22" t="s">
        <v>5035</v>
      </c>
      <c r="E1745" s="100"/>
    </row>
    <row r="1746" spans="1:5">
      <c r="A1746" s="72"/>
      <c r="B1746" s="22">
        <v>5</v>
      </c>
      <c r="C1746" s="22" t="s">
        <v>5036</v>
      </c>
      <c r="E1746" s="100"/>
    </row>
    <row r="1747" spans="1:5">
      <c r="A1747" s="72" t="s">
        <v>3170</v>
      </c>
      <c r="B1747" s="22">
        <v>0</v>
      </c>
      <c r="C1747" s="22" t="s">
        <v>4050</v>
      </c>
      <c r="E1747" s="100"/>
    </row>
    <row r="1748" spans="1:5">
      <c r="A1748" s="72"/>
      <c r="B1748" s="22">
        <v>1</v>
      </c>
      <c r="C1748" s="22" t="s">
        <v>5037</v>
      </c>
      <c r="E1748" s="100"/>
    </row>
    <row r="1749" spans="1:5">
      <c r="A1749" s="72"/>
      <c r="B1749" s="22">
        <v>2</v>
      </c>
      <c r="C1749" s="22" t="s">
        <v>5038</v>
      </c>
      <c r="E1749" s="100"/>
    </row>
    <row r="1750" spans="1:5">
      <c r="A1750" s="72"/>
      <c r="B1750" s="22">
        <v>3</v>
      </c>
      <c r="C1750" s="22" t="s">
        <v>5039</v>
      </c>
      <c r="E1750" s="100"/>
    </row>
    <row r="1751" spans="1:5">
      <c r="A1751" s="72"/>
      <c r="B1751" s="22">
        <v>4</v>
      </c>
      <c r="C1751" s="22" t="s">
        <v>5040</v>
      </c>
      <c r="E1751" s="100"/>
    </row>
    <row r="1752" spans="1:5">
      <c r="A1752" s="72"/>
      <c r="B1752" s="22">
        <v>5</v>
      </c>
      <c r="C1752" s="22" t="s">
        <v>5041</v>
      </c>
      <c r="E1752" s="100"/>
    </row>
    <row r="1753" spans="1:5">
      <c r="A1753" s="72" t="s">
        <v>3171</v>
      </c>
      <c r="B1753" s="22">
        <v>0</v>
      </c>
      <c r="C1753" s="22" t="s">
        <v>4050</v>
      </c>
      <c r="E1753" s="100"/>
    </row>
    <row r="1754" spans="1:5">
      <c r="A1754" s="72"/>
      <c r="B1754" s="22">
        <v>1</v>
      </c>
      <c r="C1754" s="26" t="s">
        <v>5042</v>
      </c>
      <c r="E1754" s="100"/>
    </row>
    <row r="1755" spans="1:5">
      <c r="A1755" s="72"/>
      <c r="B1755" s="22">
        <v>2</v>
      </c>
      <c r="C1755" s="26" t="s">
        <v>5043</v>
      </c>
      <c r="E1755" s="100"/>
    </row>
    <row r="1756" spans="1:5">
      <c r="A1756" s="72"/>
      <c r="B1756" s="22">
        <v>3</v>
      </c>
      <c r="C1756" s="26" t="s">
        <v>5044</v>
      </c>
      <c r="E1756" s="100"/>
    </row>
    <row r="1757" spans="1:5">
      <c r="A1757" s="72"/>
      <c r="B1757" s="22">
        <v>4</v>
      </c>
      <c r="C1757" s="26" t="s">
        <v>5045</v>
      </c>
      <c r="E1757" s="100"/>
    </row>
    <row r="1758" spans="1:5">
      <c r="A1758" s="72"/>
      <c r="B1758" s="22">
        <v>5</v>
      </c>
      <c r="C1758" s="26" t="s">
        <v>5046</v>
      </c>
      <c r="E1758" s="100"/>
    </row>
    <row r="1759" spans="1:5">
      <c r="A1759" s="72" t="s">
        <v>3175</v>
      </c>
      <c r="B1759" s="22">
        <v>0</v>
      </c>
      <c r="C1759" s="22" t="s">
        <v>4050</v>
      </c>
      <c r="E1759" s="100"/>
    </row>
    <row r="1760" spans="1:5">
      <c r="A1760" s="72"/>
      <c r="B1760" s="22">
        <v>1</v>
      </c>
      <c r="C1760" s="22" t="s">
        <v>4088</v>
      </c>
      <c r="E1760" s="100"/>
    </row>
    <row r="1761" spans="1:5">
      <c r="A1761" s="72"/>
      <c r="B1761" s="22">
        <v>2</v>
      </c>
      <c r="C1761" s="22" t="s">
        <v>4089</v>
      </c>
      <c r="E1761" s="100"/>
    </row>
    <row r="1762" spans="1:5">
      <c r="A1762" s="72"/>
      <c r="B1762" s="22">
        <v>3</v>
      </c>
      <c r="C1762" s="22" t="s">
        <v>4090</v>
      </c>
      <c r="E1762" s="100"/>
    </row>
    <row r="1763" spans="1:5">
      <c r="A1763" s="72"/>
      <c r="B1763" s="22">
        <v>4</v>
      </c>
      <c r="C1763" s="22" t="s">
        <v>4091</v>
      </c>
      <c r="E1763" s="100"/>
    </row>
    <row r="1764" spans="1:5">
      <c r="A1764" s="72"/>
      <c r="B1764" s="22">
        <v>5</v>
      </c>
      <c r="C1764" s="22" t="s">
        <v>4092</v>
      </c>
      <c r="E1764" s="100"/>
    </row>
    <row r="1765" spans="1:5">
      <c r="A1765" s="72" t="s">
        <v>3176</v>
      </c>
      <c r="B1765" s="22">
        <v>0</v>
      </c>
      <c r="C1765" s="22" t="s">
        <v>4050</v>
      </c>
      <c r="E1765" s="100"/>
    </row>
    <row r="1766" spans="1:5">
      <c r="A1766" s="72"/>
      <c r="B1766" s="22">
        <v>1</v>
      </c>
      <c r="C1766" s="22" t="s">
        <v>5047</v>
      </c>
      <c r="E1766" s="100"/>
    </row>
    <row r="1767" spans="1:5">
      <c r="A1767" s="72"/>
      <c r="B1767" s="22">
        <v>2</v>
      </c>
      <c r="C1767" s="22" t="s">
        <v>5048</v>
      </c>
      <c r="E1767" s="100"/>
    </row>
    <row r="1768" spans="1:5">
      <c r="A1768" s="72"/>
      <c r="B1768" s="22">
        <v>3</v>
      </c>
      <c r="C1768" s="22" t="s">
        <v>5049</v>
      </c>
      <c r="E1768" s="100"/>
    </row>
    <row r="1769" spans="1:5">
      <c r="A1769" s="72"/>
      <c r="B1769" s="22">
        <v>4</v>
      </c>
      <c r="C1769" s="22" t="s">
        <v>5050</v>
      </c>
      <c r="E1769" s="100"/>
    </row>
    <row r="1770" spans="1:5">
      <c r="A1770" s="72"/>
      <c r="B1770" s="22">
        <v>5</v>
      </c>
      <c r="C1770" s="22" t="s">
        <v>5051</v>
      </c>
      <c r="E1770" s="100"/>
    </row>
    <row r="1771" spans="1:5">
      <c r="A1771" s="72" t="s">
        <v>3177</v>
      </c>
      <c r="B1771" s="22">
        <v>0</v>
      </c>
      <c r="C1771" s="22" t="s">
        <v>4050</v>
      </c>
      <c r="E1771" s="100"/>
    </row>
    <row r="1772" spans="1:5">
      <c r="A1772" s="72"/>
      <c r="B1772" s="22">
        <v>1</v>
      </c>
      <c r="C1772" s="22" t="s">
        <v>5052</v>
      </c>
      <c r="E1772" s="100"/>
    </row>
    <row r="1773" spans="1:5">
      <c r="A1773" s="72"/>
      <c r="B1773" s="22">
        <v>2</v>
      </c>
      <c r="C1773" s="22" t="s">
        <v>4656</v>
      </c>
      <c r="E1773" s="100"/>
    </row>
    <row r="1774" spans="1:5">
      <c r="A1774" s="72"/>
      <c r="B1774" s="22">
        <v>3</v>
      </c>
      <c r="C1774" s="22" t="s">
        <v>4657</v>
      </c>
      <c r="E1774" s="100"/>
    </row>
    <row r="1775" spans="1:5">
      <c r="A1775" s="72"/>
      <c r="B1775" s="22">
        <v>4</v>
      </c>
      <c r="C1775" s="22" t="s">
        <v>5053</v>
      </c>
      <c r="E1775" s="100"/>
    </row>
    <row r="1776" spans="1:5">
      <c r="A1776" s="72"/>
      <c r="B1776" s="22">
        <v>5</v>
      </c>
      <c r="C1776" s="22" t="s">
        <v>5054</v>
      </c>
      <c r="E1776" s="100"/>
    </row>
    <row r="1777" spans="1:5">
      <c r="A1777" s="72" t="s">
        <v>3178</v>
      </c>
      <c r="B1777" s="22">
        <v>0</v>
      </c>
      <c r="C1777" s="22" t="s">
        <v>4050</v>
      </c>
      <c r="E1777" s="100"/>
    </row>
    <row r="1778" spans="1:5">
      <c r="A1778" s="72"/>
      <c r="B1778" s="22">
        <v>1</v>
      </c>
      <c r="C1778" s="22" t="s">
        <v>5091</v>
      </c>
      <c r="E1778" s="100"/>
    </row>
    <row r="1779" spans="1:5">
      <c r="A1779" s="72"/>
      <c r="B1779" s="22">
        <v>2</v>
      </c>
      <c r="C1779" s="22" t="s">
        <v>5092</v>
      </c>
      <c r="E1779" s="100"/>
    </row>
    <row r="1780" spans="1:5">
      <c r="A1780" s="72"/>
      <c r="B1780" s="22">
        <v>3</v>
      </c>
      <c r="C1780" s="22" t="s">
        <v>5093</v>
      </c>
      <c r="E1780" s="100"/>
    </row>
    <row r="1781" spans="1:5">
      <c r="A1781" s="72"/>
      <c r="B1781" s="22">
        <v>4</v>
      </c>
      <c r="C1781" s="22" t="s">
        <v>5094</v>
      </c>
      <c r="E1781" s="100"/>
    </row>
    <row r="1782" spans="1:5">
      <c r="A1782" s="72"/>
      <c r="B1782" s="22">
        <v>5</v>
      </c>
      <c r="C1782" s="22" t="s">
        <v>5095</v>
      </c>
      <c r="E1782" s="100"/>
    </row>
    <row r="1783" spans="1:5">
      <c r="A1783" s="72" t="s">
        <v>3564</v>
      </c>
      <c r="B1783" s="22">
        <v>0</v>
      </c>
      <c r="C1783" s="22" t="s">
        <v>4050</v>
      </c>
      <c r="E1783" s="100"/>
    </row>
    <row r="1784" spans="1:5">
      <c r="A1784" s="72"/>
      <c r="B1784" s="22">
        <v>1</v>
      </c>
      <c r="C1784" s="22" t="s">
        <v>5060</v>
      </c>
      <c r="E1784" s="100"/>
    </row>
    <row r="1785" spans="1:5">
      <c r="A1785" s="72"/>
      <c r="B1785" s="22">
        <v>2</v>
      </c>
      <c r="C1785" s="22" t="s">
        <v>5061</v>
      </c>
      <c r="E1785" s="100"/>
    </row>
    <row r="1786" spans="1:5">
      <c r="A1786" s="72"/>
      <c r="B1786" s="22">
        <v>3</v>
      </c>
      <c r="C1786" s="22" t="s">
        <v>5065</v>
      </c>
      <c r="E1786" s="100"/>
    </row>
    <row r="1787" spans="1:5">
      <c r="A1787" s="72"/>
      <c r="B1787" s="22">
        <v>4</v>
      </c>
      <c r="C1787" s="22" t="s">
        <v>5063</v>
      </c>
      <c r="E1787" s="100"/>
    </row>
    <row r="1788" spans="1:5">
      <c r="A1788" s="72"/>
      <c r="B1788" s="22">
        <v>5</v>
      </c>
      <c r="C1788" s="22" t="s">
        <v>5064</v>
      </c>
      <c r="E1788" s="100"/>
    </row>
    <row r="1789" spans="1:5">
      <c r="A1789" s="72" t="s">
        <v>3181</v>
      </c>
      <c r="B1789" s="22">
        <v>0</v>
      </c>
      <c r="C1789" s="22" t="s">
        <v>4050</v>
      </c>
      <c r="E1789" s="100"/>
    </row>
    <row r="1790" spans="1:5">
      <c r="A1790" s="72"/>
      <c r="B1790" s="22">
        <v>1</v>
      </c>
      <c r="C1790" s="22" t="s">
        <v>5066</v>
      </c>
      <c r="E1790" s="100"/>
    </row>
    <row r="1791" spans="1:5">
      <c r="A1791" s="72"/>
      <c r="B1791" s="22">
        <v>2</v>
      </c>
      <c r="C1791" s="22" t="s">
        <v>5067</v>
      </c>
      <c r="E1791" s="100"/>
    </row>
    <row r="1792" spans="1:5">
      <c r="A1792" s="72"/>
      <c r="B1792" s="22">
        <v>3</v>
      </c>
      <c r="C1792" s="22" t="s">
        <v>5068</v>
      </c>
      <c r="E1792" s="100"/>
    </row>
    <row r="1793" spans="1:5">
      <c r="A1793" s="72"/>
      <c r="B1793" s="22">
        <v>4</v>
      </c>
      <c r="C1793" t="s">
        <v>5069</v>
      </c>
      <c r="E1793" s="100"/>
    </row>
    <row r="1794" spans="1:5">
      <c r="A1794" s="72"/>
      <c r="B1794" s="22">
        <v>5</v>
      </c>
      <c r="C1794" s="22" t="s">
        <v>5070</v>
      </c>
      <c r="E1794" s="100"/>
    </row>
    <row r="1795" spans="1:5">
      <c r="A1795" s="72" t="s">
        <v>3182</v>
      </c>
      <c r="B1795" s="22">
        <v>0</v>
      </c>
      <c r="C1795" s="22" t="s">
        <v>4050</v>
      </c>
      <c r="E1795" s="100"/>
    </row>
    <row r="1796" spans="1:5">
      <c r="A1796" s="72"/>
      <c r="B1796" s="22">
        <v>1</v>
      </c>
      <c r="C1796" s="22" t="s">
        <v>5096</v>
      </c>
      <c r="E1796" s="100"/>
    </row>
    <row r="1797" spans="1:5">
      <c r="A1797" s="72"/>
      <c r="B1797" s="22">
        <v>2</v>
      </c>
      <c r="C1797" s="22" t="s">
        <v>4057</v>
      </c>
      <c r="E1797" s="100"/>
    </row>
    <row r="1798" spans="1:5">
      <c r="A1798" s="72"/>
      <c r="B1798" s="22">
        <v>3</v>
      </c>
      <c r="C1798" s="22" t="s">
        <v>5097</v>
      </c>
      <c r="E1798" s="100"/>
    </row>
    <row r="1799" spans="1:5">
      <c r="A1799" s="72"/>
      <c r="B1799" s="22">
        <v>4</v>
      </c>
      <c r="C1799" s="22" t="s">
        <v>5098</v>
      </c>
      <c r="E1799" s="100"/>
    </row>
    <row r="1800" spans="1:5">
      <c r="A1800" s="72"/>
      <c r="B1800" s="22">
        <v>5</v>
      </c>
      <c r="C1800" s="22" t="s">
        <v>5099</v>
      </c>
      <c r="E1800" s="100"/>
    </row>
    <row r="1801" spans="1:5">
      <c r="A1801" s="72" t="s">
        <v>3183</v>
      </c>
      <c r="B1801" s="22">
        <v>0</v>
      </c>
      <c r="C1801" s="22" t="s">
        <v>4050</v>
      </c>
      <c r="E1801" s="100"/>
    </row>
    <row r="1802" spans="1:5">
      <c r="A1802" s="72"/>
      <c r="B1802" s="22">
        <v>1</v>
      </c>
      <c r="C1802" s="22" t="s">
        <v>5076</v>
      </c>
      <c r="D1802" s="22" t="s">
        <v>4050</v>
      </c>
      <c r="E1802" s="100"/>
    </row>
    <row r="1803" spans="1:5">
      <c r="A1803" s="72"/>
      <c r="B1803" s="22">
        <v>2</v>
      </c>
      <c r="C1803" s="22" t="s">
        <v>5077</v>
      </c>
      <c r="D1803" s="22"/>
      <c r="E1803" s="100"/>
    </row>
    <row r="1804" spans="1:5">
      <c r="A1804" s="72"/>
      <c r="B1804" s="22">
        <v>3</v>
      </c>
      <c r="C1804" s="22" t="s">
        <v>5078</v>
      </c>
      <c r="D1804" s="22"/>
      <c r="E1804" s="100"/>
    </row>
    <row r="1805" spans="1:5">
      <c r="A1805" s="72"/>
      <c r="B1805" s="22">
        <v>4</v>
      </c>
      <c r="C1805" s="22" t="s">
        <v>5079</v>
      </c>
      <c r="D1805" s="22"/>
      <c r="E1805" s="100"/>
    </row>
    <row r="1806" spans="1:5">
      <c r="A1806" s="72"/>
      <c r="B1806" s="22">
        <v>5</v>
      </c>
      <c r="C1806" s="22" t="s">
        <v>5080</v>
      </c>
      <c r="D1806" s="22"/>
      <c r="E1806" s="100"/>
    </row>
    <row r="1807" spans="1:5">
      <c r="A1807" s="72" t="s">
        <v>3184</v>
      </c>
      <c r="B1807" s="22">
        <v>0</v>
      </c>
      <c r="C1807" s="22" t="s">
        <v>4050</v>
      </c>
      <c r="D1807" s="22"/>
      <c r="E1807" s="100"/>
    </row>
    <row r="1808" spans="1:5">
      <c r="A1808" s="72"/>
      <c r="B1808" s="22">
        <v>1</v>
      </c>
      <c r="C1808" s="22" t="s">
        <v>5081</v>
      </c>
      <c r="E1808" s="100"/>
    </row>
    <row r="1809" spans="1:5">
      <c r="A1809" s="72"/>
      <c r="B1809" s="22">
        <v>2</v>
      </c>
      <c r="C1809" s="22" t="s">
        <v>5082</v>
      </c>
      <c r="E1809" s="100"/>
    </row>
    <row r="1810" spans="1:5">
      <c r="A1810" s="72"/>
      <c r="B1810" s="22">
        <v>3</v>
      </c>
      <c r="C1810" s="22" t="s">
        <v>5083</v>
      </c>
      <c r="E1810" s="100"/>
    </row>
    <row r="1811" spans="1:5">
      <c r="A1811" s="72"/>
      <c r="B1811" s="22">
        <v>4</v>
      </c>
      <c r="C1811" s="22" t="s">
        <v>5084</v>
      </c>
      <c r="E1811" s="100"/>
    </row>
    <row r="1812" spans="1:5">
      <c r="A1812" s="72"/>
      <c r="B1812" s="22">
        <v>5</v>
      </c>
      <c r="C1812" s="22" t="s">
        <v>5085</v>
      </c>
      <c r="E1812" s="100"/>
    </row>
    <row r="1813" spans="1:5" ht="15" thickBot="1">
      <c r="A1813" s="78"/>
    </row>
    <row r="1814" spans="1:5">
      <c r="A1814" s="51" t="s">
        <v>3225</v>
      </c>
      <c r="B1814" s="65" t="s">
        <v>2714</v>
      </c>
      <c r="C1814" s="65" t="s">
        <v>4049</v>
      </c>
    </row>
    <row r="1815" spans="1:5">
      <c r="A1815" s="72" t="s">
        <v>3227</v>
      </c>
      <c r="B1815" s="22">
        <v>0</v>
      </c>
      <c r="C1815" s="22" t="s">
        <v>4050</v>
      </c>
      <c r="E1815" s="2"/>
    </row>
    <row r="1816" spans="1:5">
      <c r="A1816" s="72"/>
      <c r="B1816" s="22">
        <v>1</v>
      </c>
      <c r="C1816" s="22" t="s">
        <v>4056</v>
      </c>
      <c r="E1816" s="2"/>
    </row>
    <row r="1817" spans="1:5">
      <c r="A1817" s="72"/>
      <c r="B1817" s="22">
        <v>2</v>
      </c>
      <c r="C1817" s="22" t="s">
        <v>4057</v>
      </c>
      <c r="E1817" s="2"/>
    </row>
    <row r="1818" spans="1:5">
      <c r="A1818" s="72"/>
      <c r="B1818" s="22">
        <v>3</v>
      </c>
      <c r="C1818" s="22" t="s">
        <v>5030</v>
      </c>
      <c r="E1818" s="2"/>
    </row>
    <row r="1819" spans="1:5">
      <c r="A1819" s="72"/>
      <c r="B1819" s="22">
        <v>4</v>
      </c>
      <c r="C1819" s="22" t="s">
        <v>5031</v>
      </c>
      <c r="E1819" s="2"/>
    </row>
    <row r="1820" spans="1:5">
      <c r="A1820" s="72"/>
      <c r="B1820" s="22">
        <v>5</v>
      </c>
      <c r="C1820" s="22" t="s">
        <v>4060</v>
      </c>
      <c r="E1820" s="2"/>
    </row>
    <row r="1821" spans="1:5">
      <c r="A1821" s="72" t="s">
        <v>3240</v>
      </c>
      <c r="B1821" s="22">
        <v>0</v>
      </c>
      <c r="C1821" s="22" t="s">
        <v>4050</v>
      </c>
      <c r="E1821" s="100"/>
    </row>
    <row r="1822" spans="1:5">
      <c r="A1822" s="72"/>
      <c r="B1822" s="22">
        <v>1</v>
      </c>
      <c r="C1822" s="22" t="s">
        <v>5032</v>
      </c>
      <c r="E1822" s="100"/>
    </row>
    <row r="1823" spans="1:5">
      <c r="A1823" s="72"/>
      <c r="B1823" s="22">
        <v>2</v>
      </c>
      <c r="C1823" s="22" t="s">
        <v>5033</v>
      </c>
      <c r="E1823" s="100"/>
    </row>
    <row r="1824" spans="1:5">
      <c r="A1824" s="72"/>
      <c r="B1824" s="22">
        <v>3</v>
      </c>
      <c r="C1824" s="22" t="s">
        <v>5034</v>
      </c>
      <c r="E1824" s="100"/>
    </row>
    <row r="1825" spans="1:5">
      <c r="A1825" s="72"/>
      <c r="B1825" s="22">
        <v>4</v>
      </c>
      <c r="C1825" s="22" t="s">
        <v>5035</v>
      </c>
      <c r="E1825" s="100"/>
    </row>
    <row r="1826" spans="1:5">
      <c r="A1826" s="72"/>
      <c r="B1826" s="22">
        <v>5</v>
      </c>
      <c r="C1826" s="22" t="s">
        <v>5036</v>
      </c>
      <c r="E1826" s="100"/>
    </row>
    <row r="1827" spans="1:5">
      <c r="A1827" s="72" t="s">
        <v>3241</v>
      </c>
      <c r="B1827" s="22">
        <v>0</v>
      </c>
      <c r="C1827" s="22" t="s">
        <v>4050</v>
      </c>
      <c r="E1827" s="100"/>
    </row>
    <row r="1828" spans="1:5">
      <c r="A1828" s="72"/>
      <c r="B1828" s="22">
        <v>1</v>
      </c>
      <c r="C1828" s="22" t="s">
        <v>5037</v>
      </c>
      <c r="E1828" s="100"/>
    </row>
    <row r="1829" spans="1:5">
      <c r="A1829" s="72"/>
      <c r="B1829" s="22">
        <v>2</v>
      </c>
      <c r="C1829" s="22" t="s">
        <v>5038</v>
      </c>
      <c r="E1829" s="100"/>
    </row>
    <row r="1830" spans="1:5">
      <c r="A1830" s="72"/>
      <c r="B1830" s="22">
        <v>3</v>
      </c>
      <c r="C1830" s="22" t="s">
        <v>5039</v>
      </c>
      <c r="E1830" s="100"/>
    </row>
    <row r="1831" spans="1:5">
      <c r="A1831" s="72"/>
      <c r="B1831" s="22">
        <v>4</v>
      </c>
      <c r="C1831" s="22" t="s">
        <v>5040</v>
      </c>
      <c r="E1831" s="100"/>
    </row>
    <row r="1832" spans="1:5">
      <c r="A1832" s="72"/>
      <c r="B1832" s="22">
        <v>5</v>
      </c>
      <c r="C1832" s="22" t="s">
        <v>5041</v>
      </c>
      <c r="E1832" s="100"/>
    </row>
    <row r="1833" spans="1:5">
      <c r="A1833" s="72" t="s">
        <v>3242</v>
      </c>
      <c r="B1833" s="22">
        <v>0</v>
      </c>
      <c r="C1833" s="22" t="s">
        <v>4050</v>
      </c>
      <c r="E1833" s="100"/>
    </row>
    <row r="1834" spans="1:5">
      <c r="A1834" s="72"/>
      <c r="B1834" s="22">
        <v>1</v>
      </c>
      <c r="C1834" s="26" t="s">
        <v>5042</v>
      </c>
      <c r="E1834" s="100"/>
    </row>
    <row r="1835" spans="1:5">
      <c r="A1835" s="72"/>
      <c r="B1835" s="22">
        <v>2</v>
      </c>
      <c r="C1835" s="26" t="s">
        <v>5043</v>
      </c>
      <c r="E1835" s="100"/>
    </row>
    <row r="1836" spans="1:5">
      <c r="A1836" s="72"/>
      <c r="B1836" s="22">
        <v>3</v>
      </c>
      <c r="C1836" s="26" t="s">
        <v>5044</v>
      </c>
      <c r="E1836" s="100"/>
    </row>
    <row r="1837" spans="1:5">
      <c r="A1837" s="72"/>
      <c r="B1837" s="22">
        <v>4</v>
      </c>
      <c r="C1837" s="26" t="s">
        <v>5045</v>
      </c>
      <c r="E1837" s="100"/>
    </row>
    <row r="1838" spans="1:5">
      <c r="A1838" s="72"/>
      <c r="B1838" s="22">
        <v>5</v>
      </c>
      <c r="C1838" s="26" t="s">
        <v>5046</v>
      </c>
      <c r="E1838" s="100"/>
    </row>
    <row r="1839" spans="1:5">
      <c r="A1839" s="72" t="s">
        <v>3243</v>
      </c>
      <c r="B1839" s="22">
        <v>0</v>
      </c>
      <c r="C1839" s="22" t="s">
        <v>4050</v>
      </c>
      <c r="E1839" s="100"/>
    </row>
    <row r="1840" spans="1:5">
      <c r="A1840" s="72"/>
      <c r="B1840" s="22">
        <v>1</v>
      </c>
      <c r="C1840" s="22" t="s">
        <v>4088</v>
      </c>
      <c r="E1840" s="100"/>
    </row>
    <row r="1841" spans="1:5">
      <c r="A1841" s="72"/>
      <c r="B1841" s="22">
        <v>2</v>
      </c>
      <c r="C1841" s="22" t="s">
        <v>4089</v>
      </c>
      <c r="E1841" s="100"/>
    </row>
    <row r="1842" spans="1:5">
      <c r="A1842" s="72"/>
      <c r="B1842" s="22">
        <v>3</v>
      </c>
      <c r="C1842" s="22" t="s">
        <v>4090</v>
      </c>
      <c r="E1842" s="100"/>
    </row>
    <row r="1843" spans="1:5">
      <c r="A1843" s="72"/>
      <c r="B1843" s="22">
        <v>4</v>
      </c>
      <c r="C1843" s="22" t="s">
        <v>4091</v>
      </c>
      <c r="E1843" s="100"/>
    </row>
    <row r="1844" spans="1:5">
      <c r="A1844" s="72"/>
      <c r="B1844" s="22">
        <v>5</v>
      </c>
      <c r="C1844" s="22" t="s">
        <v>4092</v>
      </c>
      <c r="E1844" s="100"/>
    </row>
    <row r="1845" spans="1:5">
      <c r="A1845" s="72" t="s">
        <v>3244</v>
      </c>
      <c r="B1845" s="22">
        <v>0</v>
      </c>
      <c r="C1845" s="22" t="s">
        <v>4050</v>
      </c>
      <c r="E1845" s="100"/>
    </row>
    <row r="1846" spans="1:5">
      <c r="A1846" s="72"/>
      <c r="B1846" s="22">
        <v>1</v>
      </c>
      <c r="C1846" s="22" t="s">
        <v>5047</v>
      </c>
      <c r="E1846" s="100"/>
    </row>
    <row r="1847" spans="1:5">
      <c r="A1847" s="72"/>
      <c r="B1847" s="22">
        <v>2</v>
      </c>
      <c r="C1847" s="22" t="s">
        <v>5048</v>
      </c>
      <c r="E1847" s="100"/>
    </row>
    <row r="1848" spans="1:5">
      <c r="A1848" s="72"/>
      <c r="B1848" s="22">
        <v>3</v>
      </c>
      <c r="C1848" s="22" t="s">
        <v>5049</v>
      </c>
      <c r="E1848" s="100"/>
    </row>
    <row r="1849" spans="1:5">
      <c r="A1849" s="72"/>
      <c r="B1849" s="22">
        <v>4</v>
      </c>
      <c r="C1849" s="22" t="s">
        <v>5050</v>
      </c>
      <c r="E1849" s="100"/>
    </row>
    <row r="1850" spans="1:5">
      <c r="A1850" s="72"/>
      <c r="B1850" s="22">
        <v>5</v>
      </c>
      <c r="C1850" s="22" t="s">
        <v>5051</v>
      </c>
      <c r="E1850" s="100"/>
    </row>
    <row r="1851" spans="1:5">
      <c r="A1851" s="72" t="s">
        <v>3245</v>
      </c>
      <c r="B1851" s="22">
        <v>0</v>
      </c>
      <c r="C1851" s="22" t="s">
        <v>4050</v>
      </c>
      <c r="E1851" s="100"/>
    </row>
    <row r="1852" spans="1:5">
      <c r="A1852" s="72"/>
      <c r="B1852" s="22">
        <v>1</v>
      </c>
      <c r="C1852" s="22" t="s">
        <v>5052</v>
      </c>
      <c r="E1852" s="100"/>
    </row>
    <row r="1853" spans="1:5">
      <c r="A1853" s="72"/>
      <c r="B1853" s="22">
        <v>2</v>
      </c>
      <c r="C1853" s="22" t="s">
        <v>4656</v>
      </c>
      <c r="E1853" s="100"/>
    </row>
    <row r="1854" spans="1:5">
      <c r="A1854" s="72"/>
      <c r="B1854" s="22">
        <v>3</v>
      </c>
      <c r="C1854" s="22" t="s">
        <v>4657</v>
      </c>
      <c r="E1854" s="100"/>
    </row>
    <row r="1855" spans="1:5">
      <c r="A1855" s="72"/>
      <c r="B1855" s="22">
        <v>4</v>
      </c>
      <c r="C1855" s="22" t="s">
        <v>5053</v>
      </c>
      <c r="E1855" s="100"/>
    </row>
    <row r="1856" spans="1:5">
      <c r="A1856" s="72"/>
      <c r="B1856" s="22">
        <v>5</v>
      </c>
      <c r="C1856" s="22" t="s">
        <v>5054</v>
      </c>
      <c r="E1856" s="100"/>
    </row>
    <row r="1857" spans="1:5">
      <c r="A1857" s="72" t="s">
        <v>3246</v>
      </c>
      <c r="B1857" s="22">
        <v>0</v>
      </c>
      <c r="C1857" s="22" t="s">
        <v>4050</v>
      </c>
      <c r="E1857" s="100"/>
    </row>
    <row r="1858" spans="1:5">
      <c r="A1858" s="72"/>
      <c r="B1858" s="22">
        <v>1</v>
      </c>
      <c r="C1858" s="22" t="s">
        <v>5055</v>
      </c>
      <c r="E1858" s="100"/>
    </row>
    <row r="1859" spans="1:5">
      <c r="A1859" s="72"/>
      <c r="B1859" s="22">
        <v>2</v>
      </c>
      <c r="C1859" s="22" t="s">
        <v>5056</v>
      </c>
      <c r="E1859" s="100"/>
    </row>
    <row r="1860" spans="1:5">
      <c r="A1860" s="72"/>
      <c r="B1860" s="22">
        <v>3</v>
      </c>
      <c r="C1860" s="22" t="s">
        <v>5057</v>
      </c>
      <c r="E1860" s="100"/>
    </row>
    <row r="1861" spans="1:5">
      <c r="A1861" s="72"/>
      <c r="B1861" s="22">
        <v>4</v>
      </c>
      <c r="C1861" s="22" t="s">
        <v>5058</v>
      </c>
      <c r="E1861" s="100"/>
    </row>
    <row r="1862" spans="1:5">
      <c r="A1862" s="72"/>
      <c r="B1862" s="22">
        <v>5</v>
      </c>
      <c r="C1862" s="22" t="s">
        <v>5059</v>
      </c>
      <c r="E1862" s="100"/>
    </row>
    <row r="1863" spans="1:5">
      <c r="A1863" s="72" t="s">
        <v>3247</v>
      </c>
      <c r="B1863" s="22">
        <v>0</v>
      </c>
      <c r="C1863" s="22" t="s">
        <v>4050</v>
      </c>
      <c r="E1863" s="100"/>
    </row>
    <row r="1864" spans="1:5">
      <c r="A1864" s="72"/>
      <c r="B1864" s="22">
        <v>1</v>
      </c>
      <c r="C1864" s="22" t="s">
        <v>5060</v>
      </c>
      <c r="E1864" s="100"/>
    </row>
    <row r="1865" spans="1:5">
      <c r="A1865" s="72"/>
      <c r="B1865" s="22">
        <v>2</v>
      </c>
      <c r="C1865" s="22" t="s">
        <v>5061</v>
      </c>
      <c r="E1865" s="100"/>
    </row>
    <row r="1866" spans="1:5">
      <c r="A1866" s="72"/>
      <c r="B1866" s="22">
        <v>3</v>
      </c>
      <c r="C1866" s="22" t="s">
        <v>5062</v>
      </c>
      <c r="E1866" s="100"/>
    </row>
    <row r="1867" spans="1:5">
      <c r="A1867" s="72"/>
      <c r="B1867" s="22">
        <v>4</v>
      </c>
      <c r="C1867" s="22" t="s">
        <v>5063</v>
      </c>
      <c r="E1867" s="100"/>
    </row>
    <row r="1868" spans="1:5">
      <c r="A1868" s="72"/>
      <c r="B1868" s="22">
        <v>5</v>
      </c>
      <c r="C1868" s="22" t="s">
        <v>5100</v>
      </c>
      <c r="E1868" s="100"/>
    </row>
    <row r="1869" spans="1:5">
      <c r="A1869" s="72" t="s">
        <v>3565</v>
      </c>
      <c r="B1869" s="22">
        <v>0</v>
      </c>
      <c r="C1869" s="22" t="s">
        <v>4050</v>
      </c>
      <c r="E1869" s="100"/>
    </row>
    <row r="1870" spans="1:5">
      <c r="A1870" s="72"/>
      <c r="B1870" s="22">
        <v>1</v>
      </c>
      <c r="C1870" s="22" t="s">
        <v>5060</v>
      </c>
      <c r="E1870" s="100"/>
    </row>
    <row r="1871" spans="1:5">
      <c r="A1871" s="72"/>
      <c r="B1871" s="22">
        <v>2</v>
      </c>
      <c r="C1871" s="22" t="s">
        <v>5061</v>
      </c>
      <c r="E1871" s="100"/>
    </row>
    <row r="1872" spans="1:5">
      <c r="A1872" s="72"/>
      <c r="B1872" s="22">
        <v>3</v>
      </c>
      <c r="C1872" s="22" t="s">
        <v>5065</v>
      </c>
      <c r="E1872" s="100"/>
    </row>
    <row r="1873" spans="1:5">
      <c r="A1873" s="72"/>
      <c r="B1873" s="22">
        <v>4</v>
      </c>
      <c r="C1873" s="22" t="s">
        <v>5063</v>
      </c>
      <c r="E1873" s="100"/>
    </row>
    <row r="1874" spans="1:5">
      <c r="A1874" s="72"/>
      <c r="B1874" s="22">
        <v>5</v>
      </c>
      <c r="C1874" s="22" t="s">
        <v>5064</v>
      </c>
      <c r="E1874" s="100"/>
    </row>
    <row r="1875" spans="1:5">
      <c r="A1875" s="72" t="s">
        <v>3248</v>
      </c>
      <c r="B1875" s="22">
        <v>0</v>
      </c>
      <c r="C1875" s="22" t="s">
        <v>4050</v>
      </c>
      <c r="E1875" s="100"/>
    </row>
    <row r="1876" spans="1:5">
      <c r="A1876" s="72"/>
      <c r="B1876" s="22">
        <v>1</v>
      </c>
      <c r="C1876" s="22" t="s">
        <v>5066</v>
      </c>
      <c r="E1876" s="100"/>
    </row>
    <row r="1877" spans="1:5">
      <c r="A1877" s="72"/>
      <c r="B1877" s="22">
        <v>2</v>
      </c>
      <c r="C1877" s="22" t="s">
        <v>5067</v>
      </c>
      <c r="E1877" s="100"/>
    </row>
    <row r="1878" spans="1:5">
      <c r="A1878" s="72"/>
      <c r="B1878" s="22">
        <v>3</v>
      </c>
      <c r="C1878" s="22" t="s">
        <v>5068</v>
      </c>
      <c r="E1878" s="100"/>
    </row>
    <row r="1879" spans="1:5">
      <c r="A1879" s="72"/>
      <c r="B1879" s="22">
        <v>4</v>
      </c>
      <c r="C1879" t="s">
        <v>5069</v>
      </c>
      <c r="E1879" s="100"/>
    </row>
    <row r="1880" spans="1:5">
      <c r="A1880" s="72"/>
      <c r="B1880" s="22">
        <v>5</v>
      </c>
      <c r="C1880" s="22" t="s">
        <v>5070</v>
      </c>
      <c r="E1880" s="100"/>
    </row>
    <row r="1881" spans="1:5">
      <c r="A1881" s="72" t="s">
        <v>3248</v>
      </c>
      <c r="B1881" s="22">
        <v>0</v>
      </c>
      <c r="C1881" s="22" t="s">
        <v>4050</v>
      </c>
      <c r="E1881" s="100"/>
    </row>
    <row r="1882" spans="1:5">
      <c r="A1882" s="72"/>
      <c r="B1882" s="22">
        <v>1</v>
      </c>
      <c r="C1882" s="22" t="s">
        <v>5096</v>
      </c>
      <c r="E1882" s="100"/>
    </row>
    <row r="1883" spans="1:5">
      <c r="A1883" s="72"/>
      <c r="B1883" s="22">
        <v>2</v>
      </c>
      <c r="C1883" s="22" t="s">
        <v>4057</v>
      </c>
      <c r="E1883" s="100"/>
    </row>
    <row r="1884" spans="1:5">
      <c r="A1884" s="72"/>
      <c r="B1884" s="22">
        <v>3</v>
      </c>
      <c r="C1884" s="22" t="s">
        <v>5097</v>
      </c>
      <c r="E1884" s="100"/>
    </row>
    <row r="1885" spans="1:5">
      <c r="A1885" s="72"/>
      <c r="B1885" s="22">
        <v>4</v>
      </c>
      <c r="C1885" s="22" t="s">
        <v>5098</v>
      </c>
      <c r="E1885" s="100"/>
    </row>
    <row r="1886" spans="1:5">
      <c r="A1886" s="72"/>
      <c r="B1886" s="22">
        <v>5</v>
      </c>
      <c r="C1886" s="22" t="s">
        <v>5101</v>
      </c>
      <c r="E1886" s="100"/>
    </row>
    <row r="1887" spans="1:5">
      <c r="A1887" s="72" t="s">
        <v>3249</v>
      </c>
      <c r="B1887" s="22">
        <v>0</v>
      </c>
      <c r="C1887" s="22" t="s">
        <v>4050</v>
      </c>
      <c r="E1887" s="100"/>
    </row>
    <row r="1888" spans="1:5">
      <c r="A1888" s="72"/>
      <c r="B1888" s="22">
        <v>1</v>
      </c>
      <c r="C1888" s="22" t="s">
        <v>5076</v>
      </c>
      <c r="E1888" s="100"/>
    </row>
    <row r="1889" spans="1:5">
      <c r="A1889" s="72"/>
      <c r="B1889" s="22">
        <v>2</v>
      </c>
      <c r="C1889" s="22" t="s">
        <v>5077</v>
      </c>
      <c r="E1889" s="100"/>
    </row>
    <row r="1890" spans="1:5">
      <c r="A1890" s="72"/>
      <c r="B1890" s="22">
        <v>3</v>
      </c>
      <c r="C1890" s="22" t="s">
        <v>5078</v>
      </c>
      <c r="E1890" s="100"/>
    </row>
    <row r="1891" spans="1:5">
      <c r="A1891" s="72"/>
      <c r="B1891" s="22">
        <v>4</v>
      </c>
      <c r="C1891" s="22" t="s">
        <v>5079</v>
      </c>
      <c r="E1891" s="100"/>
    </row>
    <row r="1892" spans="1:5">
      <c r="A1892" s="72"/>
      <c r="B1892" s="22">
        <v>5</v>
      </c>
      <c r="C1892" s="22" t="s">
        <v>5080</v>
      </c>
      <c r="E1892" s="100"/>
    </row>
    <row r="1893" spans="1:5">
      <c r="A1893" s="72" t="s">
        <v>3250</v>
      </c>
      <c r="B1893" s="22">
        <v>0</v>
      </c>
      <c r="C1893" s="22" t="s">
        <v>4050</v>
      </c>
      <c r="E1893" s="100"/>
    </row>
    <row r="1894" spans="1:5">
      <c r="A1894" s="72"/>
      <c r="B1894" s="22">
        <v>1</v>
      </c>
      <c r="C1894" s="22" t="s">
        <v>5081</v>
      </c>
      <c r="E1894" s="100"/>
    </row>
    <row r="1895" spans="1:5">
      <c r="A1895" s="72"/>
      <c r="B1895" s="22">
        <v>2</v>
      </c>
      <c r="C1895" s="22" t="s">
        <v>5082</v>
      </c>
      <c r="E1895" s="100"/>
    </row>
    <row r="1896" spans="1:5">
      <c r="A1896" s="72"/>
      <c r="B1896" s="22">
        <v>3</v>
      </c>
      <c r="C1896" s="22" t="s">
        <v>5083</v>
      </c>
      <c r="E1896" s="100"/>
    </row>
    <row r="1897" spans="1:5">
      <c r="A1897" s="72"/>
      <c r="B1897" s="22">
        <v>4</v>
      </c>
      <c r="C1897" s="22" t="s">
        <v>5084</v>
      </c>
      <c r="E1897" s="100"/>
    </row>
    <row r="1898" spans="1:5">
      <c r="A1898" s="72"/>
      <c r="B1898" s="22">
        <v>5</v>
      </c>
      <c r="C1898" s="22" t="s">
        <v>5085</v>
      </c>
      <c r="E1898" s="100"/>
    </row>
    <row r="1899" spans="1:5" ht="15" thickBot="1">
      <c r="E1899" s="2"/>
    </row>
    <row r="1900" spans="1:5">
      <c r="A1900" s="51" t="s">
        <v>3278</v>
      </c>
      <c r="B1900" s="65" t="s">
        <v>2714</v>
      </c>
      <c r="C1900" s="65" t="s">
        <v>4049</v>
      </c>
      <c r="E1900" s="2"/>
    </row>
    <row r="1901" spans="1:5">
      <c r="A1901" s="72" t="s">
        <v>3280</v>
      </c>
      <c r="B1901" s="22">
        <v>0</v>
      </c>
      <c r="C1901" s="22" t="s">
        <v>4050</v>
      </c>
      <c r="E1901" s="100"/>
    </row>
    <row r="1902" spans="1:5">
      <c r="A1902" s="72"/>
      <c r="B1902" s="22">
        <v>1</v>
      </c>
      <c r="C1902" s="22" t="s">
        <v>4056</v>
      </c>
      <c r="E1902" s="100"/>
    </row>
    <row r="1903" spans="1:5">
      <c r="A1903" s="72"/>
      <c r="B1903" s="22">
        <v>2</v>
      </c>
      <c r="C1903" s="22" t="s">
        <v>4057</v>
      </c>
      <c r="E1903" s="100"/>
    </row>
    <row r="1904" spans="1:5">
      <c r="A1904" s="72"/>
      <c r="B1904" s="22">
        <v>3</v>
      </c>
      <c r="C1904" s="22" t="s">
        <v>5030</v>
      </c>
      <c r="E1904" s="100"/>
    </row>
    <row r="1905" spans="1:5">
      <c r="A1905" s="72"/>
      <c r="B1905" s="22">
        <v>4</v>
      </c>
      <c r="C1905" s="22" t="s">
        <v>5031</v>
      </c>
      <c r="E1905" s="100"/>
    </row>
    <row r="1906" spans="1:5">
      <c r="A1906" s="72"/>
      <c r="B1906" s="22">
        <v>5</v>
      </c>
      <c r="C1906" s="22" t="s">
        <v>4060</v>
      </c>
      <c r="E1906" s="100"/>
    </row>
    <row r="1907" spans="1:5">
      <c r="A1907" s="72" t="s">
        <v>3293</v>
      </c>
      <c r="B1907" s="22">
        <v>0</v>
      </c>
      <c r="C1907" s="22" t="s">
        <v>4050</v>
      </c>
      <c r="E1907" s="100"/>
    </row>
    <row r="1908" spans="1:5">
      <c r="A1908" s="72"/>
      <c r="B1908" s="22">
        <v>1</v>
      </c>
      <c r="C1908" s="22" t="s">
        <v>5032</v>
      </c>
      <c r="E1908" s="100"/>
    </row>
    <row r="1909" spans="1:5">
      <c r="A1909" s="72"/>
      <c r="B1909" s="22">
        <v>2</v>
      </c>
      <c r="C1909" s="22" t="s">
        <v>5033</v>
      </c>
      <c r="E1909" s="100"/>
    </row>
    <row r="1910" spans="1:5">
      <c r="A1910" s="72"/>
      <c r="B1910" s="22">
        <v>3</v>
      </c>
      <c r="C1910" s="22" t="s">
        <v>5034</v>
      </c>
      <c r="E1910" s="100"/>
    </row>
    <row r="1911" spans="1:5">
      <c r="A1911" s="72"/>
      <c r="B1911" s="22">
        <v>4</v>
      </c>
      <c r="C1911" s="22" t="s">
        <v>5035</v>
      </c>
      <c r="E1911" s="100"/>
    </row>
    <row r="1912" spans="1:5">
      <c r="A1912" s="72"/>
      <c r="B1912" s="22">
        <v>5</v>
      </c>
      <c r="C1912" s="22" t="s">
        <v>5036</v>
      </c>
      <c r="E1912" s="100"/>
    </row>
    <row r="1913" spans="1:5">
      <c r="A1913" s="72" t="s">
        <v>3294</v>
      </c>
      <c r="B1913" s="22">
        <v>0</v>
      </c>
      <c r="C1913" s="22" t="s">
        <v>4050</v>
      </c>
      <c r="E1913" s="100"/>
    </row>
    <row r="1914" spans="1:5">
      <c r="A1914" s="72"/>
      <c r="B1914" s="22">
        <v>1</v>
      </c>
      <c r="C1914" s="22" t="s">
        <v>5037</v>
      </c>
      <c r="E1914" s="100"/>
    </row>
    <row r="1915" spans="1:5">
      <c r="A1915" s="72"/>
      <c r="B1915" s="22">
        <v>2</v>
      </c>
      <c r="C1915" s="22" t="s">
        <v>5038</v>
      </c>
      <c r="E1915" s="100"/>
    </row>
    <row r="1916" spans="1:5">
      <c r="A1916" s="72"/>
      <c r="B1916" s="22">
        <v>3</v>
      </c>
      <c r="C1916" s="22" t="s">
        <v>5039</v>
      </c>
      <c r="E1916" s="100"/>
    </row>
    <row r="1917" spans="1:5">
      <c r="A1917" s="72"/>
      <c r="B1917" s="22">
        <v>4</v>
      </c>
      <c r="C1917" s="22" t="s">
        <v>5040</v>
      </c>
      <c r="E1917" s="100"/>
    </row>
    <row r="1918" spans="1:5">
      <c r="A1918" s="72"/>
      <c r="B1918" s="22">
        <v>5</v>
      </c>
      <c r="C1918" s="22" t="s">
        <v>5041</v>
      </c>
      <c r="E1918" s="100"/>
    </row>
    <row r="1919" spans="1:5">
      <c r="A1919" s="72" t="s">
        <v>3295</v>
      </c>
      <c r="B1919" s="22">
        <v>0</v>
      </c>
      <c r="C1919" s="22" t="s">
        <v>4050</v>
      </c>
      <c r="E1919" s="100"/>
    </row>
    <row r="1920" spans="1:5">
      <c r="A1920" s="72"/>
      <c r="B1920" s="22">
        <v>1</v>
      </c>
      <c r="C1920" s="26" t="s">
        <v>5042</v>
      </c>
      <c r="E1920" s="100"/>
    </row>
    <row r="1921" spans="1:5">
      <c r="A1921" s="72"/>
      <c r="B1921" s="22">
        <v>2</v>
      </c>
      <c r="C1921" s="26" t="s">
        <v>5043</v>
      </c>
      <c r="E1921" s="100"/>
    </row>
    <row r="1922" spans="1:5">
      <c r="A1922" s="72"/>
      <c r="B1922" s="22">
        <v>3</v>
      </c>
      <c r="C1922" s="26" t="s">
        <v>5044</v>
      </c>
      <c r="E1922" s="100"/>
    </row>
    <row r="1923" spans="1:5">
      <c r="A1923" s="72"/>
      <c r="B1923" s="22">
        <v>4</v>
      </c>
      <c r="C1923" s="26" t="s">
        <v>5045</v>
      </c>
      <c r="E1923" s="100"/>
    </row>
    <row r="1924" spans="1:5">
      <c r="A1924" s="72"/>
      <c r="B1924" s="22">
        <v>5</v>
      </c>
      <c r="C1924" s="26" t="s">
        <v>5046</v>
      </c>
      <c r="E1924" s="100"/>
    </row>
    <row r="1925" spans="1:5">
      <c r="A1925" s="72" t="s">
        <v>3296</v>
      </c>
      <c r="B1925" s="22">
        <v>0</v>
      </c>
      <c r="C1925" s="22" t="s">
        <v>4050</v>
      </c>
      <c r="E1925" s="100"/>
    </row>
    <row r="1926" spans="1:5">
      <c r="A1926" s="72"/>
      <c r="B1926" s="22">
        <v>1</v>
      </c>
      <c r="C1926" s="22" t="s">
        <v>4088</v>
      </c>
      <c r="E1926" s="100"/>
    </row>
    <row r="1927" spans="1:5">
      <c r="A1927" s="72"/>
      <c r="B1927" s="22">
        <v>2</v>
      </c>
      <c r="C1927" s="22" t="s">
        <v>4089</v>
      </c>
      <c r="E1927" s="100"/>
    </row>
    <row r="1928" spans="1:5">
      <c r="A1928" s="72"/>
      <c r="B1928" s="22">
        <v>3</v>
      </c>
      <c r="C1928" s="22" t="s">
        <v>4090</v>
      </c>
      <c r="E1928" s="100"/>
    </row>
    <row r="1929" spans="1:5">
      <c r="A1929" s="72"/>
      <c r="B1929" s="22">
        <v>4</v>
      </c>
      <c r="C1929" s="22" t="s">
        <v>4091</v>
      </c>
      <c r="E1929" s="100"/>
    </row>
    <row r="1930" spans="1:5">
      <c r="A1930" s="72"/>
      <c r="B1930" s="22">
        <v>5</v>
      </c>
      <c r="C1930" s="22" t="s">
        <v>4092</v>
      </c>
      <c r="E1930" s="100"/>
    </row>
    <row r="1931" spans="1:5">
      <c r="A1931" s="72" t="s">
        <v>3297</v>
      </c>
      <c r="B1931" s="22">
        <v>0</v>
      </c>
      <c r="C1931" s="22" t="s">
        <v>4050</v>
      </c>
      <c r="E1931" s="100"/>
    </row>
    <row r="1932" spans="1:5">
      <c r="A1932" s="72"/>
      <c r="B1932" s="22">
        <v>1</v>
      </c>
      <c r="C1932" s="22" t="s">
        <v>5047</v>
      </c>
      <c r="E1932" s="100"/>
    </row>
    <row r="1933" spans="1:5">
      <c r="A1933" s="72"/>
      <c r="B1933" s="22">
        <v>2</v>
      </c>
      <c r="C1933" s="22" t="s">
        <v>5048</v>
      </c>
      <c r="E1933" s="100"/>
    </row>
    <row r="1934" spans="1:5">
      <c r="A1934" s="72"/>
      <c r="B1934" s="22">
        <v>3</v>
      </c>
      <c r="C1934" s="22" t="s">
        <v>5049</v>
      </c>
      <c r="E1934" s="100"/>
    </row>
    <row r="1935" spans="1:5">
      <c r="A1935" s="72"/>
      <c r="B1935" s="22">
        <v>4</v>
      </c>
      <c r="C1935" s="22" t="s">
        <v>5050</v>
      </c>
      <c r="E1935" s="100"/>
    </row>
    <row r="1936" spans="1:5">
      <c r="A1936" s="72"/>
      <c r="B1936" s="22">
        <v>5</v>
      </c>
      <c r="C1936" s="22" t="s">
        <v>5051</v>
      </c>
      <c r="E1936" s="100"/>
    </row>
    <row r="1937" spans="1:5">
      <c r="A1937" s="72" t="s">
        <v>3298</v>
      </c>
      <c r="B1937" s="22">
        <v>0</v>
      </c>
      <c r="C1937" s="22" t="s">
        <v>4050</v>
      </c>
      <c r="E1937" s="100"/>
    </row>
    <row r="1938" spans="1:5">
      <c r="A1938" s="72"/>
      <c r="B1938" s="22">
        <v>1</v>
      </c>
      <c r="C1938" s="22" t="s">
        <v>5052</v>
      </c>
      <c r="E1938" s="100"/>
    </row>
    <row r="1939" spans="1:5">
      <c r="A1939" s="72"/>
      <c r="B1939" s="22">
        <v>2</v>
      </c>
      <c r="C1939" s="22" t="s">
        <v>4656</v>
      </c>
      <c r="E1939" s="100"/>
    </row>
    <row r="1940" spans="1:5">
      <c r="A1940" s="72"/>
      <c r="B1940" s="22">
        <v>3</v>
      </c>
      <c r="C1940" s="22" t="s">
        <v>4657</v>
      </c>
      <c r="E1940" s="100"/>
    </row>
    <row r="1941" spans="1:5">
      <c r="A1941" s="72"/>
      <c r="B1941" s="22">
        <v>4</v>
      </c>
      <c r="C1941" s="22" t="s">
        <v>5053</v>
      </c>
      <c r="E1941" s="100"/>
    </row>
    <row r="1942" spans="1:5">
      <c r="A1942" s="72"/>
      <c r="B1942" s="22">
        <v>5</v>
      </c>
      <c r="C1942" s="22" t="s">
        <v>5054</v>
      </c>
      <c r="E1942" s="100"/>
    </row>
    <row r="1943" spans="1:5">
      <c r="A1943" s="72" t="s">
        <v>3299</v>
      </c>
      <c r="B1943" s="22">
        <v>0</v>
      </c>
      <c r="C1943" s="22" t="s">
        <v>4050</v>
      </c>
      <c r="E1943" s="100"/>
    </row>
    <row r="1944" spans="1:5">
      <c r="A1944" s="72"/>
      <c r="B1944" s="22">
        <v>1</v>
      </c>
      <c r="C1944" s="22" t="s">
        <v>5055</v>
      </c>
      <c r="E1944" s="100"/>
    </row>
    <row r="1945" spans="1:5">
      <c r="A1945" s="72"/>
      <c r="B1945" s="22">
        <v>2</v>
      </c>
      <c r="C1945" s="22" t="s">
        <v>5056</v>
      </c>
      <c r="E1945" s="100"/>
    </row>
    <row r="1946" spans="1:5">
      <c r="A1946" s="72"/>
      <c r="B1946" s="22">
        <v>3</v>
      </c>
      <c r="C1946" s="22" t="s">
        <v>5057</v>
      </c>
      <c r="E1946" s="100"/>
    </row>
    <row r="1947" spans="1:5">
      <c r="A1947" s="72"/>
      <c r="B1947" s="22">
        <v>4</v>
      </c>
      <c r="C1947" s="22" t="s">
        <v>5058</v>
      </c>
      <c r="E1947" s="100"/>
    </row>
    <row r="1948" spans="1:5">
      <c r="A1948" s="72"/>
      <c r="B1948" s="22">
        <v>5</v>
      </c>
      <c r="C1948" s="22" t="s">
        <v>5059</v>
      </c>
      <c r="E1948" s="100"/>
    </row>
    <row r="1949" spans="1:5">
      <c r="A1949" s="72" t="s">
        <v>3300</v>
      </c>
      <c r="B1949" s="22">
        <v>0</v>
      </c>
      <c r="C1949" s="22" t="s">
        <v>4050</v>
      </c>
      <c r="E1949" s="100"/>
    </row>
    <row r="1950" spans="1:5">
      <c r="A1950" s="72"/>
      <c r="B1950" s="22">
        <v>1</v>
      </c>
      <c r="C1950" s="22" t="s">
        <v>5060</v>
      </c>
      <c r="E1950" s="100"/>
    </row>
    <row r="1951" spans="1:5">
      <c r="A1951" s="72"/>
      <c r="B1951" s="22">
        <v>2</v>
      </c>
      <c r="C1951" s="22" t="s">
        <v>5061</v>
      </c>
      <c r="E1951" s="100"/>
    </row>
    <row r="1952" spans="1:5">
      <c r="A1952" s="72"/>
      <c r="B1952" s="22">
        <v>3</v>
      </c>
      <c r="C1952" s="22" t="s">
        <v>5062</v>
      </c>
      <c r="E1952" s="100"/>
    </row>
    <row r="1953" spans="1:5">
      <c r="A1953" s="72"/>
      <c r="B1953" s="22">
        <v>4</v>
      </c>
      <c r="C1953" s="22" t="s">
        <v>5063</v>
      </c>
      <c r="E1953" s="100"/>
    </row>
    <row r="1954" spans="1:5">
      <c r="A1954" s="72"/>
      <c r="B1954" s="22">
        <v>5</v>
      </c>
      <c r="C1954" s="22" t="s">
        <v>5100</v>
      </c>
      <c r="E1954" s="100"/>
    </row>
    <row r="1955" spans="1:5">
      <c r="A1955" s="72" t="s">
        <v>3566</v>
      </c>
      <c r="B1955" s="22">
        <v>0</v>
      </c>
      <c r="C1955" s="22" t="s">
        <v>4050</v>
      </c>
      <c r="E1955" s="100"/>
    </row>
    <row r="1956" spans="1:5">
      <c r="A1956" s="72"/>
      <c r="B1956" s="22">
        <v>1</v>
      </c>
      <c r="C1956" s="22" t="s">
        <v>5060</v>
      </c>
      <c r="E1956" s="100"/>
    </row>
    <row r="1957" spans="1:5">
      <c r="A1957" s="72"/>
      <c r="B1957" s="22">
        <v>2</v>
      </c>
      <c r="C1957" s="22" t="s">
        <v>5061</v>
      </c>
      <c r="E1957" s="100"/>
    </row>
    <row r="1958" spans="1:5">
      <c r="A1958" s="72"/>
      <c r="B1958" s="22">
        <v>3</v>
      </c>
      <c r="C1958" s="22" t="s">
        <v>5065</v>
      </c>
      <c r="E1958" s="100"/>
    </row>
    <row r="1959" spans="1:5">
      <c r="A1959" s="72"/>
      <c r="B1959" s="22">
        <v>4</v>
      </c>
      <c r="C1959" s="22" t="s">
        <v>5063</v>
      </c>
      <c r="E1959" s="100"/>
    </row>
    <row r="1960" spans="1:5">
      <c r="A1960" s="72"/>
      <c r="B1960" s="22">
        <v>5</v>
      </c>
      <c r="C1960" s="22" t="s">
        <v>5064</v>
      </c>
      <c r="E1960" s="100"/>
    </row>
    <row r="1961" spans="1:5">
      <c r="A1961" s="72" t="s">
        <v>3301</v>
      </c>
      <c r="B1961" s="22">
        <v>0</v>
      </c>
      <c r="C1961" s="22" t="s">
        <v>4050</v>
      </c>
      <c r="E1961" s="100"/>
    </row>
    <row r="1962" spans="1:5">
      <c r="A1962" s="72"/>
      <c r="B1962" s="22">
        <v>1</v>
      </c>
      <c r="C1962" s="22" t="s">
        <v>5066</v>
      </c>
      <c r="E1962" s="100"/>
    </row>
    <row r="1963" spans="1:5">
      <c r="A1963" s="72"/>
      <c r="B1963" s="22">
        <v>2</v>
      </c>
      <c r="C1963" s="22" t="s">
        <v>5067</v>
      </c>
      <c r="E1963" s="100"/>
    </row>
    <row r="1964" spans="1:5">
      <c r="A1964" s="72"/>
      <c r="B1964" s="22">
        <v>3</v>
      </c>
      <c r="C1964" s="22" t="s">
        <v>5068</v>
      </c>
      <c r="E1964" s="100"/>
    </row>
    <row r="1965" spans="1:5">
      <c r="A1965" s="72"/>
      <c r="B1965" s="22">
        <v>4</v>
      </c>
      <c r="C1965" t="s">
        <v>5069</v>
      </c>
      <c r="E1965" s="100"/>
    </row>
    <row r="1966" spans="1:5">
      <c r="A1966" s="72"/>
      <c r="B1966" s="22">
        <v>5</v>
      </c>
      <c r="C1966" s="22" t="s">
        <v>5070</v>
      </c>
      <c r="E1966" s="100"/>
    </row>
    <row r="1967" spans="1:5">
      <c r="A1967" s="72" t="s">
        <v>3302</v>
      </c>
      <c r="B1967" s="22">
        <v>0</v>
      </c>
      <c r="C1967" s="22" t="s">
        <v>4050</v>
      </c>
      <c r="E1967" s="32"/>
    </row>
    <row r="1968" spans="1:5">
      <c r="A1968" s="72"/>
      <c r="B1968" s="22">
        <v>1</v>
      </c>
      <c r="C1968" s="22" t="s">
        <v>5076</v>
      </c>
      <c r="E1968" s="100"/>
    </row>
    <row r="1969" spans="1:5">
      <c r="A1969" s="72"/>
      <c r="B1969" s="22">
        <v>2</v>
      </c>
      <c r="C1969" s="22" t="s">
        <v>5077</v>
      </c>
      <c r="E1969" s="100"/>
    </row>
    <row r="1970" spans="1:5">
      <c r="A1970" s="72"/>
      <c r="B1970" s="22">
        <v>3</v>
      </c>
      <c r="C1970" s="22" t="s">
        <v>5078</v>
      </c>
      <c r="E1970" s="100"/>
    </row>
    <row r="1971" spans="1:5">
      <c r="A1971" s="72"/>
      <c r="B1971" s="22">
        <v>4</v>
      </c>
      <c r="C1971" s="22" t="s">
        <v>5079</v>
      </c>
      <c r="E1971" s="100"/>
    </row>
    <row r="1972" spans="1:5">
      <c r="A1972" s="72"/>
      <c r="B1972" s="22">
        <v>5</v>
      </c>
      <c r="C1972" s="22" t="s">
        <v>5080</v>
      </c>
      <c r="E1972" s="100"/>
    </row>
    <row r="1973" spans="1:5">
      <c r="A1973" s="72" t="s">
        <v>3303</v>
      </c>
      <c r="B1973" s="22">
        <v>0</v>
      </c>
      <c r="C1973" s="22" t="s">
        <v>4050</v>
      </c>
      <c r="E1973" s="100"/>
    </row>
    <row r="1974" spans="1:5">
      <c r="A1974" s="72"/>
      <c r="B1974" s="22">
        <v>1</v>
      </c>
      <c r="C1974" s="22" t="s">
        <v>5081</v>
      </c>
      <c r="E1974" s="100"/>
    </row>
    <row r="1975" spans="1:5">
      <c r="A1975" s="72"/>
      <c r="B1975" s="22">
        <v>2</v>
      </c>
      <c r="C1975" s="22" t="s">
        <v>5082</v>
      </c>
      <c r="E1975" s="100"/>
    </row>
    <row r="1976" spans="1:5">
      <c r="A1976" s="72"/>
      <c r="B1976" s="22">
        <v>3</v>
      </c>
      <c r="C1976" s="22" t="s">
        <v>5083</v>
      </c>
      <c r="E1976" s="100"/>
    </row>
    <row r="1977" spans="1:5">
      <c r="A1977" s="72"/>
      <c r="B1977" s="22">
        <v>4</v>
      </c>
      <c r="C1977" s="22" t="s">
        <v>5084</v>
      </c>
      <c r="E1977" s="100"/>
    </row>
    <row r="1978" spans="1:5">
      <c r="A1978" s="72"/>
      <c r="B1978" s="22">
        <v>5</v>
      </c>
      <c r="C1978" s="22" t="s">
        <v>5085</v>
      </c>
      <c r="E1978" s="100"/>
    </row>
    <row r="1979" spans="1:5" ht="15" thickBot="1">
      <c r="A1979" s="19"/>
      <c r="B1979" s="19"/>
      <c r="C1979" s="19"/>
    </row>
    <row r="1980" spans="1:5">
      <c r="A1980" s="51" t="s">
        <v>3336</v>
      </c>
      <c r="B1980" s="65" t="s">
        <v>2714</v>
      </c>
      <c r="C1980" s="65" t="s">
        <v>4049</v>
      </c>
    </row>
    <row r="1981" spans="1:5">
      <c r="A1981" s="77" t="s">
        <v>3338</v>
      </c>
      <c r="B1981" s="22">
        <v>0</v>
      </c>
      <c r="C1981" s="22" t="s">
        <v>4050</v>
      </c>
    </row>
    <row r="1982" spans="1:5">
      <c r="A1982" s="77"/>
      <c r="B1982" s="22">
        <v>1</v>
      </c>
      <c r="C1982" s="22" t="s">
        <v>5102</v>
      </c>
    </row>
    <row r="1983" spans="1:5">
      <c r="A1983" s="77"/>
      <c r="B1983" s="22">
        <v>2</v>
      </c>
      <c r="C1983" s="22" t="s">
        <v>5103</v>
      </c>
    </row>
    <row r="1984" spans="1:5">
      <c r="A1984" s="77"/>
      <c r="B1984" s="22">
        <v>3</v>
      </c>
      <c r="C1984" s="22" t="s">
        <v>5104</v>
      </c>
    </row>
    <row r="1985" spans="1:3">
      <c r="A1985" s="77"/>
      <c r="B1985" s="22">
        <v>4</v>
      </c>
      <c r="C1985" s="22" t="s">
        <v>5089</v>
      </c>
    </row>
    <row r="1986" spans="1:3">
      <c r="A1986" s="77"/>
      <c r="B1986" s="22">
        <v>5</v>
      </c>
      <c r="C1986" s="22" t="s">
        <v>5105</v>
      </c>
    </row>
    <row r="1987" spans="1:3">
      <c r="A1987" s="72" t="s">
        <v>3339</v>
      </c>
      <c r="B1987" s="22">
        <v>0</v>
      </c>
      <c r="C1987" s="22" t="s">
        <v>4050</v>
      </c>
    </row>
    <row r="1988" spans="1:3">
      <c r="A1988" s="72"/>
      <c r="B1988" s="22">
        <v>1</v>
      </c>
      <c r="C1988" s="22" t="s">
        <v>4056</v>
      </c>
    </row>
    <row r="1989" spans="1:3">
      <c r="A1989" s="72"/>
      <c r="B1989" s="22">
        <v>2</v>
      </c>
      <c r="C1989" s="22" t="s">
        <v>4057</v>
      </c>
    </row>
    <row r="1990" spans="1:3">
      <c r="A1990" s="72"/>
      <c r="B1990" s="22">
        <v>3</v>
      </c>
      <c r="C1990" s="22" t="s">
        <v>5030</v>
      </c>
    </row>
    <row r="1991" spans="1:3">
      <c r="A1991" s="72"/>
      <c r="B1991" s="22">
        <v>4</v>
      </c>
      <c r="C1991" s="22" t="s">
        <v>5031</v>
      </c>
    </row>
    <row r="1992" spans="1:3">
      <c r="A1992" s="72"/>
      <c r="B1992" s="22">
        <v>5</v>
      </c>
      <c r="C1992" s="22" t="s">
        <v>4060</v>
      </c>
    </row>
    <row r="1993" spans="1:3">
      <c r="A1993" s="72" t="s">
        <v>3352</v>
      </c>
      <c r="B1993" s="22">
        <v>0</v>
      </c>
      <c r="C1993" s="22" t="s">
        <v>4050</v>
      </c>
    </row>
    <row r="1994" spans="1:3">
      <c r="A1994" s="72"/>
      <c r="B1994" s="22">
        <v>1</v>
      </c>
      <c r="C1994" s="22" t="s">
        <v>5032</v>
      </c>
    </row>
    <row r="1995" spans="1:3">
      <c r="A1995" s="72"/>
      <c r="B1995" s="22">
        <v>2</v>
      </c>
      <c r="C1995" s="22" t="s">
        <v>5033</v>
      </c>
    </row>
    <row r="1996" spans="1:3">
      <c r="A1996" s="72"/>
      <c r="B1996" s="22">
        <v>3</v>
      </c>
      <c r="C1996" s="22" t="s">
        <v>5034</v>
      </c>
    </row>
    <row r="1997" spans="1:3">
      <c r="A1997" s="72"/>
      <c r="B1997" s="22">
        <v>4</v>
      </c>
      <c r="C1997" s="22" t="s">
        <v>5035</v>
      </c>
    </row>
    <row r="1998" spans="1:3">
      <c r="A1998" s="72"/>
      <c r="B1998" s="22">
        <v>5</v>
      </c>
      <c r="C1998" s="22" t="s">
        <v>5036</v>
      </c>
    </row>
    <row r="1999" spans="1:3">
      <c r="A1999" s="72" t="s">
        <v>3353</v>
      </c>
      <c r="B1999" s="22">
        <v>0</v>
      </c>
      <c r="C1999" s="22" t="s">
        <v>4050</v>
      </c>
    </row>
    <row r="2000" spans="1:3">
      <c r="A2000" s="72"/>
      <c r="B2000" s="22">
        <v>1</v>
      </c>
      <c r="C2000" s="22" t="s">
        <v>5037</v>
      </c>
    </row>
    <row r="2001" spans="1:3">
      <c r="A2001" s="72"/>
      <c r="B2001" s="22">
        <v>2</v>
      </c>
      <c r="C2001" s="22" t="s">
        <v>5038</v>
      </c>
    </row>
    <row r="2002" spans="1:3">
      <c r="A2002" s="72"/>
      <c r="B2002" s="22">
        <v>3</v>
      </c>
      <c r="C2002" s="22" t="s">
        <v>5039</v>
      </c>
    </row>
    <row r="2003" spans="1:3">
      <c r="A2003" s="72"/>
      <c r="B2003" s="22">
        <v>4</v>
      </c>
      <c r="C2003" s="22" t="s">
        <v>5040</v>
      </c>
    </row>
    <row r="2004" spans="1:3">
      <c r="A2004" s="72"/>
      <c r="B2004" s="22">
        <v>5</v>
      </c>
      <c r="C2004" s="22" t="s">
        <v>5041</v>
      </c>
    </row>
    <row r="2005" spans="1:3">
      <c r="A2005" s="72" t="s">
        <v>3354</v>
      </c>
      <c r="B2005" s="22">
        <v>0</v>
      </c>
      <c r="C2005" s="22" t="s">
        <v>4050</v>
      </c>
    </row>
    <row r="2006" spans="1:3">
      <c r="A2006" s="72"/>
      <c r="B2006" s="22">
        <v>1</v>
      </c>
      <c r="C2006" s="26" t="s">
        <v>5042</v>
      </c>
    </row>
    <row r="2007" spans="1:3">
      <c r="A2007" s="72"/>
      <c r="B2007" s="22">
        <v>2</v>
      </c>
      <c r="C2007" s="26" t="s">
        <v>5043</v>
      </c>
    </row>
    <row r="2008" spans="1:3">
      <c r="A2008" s="72"/>
      <c r="B2008" s="22">
        <v>3</v>
      </c>
      <c r="C2008" s="26" t="s">
        <v>5044</v>
      </c>
    </row>
    <row r="2009" spans="1:3">
      <c r="A2009" s="72"/>
      <c r="B2009" s="22">
        <v>4</v>
      </c>
      <c r="C2009" s="26" t="s">
        <v>5045</v>
      </c>
    </row>
    <row r="2010" spans="1:3">
      <c r="A2010" s="72"/>
      <c r="B2010" s="22">
        <v>5</v>
      </c>
      <c r="C2010" s="26" t="s">
        <v>5046</v>
      </c>
    </row>
    <row r="2011" spans="1:3">
      <c r="A2011" s="72" t="s">
        <v>3355</v>
      </c>
      <c r="B2011" s="22">
        <v>0</v>
      </c>
      <c r="C2011" s="22" t="s">
        <v>4050</v>
      </c>
    </row>
    <row r="2012" spans="1:3">
      <c r="A2012" s="72"/>
      <c r="B2012" s="22">
        <v>1</v>
      </c>
      <c r="C2012" s="22" t="s">
        <v>4088</v>
      </c>
    </row>
    <row r="2013" spans="1:3">
      <c r="A2013" s="72"/>
      <c r="B2013" s="22">
        <v>2</v>
      </c>
      <c r="C2013" s="22" t="s">
        <v>4089</v>
      </c>
    </row>
    <row r="2014" spans="1:3">
      <c r="A2014" s="72"/>
      <c r="B2014" s="22">
        <v>3</v>
      </c>
      <c r="C2014" s="22" t="s">
        <v>4090</v>
      </c>
    </row>
    <row r="2015" spans="1:3">
      <c r="A2015" s="72"/>
      <c r="B2015" s="22">
        <v>4</v>
      </c>
      <c r="C2015" s="22" t="s">
        <v>4091</v>
      </c>
    </row>
    <row r="2016" spans="1:3">
      <c r="A2016" s="72"/>
      <c r="B2016" s="22">
        <v>5</v>
      </c>
      <c r="C2016" s="22" t="s">
        <v>4092</v>
      </c>
    </row>
    <row r="2017" spans="1:3">
      <c r="A2017" s="72" t="s">
        <v>3356</v>
      </c>
      <c r="B2017" s="22">
        <v>0</v>
      </c>
      <c r="C2017" s="22" t="s">
        <v>4050</v>
      </c>
    </row>
    <row r="2018" spans="1:3">
      <c r="A2018" s="72"/>
      <c r="B2018" s="22">
        <v>1</v>
      </c>
      <c r="C2018" s="22" t="s">
        <v>5047</v>
      </c>
    </row>
    <row r="2019" spans="1:3">
      <c r="A2019" s="72"/>
      <c r="B2019" s="22">
        <v>2</v>
      </c>
      <c r="C2019" s="22" t="s">
        <v>5048</v>
      </c>
    </row>
    <row r="2020" spans="1:3">
      <c r="A2020" s="72"/>
      <c r="B2020" s="22">
        <v>3</v>
      </c>
      <c r="C2020" s="22" t="s">
        <v>5049</v>
      </c>
    </row>
    <row r="2021" spans="1:3">
      <c r="A2021" s="72"/>
      <c r="B2021" s="22">
        <v>4</v>
      </c>
      <c r="C2021" s="22" t="s">
        <v>5050</v>
      </c>
    </row>
    <row r="2022" spans="1:3">
      <c r="A2022" s="72"/>
      <c r="B2022" s="22">
        <v>5</v>
      </c>
      <c r="C2022" s="22" t="s">
        <v>5051</v>
      </c>
    </row>
    <row r="2023" spans="1:3">
      <c r="A2023" s="72" t="s">
        <v>3357</v>
      </c>
      <c r="B2023" s="22">
        <v>0</v>
      </c>
      <c r="C2023" s="22" t="s">
        <v>4050</v>
      </c>
    </row>
    <row r="2024" spans="1:3">
      <c r="A2024" s="72"/>
      <c r="B2024" s="22">
        <v>1</v>
      </c>
      <c r="C2024" s="22" t="s">
        <v>5052</v>
      </c>
    </row>
    <row r="2025" spans="1:3">
      <c r="A2025" s="72"/>
      <c r="B2025" s="22">
        <v>2</v>
      </c>
      <c r="C2025" s="22" t="s">
        <v>4656</v>
      </c>
    </row>
    <row r="2026" spans="1:3">
      <c r="A2026" s="72"/>
      <c r="B2026" s="22">
        <v>3</v>
      </c>
      <c r="C2026" s="22" t="s">
        <v>4657</v>
      </c>
    </row>
    <row r="2027" spans="1:3">
      <c r="A2027" s="72"/>
      <c r="B2027" s="22">
        <v>4</v>
      </c>
      <c r="C2027" s="22" t="s">
        <v>5053</v>
      </c>
    </row>
    <row r="2028" spans="1:3">
      <c r="A2028" s="72"/>
      <c r="B2028" s="22">
        <v>5</v>
      </c>
      <c r="C2028" s="22" t="s">
        <v>5054</v>
      </c>
    </row>
    <row r="2029" spans="1:3">
      <c r="A2029" s="72" t="s">
        <v>3358</v>
      </c>
      <c r="B2029" s="22">
        <v>0</v>
      </c>
      <c r="C2029" s="22" t="s">
        <v>4050</v>
      </c>
    </row>
    <row r="2030" spans="1:3">
      <c r="A2030" s="72"/>
      <c r="B2030" s="22">
        <v>1</v>
      </c>
      <c r="C2030" s="22" t="s">
        <v>5055</v>
      </c>
    </row>
    <row r="2031" spans="1:3">
      <c r="A2031" s="72"/>
      <c r="B2031" s="22">
        <v>2</v>
      </c>
      <c r="C2031" s="22" t="s">
        <v>5056</v>
      </c>
    </row>
    <row r="2032" spans="1:3">
      <c r="A2032" s="72"/>
      <c r="B2032" s="22">
        <v>3</v>
      </c>
      <c r="C2032" s="22" t="s">
        <v>5057</v>
      </c>
    </row>
    <row r="2033" spans="1:3">
      <c r="A2033" s="72"/>
      <c r="B2033" s="22">
        <v>4</v>
      </c>
      <c r="C2033" s="22" t="s">
        <v>5058</v>
      </c>
    </row>
    <row r="2034" spans="1:3">
      <c r="A2034" s="72"/>
      <c r="B2034" s="22">
        <v>5</v>
      </c>
      <c r="C2034" s="22" t="s">
        <v>5059</v>
      </c>
    </row>
    <row r="2035" spans="1:3">
      <c r="A2035" s="72" t="s">
        <v>3359</v>
      </c>
      <c r="B2035" s="22">
        <v>0</v>
      </c>
      <c r="C2035" s="22" t="s">
        <v>4050</v>
      </c>
    </row>
    <row r="2036" spans="1:3">
      <c r="A2036" s="72"/>
      <c r="B2036" s="22">
        <v>1</v>
      </c>
      <c r="C2036" s="22" t="s">
        <v>5060</v>
      </c>
    </row>
    <row r="2037" spans="1:3">
      <c r="A2037" s="72"/>
      <c r="B2037" s="22">
        <v>2</v>
      </c>
      <c r="C2037" s="22" t="s">
        <v>5061</v>
      </c>
    </row>
    <row r="2038" spans="1:3">
      <c r="A2038" s="72"/>
      <c r="B2038" s="22">
        <v>3</v>
      </c>
      <c r="C2038" s="22" t="s">
        <v>5062</v>
      </c>
    </row>
    <row r="2039" spans="1:3">
      <c r="A2039" s="72"/>
      <c r="B2039" s="22">
        <v>4</v>
      </c>
      <c r="C2039" s="22" t="s">
        <v>5063</v>
      </c>
    </row>
    <row r="2040" spans="1:3">
      <c r="A2040" s="72"/>
      <c r="B2040" s="22">
        <v>5</v>
      </c>
      <c r="C2040" s="22" t="s">
        <v>5100</v>
      </c>
    </row>
    <row r="2041" spans="1:3">
      <c r="A2041" s="72" t="s">
        <v>3567</v>
      </c>
      <c r="B2041" s="22">
        <v>0</v>
      </c>
      <c r="C2041" s="22" t="s">
        <v>4050</v>
      </c>
    </row>
    <row r="2042" spans="1:3">
      <c r="A2042" s="72"/>
      <c r="B2042" s="22">
        <v>1</v>
      </c>
      <c r="C2042" s="22" t="s">
        <v>5060</v>
      </c>
    </row>
    <row r="2043" spans="1:3">
      <c r="A2043" s="72"/>
      <c r="B2043" s="22">
        <v>2</v>
      </c>
      <c r="C2043" s="22" t="s">
        <v>5061</v>
      </c>
    </row>
    <row r="2044" spans="1:3">
      <c r="A2044" s="72"/>
      <c r="B2044" s="22">
        <v>3</v>
      </c>
      <c r="C2044" s="22" t="s">
        <v>5065</v>
      </c>
    </row>
    <row r="2045" spans="1:3">
      <c r="A2045" s="72"/>
      <c r="B2045" s="22">
        <v>4</v>
      </c>
      <c r="C2045" s="22" t="s">
        <v>5063</v>
      </c>
    </row>
    <row r="2046" spans="1:3">
      <c r="A2046" s="72"/>
      <c r="B2046" s="22">
        <v>5</v>
      </c>
      <c r="C2046" s="22" t="s">
        <v>5064</v>
      </c>
    </row>
    <row r="2047" spans="1:3">
      <c r="A2047" s="72" t="s">
        <v>3360</v>
      </c>
      <c r="B2047" s="22">
        <v>0</v>
      </c>
      <c r="C2047" s="22" t="s">
        <v>4050</v>
      </c>
    </row>
    <row r="2048" spans="1:3">
      <c r="A2048" s="72"/>
      <c r="B2048" s="22">
        <v>1</v>
      </c>
      <c r="C2048" s="22" t="s">
        <v>5066</v>
      </c>
    </row>
    <row r="2049" spans="1:3">
      <c r="A2049" s="72"/>
      <c r="B2049" s="22">
        <v>2</v>
      </c>
      <c r="C2049" s="22" t="s">
        <v>5067</v>
      </c>
    </row>
    <row r="2050" spans="1:3">
      <c r="A2050" s="72"/>
      <c r="B2050" s="22">
        <v>3</v>
      </c>
      <c r="C2050" s="22" t="s">
        <v>5068</v>
      </c>
    </row>
    <row r="2051" spans="1:3">
      <c r="A2051" s="72"/>
      <c r="B2051" s="22">
        <v>4</v>
      </c>
      <c r="C2051" t="s">
        <v>5069</v>
      </c>
    </row>
    <row r="2052" spans="1:3">
      <c r="A2052" s="72"/>
      <c r="B2052" s="22">
        <v>5</v>
      </c>
      <c r="C2052" s="22" t="s">
        <v>5070</v>
      </c>
    </row>
    <row r="2053" spans="1:3">
      <c r="A2053" s="72" t="s">
        <v>3361</v>
      </c>
      <c r="B2053" s="22">
        <v>0</v>
      </c>
      <c r="C2053" s="22" t="s">
        <v>4050</v>
      </c>
    </row>
    <row r="2054" spans="1:3">
      <c r="A2054" s="72"/>
      <c r="B2054" s="22">
        <v>1</v>
      </c>
      <c r="C2054" s="22" t="s">
        <v>5076</v>
      </c>
    </row>
    <row r="2055" spans="1:3">
      <c r="A2055" s="72"/>
      <c r="B2055" s="22">
        <v>2</v>
      </c>
      <c r="C2055" s="22" t="s">
        <v>5077</v>
      </c>
    </row>
    <row r="2056" spans="1:3">
      <c r="A2056" s="72"/>
      <c r="B2056" s="22">
        <v>3</v>
      </c>
      <c r="C2056" s="22" t="s">
        <v>5078</v>
      </c>
    </row>
    <row r="2057" spans="1:3">
      <c r="A2057" s="72"/>
      <c r="B2057" s="22">
        <v>4</v>
      </c>
      <c r="C2057" s="22" t="s">
        <v>5079</v>
      </c>
    </row>
    <row r="2058" spans="1:3">
      <c r="A2058" s="72"/>
      <c r="B2058" s="22">
        <v>5</v>
      </c>
      <c r="C2058" s="22" t="s">
        <v>5080</v>
      </c>
    </row>
    <row r="2059" spans="1:3">
      <c r="A2059" s="72" t="s">
        <v>3362</v>
      </c>
      <c r="B2059" s="22">
        <v>0</v>
      </c>
      <c r="C2059" s="22" t="s">
        <v>4050</v>
      </c>
    </row>
    <row r="2060" spans="1:3">
      <c r="A2060" s="72"/>
      <c r="B2060" s="22">
        <v>1</v>
      </c>
      <c r="C2060" s="22" t="s">
        <v>5081</v>
      </c>
    </row>
    <row r="2061" spans="1:3">
      <c r="A2061" s="72"/>
      <c r="B2061" s="22">
        <v>2</v>
      </c>
      <c r="C2061" s="22" t="s">
        <v>5082</v>
      </c>
    </row>
    <row r="2062" spans="1:3">
      <c r="A2062" s="72"/>
      <c r="B2062" s="22">
        <v>3</v>
      </c>
      <c r="C2062" s="22" t="s">
        <v>5083</v>
      </c>
    </row>
    <row r="2063" spans="1:3">
      <c r="A2063" s="72"/>
      <c r="B2063" s="22">
        <v>4</v>
      </c>
      <c r="C2063" s="22" t="s">
        <v>5084</v>
      </c>
    </row>
    <row r="2064" spans="1:3">
      <c r="A2064" s="72"/>
      <c r="B2064" s="22">
        <v>5</v>
      </c>
      <c r="C2064" s="22" t="s">
        <v>5085</v>
      </c>
    </row>
    <row r="2065" spans="1:5" ht="15" thickBot="1">
      <c r="E2065" s="100"/>
    </row>
    <row r="2066" spans="1:5">
      <c r="A2066" s="51" t="s">
        <v>3386</v>
      </c>
      <c r="B2066" s="65" t="s">
        <v>2714</v>
      </c>
      <c r="C2066" s="65" t="s">
        <v>4049</v>
      </c>
      <c r="E2066" s="100"/>
    </row>
    <row r="2067" spans="1:5">
      <c r="A2067" s="72" t="s">
        <v>3388</v>
      </c>
      <c r="B2067" s="22">
        <v>0</v>
      </c>
      <c r="C2067" s="22" t="s">
        <v>4050</v>
      </c>
      <c r="E2067" s="100"/>
    </row>
    <row r="2068" spans="1:5">
      <c r="A2068" s="72"/>
      <c r="B2068" s="22">
        <v>1</v>
      </c>
      <c r="C2068" s="22" t="s">
        <v>4056</v>
      </c>
      <c r="E2068" s="100"/>
    </row>
    <row r="2069" spans="1:5">
      <c r="A2069" s="72"/>
      <c r="B2069" s="22">
        <v>2</v>
      </c>
      <c r="C2069" s="22" t="s">
        <v>4057</v>
      </c>
      <c r="E2069" s="100"/>
    </row>
    <row r="2070" spans="1:5">
      <c r="A2070" s="72"/>
      <c r="B2070" s="22">
        <v>3</v>
      </c>
      <c r="C2070" s="22" t="s">
        <v>5030</v>
      </c>
      <c r="E2070" s="100"/>
    </row>
    <row r="2071" spans="1:5">
      <c r="A2071" s="72"/>
      <c r="B2071" s="22">
        <v>4</v>
      </c>
      <c r="C2071" s="22" t="s">
        <v>5031</v>
      </c>
      <c r="E2071" s="100"/>
    </row>
    <row r="2072" spans="1:5">
      <c r="B2072" s="22">
        <v>5</v>
      </c>
      <c r="C2072" s="22" t="s">
        <v>4060</v>
      </c>
      <c r="E2072" s="100"/>
    </row>
    <row r="2073" spans="1:5">
      <c r="A2073" s="72" t="s">
        <v>3402</v>
      </c>
      <c r="B2073" s="22">
        <v>0</v>
      </c>
      <c r="C2073" s="22" t="s">
        <v>4050</v>
      </c>
      <c r="E2073" s="100"/>
    </row>
    <row r="2074" spans="1:5">
      <c r="A2074" s="72"/>
      <c r="B2074" s="22">
        <v>1</v>
      </c>
      <c r="C2074" s="22" t="s">
        <v>5032</v>
      </c>
      <c r="E2074" s="100"/>
    </row>
    <row r="2075" spans="1:5">
      <c r="A2075" s="72"/>
      <c r="B2075" s="22">
        <v>2</v>
      </c>
      <c r="C2075" s="22" t="s">
        <v>5033</v>
      </c>
      <c r="E2075" s="100"/>
    </row>
    <row r="2076" spans="1:5">
      <c r="A2076" s="72"/>
      <c r="B2076" s="22">
        <v>3</v>
      </c>
      <c r="C2076" s="22" t="s">
        <v>5034</v>
      </c>
      <c r="E2076" s="100"/>
    </row>
    <row r="2077" spans="1:5">
      <c r="A2077" s="72"/>
      <c r="B2077" s="22">
        <v>4</v>
      </c>
      <c r="C2077" s="22" t="s">
        <v>5035</v>
      </c>
      <c r="E2077" s="100"/>
    </row>
    <row r="2078" spans="1:5">
      <c r="A2078" s="72"/>
      <c r="B2078" s="22">
        <v>5</v>
      </c>
      <c r="C2078" s="22" t="s">
        <v>5036</v>
      </c>
      <c r="E2078" s="100"/>
    </row>
    <row r="2079" spans="1:5">
      <c r="A2079" s="72" t="s">
        <v>3403</v>
      </c>
      <c r="B2079" s="22">
        <v>0</v>
      </c>
      <c r="C2079" s="22" t="s">
        <v>4050</v>
      </c>
      <c r="E2079" s="100"/>
    </row>
    <row r="2080" spans="1:5">
      <c r="A2080" s="72"/>
      <c r="B2080" s="22">
        <v>1</v>
      </c>
      <c r="C2080" s="22" t="s">
        <v>5037</v>
      </c>
      <c r="E2080" s="100"/>
    </row>
    <row r="2081" spans="1:5">
      <c r="A2081" s="72"/>
      <c r="B2081" s="22">
        <v>2</v>
      </c>
      <c r="C2081" s="22" t="s">
        <v>5038</v>
      </c>
      <c r="E2081" s="100"/>
    </row>
    <row r="2082" spans="1:5">
      <c r="A2082" s="72"/>
      <c r="B2082" s="22">
        <v>3</v>
      </c>
      <c r="C2082" s="22" t="s">
        <v>5039</v>
      </c>
      <c r="E2082" s="100"/>
    </row>
    <row r="2083" spans="1:5">
      <c r="A2083" s="72"/>
      <c r="B2083" s="22">
        <v>4</v>
      </c>
      <c r="C2083" s="22" t="s">
        <v>5040</v>
      </c>
      <c r="E2083" s="100"/>
    </row>
    <row r="2084" spans="1:5">
      <c r="A2084" s="72"/>
      <c r="B2084" s="22">
        <v>5</v>
      </c>
      <c r="C2084" s="22" t="s">
        <v>5041</v>
      </c>
      <c r="E2084" s="100"/>
    </row>
    <row r="2085" spans="1:5">
      <c r="A2085" s="72" t="s">
        <v>3404</v>
      </c>
      <c r="B2085" s="22">
        <v>0</v>
      </c>
      <c r="C2085" s="22" t="s">
        <v>4050</v>
      </c>
      <c r="E2085" s="100"/>
    </row>
    <row r="2086" spans="1:5">
      <c r="A2086" s="72"/>
      <c r="B2086" s="22">
        <v>1</v>
      </c>
      <c r="C2086" s="26" t="s">
        <v>5042</v>
      </c>
      <c r="E2086" s="100"/>
    </row>
    <row r="2087" spans="1:5">
      <c r="A2087" s="72"/>
      <c r="B2087" s="22">
        <v>2</v>
      </c>
      <c r="C2087" s="26" t="s">
        <v>5043</v>
      </c>
      <c r="E2087" s="100"/>
    </row>
    <row r="2088" spans="1:5">
      <c r="A2088" s="72"/>
      <c r="B2088" s="22">
        <v>3</v>
      </c>
      <c r="C2088" s="26" t="s">
        <v>5044</v>
      </c>
      <c r="E2088" s="100"/>
    </row>
    <row r="2089" spans="1:5">
      <c r="A2089" s="72"/>
      <c r="B2089" s="22">
        <v>4</v>
      </c>
      <c r="C2089" s="26" t="s">
        <v>5045</v>
      </c>
      <c r="E2089" s="100"/>
    </row>
    <row r="2090" spans="1:5">
      <c r="A2090" s="72"/>
      <c r="B2090" s="22">
        <v>5</v>
      </c>
      <c r="C2090" s="26" t="s">
        <v>5046</v>
      </c>
      <c r="E2090" s="100"/>
    </row>
    <row r="2091" spans="1:5">
      <c r="A2091" s="72" t="s">
        <v>3405</v>
      </c>
      <c r="B2091" s="22">
        <v>0</v>
      </c>
      <c r="C2091" s="22" t="s">
        <v>4050</v>
      </c>
      <c r="E2091" s="100"/>
    </row>
    <row r="2092" spans="1:5">
      <c r="A2092" s="72"/>
      <c r="B2092" s="22">
        <v>1</v>
      </c>
      <c r="C2092" s="22" t="s">
        <v>4088</v>
      </c>
      <c r="E2092" s="100"/>
    </row>
    <row r="2093" spans="1:5">
      <c r="A2093" s="72"/>
      <c r="B2093" s="22">
        <v>2</v>
      </c>
      <c r="C2093" s="22" t="s">
        <v>4089</v>
      </c>
      <c r="E2093" s="100"/>
    </row>
    <row r="2094" spans="1:5">
      <c r="A2094" s="72"/>
      <c r="B2094" s="22">
        <v>3</v>
      </c>
      <c r="C2094" s="22" t="s">
        <v>4090</v>
      </c>
      <c r="E2094" s="100"/>
    </row>
    <row r="2095" spans="1:5">
      <c r="A2095" s="72"/>
      <c r="B2095" s="22">
        <v>4</v>
      </c>
      <c r="C2095" s="22" t="s">
        <v>4091</v>
      </c>
      <c r="E2095" s="100"/>
    </row>
    <row r="2096" spans="1:5">
      <c r="A2096" s="72"/>
      <c r="B2096" s="22">
        <v>5</v>
      </c>
      <c r="C2096" s="22" t="s">
        <v>4092</v>
      </c>
      <c r="E2096" s="100"/>
    </row>
    <row r="2097" spans="1:5">
      <c r="A2097" s="72" t="s">
        <v>3406</v>
      </c>
      <c r="B2097" s="22">
        <v>0</v>
      </c>
      <c r="C2097" s="22" t="s">
        <v>4050</v>
      </c>
      <c r="E2097" s="100"/>
    </row>
    <row r="2098" spans="1:5">
      <c r="A2098" s="72"/>
      <c r="B2098" s="22">
        <v>1</v>
      </c>
      <c r="C2098" s="22" t="s">
        <v>5047</v>
      </c>
      <c r="E2098" s="100"/>
    </row>
    <row r="2099" spans="1:5">
      <c r="A2099" s="72"/>
      <c r="B2099" s="22">
        <v>2</v>
      </c>
      <c r="C2099" s="22" t="s">
        <v>5048</v>
      </c>
      <c r="E2099" s="100"/>
    </row>
    <row r="2100" spans="1:5">
      <c r="A2100" s="72"/>
      <c r="B2100" s="22">
        <v>3</v>
      </c>
      <c r="C2100" s="22" t="s">
        <v>5049</v>
      </c>
      <c r="E2100" s="100"/>
    </row>
    <row r="2101" spans="1:5">
      <c r="A2101" s="72"/>
      <c r="B2101" s="22">
        <v>4</v>
      </c>
      <c r="C2101" s="22" t="s">
        <v>5050</v>
      </c>
      <c r="E2101" s="100"/>
    </row>
    <row r="2102" spans="1:5">
      <c r="A2102" s="72"/>
      <c r="B2102" s="22">
        <v>5</v>
      </c>
      <c r="C2102" s="22" t="s">
        <v>5051</v>
      </c>
      <c r="E2102" s="100"/>
    </row>
    <row r="2103" spans="1:5">
      <c r="A2103" s="72" t="s">
        <v>3407</v>
      </c>
      <c r="B2103" s="22">
        <v>0</v>
      </c>
      <c r="C2103" s="22" t="s">
        <v>4050</v>
      </c>
      <c r="E2103" s="100"/>
    </row>
    <row r="2104" spans="1:5">
      <c r="A2104" s="72"/>
      <c r="B2104" s="22">
        <v>1</v>
      </c>
      <c r="C2104" s="22" t="s">
        <v>5052</v>
      </c>
      <c r="E2104" s="100"/>
    </row>
    <row r="2105" spans="1:5">
      <c r="A2105" s="72"/>
      <c r="B2105" s="22">
        <v>2</v>
      </c>
      <c r="C2105" s="22" t="s">
        <v>4656</v>
      </c>
      <c r="E2105" s="100"/>
    </row>
    <row r="2106" spans="1:5">
      <c r="A2106" s="72"/>
      <c r="B2106" s="22">
        <v>3</v>
      </c>
      <c r="C2106" s="22" t="s">
        <v>4657</v>
      </c>
      <c r="E2106" s="100"/>
    </row>
    <row r="2107" spans="1:5">
      <c r="A2107" s="72"/>
      <c r="B2107" s="22">
        <v>4</v>
      </c>
      <c r="C2107" s="22" t="s">
        <v>5053</v>
      </c>
      <c r="E2107" s="100"/>
    </row>
    <row r="2108" spans="1:5">
      <c r="A2108" s="72"/>
      <c r="B2108" s="22">
        <v>5</v>
      </c>
      <c r="C2108" s="22" t="s">
        <v>5054</v>
      </c>
      <c r="E2108" s="100"/>
    </row>
    <row r="2109" spans="1:5">
      <c r="A2109" s="72" t="s">
        <v>3408</v>
      </c>
      <c r="B2109" s="22">
        <v>0</v>
      </c>
      <c r="C2109" s="22" t="s">
        <v>4050</v>
      </c>
      <c r="E2109" s="100"/>
    </row>
    <row r="2110" spans="1:5">
      <c r="A2110" s="72"/>
      <c r="B2110" s="22">
        <v>1</v>
      </c>
      <c r="C2110" s="22" t="s">
        <v>5055</v>
      </c>
      <c r="E2110" s="100"/>
    </row>
    <row r="2111" spans="1:5">
      <c r="A2111" s="72"/>
      <c r="B2111" s="22">
        <v>2</v>
      </c>
      <c r="C2111" s="22" t="s">
        <v>5056</v>
      </c>
      <c r="E2111" s="100"/>
    </row>
    <row r="2112" spans="1:5">
      <c r="A2112" s="72"/>
      <c r="B2112" s="22">
        <v>3</v>
      </c>
      <c r="C2112" s="22" t="s">
        <v>5057</v>
      </c>
      <c r="E2112" s="100"/>
    </row>
    <row r="2113" spans="1:5">
      <c r="A2113" s="72"/>
      <c r="B2113" s="22">
        <v>4</v>
      </c>
      <c r="C2113" s="22" t="s">
        <v>5058</v>
      </c>
      <c r="E2113" s="100"/>
    </row>
    <row r="2114" spans="1:5">
      <c r="A2114" s="72"/>
      <c r="B2114" s="22">
        <v>5</v>
      </c>
      <c r="C2114" s="22" t="s">
        <v>5059</v>
      </c>
      <c r="E2114" s="100"/>
    </row>
    <row r="2115" spans="1:5">
      <c r="A2115" s="72" t="s">
        <v>3409</v>
      </c>
      <c r="B2115" s="22">
        <v>0</v>
      </c>
      <c r="C2115" s="22" t="s">
        <v>4050</v>
      </c>
      <c r="E2115" s="100"/>
    </row>
    <row r="2116" spans="1:5">
      <c r="A2116" s="72"/>
      <c r="B2116" s="22">
        <v>1</v>
      </c>
      <c r="C2116" s="22" t="s">
        <v>5060</v>
      </c>
      <c r="E2116" s="100"/>
    </row>
    <row r="2117" spans="1:5">
      <c r="A2117" s="72"/>
      <c r="B2117" s="22">
        <v>2</v>
      </c>
      <c r="C2117" s="22" t="s">
        <v>5061</v>
      </c>
      <c r="E2117" s="100"/>
    </row>
    <row r="2118" spans="1:5">
      <c r="A2118" s="72"/>
      <c r="B2118" s="22">
        <v>3</v>
      </c>
      <c r="C2118" s="22" t="s">
        <v>5062</v>
      </c>
      <c r="E2118" s="100"/>
    </row>
    <row r="2119" spans="1:5">
      <c r="A2119" s="72"/>
      <c r="B2119" s="22">
        <v>4</v>
      </c>
      <c r="C2119" s="22" t="s">
        <v>5063</v>
      </c>
      <c r="E2119" s="100"/>
    </row>
    <row r="2120" spans="1:5">
      <c r="A2120" s="72"/>
      <c r="B2120" s="22">
        <v>5</v>
      </c>
      <c r="C2120" s="22" t="s">
        <v>5100</v>
      </c>
      <c r="E2120" s="100"/>
    </row>
    <row r="2121" spans="1:5">
      <c r="A2121" s="72" t="s">
        <v>3568</v>
      </c>
      <c r="B2121" s="22">
        <v>0</v>
      </c>
      <c r="C2121" s="22" t="s">
        <v>4050</v>
      </c>
      <c r="E2121" s="32"/>
    </row>
    <row r="2122" spans="1:5">
      <c r="A2122" s="72"/>
      <c r="B2122" s="22">
        <v>1</v>
      </c>
      <c r="C2122" s="22" t="s">
        <v>5060</v>
      </c>
      <c r="E2122" s="100"/>
    </row>
    <row r="2123" spans="1:5">
      <c r="A2123" s="72"/>
      <c r="B2123" s="22">
        <v>2</v>
      </c>
      <c r="C2123" s="22" t="s">
        <v>5061</v>
      </c>
      <c r="E2123" s="100"/>
    </row>
    <row r="2124" spans="1:5">
      <c r="A2124" s="72"/>
      <c r="B2124" s="22">
        <v>3</v>
      </c>
      <c r="C2124" s="22" t="s">
        <v>5065</v>
      </c>
      <c r="E2124" s="100"/>
    </row>
    <row r="2125" spans="1:5">
      <c r="A2125" s="72"/>
      <c r="B2125" s="22">
        <v>4</v>
      </c>
      <c r="C2125" s="22" t="s">
        <v>5063</v>
      </c>
      <c r="E2125" s="100"/>
    </row>
    <row r="2126" spans="1:5">
      <c r="A2126" s="72"/>
      <c r="B2126" s="22">
        <v>5</v>
      </c>
      <c r="C2126" s="22" t="s">
        <v>5064</v>
      </c>
      <c r="E2126" s="100"/>
    </row>
    <row r="2127" spans="1:5">
      <c r="A2127" s="72" t="s">
        <v>3410</v>
      </c>
      <c r="B2127" s="22">
        <v>0</v>
      </c>
      <c r="C2127" s="22" t="s">
        <v>4050</v>
      </c>
      <c r="E2127" s="100"/>
    </row>
    <row r="2128" spans="1:5">
      <c r="A2128" s="72"/>
      <c r="B2128" s="22">
        <v>1</v>
      </c>
      <c r="C2128" s="22" t="s">
        <v>5066</v>
      </c>
      <c r="E2128" s="100"/>
    </row>
    <row r="2129" spans="1:5">
      <c r="A2129" s="72"/>
      <c r="B2129" s="22">
        <v>2</v>
      </c>
      <c r="C2129" s="22" t="s">
        <v>5067</v>
      </c>
      <c r="E2129" s="100"/>
    </row>
    <row r="2130" spans="1:5">
      <c r="A2130" s="72"/>
      <c r="B2130" s="22">
        <v>3</v>
      </c>
      <c r="C2130" s="22" t="s">
        <v>5068</v>
      </c>
      <c r="E2130" s="100"/>
    </row>
    <row r="2131" spans="1:5">
      <c r="A2131" s="72"/>
      <c r="B2131" s="22">
        <v>4</v>
      </c>
      <c r="C2131" t="s">
        <v>5069</v>
      </c>
      <c r="E2131" s="100"/>
    </row>
    <row r="2132" spans="1:5">
      <c r="A2132" s="72"/>
      <c r="B2132" s="22">
        <v>5</v>
      </c>
      <c r="C2132" s="22" t="s">
        <v>5070</v>
      </c>
      <c r="E2132" s="100"/>
    </row>
    <row r="2133" spans="1:5">
      <c r="A2133" s="72" t="s">
        <v>3411</v>
      </c>
      <c r="B2133" s="22">
        <v>0</v>
      </c>
      <c r="C2133" s="22" t="s">
        <v>4050</v>
      </c>
      <c r="E2133" s="100"/>
    </row>
    <row r="2134" spans="1:5">
      <c r="A2134" s="72"/>
      <c r="B2134" s="22">
        <v>1</v>
      </c>
      <c r="C2134" s="22" t="s">
        <v>5076</v>
      </c>
      <c r="E2134" s="100"/>
    </row>
    <row r="2135" spans="1:5">
      <c r="A2135" s="72"/>
      <c r="B2135" s="22">
        <v>2</v>
      </c>
      <c r="C2135" s="22" t="s">
        <v>5077</v>
      </c>
      <c r="E2135" s="100"/>
    </row>
    <row r="2136" spans="1:5">
      <c r="A2136" s="72"/>
      <c r="B2136" s="22">
        <v>3</v>
      </c>
      <c r="C2136" s="22" t="s">
        <v>5078</v>
      </c>
      <c r="E2136" s="100"/>
    </row>
    <row r="2137" spans="1:5">
      <c r="A2137" s="72"/>
      <c r="B2137" s="22">
        <v>4</v>
      </c>
      <c r="C2137" s="22" t="s">
        <v>5079</v>
      </c>
      <c r="E2137" s="100"/>
    </row>
    <row r="2138" spans="1:5">
      <c r="A2138" s="72"/>
      <c r="B2138" s="22">
        <v>5</v>
      </c>
      <c r="C2138" s="22" t="s">
        <v>5080</v>
      </c>
      <c r="E2138" s="100"/>
    </row>
    <row r="2139" spans="1:5">
      <c r="A2139" s="72" t="s">
        <v>3412</v>
      </c>
      <c r="B2139" s="22">
        <v>0</v>
      </c>
      <c r="C2139" s="22" t="s">
        <v>4050</v>
      </c>
      <c r="E2139" s="100"/>
    </row>
    <row r="2140" spans="1:5">
      <c r="A2140" s="72"/>
      <c r="B2140" s="22">
        <v>1</v>
      </c>
      <c r="C2140" s="22" t="s">
        <v>5081</v>
      </c>
    </row>
    <row r="2141" spans="1:5">
      <c r="A2141" s="72"/>
      <c r="B2141" s="22">
        <v>2</v>
      </c>
      <c r="C2141" s="22" t="s">
        <v>5082</v>
      </c>
    </row>
    <row r="2142" spans="1:5">
      <c r="A2142" s="72"/>
      <c r="B2142" s="22">
        <v>3</v>
      </c>
      <c r="C2142" s="22" t="s">
        <v>5083</v>
      </c>
      <c r="E2142" s="2"/>
    </row>
    <row r="2143" spans="1:5">
      <c r="A2143" s="72"/>
      <c r="B2143" s="22">
        <v>4</v>
      </c>
      <c r="C2143" s="22" t="s">
        <v>5084</v>
      </c>
      <c r="E2143" s="2"/>
    </row>
    <row r="2144" spans="1:5">
      <c r="A2144" s="72"/>
      <c r="B2144" s="22">
        <v>5</v>
      </c>
      <c r="C2144" s="22" t="s">
        <v>5085</v>
      </c>
      <c r="E2144" s="100"/>
    </row>
    <row r="2145" spans="1:5" ht="15" thickBot="1">
      <c r="E2145" s="100"/>
    </row>
    <row r="2146" spans="1:5">
      <c r="A2146" s="53" t="s">
        <v>3437</v>
      </c>
      <c r="B2146" s="65" t="s">
        <v>2714</v>
      </c>
      <c r="C2146" s="65" t="s">
        <v>4049</v>
      </c>
      <c r="E2146" s="100"/>
    </row>
    <row r="2147" spans="1:5">
      <c r="A2147" s="73" t="s">
        <v>3439</v>
      </c>
      <c r="B2147" s="22">
        <v>0</v>
      </c>
      <c r="C2147" s="22" t="s">
        <v>4050</v>
      </c>
      <c r="E2147" s="100"/>
    </row>
    <row r="2148" spans="1:5">
      <c r="A2148" s="73"/>
      <c r="B2148" s="22">
        <v>1</v>
      </c>
      <c r="C2148" s="22" t="s">
        <v>4056</v>
      </c>
      <c r="E2148" s="100"/>
    </row>
    <row r="2149" spans="1:5">
      <c r="A2149" s="73"/>
      <c r="B2149" s="22">
        <v>2</v>
      </c>
      <c r="C2149" s="22" t="s">
        <v>4057</v>
      </c>
      <c r="E2149" s="100"/>
    </row>
    <row r="2150" spans="1:5">
      <c r="A2150" s="73"/>
      <c r="B2150" s="22">
        <v>3</v>
      </c>
      <c r="C2150" s="22" t="s">
        <v>5030</v>
      </c>
      <c r="E2150" s="100"/>
    </row>
    <row r="2151" spans="1:5">
      <c r="A2151" s="73"/>
      <c r="B2151" s="22">
        <v>4</v>
      </c>
      <c r="C2151" s="22" t="s">
        <v>5031</v>
      </c>
      <c r="E2151" s="100"/>
    </row>
    <row r="2152" spans="1:5">
      <c r="A2152" s="73"/>
      <c r="B2152" s="22">
        <v>5</v>
      </c>
      <c r="C2152" s="22" t="s">
        <v>4060</v>
      </c>
      <c r="E2152" s="100"/>
    </row>
    <row r="2153" spans="1:5">
      <c r="A2153" s="73" t="s">
        <v>3452</v>
      </c>
      <c r="B2153" s="22">
        <v>0</v>
      </c>
      <c r="C2153" s="22" t="s">
        <v>4050</v>
      </c>
      <c r="E2153" s="100"/>
    </row>
    <row r="2154" spans="1:5">
      <c r="A2154" s="73"/>
      <c r="B2154" s="22">
        <v>1</v>
      </c>
      <c r="C2154" s="22" t="s">
        <v>5032</v>
      </c>
      <c r="E2154" s="100"/>
    </row>
    <row r="2155" spans="1:5">
      <c r="A2155" s="73"/>
      <c r="B2155" s="22">
        <v>2</v>
      </c>
      <c r="C2155" s="22" t="s">
        <v>5033</v>
      </c>
      <c r="E2155" s="100"/>
    </row>
    <row r="2156" spans="1:5">
      <c r="A2156" s="73"/>
      <c r="B2156" s="22">
        <v>3</v>
      </c>
      <c r="C2156" s="22" t="s">
        <v>5034</v>
      </c>
      <c r="E2156" s="100"/>
    </row>
    <row r="2157" spans="1:5">
      <c r="A2157" s="73"/>
      <c r="B2157" s="22">
        <v>4</v>
      </c>
      <c r="C2157" s="22" t="s">
        <v>5035</v>
      </c>
      <c r="E2157" s="100"/>
    </row>
    <row r="2158" spans="1:5">
      <c r="A2158" s="73"/>
      <c r="B2158" s="22">
        <v>5</v>
      </c>
      <c r="C2158" s="22" t="s">
        <v>5036</v>
      </c>
      <c r="E2158" s="100"/>
    </row>
    <row r="2159" spans="1:5">
      <c r="A2159" s="73" t="s">
        <v>3453</v>
      </c>
      <c r="B2159" s="22">
        <v>0</v>
      </c>
      <c r="C2159" s="22" t="s">
        <v>4050</v>
      </c>
      <c r="E2159" s="100"/>
    </row>
    <row r="2160" spans="1:5">
      <c r="A2160" s="73"/>
      <c r="B2160" s="22">
        <v>1</v>
      </c>
      <c r="C2160" s="22" t="s">
        <v>5037</v>
      </c>
      <c r="E2160" s="100"/>
    </row>
    <row r="2161" spans="1:5">
      <c r="A2161" s="73"/>
      <c r="B2161" s="22">
        <v>2</v>
      </c>
      <c r="C2161" s="22" t="s">
        <v>5038</v>
      </c>
      <c r="E2161" s="100"/>
    </row>
    <row r="2162" spans="1:5">
      <c r="A2162" s="73"/>
      <c r="B2162" s="22">
        <v>3</v>
      </c>
      <c r="C2162" s="22" t="s">
        <v>5039</v>
      </c>
      <c r="E2162" s="100"/>
    </row>
    <row r="2163" spans="1:5">
      <c r="A2163" s="73"/>
      <c r="B2163" s="22">
        <v>4</v>
      </c>
      <c r="C2163" s="22" t="s">
        <v>5040</v>
      </c>
      <c r="E2163" s="100"/>
    </row>
    <row r="2164" spans="1:5">
      <c r="A2164" s="73"/>
      <c r="B2164" s="22">
        <v>5</v>
      </c>
      <c r="C2164" s="22" t="s">
        <v>5041</v>
      </c>
      <c r="E2164" s="100"/>
    </row>
    <row r="2165" spans="1:5">
      <c r="A2165" s="73" t="s">
        <v>3454</v>
      </c>
      <c r="B2165" s="22">
        <v>0</v>
      </c>
      <c r="C2165" s="22" t="s">
        <v>4050</v>
      </c>
      <c r="E2165" s="100"/>
    </row>
    <row r="2166" spans="1:5">
      <c r="A2166" s="73"/>
      <c r="B2166" s="22">
        <v>1</v>
      </c>
      <c r="C2166" s="26" t="s">
        <v>5042</v>
      </c>
      <c r="E2166" s="100"/>
    </row>
    <row r="2167" spans="1:5">
      <c r="A2167" s="73"/>
      <c r="B2167" s="22">
        <v>2</v>
      </c>
      <c r="C2167" s="26" t="s">
        <v>5043</v>
      </c>
      <c r="E2167" s="100"/>
    </row>
    <row r="2168" spans="1:5">
      <c r="A2168" s="73"/>
      <c r="B2168" s="22">
        <v>3</v>
      </c>
      <c r="C2168" s="26" t="s">
        <v>5044</v>
      </c>
      <c r="E2168" s="100"/>
    </row>
    <row r="2169" spans="1:5">
      <c r="A2169" s="73"/>
      <c r="B2169" s="22">
        <v>4</v>
      </c>
      <c r="C2169" s="26" t="s">
        <v>5045</v>
      </c>
      <c r="E2169" s="100"/>
    </row>
    <row r="2170" spans="1:5">
      <c r="A2170" s="73"/>
      <c r="B2170" s="22">
        <v>5</v>
      </c>
      <c r="C2170" s="26" t="s">
        <v>5046</v>
      </c>
      <c r="E2170" s="100"/>
    </row>
    <row r="2171" spans="1:5">
      <c r="A2171" s="73" t="s">
        <v>3455</v>
      </c>
      <c r="B2171" s="22">
        <v>0</v>
      </c>
      <c r="C2171" s="22" t="s">
        <v>4050</v>
      </c>
      <c r="E2171" s="100"/>
    </row>
    <row r="2172" spans="1:5">
      <c r="A2172" s="73"/>
      <c r="B2172" s="22">
        <v>1</v>
      </c>
      <c r="C2172" s="22" t="s">
        <v>4088</v>
      </c>
      <c r="E2172" s="100"/>
    </row>
    <row r="2173" spans="1:5">
      <c r="A2173" s="73"/>
      <c r="B2173" s="22">
        <v>2</v>
      </c>
      <c r="C2173" s="22" t="s">
        <v>4089</v>
      </c>
      <c r="E2173" s="100"/>
    </row>
    <row r="2174" spans="1:5">
      <c r="A2174" s="73"/>
      <c r="B2174" s="22">
        <v>3</v>
      </c>
      <c r="C2174" s="22" t="s">
        <v>4090</v>
      </c>
      <c r="E2174" s="100"/>
    </row>
    <row r="2175" spans="1:5">
      <c r="A2175" s="73"/>
      <c r="B2175" s="22">
        <v>4</v>
      </c>
      <c r="C2175" s="22" t="s">
        <v>4091</v>
      </c>
      <c r="E2175" s="100"/>
    </row>
    <row r="2176" spans="1:5">
      <c r="A2176" s="73"/>
      <c r="B2176" s="22">
        <v>5</v>
      </c>
      <c r="C2176" s="22" t="s">
        <v>4092</v>
      </c>
      <c r="E2176" s="100"/>
    </row>
    <row r="2177" spans="1:5">
      <c r="A2177" s="73" t="s">
        <v>3456</v>
      </c>
      <c r="B2177" s="22">
        <v>0</v>
      </c>
      <c r="C2177" s="22" t="s">
        <v>4050</v>
      </c>
      <c r="E2177" s="100"/>
    </row>
    <row r="2178" spans="1:5">
      <c r="A2178" s="73"/>
      <c r="B2178" s="22">
        <v>1</v>
      </c>
      <c r="C2178" s="22" t="s">
        <v>5047</v>
      </c>
      <c r="E2178" s="100"/>
    </row>
    <row r="2179" spans="1:5">
      <c r="A2179" s="73"/>
      <c r="B2179" s="22">
        <v>2</v>
      </c>
      <c r="C2179" s="22" t="s">
        <v>5048</v>
      </c>
      <c r="E2179" s="100"/>
    </row>
    <row r="2180" spans="1:5">
      <c r="A2180" s="73"/>
      <c r="B2180" s="22">
        <v>3</v>
      </c>
      <c r="C2180" s="22" t="s">
        <v>5049</v>
      </c>
      <c r="E2180" s="100"/>
    </row>
    <row r="2181" spans="1:5">
      <c r="A2181" s="73"/>
      <c r="B2181" s="22">
        <v>4</v>
      </c>
      <c r="C2181" s="22" t="s">
        <v>5050</v>
      </c>
      <c r="E2181" s="100"/>
    </row>
    <row r="2182" spans="1:5">
      <c r="A2182" s="73"/>
      <c r="B2182" s="22">
        <v>5</v>
      </c>
      <c r="C2182" s="22" t="s">
        <v>5051</v>
      </c>
      <c r="E2182" s="100"/>
    </row>
    <row r="2183" spans="1:5">
      <c r="A2183" s="73" t="s">
        <v>3457</v>
      </c>
      <c r="B2183" s="22">
        <v>0</v>
      </c>
      <c r="C2183" s="22" t="s">
        <v>4050</v>
      </c>
      <c r="E2183" s="100"/>
    </row>
    <row r="2184" spans="1:5">
      <c r="A2184" s="73"/>
      <c r="B2184" s="22">
        <v>1</v>
      </c>
      <c r="C2184" s="22" t="s">
        <v>5052</v>
      </c>
      <c r="E2184" s="100"/>
    </row>
    <row r="2185" spans="1:5">
      <c r="A2185" s="73"/>
      <c r="B2185" s="22">
        <v>2</v>
      </c>
      <c r="C2185" s="22" t="s">
        <v>4656</v>
      </c>
      <c r="E2185" s="100"/>
    </row>
    <row r="2186" spans="1:5">
      <c r="A2186" s="73"/>
      <c r="B2186" s="22">
        <v>3</v>
      </c>
      <c r="C2186" s="22" t="s">
        <v>4657</v>
      </c>
      <c r="E2186" s="100"/>
    </row>
    <row r="2187" spans="1:5">
      <c r="A2187" s="73"/>
      <c r="B2187" s="22">
        <v>4</v>
      </c>
      <c r="C2187" s="22" t="s">
        <v>5053</v>
      </c>
      <c r="E2187" s="100"/>
    </row>
    <row r="2188" spans="1:5">
      <c r="A2188" s="73"/>
      <c r="B2188" s="22">
        <v>5</v>
      </c>
      <c r="C2188" s="22" t="s">
        <v>5054</v>
      </c>
      <c r="E2188" s="100"/>
    </row>
    <row r="2189" spans="1:5">
      <c r="A2189" s="73" t="s">
        <v>3458</v>
      </c>
      <c r="B2189" s="22">
        <v>0</v>
      </c>
      <c r="C2189" s="22" t="s">
        <v>4050</v>
      </c>
      <c r="E2189" s="100"/>
    </row>
    <row r="2190" spans="1:5">
      <c r="A2190" s="73"/>
      <c r="B2190" s="22">
        <v>1</v>
      </c>
      <c r="C2190" s="22" t="s">
        <v>5055</v>
      </c>
      <c r="E2190" s="100"/>
    </row>
    <row r="2191" spans="1:5">
      <c r="A2191" s="73"/>
      <c r="B2191" s="22">
        <v>2</v>
      </c>
      <c r="C2191" s="22" t="s">
        <v>5056</v>
      </c>
      <c r="E2191" s="100"/>
    </row>
    <row r="2192" spans="1:5">
      <c r="A2192" s="73"/>
      <c r="B2192" s="22">
        <v>3</v>
      </c>
      <c r="C2192" s="22" t="s">
        <v>5057</v>
      </c>
      <c r="E2192" s="100"/>
    </row>
    <row r="2193" spans="1:5">
      <c r="A2193" s="73"/>
      <c r="B2193" s="22">
        <v>4</v>
      </c>
      <c r="C2193" s="22" t="s">
        <v>5058</v>
      </c>
      <c r="E2193" s="100"/>
    </row>
    <row r="2194" spans="1:5">
      <c r="A2194" s="73"/>
      <c r="B2194" s="22">
        <v>5</v>
      </c>
      <c r="C2194" s="22" t="s">
        <v>5059</v>
      </c>
      <c r="E2194" s="100"/>
    </row>
    <row r="2195" spans="1:5">
      <c r="A2195" s="73" t="s">
        <v>3459</v>
      </c>
      <c r="B2195" s="22">
        <v>0</v>
      </c>
      <c r="C2195" s="22" t="s">
        <v>4050</v>
      </c>
      <c r="E2195" s="100"/>
    </row>
    <row r="2196" spans="1:5">
      <c r="A2196" s="73"/>
      <c r="B2196" s="22">
        <v>1</v>
      </c>
      <c r="C2196" s="22" t="s">
        <v>5060</v>
      </c>
      <c r="E2196" s="32"/>
    </row>
    <row r="2197" spans="1:5">
      <c r="A2197" s="73"/>
      <c r="B2197" s="22">
        <v>2</v>
      </c>
      <c r="C2197" s="22" t="s">
        <v>5061</v>
      </c>
      <c r="E2197" s="100"/>
    </row>
    <row r="2198" spans="1:5">
      <c r="A2198" s="73"/>
      <c r="B2198" s="22">
        <v>3</v>
      </c>
      <c r="C2198" s="22" t="s">
        <v>5062</v>
      </c>
      <c r="E2198" s="100"/>
    </row>
    <row r="2199" spans="1:5">
      <c r="A2199" s="73"/>
      <c r="B2199" s="22">
        <v>4</v>
      </c>
      <c r="C2199" s="22" t="s">
        <v>5063</v>
      </c>
      <c r="E2199" s="100"/>
    </row>
    <row r="2200" spans="1:5">
      <c r="A2200" s="73"/>
      <c r="B2200" s="22">
        <v>5</v>
      </c>
      <c r="C2200" s="22" t="s">
        <v>5100</v>
      </c>
      <c r="E2200" s="100"/>
    </row>
    <row r="2201" spans="1:5">
      <c r="A2201" s="72" t="s">
        <v>3569</v>
      </c>
      <c r="B2201" s="22">
        <v>0</v>
      </c>
      <c r="C2201" s="22" t="s">
        <v>4050</v>
      </c>
      <c r="E2201" s="100"/>
    </row>
    <row r="2202" spans="1:5">
      <c r="A2202" s="72"/>
      <c r="B2202" s="22">
        <v>1</v>
      </c>
      <c r="C2202" s="22" t="s">
        <v>5060</v>
      </c>
      <c r="E2202" s="100"/>
    </row>
    <row r="2203" spans="1:5">
      <c r="A2203" s="72"/>
      <c r="B2203" s="22">
        <v>2</v>
      </c>
      <c r="C2203" s="22" t="s">
        <v>5061</v>
      </c>
      <c r="E2203" s="100"/>
    </row>
    <row r="2204" spans="1:5">
      <c r="A2204" s="72"/>
      <c r="B2204" s="22">
        <v>3</v>
      </c>
      <c r="C2204" s="22" t="s">
        <v>5065</v>
      </c>
      <c r="E2204" s="100"/>
    </row>
    <row r="2205" spans="1:5">
      <c r="A2205" s="72"/>
      <c r="B2205" s="22">
        <v>4</v>
      </c>
      <c r="C2205" s="22" t="s">
        <v>5063</v>
      </c>
      <c r="E2205" s="100"/>
    </row>
    <row r="2206" spans="1:5">
      <c r="A2206" s="72"/>
      <c r="B2206" s="22">
        <v>5</v>
      </c>
      <c r="C2206" s="22" t="s">
        <v>5064</v>
      </c>
      <c r="E2206" s="100"/>
    </row>
    <row r="2207" spans="1:5">
      <c r="A2207" s="73" t="s">
        <v>3460</v>
      </c>
      <c r="B2207" s="22">
        <v>0</v>
      </c>
      <c r="C2207" s="22" t="s">
        <v>4050</v>
      </c>
      <c r="E2207" s="100"/>
    </row>
    <row r="2208" spans="1:5">
      <c r="A2208" s="73"/>
      <c r="B2208" s="22">
        <v>1</v>
      </c>
      <c r="C2208" s="22" t="s">
        <v>5066</v>
      </c>
      <c r="E2208" s="100"/>
    </row>
    <row r="2209" spans="1:5">
      <c r="A2209" s="73"/>
      <c r="B2209" s="22">
        <v>2</v>
      </c>
      <c r="C2209" s="22" t="s">
        <v>5067</v>
      </c>
      <c r="E2209" s="100"/>
    </row>
    <row r="2210" spans="1:5">
      <c r="A2210" s="73"/>
      <c r="B2210" s="22">
        <v>3</v>
      </c>
      <c r="C2210" s="22" t="s">
        <v>5068</v>
      </c>
      <c r="E2210" s="100"/>
    </row>
    <row r="2211" spans="1:5">
      <c r="A2211" s="73"/>
      <c r="B2211" s="22">
        <v>4</v>
      </c>
      <c r="C2211" t="s">
        <v>5069</v>
      </c>
      <c r="E2211" s="100"/>
    </row>
    <row r="2212" spans="1:5">
      <c r="A2212" s="73"/>
      <c r="B2212" s="22">
        <v>5</v>
      </c>
      <c r="C2212" s="22" t="s">
        <v>5070</v>
      </c>
      <c r="E2212" s="100"/>
    </row>
    <row r="2213" spans="1:5">
      <c r="A2213" s="73" t="s">
        <v>3461</v>
      </c>
      <c r="B2213" s="22">
        <v>0</v>
      </c>
      <c r="C2213" s="22" t="s">
        <v>4050</v>
      </c>
      <c r="E2213" s="100"/>
    </row>
    <row r="2214" spans="1:5">
      <c r="A2214" s="73"/>
      <c r="B2214" s="22">
        <v>1</v>
      </c>
      <c r="C2214" s="22" t="s">
        <v>5076</v>
      </c>
      <c r="E2214" s="100"/>
    </row>
    <row r="2215" spans="1:5">
      <c r="A2215" s="73"/>
      <c r="B2215" s="22">
        <v>2</v>
      </c>
      <c r="C2215" s="22" t="s">
        <v>5077</v>
      </c>
      <c r="E2215" s="100"/>
    </row>
    <row r="2216" spans="1:5">
      <c r="A2216" s="73"/>
      <c r="B2216" s="22">
        <v>3</v>
      </c>
      <c r="C2216" s="22" t="s">
        <v>5078</v>
      </c>
      <c r="E2216" s="100"/>
    </row>
    <row r="2217" spans="1:5">
      <c r="A2217" s="73"/>
      <c r="B2217" s="22">
        <v>4</v>
      </c>
      <c r="C2217" s="22" t="s">
        <v>5079</v>
      </c>
    </row>
    <row r="2218" spans="1:5">
      <c r="A2218" s="73"/>
      <c r="B2218" s="22">
        <v>5</v>
      </c>
      <c r="C2218" s="22" t="s">
        <v>5080</v>
      </c>
    </row>
    <row r="2219" spans="1:5">
      <c r="A2219" s="73" t="s">
        <v>3462</v>
      </c>
      <c r="B2219" s="22">
        <v>0</v>
      </c>
      <c r="C2219" s="22" t="s">
        <v>4050</v>
      </c>
    </row>
    <row r="2220" spans="1:5">
      <c r="A2220" s="73"/>
      <c r="B2220" s="22">
        <v>1</v>
      </c>
      <c r="C2220" s="22" t="s">
        <v>5081</v>
      </c>
    </row>
    <row r="2221" spans="1:5">
      <c r="A2221" s="73"/>
      <c r="B2221" s="22">
        <v>2</v>
      </c>
      <c r="C2221" s="22" t="s">
        <v>5082</v>
      </c>
    </row>
    <row r="2222" spans="1:5">
      <c r="A2222" s="73"/>
      <c r="B2222" s="22">
        <v>3</v>
      </c>
      <c r="C2222" s="22" t="s">
        <v>5083</v>
      </c>
    </row>
    <row r="2223" spans="1:5">
      <c r="A2223" s="73"/>
      <c r="B2223" s="22">
        <v>4</v>
      </c>
      <c r="C2223" s="22" t="s">
        <v>5084</v>
      </c>
    </row>
    <row r="2224" spans="1:5">
      <c r="A2224" s="73"/>
      <c r="B2224" s="22">
        <v>5</v>
      </c>
      <c r="C2224" s="22" t="s">
        <v>5085</v>
      </c>
    </row>
    <row r="2225" spans="1:3" ht="15" thickBot="1"/>
    <row r="2226" spans="1:3" ht="15" thickBot="1">
      <c r="A2226" s="460" t="s">
        <v>5106</v>
      </c>
      <c r="B2226" s="461"/>
      <c r="C2226" s="462"/>
    </row>
    <row r="2228" spans="1:3">
      <c r="A2228" s="515" t="s">
        <v>5106</v>
      </c>
      <c r="B2228">
        <v>0</v>
      </c>
      <c r="C2228" t="s">
        <v>4050</v>
      </c>
    </row>
    <row r="2229" spans="1:3">
      <c r="B2229">
        <v>1</v>
      </c>
      <c r="C2229" t="s">
        <v>5107</v>
      </c>
    </row>
    <row r="2230" spans="1:3">
      <c r="B2230">
        <v>2</v>
      </c>
      <c r="C2230" t="s">
        <v>5108</v>
      </c>
    </row>
    <row r="2231" spans="1:3">
      <c r="B2231">
        <v>3</v>
      </c>
      <c r="C2231" t="s">
        <v>5109</v>
      </c>
    </row>
    <row r="2232" spans="1:3">
      <c r="B2232">
        <v>4</v>
      </c>
      <c r="C2232" t="s">
        <v>5110</v>
      </c>
    </row>
    <row r="2233" spans="1:3">
      <c r="B2233">
        <v>5</v>
      </c>
      <c r="C2233" t="s">
        <v>5111</v>
      </c>
    </row>
    <row r="2234" spans="1:3">
      <c r="B2234">
        <v>6</v>
      </c>
      <c r="C2234" t="s">
        <v>5112</v>
      </c>
    </row>
    <row r="2236" spans="1:3">
      <c r="A2236" s="515" t="s">
        <v>5113</v>
      </c>
      <c r="B2236">
        <v>0</v>
      </c>
      <c r="C2236" t="s">
        <v>4050</v>
      </c>
    </row>
    <row r="2237" spans="1:3">
      <c r="B2237">
        <v>1</v>
      </c>
      <c r="C2237" t="s">
        <v>5107</v>
      </c>
    </row>
    <row r="2238" spans="1:3">
      <c r="B2238">
        <v>2</v>
      </c>
      <c r="C2238" t="s">
        <v>5114</v>
      </c>
    </row>
    <row r="2239" spans="1:3">
      <c r="B2239">
        <v>3</v>
      </c>
      <c r="C2239" t="s">
        <v>5115</v>
      </c>
    </row>
    <row r="2240" spans="1:3">
      <c r="B2240">
        <v>4</v>
      </c>
      <c r="C2240" t="s">
        <v>5116</v>
      </c>
    </row>
    <row r="2241" spans="2:3">
      <c r="B2241">
        <v>5</v>
      </c>
      <c r="C2241" t="s">
        <v>5117</v>
      </c>
    </row>
    <row r="2242" spans="2:3">
      <c r="B2242">
        <v>6</v>
      </c>
      <c r="C2242" t="s">
        <v>5112</v>
      </c>
    </row>
  </sheetData>
  <mergeCells count="4">
    <mergeCell ref="A2:C2"/>
    <mergeCell ref="A213:C213"/>
    <mergeCell ref="A493:C493"/>
    <mergeCell ref="A1641:C1641"/>
  </mergeCells>
  <phoneticPr fontId="2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15"/>
  <dimension ref="A1:F35"/>
  <sheetViews>
    <sheetView workbookViewId="0">
      <selection activeCell="C36" sqref="C36"/>
    </sheetView>
  </sheetViews>
  <sheetFormatPr defaultRowHeight="14.45"/>
  <sheetData>
    <row r="1" spans="1:6">
      <c r="B1" t="s">
        <v>5118</v>
      </c>
    </row>
    <row r="2" spans="1:6">
      <c r="C2" t="s">
        <v>5119</v>
      </c>
      <c r="D2" t="s">
        <v>5120</v>
      </c>
      <c r="E2" t="s">
        <v>5121</v>
      </c>
      <c r="F2" t="s">
        <v>5122</v>
      </c>
    </row>
    <row r="3" spans="1:6">
      <c r="C3" s="1">
        <v>1</v>
      </c>
      <c r="D3" s="1">
        <v>2</v>
      </c>
      <c r="E3" s="1">
        <v>3</v>
      </c>
      <c r="F3" s="1">
        <v>4</v>
      </c>
    </row>
    <row r="4" spans="1:6">
      <c r="A4" t="s">
        <v>5123</v>
      </c>
      <c r="B4">
        <v>1</v>
      </c>
      <c r="C4" s="1">
        <v>0</v>
      </c>
      <c r="D4" s="1">
        <v>0</v>
      </c>
      <c r="E4" s="1">
        <v>0</v>
      </c>
      <c r="F4" s="1">
        <v>0</v>
      </c>
    </row>
    <row r="5" spans="1:6">
      <c r="A5" t="s">
        <v>5124</v>
      </c>
      <c r="B5">
        <v>2</v>
      </c>
      <c r="C5" s="1">
        <v>-1</v>
      </c>
      <c r="D5" s="1">
        <v>0</v>
      </c>
      <c r="E5" s="1">
        <v>0</v>
      </c>
      <c r="F5" s="1">
        <v>1</v>
      </c>
    </row>
    <row r="6" spans="1:6">
      <c r="A6" t="s">
        <v>5125</v>
      </c>
      <c r="B6">
        <v>3</v>
      </c>
      <c r="C6" s="1">
        <v>-2</v>
      </c>
      <c r="D6" s="1">
        <v>-1</v>
      </c>
      <c r="E6" s="1">
        <v>1</v>
      </c>
      <c r="F6" s="1">
        <v>2</v>
      </c>
    </row>
    <row r="7" spans="1:6">
      <c r="A7" t="s">
        <v>5126</v>
      </c>
      <c r="B7">
        <v>4</v>
      </c>
      <c r="C7" s="1">
        <v>-4</v>
      </c>
      <c r="D7" s="1">
        <v>-2</v>
      </c>
      <c r="E7" s="1">
        <v>2</v>
      </c>
      <c r="F7" s="1">
        <v>4</v>
      </c>
    </row>
    <row r="8" spans="1:6">
      <c r="A8" t="s">
        <v>5127</v>
      </c>
      <c r="B8">
        <v>5</v>
      </c>
      <c r="C8" s="1">
        <v>-8</v>
      </c>
      <c r="D8" s="1">
        <v>-4</v>
      </c>
      <c r="E8" s="1">
        <v>4</v>
      </c>
      <c r="F8" s="1">
        <v>8</v>
      </c>
    </row>
    <row r="10" spans="1:6">
      <c r="B10" t="s">
        <v>5128</v>
      </c>
    </row>
    <row r="11" spans="1:6">
      <c r="C11" s="1" t="s">
        <v>5129</v>
      </c>
      <c r="D11" s="1" t="s">
        <v>5130</v>
      </c>
      <c r="E11" s="1" t="s">
        <v>5121</v>
      </c>
      <c r="F11" s="1" t="s">
        <v>5131</v>
      </c>
    </row>
    <row r="12" spans="1:6">
      <c r="C12" s="1">
        <v>1</v>
      </c>
      <c r="D12" s="1">
        <v>2</v>
      </c>
      <c r="E12" s="1">
        <v>3</v>
      </c>
      <c r="F12" s="1">
        <v>4</v>
      </c>
    </row>
    <row r="13" spans="1:6">
      <c r="A13" t="s">
        <v>5123</v>
      </c>
      <c r="B13">
        <v>1</v>
      </c>
      <c r="C13" s="1">
        <v>0</v>
      </c>
      <c r="D13" s="1">
        <v>0</v>
      </c>
      <c r="E13" s="1">
        <v>0</v>
      </c>
      <c r="F13" s="1">
        <v>0</v>
      </c>
    </row>
    <row r="14" spans="1:6">
      <c r="A14" t="s">
        <v>5124</v>
      </c>
      <c r="B14">
        <v>2</v>
      </c>
      <c r="C14" s="1">
        <v>-1</v>
      </c>
      <c r="D14" s="1">
        <v>0</v>
      </c>
      <c r="E14" s="1">
        <v>0</v>
      </c>
      <c r="F14" s="1">
        <v>1</v>
      </c>
    </row>
    <row r="15" spans="1:6">
      <c r="A15" t="s">
        <v>5125</v>
      </c>
      <c r="B15">
        <v>3</v>
      </c>
      <c r="C15" s="1">
        <v>-2</v>
      </c>
      <c r="D15" s="1">
        <v>-1</v>
      </c>
      <c r="E15" s="1">
        <v>1</v>
      </c>
      <c r="F15" s="1">
        <v>2</v>
      </c>
    </row>
    <row r="16" spans="1:6">
      <c r="A16" t="s">
        <v>5126</v>
      </c>
      <c r="B16">
        <v>4</v>
      </c>
      <c r="C16" s="1">
        <v>-4</v>
      </c>
      <c r="D16" s="1">
        <v>-2</v>
      </c>
      <c r="E16" s="1">
        <v>2</v>
      </c>
      <c r="F16" s="1">
        <v>4</v>
      </c>
    </row>
    <row r="17" spans="1:6">
      <c r="A17" t="s">
        <v>5127</v>
      </c>
      <c r="B17">
        <v>5</v>
      </c>
      <c r="C17" s="1">
        <v>-8</v>
      </c>
      <c r="D17" s="1">
        <v>-4</v>
      </c>
      <c r="E17" s="1">
        <v>4</v>
      </c>
      <c r="F17" s="1">
        <v>8</v>
      </c>
    </row>
    <row r="19" spans="1:6">
      <c r="B19" t="s">
        <v>5132</v>
      </c>
    </row>
    <row r="20" spans="1:6">
      <c r="C20" s="1" t="s">
        <v>5133</v>
      </c>
      <c r="D20" s="1" t="s">
        <v>5134</v>
      </c>
    </row>
    <row r="21" spans="1:6">
      <c r="C21" s="1">
        <v>1</v>
      </c>
      <c r="D21" s="1">
        <v>2</v>
      </c>
      <c r="E21" s="1"/>
      <c r="F21" s="1"/>
    </row>
    <row r="22" spans="1:6">
      <c r="A22" t="s">
        <v>5123</v>
      </c>
      <c r="B22">
        <v>1</v>
      </c>
      <c r="C22" s="1">
        <v>0</v>
      </c>
      <c r="D22" s="1">
        <v>0</v>
      </c>
      <c r="E22" s="1"/>
      <c r="F22" s="1"/>
    </row>
    <row r="23" spans="1:6">
      <c r="A23" t="s">
        <v>5124</v>
      </c>
      <c r="B23">
        <v>2</v>
      </c>
      <c r="C23" s="1">
        <v>-1</v>
      </c>
      <c r="D23" s="1">
        <v>1</v>
      </c>
      <c r="E23" s="1"/>
      <c r="F23" s="1"/>
    </row>
    <row r="24" spans="1:6">
      <c r="A24" t="s">
        <v>5125</v>
      </c>
      <c r="B24">
        <v>3</v>
      </c>
      <c r="C24" s="1">
        <v>-2</v>
      </c>
      <c r="D24" s="1">
        <v>2</v>
      </c>
      <c r="E24" s="1"/>
      <c r="F24" s="1"/>
    </row>
    <row r="25" spans="1:6">
      <c r="A25" t="s">
        <v>5126</v>
      </c>
      <c r="B25">
        <v>4</v>
      </c>
      <c r="C25" s="1">
        <v>-4</v>
      </c>
      <c r="D25" s="1">
        <v>4</v>
      </c>
      <c r="E25" s="1"/>
      <c r="F25" s="1"/>
    </row>
    <row r="26" spans="1:6">
      <c r="A26" t="s">
        <v>5127</v>
      </c>
      <c r="B26">
        <v>5</v>
      </c>
      <c r="C26" s="1">
        <v>-8</v>
      </c>
      <c r="D26" s="1">
        <v>8</v>
      </c>
    </row>
    <row r="29" spans="1:6">
      <c r="B29" t="s">
        <v>5135</v>
      </c>
    </row>
    <row r="30" spans="1:6">
      <c r="C30" t="s">
        <v>5136</v>
      </c>
    </row>
    <row r="31" spans="1:6">
      <c r="A31" t="s">
        <v>5123</v>
      </c>
      <c r="B31">
        <v>1</v>
      </c>
      <c r="C31">
        <v>0</v>
      </c>
    </row>
    <row r="32" spans="1:6">
      <c r="A32" t="s">
        <v>5124</v>
      </c>
      <c r="B32">
        <v>2</v>
      </c>
      <c r="C32">
        <v>0.5</v>
      </c>
    </row>
    <row r="33" spans="1:3">
      <c r="A33" t="s">
        <v>5125</v>
      </c>
      <c r="B33">
        <v>3</v>
      </c>
      <c r="C33">
        <v>1</v>
      </c>
    </row>
    <row r="34" spans="1:3">
      <c r="A34" t="s">
        <v>5126</v>
      </c>
      <c r="B34">
        <v>4</v>
      </c>
      <c r="C34">
        <v>2</v>
      </c>
    </row>
    <row r="35" spans="1:3">
      <c r="A35" t="s">
        <v>5127</v>
      </c>
      <c r="B35">
        <v>5</v>
      </c>
      <c r="C35">
        <v>4</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tabColor rgb="FF0070C0"/>
  </sheetPr>
  <dimension ref="A1:T127"/>
  <sheetViews>
    <sheetView showRowColHeaders="0" workbookViewId="0">
      <pane ySplit="7" topLeftCell="A28" activePane="bottomLeft" state="frozen"/>
      <selection pane="bottomLeft" activeCell="G44" sqref="G44:J44"/>
    </sheetView>
  </sheetViews>
  <sheetFormatPr defaultColWidth="0" defaultRowHeight="0" customHeight="1" zeroHeight="1"/>
  <cols>
    <col min="1" max="1" width="5.7109375" customWidth="1"/>
    <col min="2" max="11" width="9.28515625" customWidth="1"/>
    <col min="12" max="12" width="20" customWidth="1"/>
    <col min="13" max="13" width="2.28515625" customWidth="1"/>
    <col min="14" max="14" width="20" customWidth="1"/>
    <col min="15" max="15" width="2.28515625" customWidth="1"/>
    <col min="16" max="16" width="57.28515625" customWidth="1"/>
    <col min="17" max="17" width="2.28515625" customWidth="1"/>
    <col min="18" max="18" width="110.7109375" customWidth="1"/>
    <col min="19" max="19" width="2.28515625" customWidth="1"/>
    <col min="20" max="20" width="0" hidden="1" customWidth="1"/>
    <col min="21" max="16384" width="9.28515625" hidden="1"/>
  </cols>
  <sheetData>
    <row r="1" spans="1:19" ht="20.100000000000001" customHeight="1">
      <c r="A1" s="328"/>
      <c r="B1" s="846" t="s">
        <v>278</v>
      </c>
      <c r="C1" s="847"/>
      <c r="D1" s="847"/>
      <c r="E1" s="847"/>
      <c r="F1" s="847"/>
      <c r="G1" s="847"/>
      <c r="H1" s="847"/>
      <c r="I1" s="847"/>
      <c r="J1" s="847"/>
      <c r="K1" s="847"/>
      <c r="L1" s="839"/>
      <c r="M1" s="340"/>
      <c r="N1" s="877"/>
      <c r="O1" s="329"/>
      <c r="P1" s="329"/>
      <c r="Q1" s="329"/>
      <c r="R1" s="329"/>
      <c r="S1" s="330"/>
    </row>
    <row r="2" spans="1:19" ht="20.100000000000001" customHeight="1">
      <c r="A2" s="331"/>
      <c r="B2" s="848"/>
      <c r="C2" s="849"/>
      <c r="D2" s="849"/>
      <c r="E2" s="849"/>
      <c r="F2" s="849"/>
      <c r="G2" s="849"/>
      <c r="H2" s="849"/>
      <c r="I2" s="849"/>
      <c r="J2" s="849"/>
      <c r="K2" s="849"/>
      <c r="L2" s="840"/>
      <c r="M2" s="325"/>
      <c r="N2" s="840"/>
      <c r="O2" s="337"/>
      <c r="P2" s="337"/>
      <c r="Q2" s="337"/>
      <c r="R2" s="337"/>
      <c r="S2" s="338"/>
    </row>
    <row r="3" spans="1:19" ht="20.100000000000001" customHeight="1">
      <c r="A3" s="331"/>
      <c r="B3" s="841" t="s">
        <v>11</v>
      </c>
      <c r="C3" s="842"/>
      <c r="D3" s="842"/>
      <c r="E3" s="842"/>
      <c r="F3" s="843"/>
      <c r="G3" s="844"/>
      <c r="H3" s="845"/>
      <c r="I3" s="845"/>
      <c r="J3" s="845"/>
      <c r="K3" s="845"/>
      <c r="L3" s="317"/>
      <c r="M3" s="317"/>
      <c r="N3" s="317"/>
      <c r="O3" s="332"/>
      <c r="P3" s="332"/>
      <c r="Q3" s="332"/>
      <c r="R3" s="332"/>
      <c r="S3" s="333"/>
    </row>
    <row r="4" spans="1:19" ht="20.100000000000001" customHeight="1">
      <c r="A4" s="331"/>
      <c r="B4" s="836" t="s">
        <v>12</v>
      </c>
      <c r="C4" s="837"/>
      <c r="D4" s="837"/>
      <c r="E4" s="837"/>
      <c r="F4" s="837"/>
      <c r="G4" s="844"/>
      <c r="H4" s="845"/>
      <c r="I4" s="845"/>
      <c r="J4" s="845"/>
      <c r="K4" s="845"/>
      <c r="L4" s="317"/>
      <c r="M4" s="317"/>
      <c r="N4" s="317"/>
      <c r="O4" s="332"/>
      <c r="P4" s="332"/>
      <c r="Q4" s="332"/>
      <c r="R4" s="332"/>
      <c r="S4" s="333"/>
    </row>
    <row r="5" spans="1:19" ht="20.100000000000001" customHeight="1">
      <c r="A5" s="331"/>
      <c r="B5" s="836"/>
      <c r="C5" s="837"/>
      <c r="D5" s="837"/>
      <c r="E5" s="837"/>
      <c r="F5" s="837"/>
      <c r="G5" s="844"/>
      <c r="H5" s="845"/>
      <c r="I5" s="845"/>
      <c r="J5" s="845"/>
      <c r="K5" s="845"/>
      <c r="L5" s="317"/>
      <c r="M5" s="317"/>
      <c r="N5" s="317"/>
      <c r="O5" s="332"/>
      <c r="P5" s="332"/>
      <c r="Q5" s="332"/>
      <c r="R5" s="332"/>
      <c r="S5" s="333"/>
    </row>
    <row r="6" spans="1:19" ht="20.100000000000001" customHeight="1">
      <c r="A6" s="331"/>
      <c r="B6" s="836"/>
      <c r="C6" s="837"/>
      <c r="D6" s="837"/>
      <c r="E6" s="837"/>
      <c r="F6" s="837"/>
      <c r="G6" s="339"/>
      <c r="H6" s="317"/>
      <c r="I6" s="317"/>
      <c r="J6" s="317"/>
      <c r="K6" s="317"/>
      <c r="L6" s="317"/>
      <c r="M6" s="317"/>
      <c r="N6" s="317"/>
      <c r="O6" s="332"/>
      <c r="P6" s="332"/>
      <c r="Q6" s="332"/>
      <c r="R6" s="332"/>
      <c r="S6" s="333"/>
    </row>
    <row r="7" spans="1:19" ht="20.100000000000001" customHeight="1" thickBot="1">
      <c r="A7" s="334"/>
      <c r="B7" s="335"/>
      <c r="C7" s="335"/>
      <c r="D7" s="335"/>
      <c r="E7" s="335"/>
      <c r="F7" s="335"/>
      <c r="G7" s="335"/>
      <c r="H7" s="335"/>
      <c r="I7" s="335"/>
      <c r="J7" s="335"/>
      <c r="K7" s="335"/>
      <c r="L7" s="335"/>
      <c r="M7" s="335"/>
      <c r="N7" s="335"/>
      <c r="O7" s="335"/>
      <c r="P7" s="335"/>
      <c r="Q7" s="335"/>
      <c r="R7" s="335"/>
      <c r="S7" s="336"/>
    </row>
    <row r="8" spans="1:19" ht="20.100000000000001" customHeight="1">
      <c r="A8" s="28"/>
      <c r="B8" s="361" t="s">
        <v>279</v>
      </c>
      <c r="C8" s="29"/>
      <c r="D8" s="29"/>
      <c r="E8" s="29"/>
      <c r="F8" s="29"/>
      <c r="G8" s="29"/>
      <c r="H8" s="29"/>
      <c r="I8" s="29"/>
      <c r="J8" s="29"/>
      <c r="K8" s="29"/>
      <c r="L8" s="29"/>
      <c r="M8" s="29"/>
      <c r="N8" s="29"/>
      <c r="O8" s="29"/>
      <c r="P8" s="29"/>
      <c r="Q8" s="29"/>
      <c r="R8" s="29"/>
      <c r="S8" s="30"/>
    </row>
    <row r="9" spans="1:19" ht="20.100000000000001" customHeight="1">
      <c r="A9" s="5"/>
      <c r="B9" s="5"/>
      <c r="C9" s="5"/>
      <c r="D9" s="5"/>
      <c r="E9" s="5"/>
      <c r="F9" s="5"/>
      <c r="G9" s="5"/>
      <c r="H9" s="5"/>
      <c r="I9" s="5"/>
      <c r="J9" s="5"/>
      <c r="K9" s="5"/>
      <c r="L9" s="5"/>
      <c r="M9" s="5"/>
      <c r="N9" s="5"/>
      <c r="O9" s="5"/>
      <c r="P9" s="5"/>
      <c r="Q9" s="5"/>
      <c r="R9" s="5"/>
      <c r="S9" s="14"/>
    </row>
    <row r="10" spans="1:19" s="2" customFormat="1" ht="20.100000000000001" customHeight="1">
      <c r="A10" s="107"/>
      <c r="B10" s="107" t="s">
        <v>280</v>
      </c>
      <c r="C10" s="353"/>
      <c r="D10" s="354"/>
      <c r="E10" s="354"/>
      <c r="F10" s="354"/>
      <c r="G10" s="346"/>
      <c r="H10" s="346"/>
      <c r="I10" s="346"/>
      <c r="J10" s="815"/>
      <c r="K10" s="346"/>
      <c r="L10" s="346"/>
      <c r="M10" s="108"/>
      <c r="N10" s="107"/>
      <c r="O10" s="107"/>
      <c r="P10" s="107"/>
      <c r="Q10" s="107"/>
      <c r="R10" s="124"/>
      <c r="S10" s="123"/>
    </row>
    <row r="11" spans="1:19" s="2" customFormat="1" ht="20.100000000000001" customHeight="1">
      <c r="A11" s="3"/>
      <c r="B11" s="7" t="s">
        <v>281</v>
      </c>
      <c r="C11" s="7"/>
      <c r="D11" s="7"/>
      <c r="E11" s="7"/>
      <c r="F11" s="7"/>
      <c r="G11" s="914"/>
      <c r="H11" s="915"/>
      <c r="I11" s="915"/>
      <c r="J11" s="915"/>
      <c r="K11" s="915"/>
      <c r="L11" s="916"/>
      <c r="M11" s="7"/>
      <c r="N11" s="7"/>
      <c r="O11" s="3"/>
      <c r="P11" s="202"/>
      <c r="Q11" s="3"/>
      <c r="R11" s="3"/>
      <c r="S11" s="13"/>
    </row>
    <row r="12" spans="1:19" s="2" customFormat="1" ht="20.100000000000001" customHeight="1">
      <c r="A12" s="3"/>
      <c r="B12" s="52" t="s">
        <v>282</v>
      </c>
      <c r="C12" s="3"/>
      <c r="D12" s="3"/>
      <c r="E12" s="99"/>
      <c r="F12" s="99"/>
      <c r="G12" s="905"/>
      <c r="H12" s="906"/>
      <c r="I12" s="906"/>
      <c r="J12" s="906"/>
      <c r="K12" s="906"/>
      <c r="L12" s="907"/>
      <c r="M12" s="3"/>
      <c r="N12" s="3"/>
      <c r="O12" s="3"/>
      <c r="P12" s="202"/>
      <c r="Q12" s="3"/>
      <c r="R12" s="3"/>
      <c r="S12" s="13"/>
    </row>
    <row r="13" spans="1:19" s="2" customFormat="1" ht="20.100000000000001" customHeight="1">
      <c r="A13" s="3"/>
      <c r="B13" s="52"/>
      <c r="C13" s="3"/>
      <c r="D13" s="3"/>
      <c r="E13" s="99"/>
      <c r="F13" s="99"/>
      <c r="G13" s="908"/>
      <c r="H13" s="909"/>
      <c r="I13" s="909"/>
      <c r="J13" s="909"/>
      <c r="K13" s="909"/>
      <c r="L13" s="910"/>
      <c r="M13" s="3"/>
      <c r="N13" s="3"/>
      <c r="O13" s="3"/>
      <c r="P13" s="202"/>
      <c r="Q13" s="3"/>
      <c r="R13" s="3"/>
      <c r="S13" s="13"/>
    </row>
    <row r="14" spans="1:19" s="2" customFormat="1" ht="20.100000000000001" customHeight="1">
      <c r="A14" s="3"/>
      <c r="B14" s="52"/>
      <c r="C14" s="3"/>
      <c r="D14" s="3"/>
      <c r="E14" s="99"/>
      <c r="F14" s="99"/>
      <c r="G14" s="908"/>
      <c r="H14" s="909"/>
      <c r="I14" s="909"/>
      <c r="J14" s="909"/>
      <c r="K14" s="909"/>
      <c r="L14" s="910"/>
      <c r="M14" s="3"/>
      <c r="N14" s="3"/>
      <c r="O14" s="3"/>
      <c r="P14" s="202"/>
      <c r="Q14" s="3"/>
      <c r="R14" s="3"/>
      <c r="S14" s="13"/>
    </row>
    <row r="15" spans="1:19" s="2" customFormat="1" ht="20.100000000000001" customHeight="1">
      <c r="A15" s="3"/>
      <c r="B15" s="52"/>
      <c r="C15" s="3"/>
      <c r="D15" s="3"/>
      <c r="E15" s="99"/>
      <c r="F15" s="99"/>
      <c r="G15" s="911"/>
      <c r="H15" s="912"/>
      <c r="I15" s="912"/>
      <c r="J15" s="912"/>
      <c r="K15" s="912"/>
      <c r="L15" s="913"/>
      <c r="M15" s="3"/>
      <c r="N15" s="3"/>
      <c r="O15" s="3"/>
      <c r="P15" s="202"/>
      <c r="Q15" s="3"/>
      <c r="R15" s="3"/>
      <c r="S15" s="13"/>
    </row>
    <row r="16" spans="1:19" s="2" customFormat="1" ht="20.100000000000001" customHeight="1">
      <c r="A16" s="3"/>
      <c r="B16" s="52" t="s">
        <v>283</v>
      </c>
      <c r="C16" s="3"/>
      <c r="D16" s="3"/>
      <c r="E16" s="99"/>
      <c r="F16" s="99"/>
      <c r="G16" s="917"/>
      <c r="H16" s="918"/>
      <c r="I16" s="918"/>
      <c r="J16" s="918"/>
      <c r="K16" s="918"/>
      <c r="L16" s="919"/>
      <c r="M16" s="3"/>
      <c r="N16" s="3"/>
      <c r="O16" s="3"/>
      <c r="P16" s="202"/>
      <c r="Q16" s="3"/>
      <c r="R16" s="3"/>
      <c r="S16" s="13"/>
    </row>
    <row r="17" spans="1:19" s="2" customFormat="1" ht="20.100000000000001" customHeight="1">
      <c r="A17" s="3"/>
      <c r="B17" s="881" t="s">
        <v>284</v>
      </c>
      <c r="C17" s="881"/>
      <c r="D17" s="881"/>
      <c r="E17" s="881"/>
      <c r="F17" s="904"/>
      <c r="G17" s="905"/>
      <c r="H17" s="906"/>
      <c r="I17" s="906"/>
      <c r="J17" s="906"/>
      <c r="K17" s="906"/>
      <c r="L17" s="907"/>
      <c r="M17" s="3"/>
      <c r="N17" s="3"/>
      <c r="O17" s="3"/>
      <c r="P17" s="202"/>
      <c r="Q17" s="3"/>
      <c r="R17" s="3"/>
      <c r="S17" s="13"/>
    </row>
    <row r="18" spans="1:19" s="2" customFormat="1" ht="20.100000000000001" customHeight="1">
      <c r="A18" s="3"/>
      <c r="B18" s="881"/>
      <c r="C18" s="881"/>
      <c r="D18" s="881"/>
      <c r="E18" s="881"/>
      <c r="F18" s="904"/>
      <c r="G18" s="908"/>
      <c r="H18" s="909"/>
      <c r="I18" s="909"/>
      <c r="J18" s="909"/>
      <c r="K18" s="909"/>
      <c r="L18" s="910"/>
      <c r="M18" s="3"/>
      <c r="N18" s="3"/>
      <c r="O18" s="3"/>
      <c r="P18" s="202"/>
      <c r="Q18" s="3"/>
      <c r="R18" s="3"/>
      <c r="S18" s="13"/>
    </row>
    <row r="19" spans="1:19" s="2" customFormat="1" ht="20.100000000000001" customHeight="1">
      <c r="A19" s="3"/>
      <c r="B19" s="881"/>
      <c r="C19" s="881"/>
      <c r="D19" s="881"/>
      <c r="E19" s="881"/>
      <c r="F19" s="904"/>
      <c r="G19" s="908"/>
      <c r="H19" s="909"/>
      <c r="I19" s="909"/>
      <c r="J19" s="909"/>
      <c r="K19" s="909"/>
      <c r="L19" s="910"/>
      <c r="M19" s="3"/>
      <c r="N19" s="3"/>
      <c r="O19" s="3"/>
      <c r="P19" s="202"/>
      <c r="Q19" s="3"/>
      <c r="R19" s="3"/>
      <c r="S19" s="13"/>
    </row>
    <row r="20" spans="1:19" s="2" customFormat="1" ht="20.100000000000001" customHeight="1">
      <c r="A20" s="3"/>
      <c r="B20" s="881"/>
      <c r="C20" s="881"/>
      <c r="D20" s="881"/>
      <c r="E20" s="881"/>
      <c r="F20" s="904"/>
      <c r="G20" s="908"/>
      <c r="H20" s="909"/>
      <c r="I20" s="909"/>
      <c r="J20" s="909"/>
      <c r="K20" s="909"/>
      <c r="L20" s="910"/>
      <c r="M20" s="3"/>
      <c r="N20" s="3"/>
      <c r="O20" s="3"/>
      <c r="P20" s="202"/>
      <c r="Q20" s="3"/>
      <c r="R20" s="3"/>
      <c r="S20" s="13"/>
    </row>
    <row r="21" spans="1:19" s="2" customFormat="1" ht="20.100000000000001" customHeight="1">
      <c r="A21" s="3"/>
      <c r="B21" s="881"/>
      <c r="C21" s="881"/>
      <c r="D21" s="881"/>
      <c r="E21" s="881"/>
      <c r="F21" s="904"/>
      <c r="G21" s="908"/>
      <c r="H21" s="909"/>
      <c r="I21" s="909"/>
      <c r="J21" s="909"/>
      <c r="K21" s="909"/>
      <c r="L21" s="910"/>
      <c r="M21" s="3"/>
      <c r="N21" s="3"/>
      <c r="O21" s="3"/>
      <c r="P21" s="202"/>
      <c r="Q21" s="3"/>
      <c r="R21" s="3"/>
      <c r="S21" s="13"/>
    </row>
    <row r="22" spans="1:19" s="2" customFormat="1" ht="20.100000000000001" customHeight="1">
      <c r="A22" s="3"/>
      <c r="B22" s="881"/>
      <c r="C22" s="881"/>
      <c r="D22" s="881"/>
      <c r="E22" s="881"/>
      <c r="F22" s="904"/>
      <c r="G22" s="908"/>
      <c r="H22" s="909"/>
      <c r="I22" s="909"/>
      <c r="J22" s="909"/>
      <c r="K22" s="909"/>
      <c r="L22" s="910"/>
      <c r="M22" s="3"/>
      <c r="N22" s="3"/>
      <c r="O22" s="3"/>
      <c r="P22" s="202"/>
      <c r="Q22" s="3"/>
      <c r="R22" s="3"/>
      <c r="S22" s="13"/>
    </row>
    <row r="23" spans="1:19" s="2" customFormat="1" ht="20.100000000000001" customHeight="1">
      <c r="A23" s="3"/>
      <c r="B23" s="881"/>
      <c r="C23" s="881"/>
      <c r="D23" s="881"/>
      <c r="E23" s="881"/>
      <c r="F23" s="904"/>
      <c r="G23" s="911"/>
      <c r="H23" s="912"/>
      <c r="I23" s="912"/>
      <c r="J23" s="912"/>
      <c r="K23" s="912"/>
      <c r="L23" s="913"/>
      <c r="M23" s="3"/>
      <c r="N23" s="3"/>
      <c r="O23" s="3"/>
      <c r="P23" s="202"/>
      <c r="Q23" s="3"/>
      <c r="R23" s="3"/>
      <c r="S23" s="13"/>
    </row>
    <row r="24" spans="1:19" s="2" customFormat="1" ht="20.100000000000001" customHeight="1">
      <c r="A24" s="3"/>
      <c r="B24" s="52" t="s">
        <v>285</v>
      </c>
      <c r="C24" s="3"/>
      <c r="D24" s="3"/>
      <c r="E24" s="99"/>
      <c r="F24" s="99"/>
      <c r="G24" s="905"/>
      <c r="H24" s="906"/>
      <c r="I24" s="906"/>
      <c r="J24" s="906"/>
      <c r="K24" s="906"/>
      <c r="L24" s="907"/>
      <c r="M24" s="3"/>
      <c r="N24" s="3"/>
      <c r="O24" s="3"/>
      <c r="P24" s="202"/>
      <c r="Q24" s="3"/>
      <c r="R24" s="3"/>
      <c r="S24" s="13"/>
    </row>
    <row r="25" spans="1:19" s="2" customFormat="1" ht="20.100000000000001" customHeight="1">
      <c r="A25" s="3"/>
      <c r="B25" s="7"/>
      <c r="C25" s="3"/>
      <c r="D25" s="3"/>
      <c r="E25" s="99"/>
      <c r="F25" s="99"/>
      <c r="G25" s="908"/>
      <c r="H25" s="909"/>
      <c r="I25" s="909"/>
      <c r="J25" s="909"/>
      <c r="K25" s="909"/>
      <c r="L25" s="910"/>
      <c r="M25" s="3"/>
      <c r="N25" s="3"/>
      <c r="O25" s="3"/>
      <c r="P25" s="202"/>
      <c r="Q25" s="3"/>
      <c r="R25" s="3"/>
      <c r="S25" s="13"/>
    </row>
    <row r="26" spans="1:19" s="2" customFormat="1" ht="20.100000000000001" customHeight="1">
      <c r="A26" s="3"/>
      <c r="B26" s="7"/>
      <c r="C26" s="3"/>
      <c r="D26" s="3"/>
      <c r="E26" s="99"/>
      <c r="F26" s="99"/>
      <c r="G26" s="908"/>
      <c r="H26" s="909"/>
      <c r="I26" s="909"/>
      <c r="J26" s="909"/>
      <c r="K26" s="909"/>
      <c r="L26" s="910"/>
      <c r="M26" s="3"/>
      <c r="N26" s="3"/>
      <c r="O26" s="3"/>
      <c r="P26" s="202"/>
      <c r="Q26" s="3"/>
      <c r="R26" s="3"/>
      <c r="S26" s="13"/>
    </row>
    <row r="27" spans="1:19" s="2" customFormat="1" ht="20.100000000000001" customHeight="1">
      <c r="A27" s="3"/>
      <c r="B27" s="7"/>
      <c r="C27" s="3"/>
      <c r="D27" s="3"/>
      <c r="E27" s="99"/>
      <c r="F27" s="99"/>
      <c r="G27" s="911"/>
      <c r="H27" s="912"/>
      <c r="I27" s="912"/>
      <c r="J27" s="912"/>
      <c r="K27" s="912"/>
      <c r="L27" s="913"/>
      <c r="M27" s="3"/>
      <c r="N27" s="3"/>
      <c r="O27" s="3"/>
      <c r="P27" s="202"/>
      <c r="Q27" s="3"/>
      <c r="R27" s="3"/>
      <c r="S27" s="13"/>
    </row>
    <row r="28" spans="1:19" s="2" customFormat="1" ht="20.100000000000001" customHeight="1">
      <c r="A28" s="3"/>
      <c r="B28" s="7" t="s">
        <v>286</v>
      </c>
      <c r="C28" s="3"/>
      <c r="D28" s="3"/>
      <c r="E28" s="99"/>
      <c r="F28" s="99"/>
      <c r="G28" s="901"/>
      <c r="H28" s="902"/>
      <c r="I28" s="902"/>
      <c r="J28" s="903"/>
      <c r="K28" s="7" t="s">
        <v>287</v>
      </c>
      <c r="L28" s="3"/>
      <c r="M28" s="3"/>
      <c r="N28" s="3"/>
      <c r="O28" s="3"/>
      <c r="P28" s="202"/>
      <c r="Q28" s="3"/>
      <c r="R28" s="3"/>
      <c r="S28" s="13"/>
    </row>
    <row r="29" spans="1:19" s="2" customFormat="1" ht="20.100000000000001" customHeight="1">
      <c r="A29" s="108"/>
      <c r="B29" s="353" t="s">
        <v>288</v>
      </c>
      <c r="C29" s="108"/>
      <c r="D29" s="108"/>
      <c r="E29" s="355"/>
      <c r="F29" s="357"/>
      <c r="G29" s="895"/>
      <c r="H29" s="896"/>
      <c r="I29" s="896"/>
      <c r="J29" s="897"/>
      <c r="K29" s="353" t="s">
        <v>287</v>
      </c>
      <c r="L29" s="353"/>
      <c r="M29" s="108"/>
      <c r="N29" s="107"/>
      <c r="O29" s="107"/>
      <c r="P29" s="107"/>
      <c r="Q29" s="107"/>
      <c r="R29" s="124"/>
      <c r="S29" s="13"/>
    </row>
    <row r="30" spans="1:19" s="2" customFormat="1" ht="20.100000000000001" customHeight="1">
      <c r="A30" s="3"/>
      <c r="B30" s="7"/>
      <c r="C30" s="3"/>
      <c r="D30" s="3"/>
      <c r="E30" s="99"/>
      <c r="F30" s="99"/>
      <c r="G30" s="99"/>
      <c r="H30" s="3"/>
      <c r="I30" s="99"/>
      <c r="J30" s="195"/>
      <c r="K30" s="3"/>
      <c r="L30" s="3"/>
      <c r="M30" s="3"/>
      <c r="N30" s="3"/>
      <c r="O30" s="3"/>
      <c r="P30" s="3"/>
      <c r="Q30" s="3"/>
      <c r="R30" s="3"/>
      <c r="S30" s="13"/>
    </row>
    <row r="31" spans="1:19" s="2" customFormat="1" ht="20.100000000000001" customHeight="1">
      <c r="A31" s="108"/>
      <c r="B31" s="107" t="s">
        <v>289</v>
      </c>
      <c r="C31" s="108"/>
      <c r="D31" s="108"/>
      <c r="E31" s="355"/>
      <c r="F31" s="355"/>
      <c r="G31" s="99"/>
      <c r="H31" s="3"/>
      <c r="I31" s="99"/>
      <c r="J31" s="454"/>
      <c r="K31" s="108"/>
      <c r="L31" s="108"/>
      <c r="M31" s="108"/>
      <c r="N31" s="108"/>
      <c r="O31" s="108"/>
      <c r="P31" s="203"/>
      <c r="Q31" s="108"/>
      <c r="R31" s="108"/>
      <c r="S31" s="13"/>
    </row>
    <row r="32" spans="1:19" s="2" customFormat="1" ht="20.100000000000001" customHeight="1">
      <c r="A32" s="3"/>
      <c r="B32" s="52" t="s">
        <v>290</v>
      </c>
      <c r="C32" s="3"/>
      <c r="D32" s="3"/>
      <c r="E32" s="99"/>
      <c r="F32" s="99"/>
      <c r="G32" s="895"/>
      <c r="H32" s="896"/>
      <c r="I32" s="896"/>
      <c r="J32" s="897"/>
      <c r="K32" s="3"/>
      <c r="L32" s="3"/>
      <c r="M32" s="3"/>
      <c r="N32" s="3"/>
      <c r="O32" s="3"/>
      <c r="P32" s="202"/>
      <c r="Q32" s="3"/>
      <c r="R32" s="3"/>
      <c r="S32" s="13"/>
    </row>
    <row r="33" spans="1:19" s="2" customFormat="1" ht="20.100000000000001" customHeight="1">
      <c r="A33" s="3"/>
      <c r="B33" s="52" t="s">
        <v>291</v>
      </c>
      <c r="C33" s="3"/>
      <c r="D33" s="3"/>
      <c r="E33" s="347"/>
      <c r="F33" s="99"/>
      <c r="G33" s="895"/>
      <c r="H33" s="896"/>
      <c r="I33" s="896"/>
      <c r="J33" s="897"/>
      <c r="K33" s="3"/>
      <c r="L33" s="3"/>
      <c r="M33" s="3"/>
      <c r="N33" s="3"/>
      <c r="O33" s="3"/>
      <c r="P33" s="202"/>
      <c r="Q33" s="3"/>
      <c r="R33" s="3"/>
      <c r="S33" s="13"/>
    </row>
    <row r="34" spans="1:19" s="2" customFormat="1" ht="20.100000000000001" customHeight="1">
      <c r="A34" s="3"/>
      <c r="B34" s="52" t="s">
        <v>292</v>
      </c>
      <c r="C34" s="3"/>
      <c r="D34" s="3"/>
      <c r="E34" s="347"/>
      <c r="F34" s="99"/>
      <c r="G34" s="895"/>
      <c r="H34" s="896"/>
      <c r="I34" s="896"/>
      <c r="J34" s="897"/>
      <c r="K34" s="3"/>
      <c r="L34" s="3"/>
      <c r="M34" s="3"/>
      <c r="N34" s="3"/>
      <c r="O34" s="3"/>
      <c r="P34" s="202"/>
      <c r="Q34" s="3"/>
      <c r="R34" s="3"/>
      <c r="S34" s="13"/>
    </row>
    <row r="35" spans="1:19" s="2" customFormat="1" ht="20.100000000000001" customHeight="1">
      <c r="A35" s="3"/>
      <c r="B35" s="52" t="s">
        <v>293</v>
      </c>
      <c r="C35" s="3"/>
      <c r="D35" s="3"/>
      <c r="E35" s="347"/>
      <c r="F35" s="99"/>
      <c r="G35" s="895"/>
      <c r="H35" s="896"/>
      <c r="I35" s="896"/>
      <c r="J35" s="897"/>
      <c r="K35" s="3"/>
      <c r="L35" s="3"/>
      <c r="M35" s="3"/>
      <c r="N35" s="3"/>
      <c r="O35" s="3"/>
      <c r="P35" s="202"/>
      <c r="Q35" s="3"/>
      <c r="R35" s="3"/>
      <c r="S35" s="13"/>
    </row>
    <row r="36" spans="1:19" s="2" customFormat="1" ht="20.100000000000001" customHeight="1">
      <c r="A36" s="3"/>
      <c r="B36" s="52" t="s">
        <v>294</v>
      </c>
      <c r="C36" s="3"/>
      <c r="D36" s="3"/>
      <c r="E36" s="347"/>
      <c r="F36" s="99"/>
      <c r="G36" s="895"/>
      <c r="H36" s="896"/>
      <c r="I36" s="896"/>
      <c r="J36" s="897"/>
      <c r="K36" s="7" t="s">
        <v>287</v>
      </c>
      <c r="L36" s="3"/>
      <c r="M36" s="3"/>
      <c r="N36" s="3"/>
      <c r="O36" s="3"/>
      <c r="P36" s="202"/>
      <c r="Q36" s="3"/>
      <c r="R36" s="3"/>
      <c r="S36" s="13"/>
    </row>
    <row r="37" spans="1:19" s="2" customFormat="1" ht="20.100000000000001" customHeight="1">
      <c r="A37" s="3"/>
      <c r="B37" s="52" t="s">
        <v>295</v>
      </c>
      <c r="C37" s="3"/>
      <c r="D37" s="3"/>
      <c r="E37" s="347"/>
      <c r="F37" s="99"/>
      <c r="G37" s="895"/>
      <c r="H37" s="896"/>
      <c r="I37" s="896"/>
      <c r="J37" s="897"/>
      <c r="K37" s="3"/>
      <c r="L37" s="3"/>
      <c r="M37" s="3"/>
      <c r="N37" s="3"/>
      <c r="O37" s="3"/>
      <c r="P37" s="202"/>
      <c r="Q37" s="3"/>
      <c r="R37" s="3"/>
      <c r="S37" s="13"/>
    </row>
    <row r="38" spans="1:19" s="2" customFormat="1" ht="20.100000000000001" customHeight="1">
      <c r="A38" s="108"/>
      <c r="B38" s="359" t="s">
        <v>296</v>
      </c>
      <c r="C38" s="108"/>
      <c r="D38" s="108"/>
      <c r="E38" s="349"/>
      <c r="F38" s="357"/>
      <c r="G38" s="895"/>
      <c r="H38" s="896"/>
      <c r="I38" s="896"/>
      <c r="J38" s="897"/>
      <c r="K38" s="108"/>
      <c r="L38" s="108"/>
      <c r="M38" s="108"/>
      <c r="N38" s="108"/>
      <c r="O38" s="108"/>
      <c r="P38" s="203"/>
      <c r="Q38" s="108"/>
      <c r="R38" s="108"/>
      <c r="S38" s="13"/>
    </row>
    <row r="39" spans="1:19" s="2" customFormat="1" ht="20.100000000000001" customHeight="1">
      <c r="A39" s="3"/>
      <c r="B39" s="52"/>
      <c r="C39" s="3"/>
      <c r="D39" s="3"/>
      <c r="E39" s="347"/>
      <c r="F39" s="99"/>
      <c r="G39" s="99"/>
      <c r="H39" s="99"/>
      <c r="I39" s="347"/>
      <c r="J39" s="456"/>
      <c r="K39" s="3"/>
      <c r="L39" s="3"/>
      <c r="M39" s="3"/>
      <c r="N39" s="3"/>
      <c r="O39" s="3"/>
      <c r="P39" s="202"/>
      <c r="Q39" s="3"/>
      <c r="R39" s="3"/>
      <c r="S39" s="13"/>
    </row>
    <row r="40" spans="1:19" s="2" customFormat="1" ht="20.100000000000001" customHeight="1">
      <c r="A40" s="108"/>
      <c r="B40" s="107" t="s">
        <v>297</v>
      </c>
      <c r="C40" s="108"/>
      <c r="D40" s="108"/>
      <c r="E40" s="349"/>
      <c r="F40" s="355"/>
      <c r="G40" s="99"/>
      <c r="H40" s="3"/>
      <c r="I40" s="347"/>
      <c r="J40" s="454"/>
      <c r="K40" s="108"/>
      <c r="L40" s="108"/>
      <c r="M40" s="108"/>
      <c r="N40" s="108"/>
      <c r="O40" s="108"/>
      <c r="P40" s="108"/>
      <c r="Q40" s="108"/>
      <c r="R40" s="108"/>
      <c r="S40" s="13"/>
    </row>
    <row r="41" spans="1:19" s="2" customFormat="1" ht="20.100000000000001" customHeight="1">
      <c r="A41" s="3"/>
      <c r="B41" s="7" t="s">
        <v>298</v>
      </c>
      <c r="C41" s="3"/>
      <c r="D41" s="3"/>
      <c r="E41" s="347"/>
      <c r="F41" s="99"/>
      <c r="G41" s="898">
        <v>3</v>
      </c>
      <c r="H41" s="899"/>
      <c r="I41" s="899"/>
      <c r="J41" s="900"/>
      <c r="K41" s="356" t="s">
        <v>299</v>
      </c>
      <c r="L41" s="3"/>
      <c r="M41" s="3"/>
      <c r="N41" s="3"/>
      <c r="O41" s="3"/>
      <c r="P41" s="202"/>
      <c r="Q41" s="3"/>
      <c r="R41" s="3"/>
      <c r="S41" s="13"/>
    </row>
    <row r="42" spans="1:19" s="2" customFormat="1" ht="20.100000000000001" customHeight="1">
      <c r="A42" s="3"/>
      <c r="B42" s="7" t="s">
        <v>300</v>
      </c>
      <c r="C42" s="3"/>
      <c r="D42" s="3"/>
      <c r="E42" s="99"/>
      <c r="F42" s="99"/>
      <c r="G42" s="898">
        <v>3</v>
      </c>
      <c r="H42" s="899"/>
      <c r="I42" s="899"/>
      <c r="J42" s="900"/>
      <c r="K42" s="356" t="s">
        <v>299</v>
      </c>
      <c r="L42" s="3"/>
      <c r="M42" s="3"/>
      <c r="N42" s="3"/>
      <c r="O42" s="3"/>
      <c r="P42" s="202"/>
      <c r="Q42" s="3"/>
      <c r="R42" s="3"/>
      <c r="S42" s="13"/>
    </row>
    <row r="43" spans="1:19" s="2" customFormat="1" ht="20.100000000000001" customHeight="1">
      <c r="A43" s="3"/>
      <c r="B43" s="7" t="s">
        <v>301</v>
      </c>
      <c r="C43" s="3"/>
      <c r="D43" s="3"/>
      <c r="E43" s="347"/>
      <c r="F43" s="347"/>
      <c r="G43" s="898">
        <v>3</v>
      </c>
      <c r="H43" s="899"/>
      <c r="I43" s="899"/>
      <c r="J43" s="900"/>
      <c r="K43" s="356" t="s">
        <v>299</v>
      </c>
      <c r="L43" s="3"/>
      <c r="M43" s="3"/>
      <c r="N43" s="3"/>
      <c r="O43" s="3"/>
      <c r="P43" s="202"/>
      <c r="Q43" s="3"/>
      <c r="R43" s="3"/>
      <c r="S43" s="13"/>
    </row>
    <row r="44" spans="1:19" s="2" customFormat="1" ht="20.100000000000001" customHeight="1">
      <c r="A44" s="3"/>
      <c r="B44" s="7" t="s">
        <v>302</v>
      </c>
      <c r="C44" s="3"/>
      <c r="D44" s="3"/>
      <c r="E44" s="347"/>
      <c r="F44" s="347"/>
      <c r="G44" s="898">
        <v>3</v>
      </c>
      <c r="H44" s="899"/>
      <c r="I44" s="899"/>
      <c r="J44" s="900"/>
      <c r="K44" s="356" t="s">
        <v>299</v>
      </c>
      <c r="L44" s="3"/>
      <c r="M44" s="3"/>
      <c r="N44" s="3"/>
      <c r="O44" s="3"/>
      <c r="P44" s="202"/>
      <c r="Q44" s="3"/>
      <c r="R44" s="3"/>
      <c r="S44" s="13"/>
    </row>
    <row r="45" spans="1:19" s="2" customFormat="1" ht="20.100000000000001" customHeight="1">
      <c r="A45" s="3"/>
      <c r="B45" s="7" t="s">
        <v>303</v>
      </c>
      <c r="C45" s="3"/>
      <c r="D45" s="3"/>
      <c r="E45" s="347"/>
      <c r="F45" s="347"/>
      <c r="G45" s="898">
        <v>3</v>
      </c>
      <c r="H45" s="899"/>
      <c r="I45" s="899"/>
      <c r="J45" s="900"/>
      <c r="K45" s="356" t="s">
        <v>299</v>
      </c>
      <c r="L45" s="3"/>
      <c r="M45" s="3"/>
      <c r="N45" s="3"/>
      <c r="O45" s="3"/>
      <c r="P45" s="3"/>
      <c r="Q45" s="3"/>
      <c r="R45" s="3"/>
      <c r="S45" s="13"/>
    </row>
    <row r="46" spans="1:19" s="2" customFormat="1" ht="20.100000000000001" customHeight="1">
      <c r="A46" s="108"/>
      <c r="B46" s="353" t="s">
        <v>304</v>
      </c>
      <c r="C46" s="108"/>
      <c r="D46" s="108"/>
      <c r="E46" s="349"/>
      <c r="F46" s="358"/>
      <c r="G46" s="883">
        <f>IFERROR(SUM(G41:J45)/5, 0)</f>
        <v>3</v>
      </c>
      <c r="H46" s="884"/>
      <c r="I46" s="884"/>
      <c r="J46" s="885"/>
      <c r="K46" s="365"/>
      <c r="L46" s="108"/>
      <c r="M46" s="108"/>
      <c r="N46" s="108"/>
      <c r="O46" s="108"/>
      <c r="P46" s="203"/>
      <c r="Q46" s="108"/>
      <c r="R46" s="108"/>
      <c r="S46" s="13"/>
    </row>
    <row r="47" spans="1:19" s="2" customFormat="1" ht="20.100000000000001" customHeight="1">
      <c r="A47" s="3"/>
      <c r="B47" s="7"/>
      <c r="C47" s="3"/>
      <c r="D47" s="3"/>
      <c r="E47" s="347"/>
      <c r="F47" s="347"/>
      <c r="G47" s="3"/>
      <c r="H47" s="3"/>
      <c r="I47" s="3"/>
      <c r="J47" s="455"/>
      <c r="K47" s="3"/>
      <c r="L47" s="3"/>
      <c r="M47" s="3"/>
      <c r="N47" s="3"/>
      <c r="O47" s="3"/>
      <c r="P47" s="202"/>
      <c r="Q47" s="3"/>
      <c r="R47" s="3"/>
      <c r="S47" s="13"/>
    </row>
    <row r="48" spans="1:19" s="2" customFormat="1" ht="20.100000000000001" customHeight="1">
      <c r="A48" s="108"/>
      <c r="B48" s="107" t="s">
        <v>305</v>
      </c>
      <c r="C48" s="108"/>
      <c r="D48" s="108"/>
      <c r="E48" s="349"/>
      <c r="F48" s="349"/>
      <c r="G48" s="3"/>
      <c r="H48" s="3"/>
      <c r="I48" s="3"/>
      <c r="J48" s="454"/>
      <c r="K48" s="108"/>
      <c r="L48" s="108"/>
      <c r="M48" s="108"/>
      <c r="N48" s="108"/>
      <c r="O48" s="108"/>
      <c r="P48" s="203"/>
      <c r="Q48" s="108"/>
      <c r="R48" s="108"/>
      <c r="S48" s="13"/>
    </row>
    <row r="49" spans="1:19" s="2" customFormat="1" ht="20.100000000000001" customHeight="1">
      <c r="A49" s="3"/>
      <c r="B49" s="7" t="s">
        <v>306</v>
      </c>
      <c r="C49" s="3"/>
      <c r="D49" s="3"/>
      <c r="E49" s="347"/>
      <c r="F49" s="347"/>
      <c r="G49" s="898">
        <v>2</v>
      </c>
      <c r="H49" s="899"/>
      <c r="I49" s="899"/>
      <c r="J49" s="900"/>
      <c r="K49" s="7" t="s">
        <v>307</v>
      </c>
      <c r="L49" s="3"/>
      <c r="M49" s="3"/>
      <c r="N49" s="3"/>
      <c r="O49" s="3"/>
      <c r="P49" s="202"/>
      <c r="Q49" s="3"/>
      <c r="R49" s="3"/>
      <c r="S49" s="13"/>
    </row>
    <row r="50" spans="1:19" s="2" customFormat="1" ht="20.100000000000001" customHeight="1">
      <c r="A50" s="3"/>
      <c r="B50" s="7" t="s">
        <v>308</v>
      </c>
      <c r="C50" s="3"/>
      <c r="D50" s="3"/>
      <c r="E50" s="347"/>
      <c r="F50" s="347"/>
      <c r="G50" s="898">
        <v>2</v>
      </c>
      <c r="H50" s="899"/>
      <c r="I50" s="899"/>
      <c r="J50" s="900"/>
      <c r="K50" s="7" t="s">
        <v>307</v>
      </c>
      <c r="L50" s="3"/>
      <c r="M50" s="3"/>
      <c r="N50" s="3"/>
      <c r="O50" s="3"/>
      <c r="P50" s="202"/>
      <c r="Q50" s="3"/>
      <c r="R50" s="3"/>
      <c r="S50" s="13"/>
    </row>
    <row r="51" spans="1:19" s="2" customFormat="1" ht="20.100000000000001" customHeight="1">
      <c r="A51" s="3"/>
      <c r="B51" s="353" t="s">
        <v>309</v>
      </c>
      <c r="C51" s="108"/>
      <c r="D51" s="108"/>
      <c r="E51" s="349"/>
      <c r="F51" s="358"/>
      <c r="G51" s="883">
        <f>IFERROR(SUM(G49:J50)/COUNT(G49:J50), 0)</f>
        <v>2</v>
      </c>
      <c r="H51" s="884"/>
      <c r="I51" s="884"/>
      <c r="J51" s="885"/>
      <c r="K51" s="365"/>
      <c r="L51" s="108"/>
      <c r="M51" s="108"/>
      <c r="N51" s="108"/>
      <c r="O51" s="108"/>
      <c r="P51" s="203"/>
      <c r="Q51" s="108"/>
      <c r="R51" s="108"/>
      <c r="S51" s="13"/>
    </row>
    <row r="52" spans="1:19" s="2" customFormat="1" ht="20.100000000000001" customHeight="1">
      <c r="A52" s="108"/>
      <c r="B52" s="353"/>
      <c r="C52" s="108"/>
      <c r="D52" s="108"/>
      <c r="E52" s="349"/>
      <c r="F52" s="349"/>
      <c r="G52" s="3"/>
      <c r="H52" s="3"/>
      <c r="I52" s="3"/>
      <c r="J52" s="195"/>
      <c r="K52" s="3"/>
      <c r="L52" s="3"/>
      <c r="M52" s="366"/>
      <c r="N52" s="366"/>
      <c r="O52" s="366"/>
      <c r="P52" s="367"/>
      <c r="Q52" s="366"/>
      <c r="R52" s="366"/>
      <c r="S52" s="13"/>
    </row>
    <row r="53" spans="1:19" s="2" customFormat="1" ht="20.100000000000001" customHeight="1">
      <c r="A53" s="3"/>
      <c r="B53" s="352" t="s">
        <v>310</v>
      </c>
      <c r="C53" s="3"/>
      <c r="D53" s="99"/>
      <c r="E53" s="3"/>
      <c r="F53" s="3"/>
      <c r="G53" s="886"/>
      <c r="H53" s="887"/>
      <c r="I53" s="887"/>
      <c r="J53" s="887"/>
      <c r="K53" s="887"/>
      <c r="L53" s="888"/>
      <c r="M53" s="3"/>
      <c r="N53" s="3"/>
      <c r="O53" s="3"/>
      <c r="P53" s="202"/>
      <c r="Q53" s="3"/>
      <c r="R53" s="3"/>
      <c r="S53" s="13"/>
    </row>
    <row r="54" spans="1:19" s="2" customFormat="1" ht="20.100000000000001" customHeight="1">
      <c r="A54" s="3"/>
      <c r="B54" s="351"/>
      <c r="C54" s="12"/>
      <c r="D54" s="3"/>
      <c r="E54" s="3"/>
      <c r="F54" s="8"/>
      <c r="G54" s="889"/>
      <c r="H54" s="890"/>
      <c r="I54" s="890"/>
      <c r="J54" s="890"/>
      <c r="K54" s="890"/>
      <c r="L54" s="891"/>
      <c r="M54" s="3"/>
      <c r="N54" s="3"/>
      <c r="O54" s="3"/>
      <c r="P54" s="202"/>
      <c r="Q54" s="3"/>
      <c r="R54" s="3"/>
      <c r="S54" s="13"/>
    </row>
    <row r="55" spans="1:19" s="2" customFormat="1" ht="20.100000000000001" customHeight="1">
      <c r="A55" s="3"/>
      <c r="B55" s="8"/>
      <c r="C55" s="12"/>
      <c r="D55" s="3"/>
      <c r="E55" s="3"/>
      <c r="F55" s="8"/>
      <c r="G55" s="889"/>
      <c r="H55" s="890"/>
      <c r="I55" s="890"/>
      <c r="J55" s="890"/>
      <c r="K55" s="890"/>
      <c r="L55" s="891"/>
      <c r="M55" s="3"/>
      <c r="N55" s="3"/>
      <c r="O55" s="3"/>
      <c r="P55" s="202"/>
      <c r="Q55" s="3"/>
      <c r="R55" s="3"/>
      <c r="S55" s="13"/>
    </row>
    <row r="56" spans="1:19" s="2" customFormat="1" ht="20.100000000000001" customHeight="1">
      <c r="A56" s="108"/>
      <c r="B56" s="364"/>
      <c r="C56" s="359"/>
      <c r="D56" s="108"/>
      <c r="E56" s="108"/>
      <c r="F56" s="360"/>
      <c r="G56" s="892"/>
      <c r="H56" s="893"/>
      <c r="I56" s="893"/>
      <c r="J56" s="893"/>
      <c r="K56" s="893"/>
      <c r="L56" s="894"/>
      <c r="M56" s="365"/>
      <c r="N56" s="108"/>
      <c r="O56" s="108"/>
      <c r="P56" s="108"/>
      <c r="Q56" s="108"/>
      <c r="R56" s="108"/>
      <c r="S56" s="13"/>
    </row>
    <row r="57" spans="1:19" ht="20.100000000000001" customHeight="1" thickBot="1">
      <c r="A57" s="10"/>
      <c r="B57" s="31"/>
      <c r="C57" s="31"/>
      <c r="D57" s="31"/>
      <c r="E57" s="31"/>
      <c r="F57" s="31"/>
      <c r="G57" s="31"/>
      <c r="H57" s="31"/>
      <c r="I57" s="31"/>
      <c r="J57" s="31"/>
      <c r="K57" s="11"/>
      <c r="L57" s="11"/>
      <c r="M57" s="11"/>
      <c r="N57" s="11"/>
      <c r="O57" s="11"/>
      <c r="P57" s="11"/>
      <c r="Q57" s="11"/>
      <c r="R57" s="11"/>
      <c r="S57" s="15"/>
    </row>
    <row r="58" spans="1:19" ht="14.45" hidden="1"/>
    <row r="59" spans="1:19" ht="14.45" hidden="1"/>
    <row r="60" spans="1:19" ht="14.45" hidden="1"/>
    <row r="61" spans="1:19" ht="14.45" hidden="1"/>
    <row r="62" spans="1:19" ht="14.45" hidden="1"/>
    <row r="63" spans="1:19" ht="14.45" hidden="1"/>
    <row r="64" spans="1:19" ht="14.45" hidden="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sheetData>
  <mergeCells count="35">
    <mergeCell ref="G34:J34"/>
    <mergeCell ref="G17:L23"/>
    <mergeCell ref="G24:L27"/>
    <mergeCell ref="G11:L11"/>
    <mergeCell ref="G12:L15"/>
    <mergeCell ref="G16:L16"/>
    <mergeCell ref="B5:F5"/>
    <mergeCell ref="G5:K5"/>
    <mergeCell ref="B6:F6"/>
    <mergeCell ref="G28:J28"/>
    <mergeCell ref="G29:J29"/>
    <mergeCell ref="B17:F23"/>
    <mergeCell ref="B4:F4"/>
    <mergeCell ref="G4:K4"/>
    <mergeCell ref="B1:K2"/>
    <mergeCell ref="L1:L2"/>
    <mergeCell ref="N1:N2"/>
    <mergeCell ref="B3:F3"/>
    <mergeCell ref="G3:K3"/>
    <mergeCell ref="G51:J51"/>
    <mergeCell ref="G53:L56"/>
    <mergeCell ref="G38:J38"/>
    <mergeCell ref="G46:J46"/>
    <mergeCell ref="G32:J32"/>
    <mergeCell ref="G33:J33"/>
    <mergeCell ref="G41:J41"/>
    <mergeCell ref="G42:J42"/>
    <mergeCell ref="G43:J43"/>
    <mergeCell ref="G44:J44"/>
    <mergeCell ref="G45:J45"/>
    <mergeCell ref="G50:J50"/>
    <mergeCell ref="G49:J49"/>
    <mergeCell ref="G37:J37"/>
    <mergeCell ref="G36:J36"/>
    <mergeCell ref="G35:J35"/>
  </mergeCells>
  <dataValidations xWindow="668" yWindow="1384" count="2">
    <dataValidation type="decimal" allowBlank="1" showInputMessage="1" showErrorMessage="1" errorTitle="Invalid value" error="Maturity target must be between 1 and 5" sqref="G41:J45" xr:uid="{00000000-0002-0000-0400-000000000000}">
      <formula1>1</formula1>
      <formula2>5</formula2>
    </dataValidation>
    <dataValidation type="decimal" allowBlank="1" showInputMessage="1" showErrorMessage="1" errorTitle="Invalid value" error="Capability target must be between 1 and 3" sqref="G49:J50" xr:uid="{92AED3CE-57E2-48F2-9F4E-EC5DEA6F0DB3}">
      <formula1>1</formula1>
      <formula2>3</formula2>
    </dataValidation>
  </dataValidations>
  <hyperlinks>
    <hyperlink ref="B4:F4" location="'General - SCP'!A1" tooltip="2. Scope" display="2. Scope" xr:uid="{00000000-0004-0000-0400-000000000000}"/>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668" yWindow="1384" count="7">
        <x14:dataValidation type="list" allowBlank="1" showInputMessage="1" showErrorMessage="1" xr:uid="{061E0B36-74D2-4BF3-AF6F-86004C67A0E7}">
          <x14:formula1>
            <xm:f>_Input!$C$60:$C$66</xm:f>
          </x14:formula1>
          <xm:sqref>G32:J32</xm:sqref>
        </x14:dataValidation>
        <x14:dataValidation type="list" allowBlank="1" showInputMessage="1" showErrorMessage="1" xr:uid="{550A0553-30C2-4C65-860E-4DA8CC9B0EA1}">
          <x14:formula1>
            <xm:f>_Input!$C$68:$C$87</xm:f>
          </x14:formula1>
          <xm:sqref>G33:J33</xm:sqref>
        </x14:dataValidation>
        <x14:dataValidation type="list" allowBlank="1" showInputMessage="1" showErrorMessage="1" promptTitle="Assessment style" prompt="Self-assessment: performed by organisation_x000a_Guided self-assessment: performed by organisation with help from external advisor_x000a_3rd party assessment: performed by external party" xr:uid="{0325CCC9-1BF7-40EB-ABE5-267DA5B6B509}">
          <x14:formula1>
            <xm:f>_Input!$C$56:$C$58</xm:f>
          </x14:formula1>
          <xm:sqref>G29:J29</xm:sqref>
        </x14:dataValidation>
        <x14:dataValidation type="list" allowBlank="1" showInputMessage="1" showErrorMessage="1" xr:uid="{55620850-EEA9-4721-82EC-1299A3EEB629}">
          <x14:formula1>
            <xm:f>_Input!$C$95:$C$102</xm:f>
          </x14:formula1>
          <xm:sqref>G37:J37</xm:sqref>
        </x14:dataValidation>
        <x14:dataValidation type="list" allowBlank="1" showInputMessage="1" showErrorMessage="1" promptTitle="SOC organisational model" prompt="For more information, see 11 strategies of a world-class cybersecurity operations center:_x000a__x000a_https://www.mitre.org/sites/default/files/publications/11-strategies-of-a-world-class-cybersecurity-operations-center.pdf_x000a__x000a_page 54-55" xr:uid="{A6945079-30D0-41E6-B1BA-F5B5290F4CCE}">
          <x14:formula1>
            <xm:f>_Input!$C$104:$C$111</xm:f>
          </x14:formula1>
          <xm:sqref>G36:J36</xm:sqref>
        </x14:dataValidation>
        <x14:dataValidation type="list" allowBlank="1" showInputMessage="1" showErrorMessage="1" xr:uid="{D286A86C-4716-4E33-A678-0CF890086420}">
          <x14:formula1>
            <xm:f>_Input!$C$113:$C$116</xm:f>
          </x14:formula1>
          <xm:sqref>G38:J38</xm:sqref>
        </x14:dataValidation>
        <x14:dataValidation type="list" allowBlank="1" showInputMessage="1" showErrorMessage="1" promptTitle="Assessment type" prompt="Quick scan: quick insight into approximate maturity_x000a_Scoped assessment: only some elements assessed for a particular purpose_x000a_Initial assessment: establish maturity baseline_x000a_Progress assessment: establish maturity progress since baseline_x000a_" xr:uid="{CB424C5F-7D43-4692-A912-4EA76C2FC7BB}">
          <x14:formula1>
            <xm:f>_Input!$C$51:$C$54</xm:f>
          </x14:formula1>
          <xm:sqref>G28:J28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tabColor rgb="FF0070C0"/>
  </sheetPr>
  <dimension ref="A1:T23"/>
  <sheetViews>
    <sheetView showRowColHeaders="0" workbookViewId="0">
      <pane ySplit="7" topLeftCell="A8" activePane="bottomLeft" state="frozen"/>
      <selection pane="bottomLeft"/>
    </sheetView>
  </sheetViews>
  <sheetFormatPr defaultColWidth="0" defaultRowHeight="20.25" customHeight="1" zeroHeight="1"/>
  <cols>
    <col min="1" max="1" width="5.7109375" customWidth="1"/>
    <col min="2" max="11" width="9.28515625" customWidth="1"/>
    <col min="12" max="12" width="20" customWidth="1"/>
    <col min="13" max="13" width="2.28515625" customWidth="1"/>
    <col min="14" max="14" width="20" customWidth="1"/>
    <col min="15" max="15" width="2.28515625" customWidth="1"/>
    <col min="16" max="16" width="57.28515625" customWidth="1"/>
    <col min="17" max="17" width="2.28515625" customWidth="1"/>
    <col min="18" max="18" width="110.7109375" customWidth="1"/>
    <col min="19" max="19" width="2.28515625" customWidth="1"/>
    <col min="20" max="20" width="0" hidden="1" customWidth="1"/>
    <col min="21" max="16384" width="9.28515625" hidden="1"/>
  </cols>
  <sheetData>
    <row r="1" spans="1:19" ht="20.25" customHeight="1">
      <c r="A1" s="328"/>
      <c r="B1" s="846" t="s">
        <v>278</v>
      </c>
      <c r="C1" s="847"/>
      <c r="D1" s="847"/>
      <c r="E1" s="847"/>
      <c r="F1" s="847"/>
      <c r="G1" s="847"/>
      <c r="H1" s="847"/>
      <c r="I1" s="847"/>
      <c r="J1" s="847"/>
      <c r="K1" s="847"/>
      <c r="L1" s="839"/>
      <c r="M1" s="340"/>
      <c r="N1" s="877"/>
      <c r="O1" s="329"/>
      <c r="P1" s="329"/>
      <c r="Q1" s="329"/>
      <c r="R1" s="329"/>
      <c r="S1" s="330"/>
    </row>
    <row r="2" spans="1:19" ht="20.25" customHeight="1">
      <c r="A2" s="331"/>
      <c r="B2" s="848"/>
      <c r="C2" s="849"/>
      <c r="D2" s="849"/>
      <c r="E2" s="849"/>
      <c r="F2" s="849"/>
      <c r="G2" s="849"/>
      <c r="H2" s="849"/>
      <c r="I2" s="849"/>
      <c r="J2" s="849"/>
      <c r="K2" s="849"/>
      <c r="L2" s="840"/>
      <c r="M2" s="325"/>
      <c r="N2" s="840"/>
      <c r="O2" s="337"/>
      <c r="P2" s="337"/>
      <c r="Q2" s="337"/>
      <c r="R2" s="337"/>
      <c r="S2" s="338"/>
    </row>
    <row r="3" spans="1:19" ht="20.25" customHeight="1">
      <c r="A3" s="331"/>
      <c r="B3" s="836" t="s">
        <v>11</v>
      </c>
      <c r="C3" s="837"/>
      <c r="D3" s="837"/>
      <c r="E3" s="837"/>
      <c r="F3" s="837"/>
      <c r="G3" s="844"/>
      <c r="H3" s="845"/>
      <c r="I3" s="845"/>
      <c r="J3" s="845"/>
      <c r="K3" s="845"/>
      <c r="L3" s="317"/>
      <c r="M3" s="317"/>
      <c r="N3" s="317"/>
      <c r="O3" s="332"/>
      <c r="P3" s="332"/>
      <c r="Q3" s="332"/>
      <c r="R3" s="332"/>
      <c r="S3" s="333"/>
    </row>
    <row r="4" spans="1:19" ht="20.25" customHeight="1">
      <c r="A4" s="331"/>
      <c r="B4" s="841" t="s">
        <v>12</v>
      </c>
      <c r="C4" s="842"/>
      <c r="D4" s="842"/>
      <c r="E4" s="842"/>
      <c r="F4" s="843"/>
      <c r="G4" s="844"/>
      <c r="H4" s="845"/>
      <c r="I4" s="845"/>
      <c r="J4" s="845"/>
      <c r="K4" s="845"/>
      <c r="L4" s="317"/>
      <c r="M4" s="317"/>
      <c r="N4" s="317"/>
      <c r="O4" s="332"/>
      <c r="P4" s="332"/>
      <c r="Q4" s="332"/>
      <c r="R4" s="332"/>
      <c r="S4" s="333"/>
    </row>
    <row r="5" spans="1:19" ht="20.25" customHeight="1">
      <c r="A5" s="331"/>
      <c r="B5" s="836"/>
      <c r="C5" s="837"/>
      <c r="D5" s="837"/>
      <c r="E5" s="837"/>
      <c r="F5" s="837"/>
      <c r="G5" s="844"/>
      <c r="H5" s="845"/>
      <c r="I5" s="845"/>
      <c r="J5" s="845"/>
      <c r="K5" s="845"/>
      <c r="L5" s="317"/>
      <c r="M5" s="317"/>
      <c r="N5" s="317"/>
      <c r="O5" s="332"/>
      <c r="P5" s="332"/>
      <c r="Q5" s="332"/>
      <c r="R5" s="332"/>
      <c r="S5" s="333"/>
    </row>
    <row r="6" spans="1:19" ht="20.25" customHeight="1">
      <c r="A6" s="331"/>
      <c r="B6" s="836"/>
      <c r="C6" s="837"/>
      <c r="D6" s="837"/>
      <c r="E6" s="837"/>
      <c r="F6" s="837"/>
      <c r="G6" s="339"/>
      <c r="H6" s="317"/>
      <c r="I6" s="317"/>
      <c r="J6" s="317"/>
      <c r="K6" s="317"/>
      <c r="L6" s="317"/>
      <c r="M6" s="317"/>
      <c r="N6" s="317"/>
      <c r="O6" s="332"/>
      <c r="P6" s="332"/>
      <c r="Q6" s="332"/>
      <c r="R6" s="332"/>
      <c r="S6" s="333"/>
    </row>
    <row r="7" spans="1:19" ht="20.25" customHeight="1" thickBot="1">
      <c r="A7" s="334"/>
      <c r="B7" s="335"/>
      <c r="C7" s="335"/>
      <c r="D7" s="335"/>
      <c r="E7" s="335"/>
      <c r="F7" s="335"/>
      <c r="G7" s="335"/>
      <c r="H7" s="335"/>
      <c r="I7" s="335"/>
      <c r="J7" s="335"/>
      <c r="K7" s="335"/>
      <c r="L7" s="335"/>
      <c r="M7" s="335"/>
      <c r="N7" s="335"/>
      <c r="O7" s="335"/>
      <c r="P7" s="335"/>
      <c r="Q7" s="335"/>
      <c r="R7" s="335"/>
      <c r="S7" s="336"/>
    </row>
    <row r="8" spans="1:19" ht="20.25" customHeight="1">
      <c r="A8" s="28"/>
      <c r="B8" s="361" t="s">
        <v>311</v>
      </c>
      <c r="C8" s="29"/>
      <c r="D8" s="29"/>
      <c r="E8" s="29"/>
      <c r="F8" s="29"/>
      <c r="G8" s="29"/>
      <c r="H8" s="29"/>
      <c r="I8" s="29"/>
      <c r="J8" s="29"/>
      <c r="K8" s="29"/>
      <c r="L8" s="29"/>
      <c r="M8" s="29"/>
      <c r="N8" s="29"/>
      <c r="O8" s="29"/>
      <c r="P8" s="29"/>
      <c r="Q8" s="29"/>
      <c r="R8" s="29"/>
      <c r="S8" s="30"/>
    </row>
    <row r="9" spans="1:19" s="2" customFormat="1" ht="20.25" customHeight="1">
      <c r="A9" s="102"/>
      <c r="B9" s="102"/>
      <c r="C9" s="7"/>
      <c r="D9" s="346"/>
      <c r="E9" s="346"/>
      <c r="F9" s="346"/>
      <c r="G9" s="346"/>
      <c r="H9" s="346"/>
      <c r="I9" s="346"/>
      <c r="J9" s="346"/>
      <c r="K9" s="346"/>
      <c r="L9" s="346"/>
      <c r="M9" s="3"/>
      <c r="N9" s="102"/>
      <c r="O9" s="102"/>
      <c r="P9" s="102"/>
      <c r="Q9" s="102"/>
      <c r="R9" s="101"/>
      <c r="S9" s="123"/>
    </row>
    <row r="10" spans="1:19" s="2" customFormat="1" ht="20.25" customHeight="1">
      <c r="A10" s="108"/>
      <c r="B10" s="124" t="s">
        <v>312</v>
      </c>
      <c r="C10" s="353"/>
      <c r="D10" s="353"/>
      <c r="E10" s="353"/>
      <c r="F10" s="353"/>
      <c r="G10" s="353"/>
      <c r="H10" s="483"/>
      <c r="I10" s="353"/>
      <c r="J10" s="109" t="s">
        <v>313</v>
      </c>
      <c r="K10" s="353"/>
      <c r="L10" s="353"/>
      <c r="M10" s="353"/>
      <c r="N10" s="353"/>
      <c r="O10" s="108"/>
      <c r="P10" s="203"/>
      <c r="Q10" s="108"/>
      <c r="R10" s="108"/>
      <c r="S10" s="13"/>
    </row>
    <row r="11" spans="1:19" s="2" customFormat="1" ht="20.25" customHeight="1">
      <c r="A11" s="3"/>
      <c r="B11" s="3" t="s">
        <v>122</v>
      </c>
      <c r="C11" s="3"/>
      <c r="D11" s="3"/>
      <c r="E11" s="99"/>
      <c r="F11" s="99"/>
      <c r="G11" s="7"/>
      <c r="H11" s="7"/>
      <c r="I11" s="7"/>
      <c r="J11" s="113" t="s">
        <v>314</v>
      </c>
      <c r="K11" s="7"/>
      <c r="L11" s="7"/>
      <c r="M11" s="3"/>
      <c r="N11" s="3"/>
      <c r="O11" s="3"/>
      <c r="P11" s="202"/>
      <c r="Q11" s="3"/>
      <c r="R11" s="3"/>
      <c r="S11" s="13"/>
    </row>
    <row r="12" spans="1:19" s="2" customFormat="1" ht="20.25" customHeight="1">
      <c r="A12" s="3"/>
      <c r="B12" s="3" t="s">
        <v>124</v>
      </c>
      <c r="C12" s="3"/>
      <c r="D12" s="3"/>
      <c r="E12" s="99"/>
      <c r="F12" s="99"/>
      <c r="G12" s="7"/>
      <c r="H12" s="7"/>
      <c r="I12" s="7"/>
      <c r="J12" s="113" t="s">
        <v>315</v>
      </c>
      <c r="K12" s="7"/>
      <c r="L12" s="7"/>
      <c r="M12" s="3"/>
      <c r="N12" s="3"/>
      <c r="O12" s="3"/>
      <c r="P12" s="202"/>
      <c r="Q12" s="3"/>
      <c r="R12" s="3"/>
      <c r="S12" s="13"/>
    </row>
    <row r="13" spans="1:19" s="2" customFormat="1" ht="20.25" customHeight="1">
      <c r="A13" s="3"/>
      <c r="B13" s="3" t="s">
        <v>127</v>
      </c>
      <c r="C13" s="3"/>
      <c r="D13" s="3"/>
      <c r="E13" s="99"/>
      <c r="F13" s="99"/>
      <c r="G13" s="7"/>
      <c r="H13" s="7"/>
      <c r="I13" s="7"/>
      <c r="J13" s="113" t="s">
        <v>316</v>
      </c>
      <c r="K13" s="7"/>
      <c r="L13" s="7"/>
      <c r="M13" s="3"/>
      <c r="N13" s="3"/>
      <c r="O13" s="3"/>
      <c r="P13" s="202"/>
      <c r="Q13" s="3"/>
      <c r="R13" s="3"/>
      <c r="S13" s="13"/>
    </row>
    <row r="14" spans="1:19" s="2" customFormat="1" ht="20.25" customHeight="1">
      <c r="A14" s="3"/>
      <c r="B14" s="3" t="s">
        <v>130</v>
      </c>
      <c r="C14" s="3"/>
      <c r="D14" s="3"/>
      <c r="E14" s="99"/>
      <c r="F14" s="99"/>
      <c r="G14" s="7"/>
      <c r="H14" s="7"/>
      <c r="I14" s="7"/>
      <c r="J14" s="113" t="s">
        <v>317</v>
      </c>
      <c r="K14" s="7"/>
      <c r="L14" s="7"/>
      <c r="M14" s="3"/>
      <c r="N14" s="3"/>
      <c r="O14" s="3"/>
      <c r="P14" s="202"/>
      <c r="Q14" s="3"/>
      <c r="R14" s="3"/>
      <c r="S14" s="13"/>
    </row>
    <row r="15" spans="1:19" s="2" customFormat="1" ht="20.25" customHeight="1">
      <c r="A15" s="3"/>
      <c r="B15" s="3"/>
      <c r="C15" s="3"/>
      <c r="D15" s="3"/>
      <c r="E15" s="99"/>
      <c r="F15" s="99"/>
      <c r="G15" s="7"/>
      <c r="H15" s="7"/>
      <c r="I15" s="7"/>
      <c r="J15" s="113"/>
      <c r="K15" s="7"/>
      <c r="L15" s="7"/>
      <c r="M15" s="3"/>
      <c r="N15" s="3"/>
      <c r="O15" s="3"/>
      <c r="P15" s="202"/>
      <c r="Q15" s="3"/>
      <c r="R15" s="3"/>
      <c r="S15" s="13"/>
    </row>
    <row r="16" spans="1:19" s="2" customFormat="1" ht="20.25" customHeight="1">
      <c r="A16" s="108"/>
      <c r="B16" s="107" t="s">
        <v>318</v>
      </c>
      <c r="C16" s="108"/>
      <c r="D16" s="108"/>
      <c r="E16" s="355"/>
      <c r="F16" s="355"/>
      <c r="G16" s="353"/>
      <c r="H16" s="353"/>
      <c r="I16" s="353"/>
      <c r="J16" s="109" t="s">
        <v>313</v>
      </c>
      <c r="K16" s="353"/>
      <c r="L16" s="353"/>
      <c r="M16" s="108"/>
      <c r="N16" s="108"/>
      <c r="O16" s="108"/>
      <c r="P16" s="203"/>
      <c r="Q16" s="108"/>
      <c r="R16" s="108"/>
      <c r="S16" s="13"/>
    </row>
    <row r="17" spans="1:19" s="2" customFormat="1" ht="20.25" customHeight="1">
      <c r="A17" s="3"/>
      <c r="B17" s="3" t="s">
        <v>319</v>
      </c>
      <c r="C17" s="3"/>
      <c r="D17" s="3"/>
      <c r="E17" s="99"/>
      <c r="F17" s="99"/>
      <c r="G17" s="7"/>
      <c r="H17" s="7"/>
      <c r="I17" s="7"/>
      <c r="J17" s="113" t="s">
        <v>320</v>
      </c>
      <c r="K17" s="7"/>
      <c r="L17" s="7"/>
      <c r="M17" s="3"/>
      <c r="N17" s="3"/>
      <c r="O17" s="3"/>
      <c r="P17" s="202"/>
      <c r="Q17" s="3"/>
      <c r="R17" s="3"/>
      <c r="S17" s="13"/>
    </row>
    <row r="18" spans="1:19" s="2" customFormat="1" ht="20.25" customHeight="1">
      <c r="A18" s="3"/>
      <c r="B18" s="3" t="s">
        <v>321</v>
      </c>
      <c r="C18" s="3"/>
      <c r="D18" s="3"/>
      <c r="E18" s="99"/>
      <c r="F18" s="99"/>
      <c r="G18" s="7"/>
      <c r="H18" s="7"/>
      <c r="I18" s="7"/>
      <c r="J18" s="113" t="s">
        <v>322</v>
      </c>
      <c r="K18" s="7"/>
      <c r="L18" s="7"/>
      <c r="M18" s="3"/>
      <c r="N18" s="3"/>
      <c r="O18" s="3"/>
      <c r="P18" s="202"/>
      <c r="Q18" s="3"/>
      <c r="R18" s="3"/>
      <c r="S18" s="13"/>
    </row>
    <row r="19" spans="1:19" s="2" customFormat="1" ht="20.25" customHeight="1">
      <c r="A19" s="3"/>
      <c r="B19" s="3" t="s">
        <v>323</v>
      </c>
      <c r="C19" s="3"/>
      <c r="D19" s="3"/>
      <c r="E19" s="99"/>
      <c r="F19" s="99"/>
      <c r="G19" s="7"/>
      <c r="H19" s="7"/>
      <c r="I19" s="7"/>
      <c r="J19" s="113" t="s">
        <v>324</v>
      </c>
      <c r="K19" s="7"/>
      <c r="L19" s="7"/>
      <c r="M19" s="3"/>
      <c r="N19" s="3"/>
      <c r="O19" s="3"/>
      <c r="P19" s="202"/>
      <c r="Q19" s="3"/>
      <c r="R19" s="3"/>
      <c r="S19" s="13"/>
    </row>
    <row r="20" spans="1:19" s="2" customFormat="1" ht="20.25" customHeight="1">
      <c r="A20" s="3"/>
      <c r="B20" s="3" t="s">
        <v>325</v>
      </c>
      <c r="C20" s="3"/>
      <c r="D20" s="3"/>
      <c r="E20" s="99"/>
      <c r="F20" s="99"/>
      <c r="G20" s="7"/>
      <c r="H20" s="7"/>
      <c r="I20" s="7"/>
      <c r="J20" s="113" t="s">
        <v>326</v>
      </c>
      <c r="K20" s="7"/>
      <c r="L20" s="7"/>
      <c r="M20" s="3"/>
      <c r="N20" s="3"/>
      <c r="O20" s="3"/>
      <c r="P20" s="202"/>
      <c r="Q20" s="3"/>
      <c r="R20" s="3"/>
      <c r="S20" s="13"/>
    </row>
    <row r="21" spans="1:19" s="2" customFormat="1" ht="20.25" customHeight="1">
      <c r="A21" s="3"/>
      <c r="B21" s="3" t="s">
        <v>327</v>
      </c>
      <c r="C21" s="3"/>
      <c r="D21" s="3"/>
      <c r="E21" s="99"/>
      <c r="F21" s="99"/>
      <c r="G21" s="7"/>
      <c r="H21" s="7"/>
      <c r="I21" s="7"/>
      <c r="J21" s="113" t="s">
        <v>328</v>
      </c>
      <c r="K21" s="7"/>
      <c r="L21" s="7"/>
      <c r="M21" s="3"/>
      <c r="N21" s="3"/>
      <c r="O21" s="3"/>
      <c r="P21" s="202"/>
      <c r="Q21" s="3"/>
      <c r="R21" s="3"/>
      <c r="S21" s="13"/>
    </row>
    <row r="22" spans="1:19" s="2" customFormat="1" ht="20.25" customHeight="1">
      <c r="A22" s="3"/>
      <c r="B22" s="3" t="s">
        <v>329</v>
      </c>
      <c r="C22" s="3"/>
      <c r="D22" s="3"/>
      <c r="E22" s="99"/>
      <c r="F22" s="99"/>
      <c r="G22" s="7"/>
      <c r="H22" s="7"/>
      <c r="I22" s="7"/>
      <c r="J22" s="113" t="s">
        <v>330</v>
      </c>
      <c r="K22" s="7"/>
      <c r="L22" s="7"/>
      <c r="M22" s="3"/>
      <c r="N22" s="3"/>
      <c r="O22" s="3"/>
      <c r="P22" s="202"/>
      <c r="Q22" s="3"/>
      <c r="R22" s="3"/>
      <c r="S22" s="13"/>
    </row>
    <row r="23" spans="1:19" s="2" customFormat="1" ht="20.25" customHeight="1">
      <c r="A23" s="3"/>
      <c r="B23" s="7"/>
      <c r="C23" s="3"/>
      <c r="D23" s="3"/>
      <c r="E23" s="99"/>
      <c r="F23" s="99"/>
      <c r="G23" s="7"/>
      <c r="H23" s="7"/>
      <c r="I23" s="7"/>
      <c r="J23" s="7"/>
      <c r="K23" s="7"/>
      <c r="L23" s="7"/>
      <c r="M23" s="3"/>
      <c r="N23" s="3"/>
      <c r="O23" s="3"/>
      <c r="P23" s="3"/>
      <c r="Q23" s="3"/>
      <c r="R23" s="3"/>
      <c r="S23" s="13"/>
    </row>
  </sheetData>
  <mergeCells count="10">
    <mergeCell ref="N1:N2"/>
    <mergeCell ref="B3:F3"/>
    <mergeCell ref="G3:K3"/>
    <mergeCell ref="B4:F4"/>
    <mergeCell ref="G4:K4"/>
    <mergeCell ref="B5:F5"/>
    <mergeCell ref="G5:K5"/>
    <mergeCell ref="B6:F6"/>
    <mergeCell ref="B1:K2"/>
    <mergeCell ref="L1:L2"/>
  </mergeCells>
  <hyperlinks>
    <hyperlink ref="B3:F3" location="'General - PRO'!A1" tooltip="1. Profile" display="1. Profile" xr:uid="{00000000-0004-0000-0500-000000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7829" r:id="rId4" name="Drop Down 5">
              <controlPr defaultSize="0" autoLine="0" autoPict="0">
                <anchor moveWithCells="1">
                  <from>
                    <xdr:col>6</xdr:col>
                    <xdr:colOff>449580</xdr:colOff>
                    <xdr:row>13</xdr:row>
                    <xdr:rowOff>22860</xdr:rowOff>
                  </from>
                  <to>
                    <xdr:col>8</xdr:col>
                    <xdr:colOff>563880</xdr:colOff>
                    <xdr:row>13</xdr:row>
                    <xdr:rowOff>228600</xdr:rowOff>
                  </to>
                </anchor>
              </controlPr>
            </control>
          </mc:Choice>
        </mc:AlternateContent>
        <mc:AlternateContent xmlns:mc="http://schemas.openxmlformats.org/markup-compatibility/2006">
          <mc:Choice Requires="x14">
            <control shapeId="77830" r:id="rId5" name="Drop Down 6">
              <controlPr defaultSize="0" autoLine="0" autoPict="0">
                <anchor moveWithCells="1">
                  <from>
                    <xdr:col>6</xdr:col>
                    <xdr:colOff>449580</xdr:colOff>
                    <xdr:row>12</xdr:row>
                    <xdr:rowOff>22860</xdr:rowOff>
                  </from>
                  <to>
                    <xdr:col>8</xdr:col>
                    <xdr:colOff>563880</xdr:colOff>
                    <xdr:row>12</xdr:row>
                    <xdr:rowOff>228600</xdr:rowOff>
                  </to>
                </anchor>
              </controlPr>
            </control>
          </mc:Choice>
        </mc:AlternateContent>
        <mc:AlternateContent xmlns:mc="http://schemas.openxmlformats.org/markup-compatibility/2006">
          <mc:Choice Requires="x14">
            <control shapeId="77831" r:id="rId6" name="Drop Down 7">
              <controlPr defaultSize="0" autoLine="0" autoPict="0">
                <anchor moveWithCells="1">
                  <from>
                    <xdr:col>6</xdr:col>
                    <xdr:colOff>449580</xdr:colOff>
                    <xdr:row>11</xdr:row>
                    <xdr:rowOff>22860</xdr:rowOff>
                  </from>
                  <to>
                    <xdr:col>8</xdr:col>
                    <xdr:colOff>563880</xdr:colOff>
                    <xdr:row>11</xdr:row>
                    <xdr:rowOff>228600</xdr:rowOff>
                  </to>
                </anchor>
              </controlPr>
            </control>
          </mc:Choice>
        </mc:AlternateContent>
        <mc:AlternateContent xmlns:mc="http://schemas.openxmlformats.org/markup-compatibility/2006">
          <mc:Choice Requires="x14">
            <control shapeId="77832" r:id="rId7" name="Drop Down 8">
              <controlPr defaultSize="0" autoLine="0" autoPict="0">
                <anchor moveWithCells="1">
                  <from>
                    <xdr:col>6</xdr:col>
                    <xdr:colOff>449580</xdr:colOff>
                    <xdr:row>10</xdr:row>
                    <xdr:rowOff>22860</xdr:rowOff>
                  </from>
                  <to>
                    <xdr:col>8</xdr:col>
                    <xdr:colOff>563880</xdr:colOff>
                    <xdr:row>10</xdr:row>
                    <xdr:rowOff>228600</xdr:rowOff>
                  </to>
                </anchor>
              </controlPr>
            </control>
          </mc:Choice>
        </mc:AlternateContent>
        <mc:AlternateContent xmlns:mc="http://schemas.openxmlformats.org/markup-compatibility/2006">
          <mc:Choice Requires="x14">
            <control shapeId="77833" r:id="rId8" name="Drop Down 9">
              <controlPr defaultSize="0" autoLine="0" autoPict="0">
                <anchor moveWithCells="1">
                  <from>
                    <xdr:col>6</xdr:col>
                    <xdr:colOff>449580</xdr:colOff>
                    <xdr:row>16</xdr:row>
                    <xdr:rowOff>22860</xdr:rowOff>
                  </from>
                  <to>
                    <xdr:col>8</xdr:col>
                    <xdr:colOff>563880</xdr:colOff>
                    <xdr:row>16</xdr:row>
                    <xdr:rowOff>228600</xdr:rowOff>
                  </to>
                </anchor>
              </controlPr>
            </control>
          </mc:Choice>
        </mc:AlternateContent>
        <mc:AlternateContent xmlns:mc="http://schemas.openxmlformats.org/markup-compatibility/2006">
          <mc:Choice Requires="x14">
            <control shapeId="77839" r:id="rId9" name="Drop Down 15">
              <controlPr defaultSize="0" autoLine="0" autoPict="0">
                <anchor moveWithCells="1">
                  <from>
                    <xdr:col>6</xdr:col>
                    <xdr:colOff>449580</xdr:colOff>
                    <xdr:row>21</xdr:row>
                    <xdr:rowOff>22860</xdr:rowOff>
                  </from>
                  <to>
                    <xdr:col>8</xdr:col>
                    <xdr:colOff>563880</xdr:colOff>
                    <xdr:row>21</xdr:row>
                    <xdr:rowOff>228600</xdr:rowOff>
                  </to>
                </anchor>
              </controlPr>
            </control>
          </mc:Choice>
        </mc:AlternateContent>
        <mc:AlternateContent xmlns:mc="http://schemas.openxmlformats.org/markup-compatibility/2006">
          <mc:Choice Requires="x14">
            <control shapeId="77840" r:id="rId10" name="Drop Down 16">
              <controlPr defaultSize="0" autoLine="0" autoPict="0">
                <anchor moveWithCells="1">
                  <from>
                    <xdr:col>6</xdr:col>
                    <xdr:colOff>449580</xdr:colOff>
                    <xdr:row>20</xdr:row>
                    <xdr:rowOff>22860</xdr:rowOff>
                  </from>
                  <to>
                    <xdr:col>8</xdr:col>
                    <xdr:colOff>563880</xdr:colOff>
                    <xdr:row>20</xdr:row>
                    <xdr:rowOff>228600</xdr:rowOff>
                  </to>
                </anchor>
              </controlPr>
            </control>
          </mc:Choice>
        </mc:AlternateContent>
        <mc:AlternateContent xmlns:mc="http://schemas.openxmlformats.org/markup-compatibility/2006">
          <mc:Choice Requires="x14">
            <control shapeId="77841" r:id="rId11" name="Drop Down 17">
              <controlPr defaultSize="0" autoLine="0" autoPict="0">
                <anchor moveWithCells="1">
                  <from>
                    <xdr:col>6</xdr:col>
                    <xdr:colOff>449580</xdr:colOff>
                    <xdr:row>19</xdr:row>
                    <xdr:rowOff>22860</xdr:rowOff>
                  </from>
                  <to>
                    <xdr:col>8</xdr:col>
                    <xdr:colOff>563880</xdr:colOff>
                    <xdr:row>19</xdr:row>
                    <xdr:rowOff>228600</xdr:rowOff>
                  </to>
                </anchor>
              </controlPr>
            </control>
          </mc:Choice>
        </mc:AlternateContent>
        <mc:AlternateContent xmlns:mc="http://schemas.openxmlformats.org/markup-compatibility/2006">
          <mc:Choice Requires="x14">
            <control shapeId="77842" r:id="rId12" name="Drop Down 18">
              <controlPr defaultSize="0" autoLine="0" autoPict="0">
                <anchor moveWithCells="1">
                  <from>
                    <xdr:col>6</xdr:col>
                    <xdr:colOff>449580</xdr:colOff>
                    <xdr:row>18</xdr:row>
                    <xdr:rowOff>22860</xdr:rowOff>
                  </from>
                  <to>
                    <xdr:col>8</xdr:col>
                    <xdr:colOff>563880</xdr:colOff>
                    <xdr:row>18</xdr:row>
                    <xdr:rowOff>228600</xdr:rowOff>
                  </to>
                </anchor>
              </controlPr>
            </control>
          </mc:Choice>
        </mc:AlternateContent>
        <mc:AlternateContent xmlns:mc="http://schemas.openxmlformats.org/markup-compatibility/2006">
          <mc:Choice Requires="x14">
            <control shapeId="77844" r:id="rId13" name="Drop Down 20">
              <controlPr defaultSize="0" autoLine="0" autoPict="0">
                <anchor moveWithCells="1">
                  <from>
                    <xdr:col>6</xdr:col>
                    <xdr:colOff>449580</xdr:colOff>
                    <xdr:row>17</xdr:row>
                    <xdr:rowOff>22860</xdr:rowOff>
                  </from>
                  <to>
                    <xdr:col>8</xdr:col>
                    <xdr:colOff>563880</xdr:colOff>
                    <xdr:row>17</xdr:row>
                    <xdr:rowOff>228600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
    <tabColor rgb="FF0070C0"/>
  </sheetPr>
  <dimension ref="A1:Z80"/>
  <sheetViews>
    <sheetView showRowColHeaders="0" zoomScaleNormal="100" workbookViewId="0">
      <pane ySplit="7" topLeftCell="A8" activePane="bottomLeft" state="frozen"/>
      <selection pane="bottomLeft"/>
    </sheetView>
  </sheetViews>
  <sheetFormatPr defaultColWidth="0" defaultRowHeight="15" customHeight="1"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style="32" bestFit="1" customWidth="1"/>
    <col min="17" max="17" width="110.7109375" style="32" customWidth="1"/>
    <col min="18" max="18" width="2.28515625" customWidth="1"/>
    <col min="19" max="20" width="0" hidden="1" customWidth="1"/>
    <col min="21" max="16384" width="9.28515625" hidden="1"/>
  </cols>
  <sheetData>
    <row r="1" spans="1:26" ht="20.100000000000001" customHeight="1">
      <c r="A1" s="328"/>
      <c r="B1" s="846" t="s">
        <v>13</v>
      </c>
      <c r="C1" s="847"/>
      <c r="D1" s="847"/>
      <c r="E1" s="847"/>
      <c r="F1" s="847"/>
      <c r="G1" s="847"/>
      <c r="H1" s="847"/>
      <c r="I1" s="847"/>
      <c r="J1" s="847"/>
      <c r="K1" s="847"/>
      <c r="L1" s="839"/>
      <c r="M1" s="340"/>
      <c r="N1" s="877"/>
      <c r="O1" s="329"/>
      <c r="P1" s="329"/>
      <c r="Q1" s="329"/>
      <c r="R1" s="330"/>
      <c r="S1" s="340"/>
      <c r="T1" s="839"/>
      <c r="U1" s="340"/>
      <c r="V1" s="839"/>
      <c r="W1" s="329"/>
      <c r="X1" s="329"/>
      <c r="Y1" s="329"/>
      <c r="Z1" s="330"/>
    </row>
    <row r="2" spans="1:26" ht="20.100000000000001" customHeight="1">
      <c r="A2" s="331"/>
      <c r="B2" s="848"/>
      <c r="C2" s="849"/>
      <c r="D2" s="849"/>
      <c r="E2" s="849"/>
      <c r="F2" s="849"/>
      <c r="G2" s="849"/>
      <c r="H2" s="849"/>
      <c r="I2" s="849"/>
      <c r="J2" s="849"/>
      <c r="K2" s="849"/>
      <c r="L2" s="840"/>
      <c r="M2" s="325"/>
      <c r="N2" s="840"/>
      <c r="O2" s="337"/>
      <c r="P2" s="337"/>
      <c r="Q2" s="337"/>
      <c r="R2" s="338"/>
      <c r="S2" s="325"/>
      <c r="T2" s="840"/>
      <c r="U2" s="325"/>
      <c r="V2" s="840"/>
      <c r="W2" s="337"/>
      <c r="X2" s="337"/>
      <c r="Y2" s="337"/>
      <c r="Z2" s="338"/>
    </row>
    <row r="3" spans="1:26" ht="20.100000000000001" customHeight="1">
      <c r="A3" s="331"/>
      <c r="B3" s="841" t="s">
        <v>331</v>
      </c>
      <c r="C3" s="842"/>
      <c r="D3" s="842"/>
      <c r="E3" s="842"/>
      <c r="F3" s="843"/>
      <c r="G3" s="836" t="s">
        <v>18</v>
      </c>
      <c r="H3" s="837"/>
      <c r="I3" s="837"/>
      <c r="J3" s="837"/>
      <c r="K3" s="837"/>
      <c r="L3" s="317"/>
      <c r="M3" s="317"/>
      <c r="N3" s="317"/>
      <c r="O3" s="332"/>
      <c r="P3" s="332"/>
      <c r="Q3" s="332"/>
      <c r="R3" s="333"/>
      <c r="S3" s="327"/>
      <c r="T3" s="317"/>
      <c r="U3" s="317"/>
      <c r="V3" s="317"/>
      <c r="W3" s="332"/>
      <c r="X3" s="332"/>
      <c r="Y3" s="332"/>
      <c r="Z3" s="333"/>
    </row>
    <row r="4" spans="1:26" ht="20.100000000000001" customHeight="1">
      <c r="A4" s="331"/>
      <c r="B4" s="836" t="s">
        <v>332</v>
      </c>
      <c r="C4" s="837"/>
      <c r="D4" s="837"/>
      <c r="E4" s="837"/>
      <c r="F4" s="837"/>
      <c r="G4" s="844"/>
      <c r="H4" s="845"/>
      <c r="I4" s="845"/>
      <c r="J4" s="845"/>
      <c r="K4" s="845"/>
      <c r="L4" s="317"/>
      <c r="M4" s="317"/>
      <c r="N4" s="317"/>
      <c r="O4" s="332"/>
      <c r="P4" s="332"/>
      <c r="Q4" s="332"/>
      <c r="R4" s="333"/>
      <c r="S4" s="326"/>
      <c r="T4" s="317"/>
      <c r="U4" s="317"/>
      <c r="V4" s="317"/>
      <c r="W4" s="332"/>
      <c r="X4" s="332"/>
      <c r="Y4" s="332"/>
      <c r="Z4" s="333"/>
    </row>
    <row r="5" spans="1:26" ht="20.100000000000001" customHeight="1">
      <c r="A5" s="331"/>
      <c r="B5" s="836" t="s">
        <v>16</v>
      </c>
      <c r="C5" s="837"/>
      <c r="D5" s="837"/>
      <c r="E5" s="837"/>
      <c r="F5" s="837"/>
      <c r="G5" s="844"/>
      <c r="H5" s="845"/>
      <c r="I5" s="845"/>
      <c r="J5" s="845"/>
      <c r="K5" s="845"/>
      <c r="L5" s="317"/>
      <c r="M5" s="317"/>
      <c r="N5" s="317"/>
      <c r="O5" s="332"/>
      <c r="P5" s="332"/>
      <c r="Q5" s="332"/>
      <c r="R5" s="333"/>
      <c r="S5" s="326"/>
      <c r="T5" s="317"/>
      <c r="U5" s="317"/>
      <c r="V5" s="317"/>
      <c r="W5" s="332"/>
      <c r="X5" s="332"/>
      <c r="Y5" s="332"/>
      <c r="Z5" s="333"/>
    </row>
    <row r="6" spans="1:26" ht="20.100000000000001" customHeight="1">
      <c r="A6" s="331"/>
      <c r="B6" s="836" t="s">
        <v>17</v>
      </c>
      <c r="C6" s="837"/>
      <c r="D6" s="837"/>
      <c r="E6" s="837"/>
      <c r="F6" s="837"/>
      <c r="G6" s="339"/>
      <c r="H6" s="317"/>
      <c r="I6" s="317"/>
      <c r="J6" s="317"/>
      <c r="K6" s="317"/>
      <c r="L6" s="317"/>
      <c r="M6" s="317"/>
      <c r="N6" s="317"/>
      <c r="O6" s="332"/>
      <c r="P6" s="332"/>
      <c r="Q6" s="332"/>
      <c r="R6" s="333"/>
      <c r="S6" s="317"/>
      <c r="T6" s="317"/>
      <c r="U6" s="317"/>
      <c r="V6" s="317"/>
      <c r="W6" s="332"/>
      <c r="X6" s="332"/>
      <c r="Y6" s="332"/>
      <c r="Z6" s="333"/>
    </row>
    <row r="7" spans="1:26" ht="20.100000000000001" customHeight="1" thickBot="1">
      <c r="A7" s="334"/>
      <c r="B7" s="335"/>
      <c r="C7" s="335"/>
      <c r="D7" s="335"/>
      <c r="E7" s="335"/>
      <c r="F7" s="335"/>
      <c r="G7" s="335"/>
      <c r="H7" s="335"/>
      <c r="I7" s="335"/>
      <c r="J7" s="335"/>
      <c r="K7" s="335"/>
      <c r="L7" s="335"/>
      <c r="M7" s="335"/>
      <c r="N7" s="335"/>
      <c r="O7" s="335"/>
      <c r="P7" s="335"/>
      <c r="Q7" s="335"/>
      <c r="R7" s="336"/>
      <c r="S7" s="335"/>
      <c r="T7" s="335"/>
      <c r="U7" s="335"/>
      <c r="V7" s="335"/>
      <c r="W7" s="335"/>
      <c r="X7" s="335"/>
      <c r="Y7" s="335"/>
      <c r="Z7" s="336"/>
    </row>
    <row r="8" spans="1:26" ht="20.100000000000001" customHeight="1">
      <c r="A8" s="103"/>
      <c r="B8" s="17"/>
      <c r="C8" s="17"/>
      <c r="D8" s="17"/>
      <c r="E8" s="17"/>
      <c r="F8" s="17"/>
      <c r="G8" s="17"/>
      <c r="H8" s="17"/>
      <c r="I8" s="17"/>
      <c r="J8" s="17"/>
      <c r="K8" s="17"/>
      <c r="L8" s="17"/>
      <c r="M8" s="17"/>
      <c r="N8" s="17"/>
      <c r="O8" s="17"/>
      <c r="P8" s="197"/>
      <c r="Q8" s="17"/>
      <c r="R8" s="18"/>
    </row>
    <row r="9" spans="1:26" ht="20.100000000000001" customHeight="1">
      <c r="A9" s="106">
        <v>1</v>
      </c>
      <c r="B9" s="107" t="s">
        <v>333</v>
      </c>
      <c r="C9" s="107"/>
      <c r="D9" s="107"/>
      <c r="E9" s="107"/>
      <c r="F9" s="107"/>
      <c r="G9" s="107"/>
      <c r="H9" s="107"/>
      <c r="I9" s="107"/>
      <c r="J9" s="107"/>
      <c r="K9" s="107"/>
      <c r="L9" s="109" t="s">
        <v>334</v>
      </c>
      <c r="M9" s="108"/>
      <c r="N9" s="109" t="s">
        <v>335</v>
      </c>
      <c r="O9" s="191"/>
      <c r="P9" s="819" t="s">
        <v>92</v>
      </c>
      <c r="Q9" s="115" t="s">
        <v>313</v>
      </c>
      <c r="R9" s="104"/>
    </row>
    <row r="10" spans="1:26" ht="20.100000000000001" customHeight="1">
      <c r="A10" s="6"/>
      <c r="B10" s="3" t="s">
        <v>336</v>
      </c>
      <c r="C10" s="3" t="s">
        <v>337</v>
      </c>
      <c r="D10" s="3"/>
      <c r="E10" s="3"/>
      <c r="F10" s="3"/>
      <c r="G10" s="3"/>
      <c r="H10" s="3"/>
      <c r="I10" s="3"/>
      <c r="J10" s="3"/>
      <c r="K10" s="3"/>
      <c r="L10" s="110"/>
      <c r="M10" s="5"/>
      <c r="N10" s="110"/>
      <c r="O10" s="192"/>
      <c r="P10" s="820" t="str">
        <f>VLOOKUP(_Output!D4,_Guidance!B4:C9,2,FALSE)</f>
        <v xml:space="preserve"> </v>
      </c>
      <c r="Q10" s="116" t="s">
        <v>338</v>
      </c>
      <c r="R10" s="14"/>
    </row>
    <row r="11" spans="1:26" ht="20.100000000000001" customHeight="1">
      <c r="A11" s="6"/>
      <c r="B11" s="3" t="s">
        <v>339</v>
      </c>
      <c r="C11" s="3" t="s">
        <v>340</v>
      </c>
      <c r="D11" s="3"/>
      <c r="E11" s="3"/>
      <c r="F11" s="3"/>
      <c r="G11" s="3"/>
      <c r="H11" s="3"/>
      <c r="I11" s="3"/>
      <c r="J11" s="3"/>
      <c r="K11" s="7"/>
      <c r="L11" s="110"/>
      <c r="M11" s="5"/>
      <c r="N11" s="110"/>
      <c r="O11" s="192"/>
      <c r="P11" s="820" t="str">
        <f>VLOOKUP(_Output!D5,_Guidance!B10:C15,2,FALSE)</f>
        <v xml:space="preserve"> </v>
      </c>
      <c r="Q11" s="116" t="s">
        <v>341</v>
      </c>
      <c r="R11" s="14"/>
    </row>
    <row r="12" spans="1:26" ht="20.100000000000001" customHeight="1">
      <c r="A12" s="6"/>
      <c r="B12" s="12" t="s">
        <v>342</v>
      </c>
      <c r="C12" s="12" t="s">
        <v>343</v>
      </c>
      <c r="D12" s="8"/>
      <c r="E12" s="8"/>
      <c r="F12" s="8"/>
      <c r="G12" s="8"/>
      <c r="H12" s="8"/>
      <c r="I12" s="8"/>
      <c r="J12" s="8"/>
      <c r="K12" s="3"/>
      <c r="L12" s="110"/>
      <c r="M12" s="5"/>
      <c r="N12" s="110"/>
      <c r="O12" s="192"/>
      <c r="P12" s="820" t="str">
        <f>VLOOKUP(_Output!D6,_Guidance!B16:C21,2,FALSE)</f>
        <v xml:space="preserve"> </v>
      </c>
      <c r="Q12" s="116" t="s">
        <v>344</v>
      </c>
      <c r="R12" s="14"/>
    </row>
    <row r="13" spans="1:26" ht="20.100000000000001" customHeight="1">
      <c r="A13" s="6"/>
      <c r="B13" s="12" t="s">
        <v>345</v>
      </c>
      <c r="C13" s="3" t="s">
        <v>346</v>
      </c>
      <c r="D13" s="8"/>
      <c r="E13" s="8"/>
      <c r="F13" s="8"/>
      <c r="G13" s="8"/>
      <c r="H13" s="8"/>
      <c r="I13" s="8"/>
      <c r="J13" s="8"/>
      <c r="K13" s="3"/>
      <c r="L13" s="110"/>
      <c r="M13" s="5"/>
      <c r="N13" s="110"/>
      <c r="O13" s="192"/>
      <c r="P13" s="820" t="str">
        <f>VLOOKUP(_Output!D7,_Guidance!B22:C27,2,FALSE)</f>
        <v xml:space="preserve"> </v>
      </c>
      <c r="Q13" s="116" t="s">
        <v>347</v>
      </c>
      <c r="R13" s="14"/>
    </row>
    <row r="14" spans="1:26" ht="20.100000000000001" customHeight="1">
      <c r="A14" s="6"/>
      <c r="B14" s="12" t="s">
        <v>348</v>
      </c>
      <c r="C14" s="3" t="s">
        <v>349</v>
      </c>
      <c r="D14" s="8"/>
      <c r="E14" s="8"/>
      <c r="F14" s="8"/>
      <c r="G14" s="8"/>
      <c r="H14" s="8"/>
      <c r="I14" s="8"/>
      <c r="J14" s="8"/>
      <c r="K14" s="3"/>
      <c r="L14" s="110"/>
      <c r="M14" s="5"/>
      <c r="N14" s="110"/>
      <c r="O14" s="192"/>
      <c r="P14" s="820" t="str">
        <f>VLOOKUP(_Output!D8,_Guidance!B28:C33,2,FALSE)</f>
        <v xml:space="preserve"> </v>
      </c>
      <c r="Q14" s="116" t="s">
        <v>350</v>
      </c>
      <c r="R14" s="14"/>
    </row>
    <row r="15" spans="1:26" ht="20.100000000000001" customHeight="1">
      <c r="A15" s="6"/>
      <c r="B15" s="3"/>
      <c r="C15" s="3"/>
      <c r="D15" s="3"/>
      <c r="E15" s="3"/>
      <c r="F15" s="3"/>
      <c r="G15" s="3"/>
      <c r="H15" s="3"/>
      <c r="I15" s="3"/>
      <c r="J15" s="3"/>
      <c r="K15" s="3"/>
      <c r="L15" s="110"/>
      <c r="M15" s="5"/>
      <c r="N15" s="110"/>
      <c r="O15" s="192"/>
      <c r="P15" s="821"/>
      <c r="Q15" s="116"/>
      <c r="R15" s="14"/>
    </row>
    <row r="16" spans="1:26" ht="20.100000000000001" customHeight="1">
      <c r="A16" s="106"/>
      <c r="B16" s="107" t="s">
        <v>351</v>
      </c>
      <c r="C16" s="108"/>
      <c r="D16" s="107"/>
      <c r="E16" s="107"/>
      <c r="F16" s="107"/>
      <c r="G16" s="107"/>
      <c r="H16" s="107"/>
      <c r="I16" s="107"/>
      <c r="J16" s="107"/>
      <c r="K16" s="108"/>
      <c r="L16" s="114"/>
      <c r="M16" s="5"/>
      <c r="N16" s="114"/>
      <c r="O16" s="196"/>
      <c r="P16" s="822"/>
      <c r="Q16" s="121"/>
      <c r="R16" s="14"/>
    </row>
    <row r="17" spans="1:18" ht="20.25" customHeight="1">
      <c r="A17" s="9"/>
      <c r="B17" s="3" t="s">
        <v>352</v>
      </c>
      <c r="C17" s="3" t="s">
        <v>353</v>
      </c>
      <c r="D17" s="21"/>
      <c r="E17" s="21"/>
      <c r="F17" s="21"/>
      <c r="G17" s="21"/>
      <c r="H17" s="21"/>
      <c r="I17" s="21"/>
      <c r="J17" s="21"/>
      <c r="K17" s="21"/>
      <c r="L17" s="607" t="s">
        <v>336</v>
      </c>
      <c r="M17" s="608"/>
      <c r="N17" s="920"/>
      <c r="O17" s="920"/>
      <c r="P17" s="920"/>
      <c r="Q17" s="921"/>
      <c r="R17" s="14"/>
    </row>
    <row r="18" spans="1:18" ht="20.25" customHeight="1">
      <c r="A18" s="9"/>
      <c r="B18" s="21"/>
      <c r="C18" s="21"/>
      <c r="D18" s="21"/>
      <c r="E18" s="21"/>
      <c r="F18" s="21"/>
      <c r="G18" s="21"/>
      <c r="H18" s="21"/>
      <c r="I18" s="21"/>
      <c r="J18" s="21"/>
      <c r="K18" s="21"/>
      <c r="L18" s="609" t="s">
        <v>339</v>
      </c>
      <c r="M18" s="610"/>
      <c r="N18" s="922"/>
      <c r="O18" s="922"/>
      <c r="P18" s="922"/>
      <c r="Q18" s="923"/>
      <c r="R18" s="14"/>
    </row>
    <row r="19" spans="1:18" ht="20.25" customHeight="1">
      <c r="A19" s="9"/>
      <c r="B19" s="21"/>
      <c r="C19" s="21"/>
      <c r="D19" s="21"/>
      <c r="E19" s="21"/>
      <c r="F19" s="21"/>
      <c r="G19" s="21"/>
      <c r="H19" s="21"/>
      <c r="I19" s="21"/>
      <c r="J19" s="21"/>
      <c r="K19" s="21"/>
      <c r="L19" s="609" t="s">
        <v>342</v>
      </c>
      <c r="M19" s="610"/>
      <c r="N19" s="922"/>
      <c r="O19" s="922"/>
      <c r="P19" s="922"/>
      <c r="Q19" s="923"/>
      <c r="R19" s="14"/>
    </row>
    <row r="20" spans="1:18" ht="20.25" customHeight="1">
      <c r="A20" s="9"/>
      <c r="B20" s="21"/>
      <c r="C20" s="21"/>
      <c r="D20" s="21"/>
      <c r="E20" s="21"/>
      <c r="F20" s="21"/>
      <c r="G20" s="21"/>
      <c r="H20" s="21"/>
      <c r="I20" s="21"/>
      <c r="J20" s="21"/>
      <c r="K20" s="21"/>
      <c r="L20" s="609" t="s">
        <v>345</v>
      </c>
      <c r="M20" s="610"/>
      <c r="N20" s="924"/>
      <c r="O20" s="924"/>
      <c r="P20" s="924"/>
      <c r="Q20" s="925"/>
      <c r="R20" s="14"/>
    </row>
    <row r="21" spans="1:18" ht="20.25" customHeight="1">
      <c r="A21" s="9"/>
      <c r="B21" s="21"/>
      <c r="C21" s="21"/>
      <c r="D21" s="21"/>
      <c r="E21" s="21"/>
      <c r="F21" s="21"/>
      <c r="G21" s="21"/>
      <c r="H21" s="21"/>
      <c r="I21" s="21"/>
      <c r="J21" s="21"/>
      <c r="K21" s="21"/>
      <c r="L21" s="611" t="s">
        <v>348</v>
      </c>
      <c r="M21" s="612"/>
      <c r="N21" s="926"/>
      <c r="O21" s="926"/>
      <c r="P21" s="926"/>
      <c r="Q21" s="927"/>
      <c r="R21" s="14"/>
    </row>
    <row r="22" spans="1:18" ht="20.100000000000001" customHeight="1" thickBot="1">
      <c r="A22" s="10"/>
      <c r="B22" s="11"/>
      <c r="C22" s="11"/>
      <c r="D22" s="11"/>
      <c r="E22" s="11"/>
      <c r="F22" s="11"/>
      <c r="G22" s="11"/>
      <c r="H22" s="11"/>
      <c r="I22" s="11"/>
      <c r="J22" s="11"/>
      <c r="K22" s="11"/>
      <c r="L22" s="11"/>
      <c r="M22" s="11"/>
      <c r="N22" s="11"/>
      <c r="O22" s="11"/>
      <c r="P22" s="31"/>
      <c r="Q22" s="31"/>
      <c r="R22" s="15"/>
    </row>
    <row r="23" spans="1:18" ht="14.45" hidden="1"/>
    <row r="24" spans="1:18" ht="14.45" hidden="1"/>
    <row r="25" spans="1:18" ht="14.45" hidden="1"/>
    <row r="26" spans="1:18" ht="14.45" hidden="1"/>
    <row r="27" spans="1:18" ht="14.45" hidden="1"/>
    <row r="28" spans="1:18" ht="14.45" hidden="1"/>
    <row r="29" spans="1:18" ht="14.45" hidden="1"/>
    <row r="30" spans="1:18" ht="14.45" hidden="1"/>
    <row r="31" spans="1:18" ht="14.45" hidden="1"/>
    <row r="32" spans="1:18" ht="14.45" hidden="1"/>
    <row r="33" ht="14.45" hidden="1"/>
    <row r="34" ht="14.45" hidden="1"/>
    <row r="35" ht="14.45" hidden="1"/>
    <row r="36" ht="14.45" hidden="1"/>
    <row r="37" ht="14.45" hidden="1"/>
    <row r="38" ht="14.45" hidden="1"/>
    <row r="39" ht="14.45" hidden="1"/>
    <row r="40" ht="14.45" hidden="1"/>
    <row r="41" ht="14.45" hidden="1"/>
    <row r="42" ht="14.45" hidden="1"/>
    <row r="43" ht="14.45" hidden="1"/>
    <row r="44" ht="14.45" hidden="1"/>
    <row r="45" ht="14.45" hidden="1"/>
    <row r="46" ht="14.45" hidden="1"/>
    <row r="47" ht="14.45" hidden="1"/>
    <row r="48" ht="14.45" hidden="1"/>
    <row r="49" ht="14.45" hidden="1"/>
    <row r="50" ht="14.45" hidden="1"/>
    <row r="51" ht="14.45" hidden="1"/>
    <row r="52" ht="14.45" hidden="1"/>
    <row r="53" ht="14.45" hidden="1"/>
    <row r="54" ht="14.45" hidden="1"/>
    <row r="55" ht="14.45" hidden="1"/>
    <row r="56" ht="14.45" hidden="1"/>
    <row r="57" ht="14.45" hidden="1"/>
    <row r="58" ht="14.45" hidden="1"/>
    <row r="59" ht="14.45" hidden="1"/>
    <row r="60" ht="14.45" hidden="1"/>
    <row r="61" ht="14.45" hidden="1"/>
    <row r="62" ht="14.45" hidden="1"/>
    <row r="63" ht="14.45" hidden="1"/>
    <row r="64" ht="14.45" hidden="1"/>
    <row r="65" ht="14.45" hidden="1"/>
    <row r="66" ht="14.45" hidden="1"/>
    <row r="67" ht="14.45" hidden="1"/>
    <row r="68" ht="14.45" hidden="1"/>
    <row r="69" ht="14.45" hidden="1"/>
    <row r="70" ht="14.45" hidden="1"/>
    <row r="71" ht="14.45" hidden="1"/>
    <row r="72" ht="14.45" hidden="1"/>
    <row r="73" ht="14.45" hidden="1"/>
    <row r="74" ht="14.45" hidden="1"/>
    <row r="75" ht="14.45" hidden="1"/>
    <row r="76" ht="14.45" hidden="1"/>
    <row r="77" ht="14.45" hidden="1"/>
    <row r="78" ht="14.45" hidden="1"/>
    <row r="79" ht="14.45" hidden="1"/>
    <row r="80" ht="14.45" hidden="1"/>
  </sheetData>
  <mergeCells count="17">
    <mergeCell ref="N17:Q17"/>
    <mergeCell ref="N18:Q18"/>
    <mergeCell ref="N19:Q19"/>
    <mergeCell ref="N20:Q20"/>
    <mergeCell ref="N21:Q21"/>
    <mergeCell ref="V1:V2"/>
    <mergeCell ref="B3:F3"/>
    <mergeCell ref="G3:K3"/>
    <mergeCell ref="B1:K2"/>
    <mergeCell ref="L1:L2"/>
    <mergeCell ref="N1:N2"/>
    <mergeCell ref="T1:T2"/>
    <mergeCell ref="B4:F4"/>
    <mergeCell ref="G4:K4"/>
    <mergeCell ref="B5:F5"/>
    <mergeCell ref="G5:K5"/>
    <mergeCell ref="B6:F6"/>
  </mergeCells>
  <hyperlinks>
    <hyperlink ref="O3:S3" location="'People - T&amp;E'!A1" tooltip="5. Training and Education" display="5. Training and Education" xr:uid="{00000000-0004-0000-0600-000000000000}"/>
    <hyperlink ref="B5:F5" location="'Business - CHT'!A1" tooltip="3. Charter" display="3. Charter" xr:uid="{00000000-0004-0000-0600-000001000000}"/>
    <hyperlink ref="B6:F6" location="'Business - GOV'!A1" tooltip="4. Governance" display="4. Governance" xr:uid="{00000000-0004-0000-0600-000002000000}"/>
    <hyperlink ref="B4:F4" location="'Business - CST'!A1" tooltip="2. Customers / Stakeholders" display="2. Customers / Stakeholders" xr:uid="{00000000-0004-0000-0600-000004000000}"/>
    <hyperlink ref="G3:K3" location="'Business - PRV'!A1" tooltip="5. Privacy &amp; Policy" display="5. Privacy &amp; Policy" xr:uid="{82D3B9E6-7832-467A-8C4A-660E50AC9A38}"/>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9588" r:id="rId4" name="Drop Down 20">
              <controlPr defaultSize="0" autoLine="0" autoPict="0">
                <anchor moveWithCells="1">
                  <from>
                    <xdr:col>11</xdr:col>
                    <xdr:colOff>22860</xdr:colOff>
                    <xdr:row>9</xdr:row>
                    <xdr:rowOff>22860</xdr:rowOff>
                  </from>
                  <to>
                    <xdr:col>12</xdr:col>
                    <xdr:colOff>22860</xdr:colOff>
                    <xdr:row>9</xdr:row>
                    <xdr:rowOff>228600</xdr:rowOff>
                  </to>
                </anchor>
              </controlPr>
            </control>
          </mc:Choice>
        </mc:AlternateContent>
        <mc:AlternateContent xmlns:mc="http://schemas.openxmlformats.org/markup-compatibility/2006">
          <mc:Choice Requires="x14">
            <control shapeId="109589" r:id="rId5" name="Drop Down 21">
              <controlPr defaultSize="0" autoLine="0" autoPict="0">
                <anchor moveWithCells="1">
                  <from>
                    <xdr:col>11</xdr:col>
                    <xdr:colOff>22860</xdr:colOff>
                    <xdr:row>10</xdr:row>
                    <xdr:rowOff>22860</xdr:rowOff>
                  </from>
                  <to>
                    <xdr:col>12</xdr:col>
                    <xdr:colOff>22860</xdr:colOff>
                    <xdr:row>10</xdr:row>
                    <xdr:rowOff>228600</xdr:rowOff>
                  </to>
                </anchor>
              </controlPr>
            </control>
          </mc:Choice>
        </mc:AlternateContent>
        <mc:AlternateContent xmlns:mc="http://schemas.openxmlformats.org/markup-compatibility/2006">
          <mc:Choice Requires="x14">
            <control shapeId="109590" r:id="rId6" name="Drop Down 22">
              <controlPr defaultSize="0" autoLine="0" autoPict="0">
                <anchor moveWithCells="1">
                  <from>
                    <xdr:col>11</xdr:col>
                    <xdr:colOff>22860</xdr:colOff>
                    <xdr:row>11</xdr:row>
                    <xdr:rowOff>22860</xdr:rowOff>
                  </from>
                  <to>
                    <xdr:col>12</xdr:col>
                    <xdr:colOff>22860</xdr:colOff>
                    <xdr:row>11</xdr:row>
                    <xdr:rowOff>228600</xdr:rowOff>
                  </to>
                </anchor>
              </controlPr>
            </control>
          </mc:Choice>
        </mc:AlternateContent>
        <mc:AlternateContent xmlns:mc="http://schemas.openxmlformats.org/markup-compatibility/2006">
          <mc:Choice Requires="x14">
            <control shapeId="109591" r:id="rId7" name="Drop Down 23">
              <controlPr defaultSize="0" autoLine="0" autoPict="0">
                <anchor moveWithCells="1">
                  <from>
                    <xdr:col>11</xdr:col>
                    <xdr:colOff>22860</xdr:colOff>
                    <xdr:row>12</xdr:row>
                    <xdr:rowOff>22860</xdr:rowOff>
                  </from>
                  <to>
                    <xdr:col>12</xdr:col>
                    <xdr:colOff>22860</xdr:colOff>
                    <xdr:row>12</xdr:row>
                    <xdr:rowOff>228600</xdr:rowOff>
                  </to>
                </anchor>
              </controlPr>
            </control>
          </mc:Choice>
        </mc:AlternateContent>
        <mc:AlternateContent xmlns:mc="http://schemas.openxmlformats.org/markup-compatibility/2006">
          <mc:Choice Requires="x14">
            <control shapeId="109592" r:id="rId8" name="Drop Down 24">
              <controlPr defaultSize="0" autoLine="0" autoPict="0">
                <anchor moveWithCells="1">
                  <from>
                    <xdr:col>11</xdr:col>
                    <xdr:colOff>22860</xdr:colOff>
                    <xdr:row>13</xdr:row>
                    <xdr:rowOff>22860</xdr:rowOff>
                  </from>
                  <to>
                    <xdr:col>12</xdr:col>
                    <xdr:colOff>22860</xdr:colOff>
                    <xdr:row>13</xdr:row>
                    <xdr:rowOff>228600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6">
    <tabColor rgb="FF0070C0"/>
  </sheetPr>
  <dimension ref="A1:X34"/>
  <sheetViews>
    <sheetView showRowColHeaders="0" zoomScaleNormal="100" workbookViewId="0">
      <pane ySplit="7" topLeftCell="A8" activePane="bottomLeft" state="frozen"/>
      <selection pane="bottomLeft"/>
    </sheetView>
  </sheetViews>
  <sheetFormatPr defaultColWidth="0" defaultRowHeight="14.45" zeroHeight="1"/>
  <cols>
    <col min="1" max="1" width="5.7109375" customWidth="1"/>
    <col min="2" max="11" width="9.28515625" customWidth="1"/>
    <col min="12" max="12" width="20" customWidth="1"/>
    <col min="13" max="13" width="2.28515625" customWidth="1"/>
    <col min="14" max="14" width="57.28515625" style="32" bestFit="1" customWidth="1"/>
    <col min="15" max="15" width="110.7109375" style="32" customWidth="1"/>
    <col min="16" max="16" width="2.28515625" customWidth="1"/>
    <col min="17" max="18" width="0" hidden="1" customWidth="1"/>
    <col min="19" max="16384" width="9.28515625" hidden="1"/>
  </cols>
  <sheetData>
    <row r="1" spans="1:24" ht="20.100000000000001" customHeight="1">
      <c r="A1" s="328"/>
      <c r="B1" s="846" t="s">
        <v>13</v>
      </c>
      <c r="C1" s="847"/>
      <c r="D1" s="847"/>
      <c r="E1" s="847"/>
      <c r="F1" s="847"/>
      <c r="G1" s="847"/>
      <c r="H1" s="847"/>
      <c r="I1" s="847"/>
      <c r="J1" s="847"/>
      <c r="K1" s="847"/>
      <c r="L1" s="839"/>
      <c r="M1" s="340"/>
      <c r="N1" s="329"/>
      <c r="O1" s="329"/>
      <c r="P1" s="330"/>
      <c r="Q1" s="340"/>
      <c r="R1" s="839"/>
      <c r="S1" s="340"/>
      <c r="T1" s="839"/>
      <c r="U1" s="329"/>
      <c r="V1" s="329"/>
      <c r="W1" s="329"/>
      <c r="X1" s="330"/>
    </row>
    <row r="2" spans="1:24" ht="20.100000000000001" customHeight="1">
      <c r="A2" s="331"/>
      <c r="B2" s="848"/>
      <c r="C2" s="849"/>
      <c r="D2" s="849"/>
      <c r="E2" s="849"/>
      <c r="F2" s="849"/>
      <c r="G2" s="849"/>
      <c r="H2" s="849"/>
      <c r="I2" s="849"/>
      <c r="J2" s="849"/>
      <c r="K2" s="849"/>
      <c r="L2" s="840"/>
      <c r="M2" s="325"/>
      <c r="N2" s="337"/>
      <c r="O2" s="337"/>
      <c r="P2" s="338"/>
      <c r="Q2" s="325"/>
      <c r="R2" s="840"/>
      <c r="S2" s="325"/>
      <c r="T2" s="840"/>
      <c r="U2" s="337"/>
      <c r="V2" s="337"/>
      <c r="W2" s="337"/>
      <c r="X2" s="338"/>
    </row>
    <row r="3" spans="1:24" ht="20.100000000000001" customHeight="1">
      <c r="A3" s="331"/>
      <c r="B3" s="836" t="s">
        <v>331</v>
      </c>
      <c r="C3" s="837"/>
      <c r="D3" s="837"/>
      <c r="E3" s="837"/>
      <c r="F3" s="837"/>
      <c r="G3" s="836" t="s">
        <v>18</v>
      </c>
      <c r="H3" s="837"/>
      <c r="I3" s="837"/>
      <c r="J3" s="837"/>
      <c r="K3" s="837"/>
      <c r="L3" s="317"/>
      <c r="M3" s="317"/>
      <c r="N3" s="332"/>
      <c r="O3" s="332"/>
      <c r="P3" s="333"/>
      <c r="Q3" s="327"/>
      <c r="R3" s="317"/>
      <c r="S3" s="317"/>
      <c r="T3" s="317"/>
      <c r="U3" s="332"/>
      <c r="V3" s="332"/>
      <c r="W3" s="332"/>
      <c r="X3" s="333"/>
    </row>
    <row r="4" spans="1:24" ht="20.100000000000001" customHeight="1">
      <c r="A4" s="331"/>
      <c r="B4" s="841" t="s">
        <v>15</v>
      </c>
      <c r="C4" s="842"/>
      <c r="D4" s="842"/>
      <c r="E4" s="842"/>
      <c r="F4" s="843"/>
      <c r="G4" s="844"/>
      <c r="H4" s="845"/>
      <c r="I4" s="845"/>
      <c r="J4" s="845"/>
      <c r="K4" s="845"/>
      <c r="L4" s="317"/>
      <c r="M4" s="317"/>
      <c r="N4" s="332"/>
      <c r="O4" s="332"/>
      <c r="P4" s="333"/>
      <c r="Q4" s="326"/>
      <c r="R4" s="317"/>
      <c r="S4" s="317"/>
      <c r="T4" s="317"/>
      <c r="U4" s="332"/>
      <c r="V4" s="332"/>
      <c r="W4" s="332"/>
      <c r="X4" s="333"/>
    </row>
    <row r="5" spans="1:24" ht="20.100000000000001" customHeight="1">
      <c r="A5" s="331"/>
      <c r="B5" s="836" t="s">
        <v>16</v>
      </c>
      <c r="C5" s="837"/>
      <c r="D5" s="837"/>
      <c r="E5" s="837"/>
      <c r="F5" s="837"/>
      <c r="G5" s="844"/>
      <c r="H5" s="845"/>
      <c r="I5" s="845"/>
      <c r="J5" s="845"/>
      <c r="K5" s="845"/>
      <c r="L5" s="317"/>
      <c r="M5" s="317"/>
      <c r="N5" s="332"/>
      <c r="O5" s="332"/>
      <c r="P5" s="333"/>
      <c r="Q5" s="326"/>
      <c r="R5" s="317"/>
      <c r="S5" s="317"/>
      <c r="T5" s="317"/>
      <c r="U5" s="332"/>
      <c r="V5" s="332"/>
      <c r="W5" s="332"/>
      <c r="X5" s="333"/>
    </row>
    <row r="6" spans="1:24" ht="20.100000000000001" customHeight="1">
      <c r="A6" s="331"/>
      <c r="B6" s="836" t="s">
        <v>17</v>
      </c>
      <c r="C6" s="837"/>
      <c r="D6" s="837"/>
      <c r="E6" s="837"/>
      <c r="F6" s="837"/>
      <c r="G6" s="339"/>
      <c r="H6" s="317"/>
      <c r="I6" s="317"/>
      <c r="J6" s="317"/>
      <c r="K6" s="317"/>
      <c r="L6" s="317"/>
      <c r="M6" s="317"/>
      <c r="N6" s="332"/>
      <c r="O6" s="332"/>
      <c r="P6" s="333"/>
      <c r="Q6" s="317"/>
      <c r="R6" s="317"/>
      <c r="S6" s="317"/>
      <c r="T6" s="317"/>
      <c r="U6" s="332"/>
      <c r="V6" s="332"/>
      <c r="W6" s="332"/>
      <c r="X6" s="333"/>
    </row>
    <row r="7" spans="1:24" ht="20.100000000000001" customHeight="1" thickBot="1">
      <c r="A7" s="334"/>
      <c r="B7" s="335"/>
      <c r="C7" s="335"/>
      <c r="D7" s="335"/>
      <c r="E7" s="335"/>
      <c r="F7" s="335"/>
      <c r="G7" s="335"/>
      <c r="H7" s="335"/>
      <c r="I7" s="335"/>
      <c r="J7" s="335"/>
      <c r="K7" s="335"/>
      <c r="L7" s="335"/>
      <c r="M7" s="335"/>
      <c r="N7" s="335"/>
      <c r="O7" s="335"/>
      <c r="P7" s="336"/>
      <c r="Q7" s="335"/>
      <c r="R7" s="335"/>
      <c r="S7" s="335"/>
      <c r="T7" s="335"/>
      <c r="U7" s="335"/>
      <c r="V7" s="335"/>
      <c r="W7" s="335"/>
      <c r="X7" s="336"/>
    </row>
    <row r="8" spans="1:24" ht="20.100000000000001" customHeight="1">
      <c r="A8" s="103"/>
      <c r="B8" s="17"/>
      <c r="C8" s="17"/>
      <c r="D8" s="17"/>
      <c r="E8" s="17"/>
      <c r="F8" s="17"/>
      <c r="G8" s="17"/>
      <c r="H8" s="17"/>
      <c r="I8" s="17"/>
      <c r="J8" s="17"/>
      <c r="K8" s="17"/>
      <c r="L8" s="17"/>
      <c r="M8" s="17"/>
      <c r="N8" s="197"/>
      <c r="O8" s="17"/>
      <c r="P8" s="18"/>
    </row>
    <row r="9" spans="1:24" ht="20.100000000000001" customHeight="1">
      <c r="A9" s="106">
        <v>2</v>
      </c>
      <c r="B9" s="107" t="s">
        <v>354</v>
      </c>
      <c r="C9" s="107"/>
      <c r="D9" s="107"/>
      <c r="E9" s="107"/>
      <c r="F9" s="107"/>
      <c r="G9" s="107"/>
      <c r="H9" s="107"/>
      <c r="I9" s="107"/>
      <c r="J9" s="107"/>
      <c r="K9" s="107"/>
      <c r="L9" s="109" t="s">
        <v>334</v>
      </c>
      <c r="M9" s="108"/>
      <c r="N9" s="819" t="s">
        <v>92</v>
      </c>
      <c r="O9" s="115" t="s">
        <v>313</v>
      </c>
      <c r="P9" s="104"/>
    </row>
    <row r="10" spans="1:24" ht="20.100000000000001" customHeight="1">
      <c r="A10" s="6"/>
      <c r="B10" s="3" t="s">
        <v>355</v>
      </c>
      <c r="C10" s="3" t="s">
        <v>356</v>
      </c>
      <c r="D10" s="3"/>
      <c r="E10" s="3"/>
      <c r="F10" s="3"/>
      <c r="G10" s="3"/>
      <c r="H10" s="3"/>
      <c r="I10" s="3"/>
      <c r="J10" s="3"/>
      <c r="K10" s="3"/>
      <c r="L10" s="110"/>
      <c r="M10" s="5"/>
      <c r="N10" s="820" t="str">
        <f>VLOOKUP(_Output!D12,_Guidance!B35:C40,2,FALSE)</f>
        <v xml:space="preserve"> </v>
      </c>
      <c r="O10" s="116" t="s">
        <v>357</v>
      </c>
      <c r="P10" s="14"/>
    </row>
    <row r="11" spans="1:24" ht="20.100000000000001" customHeight="1">
      <c r="A11" s="96"/>
      <c r="B11" s="82" t="s">
        <v>358</v>
      </c>
      <c r="C11" s="87" t="s">
        <v>359</v>
      </c>
      <c r="D11" s="82"/>
      <c r="E11" s="82"/>
      <c r="F11" s="82"/>
      <c r="G11" s="82"/>
      <c r="H11" s="82"/>
      <c r="I11" s="82"/>
      <c r="J11" s="82"/>
      <c r="K11" s="87"/>
      <c r="L11" s="111"/>
      <c r="M11" s="84"/>
      <c r="N11" s="823"/>
      <c r="O11" s="117" t="s">
        <v>360</v>
      </c>
      <c r="P11" s="105"/>
    </row>
    <row r="12" spans="1:24" ht="20.100000000000001" customHeight="1">
      <c r="A12" s="96"/>
      <c r="B12" s="83" t="s">
        <v>361</v>
      </c>
      <c r="C12" s="82" t="s">
        <v>362</v>
      </c>
      <c r="D12" s="83"/>
      <c r="E12" s="83"/>
      <c r="F12" s="83"/>
      <c r="G12" s="83"/>
      <c r="H12" s="83"/>
      <c r="I12" s="83"/>
      <c r="J12" s="83"/>
      <c r="K12" s="82"/>
      <c r="L12" s="111"/>
      <c r="M12" s="84"/>
      <c r="N12" s="823"/>
      <c r="O12" s="118" t="s">
        <v>363</v>
      </c>
      <c r="P12" s="105"/>
    </row>
    <row r="13" spans="1:24" ht="20.100000000000001" customHeight="1">
      <c r="A13" s="96"/>
      <c r="B13" s="83" t="s">
        <v>364</v>
      </c>
      <c r="C13" s="82" t="s">
        <v>365</v>
      </c>
      <c r="D13" s="83"/>
      <c r="E13" s="83"/>
      <c r="F13" s="83"/>
      <c r="G13" s="83"/>
      <c r="H13" s="83"/>
      <c r="I13" s="83"/>
      <c r="J13" s="83"/>
      <c r="K13" s="82"/>
      <c r="L13" s="111"/>
      <c r="M13" s="84"/>
      <c r="N13" s="823"/>
      <c r="O13" s="118" t="s">
        <v>366</v>
      </c>
      <c r="P13" s="105"/>
    </row>
    <row r="14" spans="1:24" ht="20.100000000000001" customHeight="1">
      <c r="A14" s="96"/>
      <c r="B14" s="83" t="s">
        <v>367</v>
      </c>
      <c r="C14" s="82" t="s">
        <v>368</v>
      </c>
      <c r="D14" s="83"/>
      <c r="E14" s="83"/>
      <c r="F14" s="83"/>
      <c r="G14" s="83"/>
      <c r="H14" s="83"/>
      <c r="I14" s="83"/>
      <c r="J14" s="83"/>
      <c r="K14" s="82"/>
      <c r="L14" s="111"/>
      <c r="M14" s="84"/>
      <c r="N14" s="823"/>
      <c r="O14" s="118" t="s">
        <v>369</v>
      </c>
      <c r="P14" s="105"/>
    </row>
    <row r="15" spans="1:24" ht="20.100000000000001" customHeight="1">
      <c r="A15" s="96"/>
      <c r="B15" s="83" t="s">
        <v>370</v>
      </c>
      <c r="C15" s="82" t="s">
        <v>371</v>
      </c>
      <c r="D15" s="83"/>
      <c r="E15" s="83"/>
      <c r="F15" s="83"/>
      <c r="G15" s="83"/>
      <c r="H15" s="83"/>
      <c r="I15" s="83"/>
      <c r="J15" s="83"/>
      <c r="K15" s="82"/>
      <c r="L15" s="111"/>
      <c r="M15" s="84"/>
      <c r="N15" s="823"/>
      <c r="O15" s="118" t="s">
        <v>372</v>
      </c>
      <c r="P15" s="105"/>
    </row>
    <row r="16" spans="1:24" ht="20.100000000000001" customHeight="1">
      <c r="A16" s="96"/>
      <c r="B16" s="83" t="s">
        <v>373</v>
      </c>
      <c r="C16" s="82" t="s">
        <v>13</v>
      </c>
      <c r="D16" s="83"/>
      <c r="E16" s="83"/>
      <c r="F16" s="83"/>
      <c r="G16" s="83"/>
      <c r="H16" s="83"/>
      <c r="I16" s="83"/>
      <c r="J16" s="83"/>
      <c r="K16" s="82"/>
      <c r="L16" s="111"/>
      <c r="M16" s="84"/>
      <c r="N16" s="823"/>
      <c r="O16" s="118" t="s">
        <v>374</v>
      </c>
      <c r="P16" s="105"/>
    </row>
    <row r="17" spans="1:16" ht="20.100000000000001" customHeight="1">
      <c r="A17" s="96"/>
      <c r="B17" s="83" t="s">
        <v>375</v>
      </c>
      <c r="C17" s="82" t="s">
        <v>376</v>
      </c>
      <c r="D17" s="83"/>
      <c r="E17" s="83"/>
      <c r="F17" s="83"/>
      <c r="G17" s="83"/>
      <c r="H17" s="83"/>
      <c r="I17" s="83"/>
      <c r="J17" s="83"/>
      <c r="K17" s="82"/>
      <c r="L17" s="111"/>
      <c r="M17" s="84"/>
      <c r="N17" s="823"/>
      <c r="O17" s="118" t="s">
        <v>377</v>
      </c>
      <c r="P17" s="105"/>
    </row>
    <row r="18" spans="1:16" ht="20.100000000000001" customHeight="1">
      <c r="A18" s="96"/>
      <c r="B18" s="83" t="s">
        <v>378</v>
      </c>
      <c r="C18" s="82" t="s">
        <v>379</v>
      </c>
      <c r="D18" s="83"/>
      <c r="E18" s="83"/>
      <c r="F18" s="83"/>
      <c r="G18" s="83"/>
      <c r="H18" s="83"/>
      <c r="I18" s="83"/>
      <c r="J18" s="83"/>
      <c r="K18" s="82"/>
      <c r="L18" s="111"/>
      <c r="M18" s="84"/>
      <c r="N18" s="823"/>
      <c r="O18" s="118" t="s">
        <v>380</v>
      </c>
      <c r="P18" s="105"/>
    </row>
    <row r="19" spans="1:16" ht="39.950000000000003" customHeight="1">
      <c r="A19" s="96"/>
      <c r="B19" s="88" t="s">
        <v>381</v>
      </c>
      <c r="C19" s="89" t="s">
        <v>382</v>
      </c>
      <c r="D19" s="88"/>
      <c r="E19" s="88"/>
      <c r="F19" s="88"/>
      <c r="G19" s="88"/>
      <c r="H19" s="88"/>
      <c r="I19" s="88"/>
      <c r="J19" s="88"/>
      <c r="K19" s="89"/>
      <c r="L19" s="256"/>
      <c r="M19" s="84"/>
      <c r="N19" s="823"/>
      <c r="O19" s="119" t="s">
        <v>383</v>
      </c>
      <c r="P19" s="105"/>
    </row>
    <row r="20" spans="1:16" ht="20.100000000000001" customHeight="1">
      <c r="A20" s="6"/>
      <c r="B20" s="3" t="s">
        <v>384</v>
      </c>
      <c r="C20" s="3" t="s">
        <v>385</v>
      </c>
      <c r="D20" s="3"/>
      <c r="E20" s="3"/>
      <c r="F20" s="3"/>
      <c r="G20" s="3"/>
      <c r="H20" s="3"/>
      <c r="I20" s="3"/>
      <c r="J20" s="3"/>
      <c r="K20" s="3"/>
      <c r="L20" s="110"/>
      <c r="M20" s="5"/>
      <c r="N20" s="820" t="str">
        <f>VLOOKUP(_Output!D22,_Guidance!B41:C46,2,FALSE)</f>
        <v xml:space="preserve"> </v>
      </c>
      <c r="O20" s="116" t="s">
        <v>386</v>
      </c>
      <c r="P20" s="14"/>
    </row>
    <row r="21" spans="1:16" ht="20.100000000000001" customHeight="1">
      <c r="A21" s="6"/>
      <c r="B21" s="3" t="s">
        <v>387</v>
      </c>
      <c r="C21" s="3" t="s">
        <v>388</v>
      </c>
      <c r="D21" s="3"/>
      <c r="E21" s="3"/>
      <c r="F21" s="3"/>
      <c r="G21" s="3"/>
      <c r="H21" s="3"/>
      <c r="I21" s="3"/>
      <c r="J21" s="3"/>
      <c r="K21" s="3"/>
      <c r="L21" s="110"/>
      <c r="M21" s="5"/>
      <c r="N21" s="820" t="str">
        <f>VLOOKUP(_Output!D23,_Guidance!B47:C52,2,FALSE)</f>
        <v xml:space="preserve"> </v>
      </c>
      <c r="O21" s="116" t="s">
        <v>389</v>
      </c>
      <c r="P21" s="14"/>
    </row>
    <row r="22" spans="1:16" ht="20.100000000000001" customHeight="1">
      <c r="A22" s="6"/>
      <c r="B22" s="3" t="s">
        <v>390</v>
      </c>
      <c r="C22" s="3" t="s">
        <v>391</v>
      </c>
      <c r="D22" s="3"/>
      <c r="E22" s="3"/>
      <c r="F22" s="3"/>
      <c r="G22" s="3"/>
      <c r="H22" s="3"/>
      <c r="I22" s="3"/>
      <c r="J22" s="3"/>
      <c r="K22" s="3"/>
      <c r="L22" s="110"/>
      <c r="M22" s="5"/>
      <c r="N22" s="820" t="str">
        <f>VLOOKUP(_Output!D24,_Guidance!B53:C58,2,FALSE)</f>
        <v xml:space="preserve"> </v>
      </c>
      <c r="O22" s="116" t="s">
        <v>392</v>
      </c>
      <c r="P22" s="14"/>
    </row>
    <row r="23" spans="1:16" ht="20.100000000000001" customHeight="1">
      <c r="A23" s="6"/>
      <c r="B23" s="3" t="s">
        <v>393</v>
      </c>
      <c r="C23" s="3" t="s">
        <v>394</v>
      </c>
      <c r="D23" s="3"/>
      <c r="E23" s="3"/>
      <c r="F23" s="3"/>
      <c r="G23" s="3"/>
      <c r="H23" s="3"/>
      <c r="I23" s="3"/>
      <c r="J23" s="3"/>
      <c r="K23" s="3"/>
      <c r="L23" s="110"/>
      <c r="M23" s="5"/>
      <c r="N23" s="820" t="str">
        <f>VLOOKUP(_Output!D25,_Guidance!B59:C64,2,FALSE)</f>
        <v xml:space="preserve"> </v>
      </c>
      <c r="O23" s="116" t="s">
        <v>395</v>
      </c>
      <c r="P23" s="14"/>
    </row>
    <row r="24" spans="1:16" ht="20.100000000000001" customHeight="1">
      <c r="A24" s="6"/>
      <c r="B24" s="3" t="s">
        <v>396</v>
      </c>
      <c r="C24" s="3" t="s">
        <v>397</v>
      </c>
      <c r="D24" s="3"/>
      <c r="E24" s="3"/>
      <c r="F24" s="3"/>
      <c r="G24" s="3"/>
      <c r="H24" s="3"/>
      <c r="I24" s="3"/>
      <c r="J24" s="3"/>
      <c r="K24" s="3"/>
      <c r="L24" s="110"/>
      <c r="M24" s="5"/>
      <c r="N24" s="820" t="str">
        <f>VLOOKUP(_Output!D26,_Guidance!B65:C70,2,FALSE)</f>
        <v xml:space="preserve"> </v>
      </c>
      <c r="O24" s="116" t="s">
        <v>398</v>
      </c>
      <c r="P24" s="14"/>
    </row>
    <row r="25" spans="1:16" ht="20.100000000000001" customHeight="1">
      <c r="A25" s="6"/>
      <c r="B25" s="3"/>
      <c r="C25" s="3"/>
      <c r="D25" s="3"/>
      <c r="E25" s="3"/>
      <c r="F25" s="3"/>
      <c r="G25" s="3"/>
      <c r="H25" s="3"/>
      <c r="I25" s="3"/>
      <c r="J25" s="3"/>
      <c r="K25" s="3"/>
      <c r="L25" s="110"/>
      <c r="M25" s="5"/>
      <c r="N25" s="821"/>
      <c r="O25" s="116"/>
      <c r="P25" s="14"/>
    </row>
    <row r="26" spans="1:16" ht="20.100000000000001" customHeight="1">
      <c r="A26" s="106"/>
      <c r="B26" s="107" t="s">
        <v>351</v>
      </c>
      <c r="C26" s="108"/>
      <c r="D26" s="107"/>
      <c r="E26" s="107"/>
      <c r="F26" s="107"/>
      <c r="G26" s="107"/>
      <c r="H26" s="107"/>
      <c r="I26" s="107"/>
      <c r="J26" s="107"/>
      <c r="K26" s="108"/>
      <c r="L26" s="110"/>
      <c r="M26" s="5"/>
      <c r="N26" s="822"/>
      <c r="O26" s="116"/>
      <c r="P26" s="14"/>
    </row>
    <row r="27" spans="1:16" ht="20.25" customHeight="1">
      <c r="A27" s="9"/>
      <c r="B27" s="3" t="s">
        <v>399</v>
      </c>
      <c r="C27" s="3" t="s">
        <v>353</v>
      </c>
      <c r="D27" s="21"/>
      <c r="E27" s="21"/>
      <c r="F27" s="21"/>
      <c r="G27" s="21"/>
      <c r="H27" s="21"/>
      <c r="I27" s="21"/>
      <c r="J27" s="21"/>
      <c r="K27" s="21"/>
      <c r="L27" s="607" t="s">
        <v>355</v>
      </c>
      <c r="M27" s="613"/>
      <c r="N27" s="920"/>
      <c r="O27" s="921"/>
      <c r="P27" s="14"/>
    </row>
    <row r="28" spans="1:16" ht="20.25" customHeight="1">
      <c r="A28" s="9"/>
      <c r="B28" s="3"/>
      <c r="C28" s="3"/>
      <c r="D28" s="21"/>
      <c r="E28" s="21"/>
      <c r="F28" s="21"/>
      <c r="G28" s="21"/>
      <c r="H28" s="21"/>
      <c r="I28" s="21"/>
      <c r="J28" s="21"/>
      <c r="K28" s="21"/>
      <c r="L28" s="609" t="s">
        <v>358</v>
      </c>
      <c r="M28" s="614"/>
      <c r="N28" s="924"/>
      <c r="O28" s="925"/>
      <c r="P28" s="14"/>
    </row>
    <row r="29" spans="1:16" ht="20.25" customHeight="1">
      <c r="A29" s="9"/>
      <c r="B29" s="21"/>
      <c r="C29" s="21"/>
      <c r="D29" s="21"/>
      <c r="E29" s="21"/>
      <c r="F29" s="21"/>
      <c r="G29" s="21"/>
      <c r="H29" s="21"/>
      <c r="I29" s="21"/>
      <c r="J29" s="21"/>
      <c r="K29" s="21"/>
      <c r="L29" s="609" t="s">
        <v>384</v>
      </c>
      <c r="M29" s="614"/>
      <c r="N29" s="924"/>
      <c r="O29" s="925"/>
      <c r="P29" s="14"/>
    </row>
    <row r="30" spans="1:16" ht="20.25" customHeight="1">
      <c r="A30" s="9"/>
      <c r="B30" s="21"/>
      <c r="C30" s="21"/>
      <c r="D30" s="21"/>
      <c r="E30" s="21"/>
      <c r="F30" s="21"/>
      <c r="G30" s="21"/>
      <c r="H30" s="21"/>
      <c r="I30" s="21"/>
      <c r="J30" s="21"/>
      <c r="K30" s="21"/>
      <c r="L30" s="609" t="s">
        <v>387</v>
      </c>
      <c r="M30" s="614"/>
      <c r="N30" s="928"/>
      <c r="O30" s="929"/>
      <c r="P30" s="14"/>
    </row>
    <row r="31" spans="1:16" ht="20.25" customHeight="1">
      <c r="A31" s="9"/>
      <c r="B31" s="21"/>
      <c r="C31" s="21"/>
      <c r="D31" s="21"/>
      <c r="E31" s="21"/>
      <c r="F31" s="21"/>
      <c r="G31" s="21"/>
      <c r="H31" s="21"/>
      <c r="I31" s="21"/>
      <c r="J31" s="21"/>
      <c r="K31" s="21"/>
      <c r="L31" s="609" t="s">
        <v>390</v>
      </c>
      <c r="M31" s="614"/>
      <c r="N31" s="924"/>
      <c r="O31" s="925"/>
      <c r="P31" s="14"/>
    </row>
    <row r="32" spans="1:16" ht="20.25" customHeight="1">
      <c r="A32" s="9"/>
      <c r="B32" s="21"/>
      <c r="C32" s="21"/>
      <c r="D32" s="21"/>
      <c r="E32" s="21"/>
      <c r="F32" s="21"/>
      <c r="G32" s="21"/>
      <c r="H32" s="21"/>
      <c r="I32" s="21"/>
      <c r="J32" s="21"/>
      <c r="K32" s="21"/>
      <c r="L32" s="609" t="s">
        <v>393</v>
      </c>
      <c r="M32" s="614"/>
      <c r="N32" s="924"/>
      <c r="O32" s="925"/>
      <c r="P32" s="14"/>
    </row>
    <row r="33" spans="1:16" ht="20.25" customHeight="1">
      <c r="A33" s="9"/>
      <c r="B33" s="21"/>
      <c r="C33" s="21"/>
      <c r="D33" s="21"/>
      <c r="E33" s="21"/>
      <c r="F33" s="21"/>
      <c r="G33" s="21"/>
      <c r="H33" s="21"/>
      <c r="I33" s="21"/>
      <c r="J33" s="21"/>
      <c r="K33" s="21"/>
      <c r="L33" s="611" t="s">
        <v>396</v>
      </c>
      <c r="M33" s="615"/>
      <c r="N33" s="926"/>
      <c r="O33" s="927"/>
      <c r="P33" s="14"/>
    </row>
    <row r="34" spans="1:16" ht="20.100000000000001" customHeight="1" thickBot="1">
      <c r="A34" s="10"/>
      <c r="B34" s="11"/>
      <c r="C34" s="11"/>
      <c r="D34" s="11"/>
      <c r="E34" s="11"/>
      <c r="F34" s="11"/>
      <c r="G34" s="11"/>
      <c r="H34" s="11"/>
      <c r="I34" s="11"/>
      <c r="J34" s="11"/>
      <c r="K34" s="11"/>
      <c r="L34" s="11"/>
      <c r="M34" s="11"/>
      <c r="N34" s="31"/>
      <c r="O34" s="31"/>
      <c r="P34" s="15"/>
    </row>
  </sheetData>
  <mergeCells count="18">
    <mergeCell ref="N28:O28"/>
    <mergeCell ref="N33:O33"/>
    <mergeCell ref="N32:O32"/>
    <mergeCell ref="N29:O29"/>
    <mergeCell ref="N30:O30"/>
    <mergeCell ref="N31:O31"/>
    <mergeCell ref="T1:T2"/>
    <mergeCell ref="B3:F3"/>
    <mergeCell ref="G3:K3"/>
    <mergeCell ref="B1:K2"/>
    <mergeCell ref="L1:L2"/>
    <mergeCell ref="R1:R2"/>
    <mergeCell ref="N27:O27"/>
    <mergeCell ref="B4:F4"/>
    <mergeCell ref="G4:K4"/>
    <mergeCell ref="B5:F5"/>
    <mergeCell ref="G5:K5"/>
    <mergeCell ref="B6:F6"/>
  </mergeCells>
  <hyperlinks>
    <hyperlink ref="N3:Q3" location="'People - T&amp;E'!A1" tooltip="5. Training and Education" display="5. Training and Education" xr:uid="{00000000-0004-0000-0700-000000000000}"/>
    <hyperlink ref="B5:F5" location="'Business - CHT'!A1" tooltip="3. Charter" display="3. Charter" xr:uid="{00000000-0004-0000-0700-000001000000}"/>
    <hyperlink ref="B6:F6" location="'Business - GOV'!A1" tooltip="4. Governance" display="4. Governance" xr:uid="{00000000-0004-0000-0700-000002000000}"/>
    <hyperlink ref="B3:F3" location="'Business - BSD'!A1" tooltip="1. Business Drivers" display="1. Business Drivers" xr:uid="{00000000-0004-0000-0700-000004000000}"/>
    <hyperlink ref="G3:K3" location="'Business - PRV'!A1" tooltip="5. Privacy &amp; Policy" display="5. Privacy &amp; Policy" xr:uid="{4C63752B-0563-4934-82CD-8357AD1BE13A}"/>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Drop Down 1">
              <controlPr defaultSize="0" autoLine="0" autoPict="0">
                <anchor moveWithCells="1">
                  <from>
                    <xdr:col>11</xdr:col>
                    <xdr:colOff>22860</xdr:colOff>
                    <xdr:row>9</xdr:row>
                    <xdr:rowOff>22860</xdr:rowOff>
                  </from>
                  <to>
                    <xdr:col>12</xdr:col>
                    <xdr:colOff>22860</xdr:colOff>
                    <xdr:row>9</xdr:row>
                    <xdr:rowOff>228600</xdr:rowOff>
                  </to>
                </anchor>
              </controlPr>
            </control>
          </mc:Choice>
        </mc:AlternateContent>
        <mc:AlternateContent xmlns:mc="http://schemas.openxmlformats.org/markup-compatibility/2006">
          <mc:Choice Requires="x14">
            <control shapeId="67587" r:id="rId5" name="Drop Down 3">
              <controlPr defaultSize="0" autoLine="0" autoPict="0">
                <anchor moveWithCells="1">
                  <from>
                    <xdr:col>11</xdr:col>
                    <xdr:colOff>22860</xdr:colOff>
                    <xdr:row>19</xdr:row>
                    <xdr:rowOff>22860</xdr:rowOff>
                  </from>
                  <to>
                    <xdr:col>12</xdr:col>
                    <xdr:colOff>22860</xdr:colOff>
                    <xdr:row>19</xdr:row>
                    <xdr:rowOff>228600</xdr:rowOff>
                  </to>
                </anchor>
              </controlPr>
            </control>
          </mc:Choice>
        </mc:AlternateContent>
        <mc:AlternateContent xmlns:mc="http://schemas.openxmlformats.org/markup-compatibility/2006">
          <mc:Choice Requires="x14">
            <control shapeId="67588" r:id="rId6" name="Drop Down 4">
              <controlPr defaultSize="0" autoLine="0" autoPict="0">
                <anchor moveWithCells="1">
                  <from>
                    <xdr:col>11</xdr:col>
                    <xdr:colOff>22860</xdr:colOff>
                    <xdr:row>20</xdr:row>
                    <xdr:rowOff>22860</xdr:rowOff>
                  </from>
                  <to>
                    <xdr:col>12</xdr:col>
                    <xdr:colOff>22860</xdr:colOff>
                    <xdr:row>20</xdr:row>
                    <xdr:rowOff>228600</xdr:rowOff>
                  </to>
                </anchor>
              </controlPr>
            </control>
          </mc:Choice>
        </mc:AlternateContent>
        <mc:AlternateContent xmlns:mc="http://schemas.openxmlformats.org/markup-compatibility/2006">
          <mc:Choice Requires="x14">
            <control shapeId="67589" r:id="rId7" name="Drop Down 5">
              <controlPr defaultSize="0" autoLine="0" autoPict="0">
                <anchor moveWithCells="1">
                  <from>
                    <xdr:col>11</xdr:col>
                    <xdr:colOff>22860</xdr:colOff>
                    <xdr:row>21</xdr:row>
                    <xdr:rowOff>22860</xdr:rowOff>
                  </from>
                  <to>
                    <xdr:col>12</xdr:col>
                    <xdr:colOff>22860</xdr:colOff>
                    <xdr:row>21</xdr:row>
                    <xdr:rowOff>228600</xdr:rowOff>
                  </to>
                </anchor>
              </controlPr>
            </control>
          </mc:Choice>
        </mc:AlternateContent>
        <mc:AlternateContent xmlns:mc="http://schemas.openxmlformats.org/markup-compatibility/2006">
          <mc:Choice Requires="x14">
            <control shapeId="67590" r:id="rId8" name="Drop Down 6">
              <controlPr defaultSize="0" autoLine="0" autoPict="0">
                <anchor moveWithCells="1">
                  <from>
                    <xdr:col>11</xdr:col>
                    <xdr:colOff>22860</xdr:colOff>
                    <xdr:row>22</xdr:row>
                    <xdr:rowOff>22860</xdr:rowOff>
                  </from>
                  <to>
                    <xdr:col>12</xdr:col>
                    <xdr:colOff>22860</xdr:colOff>
                    <xdr:row>22</xdr:row>
                    <xdr:rowOff>228600</xdr:rowOff>
                  </to>
                </anchor>
              </controlPr>
            </control>
          </mc:Choice>
        </mc:AlternateContent>
        <mc:AlternateContent xmlns:mc="http://schemas.openxmlformats.org/markup-compatibility/2006">
          <mc:Choice Requires="x14">
            <control shapeId="67591" r:id="rId9" name="Drop Down 7">
              <controlPr defaultSize="0" autoLine="0" autoPict="0">
                <anchor moveWithCells="1">
                  <from>
                    <xdr:col>11</xdr:col>
                    <xdr:colOff>22860</xdr:colOff>
                    <xdr:row>23</xdr:row>
                    <xdr:rowOff>22860</xdr:rowOff>
                  </from>
                  <to>
                    <xdr:col>12</xdr:col>
                    <xdr:colOff>22860</xdr:colOff>
                    <xdr:row>23</xdr:row>
                    <xdr:rowOff>228600</xdr:rowOff>
                  </to>
                </anchor>
              </controlPr>
            </control>
          </mc:Choice>
        </mc:AlternateContent>
        <mc:AlternateContent xmlns:mc="http://schemas.openxmlformats.org/markup-compatibility/2006">
          <mc:Choice Requires="x14">
            <control shapeId="67599" r:id="rId10" name="Drop Down 15">
              <controlPr defaultSize="0" autoLine="0" autoPict="0">
                <anchor moveWithCells="1">
                  <from>
                    <xdr:col>11</xdr:col>
                    <xdr:colOff>22860</xdr:colOff>
                    <xdr:row>11</xdr:row>
                    <xdr:rowOff>22860</xdr:rowOff>
                  </from>
                  <to>
                    <xdr:col>12</xdr:col>
                    <xdr:colOff>22860</xdr:colOff>
                    <xdr:row>11</xdr:row>
                    <xdr:rowOff>228600</xdr:rowOff>
                  </to>
                </anchor>
              </controlPr>
            </control>
          </mc:Choice>
        </mc:AlternateContent>
        <mc:AlternateContent xmlns:mc="http://schemas.openxmlformats.org/markup-compatibility/2006">
          <mc:Choice Requires="x14">
            <control shapeId="67600" r:id="rId11" name="Drop Down 16">
              <controlPr defaultSize="0" autoLine="0" autoPict="0">
                <anchor moveWithCells="1">
                  <from>
                    <xdr:col>11</xdr:col>
                    <xdr:colOff>22860</xdr:colOff>
                    <xdr:row>12</xdr:row>
                    <xdr:rowOff>22860</xdr:rowOff>
                  </from>
                  <to>
                    <xdr:col>12</xdr:col>
                    <xdr:colOff>22860</xdr:colOff>
                    <xdr:row>12</xdr:row>
                    <xdr:rowOff>228600</xdr:rowOff>
                  </to>
                </anchor>
              </controlPr>
            </control>
          </mc:Choice>
        </mc:AlternateContent>
        <mc:AlternateContent xmlns:mc="http://schemas.openxmlformats.org/markup-compatibility/2006">
          <mc:Choice Requires="x14">
            <control shapeId="67601" r:id="rId12" name="Drop Down 17">
              <controlPr defaultSize="0" autoLine="0" autoPict="0">
                <anchor moveWithCells="1">
                  <from>
                    <xdr:col>11</xdr:col>
                    <xdr:colOff>22860</xdr:colOff>
                    <xdr:row>13</xdr:row>
                    <xdr:rowOff>22860</xdr:rowOff>
                  </from>
                  <to>
                    <xdr:col>12</xdr:col>
                    <xdr:colOff>22860</xdr:colOff>
                    <xdr:row>13</xdr:row>
                    <xdr:rowOff>228600</xdr:rowOff>
                  </to>
                </anchor>
              </controlPr>
            </control>
          </mc:Choice>
        </mc:AlternateContent>
        <mc:AlternateContent xmlns:mc="http://schemas.openxmlformats.org/markup-compatibility/2006">
          <mc:Choice Requires="x14">
            <control shapeId="67602" r:id="rId13" name="Drop Down 18">
              <controlPr defaultSize="0" autoLine="0" autoPict="0">
                <anchor moveWithCells="1">
                  <from>
                    <xdr:col>11</xdr:col>
                    <xdr:colOff>22860</xdr:colOff>
                    <xdr:row>14</xdr:row>
                    <xdr:rowOff>22860</xdr:rowOff>
                  </from>
                  <to>
                    <xdr:col>12</xdr:col>
                    <xdr:colOff>22860</xdr:colOff>
                    <xdr:row>14</xdr:row>
                    <xdr:rowOff>228600</xdr:rowOff>
                  </to>
                </anchor>
              </controlPr>
            </control>
          </mc:Choice>
        </mc:AlternateContent>
        <mc:AlternateContent xmlns:mc="http://schemas.openxmlformats.org/markup-compatibility/2006">
          <mc:Choice Requires="x14">
            <control shapeId="67603" r:id="rId14" name="Drop Down 19">
              <controlPr defaultSize="0" autoLine="0" autoPict="0">
                <anchor moveWithCells="1">
                  <from>
                    <xdr:col>11</xdr:col>
                    <xdr:colOff>22860</xdr:colOff>
                    <xdr:row>15</xdr:row>
                    <xdr:rowOff>22860</xdr:rowOff>
                  </from>
                  <to>
                    <xdr:col>12</xdr:col>
                    <xdr:colOff>22860</xdr:colOff>
                    <xdr:row>15</xdr:row>
                    <xdr:rowOff>228600</xdr:rowOff>
                  </to>
                </anchor>
              </controlPr>
            </control>
          </mc:Choice>
        </mc:AlternateContent>
        <mc:AlternateContent xmlns:mc="http://schemas.openxmlformats.org/markup-compatibility/2006">
          <mc:Choice Requires="x14">
            <control shapeId="67604" r:id="rId15" name="Drop Down 20">
              <controlPr defaultSize="0" autoLine="0" autoPict="0">
                <anchor moveWithCells="1">
                  <from>
                    <xdr:col>11</xdr:col>
                    <xdr:colOff>22860</xdr:colOff>
                    <xdr:row>16</xdr:row>
                    <xdr:rowOff>22860</xdr:rowOff>
                  </from>
                  <to>
                    <xdr:col>12</xdr:col>
                    <xdr:colOff>22860</xdr:colOff>
                    <xdr:row>16</xdr:row>
                    <xdr:rowOff>228600</xdr:rowOff>
                  </to>
                </anchor>
              </controlPr>
            </control>
          </mc:Choice>
        </mc:AlternateContent>
        <mc:AlternateContent xmlns:mc="http://schemas.openxmlformats.org/markup-compatibility/2006">
          <mc:Choice Requires="x14">
            <control shapeId="67605" r:id="rId16" name="Drop Down 21">
              <controlPr defaultSize="0" autoLine="0" autoPict="0">
                <anchor moveWithCells="1">
                  <from>
                    <xdr:col>11</xdr:col>
                    <xdr:colOff>22860</xdr:colOff>
                    <xdr:row>17</xdr:row>
                    <xdr:rowOff>22860</xdr:rowOff>
                  </from>
                  <to>
                    <xdr:col>12</xdr:col>
                    <xdr:colOff>22860</xdr:colOff>
                    <xdr:row>17</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7">
    <tabColor rgb="FF0070C0"/>
  </sheetPr>
  <dimension ref="A1:Z34"/>
  <sheetViews>
    <sheetView showRowColHeaders="0" zoomScaleNormal="100" workbookViewId="0">
      <pane ySplit="7" topLeftCell="A8" activePane="bottomLeft" state="frozen"/>
      <selection pane="bottomLeft"/>
    </sheetView>
  </sheetViews>
  <sheetFormatPr defaultColWidth="0" defaultRowHeight="14.45" zeroHeight="1"/>
  <cols>
    <col min="1" max="1" width="5.7109375" customWidth="1"/>
    <col min="2" max="11" width="9.28515625" customWidth="1"/>
    <col min="12" max="12" width="20" customWidth="1"/>
    <col min="13" max="13" width="2.28515625" customWidth="1"/>
    <col min="14" max="14" width="20" hidden="1" customWidth="1"/>
    <col min="15" max="15" width="2.28515625" hidden="1" customWidth="1"/>
    <col min="16" max="16" width="57.28515625" style="32" bestFit="1" customWidth="1"/>
    <col min="17" max="17" width="110.7109375" style="32" customWidth="1"/>
    <col min="18" max="18" width="2.28515625" customWidth="1"/>
    <col min="19" max="20" width="0" hidden="1" customWidth="1"/>
    <col min="21" max="16384" width="9.28515625" hidden="1"/>
  </cols>
  <sheetData>
    <row r="1" spans="1:26" ht="20.100000000000001" customHeight="1">
      <c r="A1" s="328"/>
      <c r="B1" s="846" t="s">
        <v>13</v>
      </c>
      <c r="C1" s="847"/>
      <c r="D1" s="847"/>
      <c r="E1" s="847"/>
      <c r="F1" s="847"/>
      <c r="G1" s="847"/>
      <c r="H1" s="847"/>
      <c r="I1" s="847"/>
      <c r="J1" s="847"/>
      <c r="K1" s="847"/>
      <c r="L1" s="839"/>
      <c r="M1" s="340"/>
      <c r="N1" s="877"/>
      <c r="O1" s="329"/>
      <c r="P1" s="329"/>
      <c r="Q1" s="329"/>
      <c r="R1" s="330"/>
      <c r="S1" s="340"/>
      <c r="T1" s="839"/>
      <c r="U1" s="340"/>
      <c r="V1" s="839"/>
      <c r="W1" s="329"/>
      <c r="X1" s="329"/>
      <c r="Y1" s="329"/>
      <c r="Z1" s="330"/>
    </row>
    <row r="2" spans="1:26" ht="20.100000000000001" customHeight="1">
      <c r="A2" s="331"/>
      <c r="B2" s="848"/>
      <c r="C2" s="849"/>
      <c r="D2" s="849"/>
      <c r="E2" s="849"/>
      <c r="F2" s="849"/>
      <c r="G2" s="849"/>
      <c r="H2" s="849"/>
      <c r="I2" s="849"/>
      <c r="J2" s="849"/>
      <c r="K2" s="849"/>
      <c r="L2" s="840"/>
      <c r="M2" s="325"/>
      <c r="N2" s="840"/>
      <c r="O2" s="337"/>
      <c r="P2" s="337"/>
      <c r="Q2" s="337"/>
      <c r="R2" s="338"/>
      <c r="S2" s="325"/>
      <c r="T2" s="840"/>
      <c r="U2" s="325"/>
      <c r="V2" s="840"/>
      <c r="W2" s="337"/>
      <c r="X2" s="337"/>
      <c r="Y2" s="337"/>
      <c r="Z2" s="338"/>
    </row>
    <row r="3" spans="1:26" ht="20.100000000000001" customHeight="1">
      <c r="A3" s="331"/>
      <c r="B3" s="836" t="s">
        <v>331</v>
      </c>
      <c r="C3" s="837"/>
      <c r="D3" s="837"/>
      <c r="E3" s="837"/>
      <c r="F3" s="837"/>
      <c r="G3" s="836" t="s">
        <v>18</v>
      </c>
      <c r="H3" s="837"/>
      <c r="I3" s="837"/>
      <c r="J3" s="837"/>
      <c r="K3" s="837"/>
      <c r="L3" s="317"/>
      <c r="M3" s="317"/>
      <c r="N3" s="317"/>
      <c r="O3" s="332"/>
      <c r="P3" s="332"/>
      <c r="Q3" s="332"/>
      <c r="R3" s="333"/>
      <c r="S3" s="327"/>
      <c r="T3" s="317"/>
      <c r="U3" s="317"/>
      <c r="V3" s="317"/>
      <c r="W3" s="332"/>
      <c r="X3" s="332"/>
      <c r="Y3" s="332"/>
      <c r="Z3" s="333"/>
    </row>
    <row r="4" spans="1:26" ht="20.100000000000001" customHeight="1">
      <c r="A4" s="331"/>
      <c r="B4" s="836" t="s">
        <v>332</v>
      </c>
      <c r="C4" s="837"/>
      <c r="D4" s="837"/>
      <c r="E4" s="837"/>
      <c r="F4" s="837"/>
      <c r="G4" s="844"/>
      <c r="H4" s="845"/>
      <c r="I4" s="845"/>
      <c r="J4" s="845"/>
      <c r="K4" s="845"/>
      <c r="L4" s="317"/>
      <c r="M4" s="317"/>
      <c r="N4" s="317"/>
      <c r="O4" s="332"/>
      <c r="P4" s="332"/>
      <c r="Q4" s="332"/>
      <c r="R4" s="333"/>
      <c r="S4" s="326"/>
      <c r="T4" s="317"/>
      <c r="U4" s="317"/>
      <c r="V4" s="317"/>
      <c r="W4" s="332"/>
      <c r="X4" s="332"/>
      <c r="Y4" s="332"/>
      <c r="Z4" s="333"/>
    </row>
    <row r="5" spans="1:26" ht="20.100000000000001" customHeight="1">
      <c r="A5" s="331"/>
      <c r="B5" s="841" t="s">
        <v>16</v>
      </c>
      <c r="C5" s="842"/>
      <c r="D5" s="842"/>
      <c r="E5" s="842"/>
      <c r="F5" s="843"/>
      <c r="G5" s="844"/>
      <c r="H5" s="845"/>
      <c r="I5" s="845"/>
      <c r="J5" s="845"/>
      <c r="K5" s="845"/>
      <c r="L5" s="317"/>
      <c r="M5" s="317"/>
      <c r="N5" s="317"/>
      <c r="O5" s="332"/>
      <c r="P5" s="332"/>
      <c r="Q5" s="332"/>
      <c r="R5" s="333"/>
      <c r="S5" s="326"/>
      <c r="T5" s="317"/>
      <c r="U5" s="317"/>
      <c r="V5" s="317"/>
      <c r="W5" s="332"/>
      <c r="X5" s="332"/>
      <c r="Y5" s="332"/>
      <c r="Z5" s="333"/>
    </row>
    <row r="6" spans="1:26" ht="20.100000000000001" customHeight="1">
      <c r="A6" s="331"/>
      <c r="B6" s="836" t="s">
        <v>17</v>
      </c>
      <c r="C6" s="837"/>
      <c r="D6" s="837"/>
      <c r="E6" s="837"/>
      <c r="F6" s="837"/>
      <c r="G6" s="339"/>
      <c r="H6" s="317"/>
      <c r="I6" s="317"/>
      <c r="J6" s="317"/>
      <c r="K6" s="317"/>
      <c r="L6" s="317"/>
      <c r="M6" s="317"/>
      <c r="N6" s="317"/>
      <c r="O6" s="332"/>
      <c r="P6" s="332"/>
      <c r="Q6" s="332"/>
      <c r="R6" s="333"/>
      <c r="S6" s="317"/>
      <c r="T6" s="317"/>
      <c r="U6" s="317"/>
      <c r="V6" s="317"/>
      <c r="W6" s="332"/>
      <c r="X6" s="332"/>
      <c r="Y6" s="332"/>
      <c r="Z6" s="333"/>
    </row>
    <row r="7" spans="1:26" ht="20.100000000000001" customHeight="1" thickBot="1">
      <c r="A7" s="334"/>
      <c r="B7" s="335"/>
      <c r="C7" s="335"/>
      <c r="D7" s="335"/>
      <c r="E7" s="335"/>
      <c r="F7" s="335"/>
      <c r="G7" s="335"/>
      <c r="H7" s="335"/>
      <c r="I7" s="335"/>
      <c r="J7" s="335"/>
      <c r="K7" s="335"/>
      <c r="L7" s="335"/>
      <c r="M7" s="335"/>
      <c r="N7" s="335"/>
      <c r="O7" s="335"/>
      <c r="P7" s="335"/>
      <c r="Q7" s="335"/>
      <c r="R7" s="336"/>
      <c r="S7" s="335"/>
      <c r="T7" s="335"/>
      <c r="U7" s="335"/>
      <c r="V7" s="335"/>
      <c r="W7" s="335"/>
      <c r="X7" s="335"/>
      <c r="Y7" s="335"/>
      <c r="Z7" s="336"/>
    </row>
    <row r="8" spans="1:26" ht="20.100000000000001" customHeight="1">
      <c r="A8" s="103"/>
      <c r="B8" s="17"/>
      <c r="C8" s="17"/>
      <c r="D8" s="17"/>
      <c r="E8" s="17"/>
      <c r="F8" s="17"/>
      <c r="G8" s="17"/>
      <c r="H8" s="17"/>
      <c r="I8" s="17"/>
      <c r="J8" s="17"/>
      <c r="K8" s="17"/>
      <c r="L8" s="17"/>
      <c r="M8" s="17"/>
      <c r="N8" s="17"/>
      <c r="O8" s="17"/>
      <c r="P8" s="197"/>
      <c r="Q8" s="17"/>
      <c r="R8" s="18"/>
    </row>
    <row r="9" spans="1:26" ht="20.100000000000001" customHeight="1">
      <c r="A9" s="106">
        <v>3</v>
      </c>
      <c r="B9" s="107" t="s">
        <v>400</v>
      </c>
      <c r="C9" s="107"/>
      <c r="D9" s="107"/>
      <c r="E9" s="107"/>
      <c r="F9" s="107"/>
      <c r="G9" s="107"/>
      <c r="H9" s="107"/>
      <c r="I9" s="107"/>
      <c r="J9" s="107"/>
      <c r="K9" s="107"/>
      <c r="L9" s="109" t="s">
        <v>334</v>
      </c>
      <c r="M9" s="108"/>
      <c r="N9" s="109" t="s">
        <v>335</v>
      </c>
      <c r="O9" s="191"/>
      <c r="P9" s="819" t="s">
        <v>92</v>
      </c>
      <c r="Q9" s="115" t="s">
        <v>313</v>
      </c>
      <c r="R9" s="104"/>
    </row>
    <row r="10" spans="1:26" ht="20.100000000000001" customHeight="1">
      <c r="A10" s="6"/>
      <c r="B10" s="3" t="s">
        <v>401</v>
      </c>
      <c r="C10" s="3" t="s">
        <v>402</v>
      </c>
      <c r="D10" s="3"/>
      <c r="E10" s="3"/>
      <c r="F10" s="3"/>
      <c r="G10" s="3"/>
      <c r="H10" s="3"/>
      <c r="I10" s="3"/>
      <c r="J10" s="3"/>
      <c r="K10" s="3"/>
      <c r="L10" s="110"/>
      <c r="M10" s="5"/>
      <c r="N10" s="110"/>
      <c r="O10" s="192"/>
      <c r="P10" s="820" t="str">
        <f>VLOOKUP(_Output!D30,_Guidance!B72:C77,2,FALSE)</f>
        <v xml:space="preserve"> </v>
      </c>
      <c r="Q10" s="116" t="s">
        <v>403</v>
      </c>
      <c r="R10" s="14"/>
    </row>
    <row r="11" spans="1:26" ht="20.100000000000001" customHeight="1">
      <c r="A11" s="96"/>
      <c r="B11" s="82" t="s">
        <v>404</v>
      </c>
      <c r="C11" s="87" t="s">
        <v>405</v>
      </c>
      <c r="D11" s="82"/>
      <c r="E11" s="82"/>
      <c r="F11" s="82"/>
      <c r="G11" s="82"/>
      <c r="H11" s="82"/>
      <c r="I11" s="82"/>
      <c r="J11" s="82"/>
      <c r="K11" s="87"/>
      <c r="L11" s="111"/>
      <c r="M11" s="84"/>
      <c r="N11" s="111"/>
      <c r="O11" s="193"/>
      <c r="P11" s="823"/>
      <c r="Q11" s="117"/>
      <c r="R11" s="105"/>
    </row>
    <row r="12" spans="1:26" ht="20.100000000000001" customHeight="1">
      <c r="A12" s="96"/>
      <c r="B12" s="83" t="s">
        <v>406</v>
      </c>
      <c r="C12" s="82" t="s">
        <v>407</v>
      </c>
      <c r="D12" s="83"/>
      <c r="E12" s="83"/>
      <c r="F12" s="83"/>
      <c r="G12" s="83"/>
      <c r="H12" s="83"/>
      <c r="I12" s="83"/>
      <c r="J12" s="83"/>
      <c r="K12" s="82"/>
      <c r="L12" s="111"/>
      <c r="M12" s="84"/>
      <c r="N12" s="111"/>
      <c r="O12" s="193"/>
      <c r="P12" s="823"/>
      <c r="Q12" s="118" t="s">
        <v>408</v>
      </c>
      <c r="R12" s="105"/>
    </row>
    <row r="13" spans="1:26" ht="20.100000000000001" customHeight="1">
      <c r="A13" s="96"/>
      <c r="B13" s="83" t="s">
        <v>409</v>
      </c>
      <c r="C13" s="82" t="s">
        <v>410</v>
      </c>
      <c r="D13" s="83"/>
      <c r="E13" s="83"/>
      <c r="F13" s="83"/>
      <c r="G13" s="83"/>
      <c r="H13" s="83"/>
      <c r="I13" s="83"/>
      <c r="J13" s="83"/>
      <c r="K13" s="82"/>
      <c r="L13" s="111"/>
      <c r="M13" s="84"/>
      <c r="N13" s="111"/>
      <c r="O13" s="193"/>
      <c r="P13" s="823"/>
      <c r="Q13" s="118" t="s">
        <v>411</v>
      </c>
      <c r="R13" s="105"/>
    </row>
    <row r="14" spans="1:26" ht="20.100000000000001" customHeight="1">
      <c r="A14" s="96"/>
      <c r="B14" s="83" t="s">
        <v>412</v>
      </c>
      <c r="C14" s="82" t="s">
        <v>413</v>
      </c>
      <c r="D14" s="83"/>
      <c r="E14" s="83"/>
      <c r="F14" s="83"/>
      <c r="G14" s="83"/>
      <c r="H14" s="83"/>
      <c r="I14" s="83"/>
      <c r="J14" s="83"/>
      <c r="K14" s="82"/>
      <c r="L14" s="111"/>
      <c r="M14" s="84"/>
      <c r="N14" s="111"/>
      <c r="O14" s="193"/>
      <c r="P14" s="823"/>
      <c r="Q14" s="118" t="s">
        <v>414</v>
      </c>
      <c r="R14" s="105"/>
    </row>
    <row r="15" spans="1:26" ht="20.100000000000001" customHeight="1">
      <c r="A15" s="96"/>
      <c r="B15" s="83" t="s">
        <v>415</v>
      </c>
      <c r="C15" s="82" t="s">
        <v>416</v>
      </c>
      <c r="D15" s="83"/>
      <c r="E15" s="83"/>
      <c r="F15" s="83"/>
      <c r="G15" s="83"/>
      <c r="H15" s="83"/>
      <c r="I15" s="83"/>
      <c r="J15" s="83"/>
      <c r="K15" s="82"/>
      <c r="L15" s="111"/>
      <c r="M15" s="84"/>
      <c r="N15" s="111"/>
      <c r="O15" s="193"/>
      <c r="P15" s="823"/>
      <c r="Q15" s="118" t="s">
        <v>417</v>
      </c>
      <c r="R15" s="105"/>
    </row>
    <row r="16" spans="1:26" ht="20.100000000000001" customHeight="1">
      <c r="A16" s="96"/>
      <c r="B16" s="83" t="s">
        <v>418</v>
      </c>
      <c r="C16" s="82" t="s">
        <v>419</v>
      </c>
      <c r="D16" s="83"/>
      <c r="E16" s="83"/>
      <c r="F16" s="83"/>
      <c r="G16" s="83"/>
      <c r="H16" s="83"/>
      <c r="I16" s="83"/>
      <c r="J16" s="83"/>
      <c r="K16" s="82"/>
      <c r="L16" s="111"/>
      <c r="M16" s="84"/>
      <c r="N16" s="111"/>
      <c r="O16" s="193"/>
      <c r="P16" s="823"/>
      <c r="Q16" s="118" t="s">
        <v>420</v>
      </c>
      <c r="R16" s="105"/>
    </row>
    <row r="17" spans="1:18" ht="20.100000000000001" customHeight="1">
      <c r="A17" s="96"/>
      <c r="B17" s="83" t="s">
        <v>421</v>
      </c>
      <c r="C17" s="82" t="s">
        <v>422</v>
      </c>
      <c r="D17" s="83"/>
      <c r="E17" s="83"/>
      <c r="F17" s="83"/>
      <c r="G17" s="83"/>
      <c r="H17" s="83"/>
      <c r="I17" s="83"/>
      <c r="J17" s="83"/>
      <c r="K17" s="82"/>
      <c r="L17" s="111"/>
      <c r="M17" s="84"/>
      <c r="N17" s="111"/>
      <c r="O17" s="193"/>
      <c r="P17" s="823"/>
      <c r="Q17" s="118" t="s">
        <v>423</v>
      </c>
      <c r="R17" s="105"/>
    </row>
    <row r="18" spans="1:18" ht="20.100000000000001" customHeight="1">
      <c r="A18" s="96"/>
      <c r="B18" s="83" t="s">
        <v>424</v>
      </c>
      <c r="C18" s="82" t="s">
        <v>425</v>
      </c>
      <c r="D18" s="83"/>
      <c r="E18" s="83"/>
      <c r="F18" s="83"/>
      <c r="G18" s="83"/>
      <c r="H18" s="83"/>
      <c r="I18" s="83"/>
      <c r="J18" s="83"/>
      <c r="K18" s="82"/>
      <c r="L18" s="111"/>
      <c r="M18" s="84"/>
      <c r="N18" s="111"/>
      <c r="O18" s="193"/>
      <c r="P18" s="823"/>
      <c r="Q18" s="118" t="s">
        <v>426</v>
      </c>
      <c r="R18" s="105"/>
    </row>
    <row r="19" spans="1:18" ht="20.100000000000001" customHeight="1">
      <c r="A19" s="96"/>
      <c r="B19" s="83" t="s">
        <v>427</v>
      </c>
      <c r="C19" s="82" t="s">
        <v>428</v>
      </c>
      <c r="D19" s="83"/>
      <c r="E19" s="83"/>
      <c r="F19" s="83"/>
      <c r="G19" s="83"/>
      <c r="H19" s="83"/>
      <c r="I19" s="83"/>
      <c r="J19" s="83"/>
      <c r="K19" s="82"/>
      <c r="L19" s="111"/>
      <c r="M19" s="84"/>
      <c r="N19" s="111"/>
      <c r="O19" s="193"/>
      <c r="P19" s="823"/>
      <c r="Q19" s="118" t="s">
        <v>429</v>
      </c>
      <c r="R19" s="105"/>
    </row>
    <row r="20" spans="1:18" ht="20.100000000000001" customHeight="1">
      <c r="A20" s="96"/>
      <c r="B20" s="83" t="s">
        <v>430</v>
      </c>
      <c r="C20" s="82" t="s">
        <v>431</v>
      </c>
      <c r="D20" s="83"/>
      <c r="E20" s="83"/>
      <c r="F20" s="83"/>
      <c r="G20" s="83"/>
      <c r="H20" s="83"/>
      <c r="I20" s="83"/>
      <c r="J20" s="83"/>
      <c r="K20" s="82"/>
      <c r="L20" s="111"/>
      <c r="M20" s="84"/>
      <c r="N20" s="111"/>
      <c r="O20" s="193"/>
      <c r="P20" s="823"/>
      <c r="Q20" s="118" t="s">
        <v>432</v>
      </c>
      <c r="R20" s="105"/>
    </row>
    <row r="21" spans="1:18" ht="20.100000000000001" customHeight="1">
      <c r="A21" s="96"/>
      <c r="B21" s="83" t="s">
        <v>433</v>
      </c>
      <c r="C21" s="82" t="s">
        <v>434</v>
      </c>
      <c r="D21" s="83"/>
      <c r="E21" s="83"/>
      <c r="F21" s="83"/>
      <c r="G21" s="83"/>
      <c r="H21" s="83"/>
      <c r="I21" s="83"/>
      <c r="J21" s="83"/>
      <c r="K21" s="82"/>
      <c r="L21" s="111"/>
      <c r="M21" s="84"/>
      <c r="N21" s="111"/>
      <c r="O21" s="193"/>
      <c r="P21" s="823"/>
      <c r="Q21" s="118" t="s">
        <v>435</v>
      </c>
      <c r="R21" s="105"/>
    </row>
    <row r="22" spans="1:18" ht="20.100000000000001" customHeight="1">
      <c r="A22" s="96"/>
      <c r="B22" s="83" t="s">
        <v>436</v>
      </c>
      <c r="C22" s="92" t="s">
        <v>437</v>
      </c>
      <c r="D22" s="341"/>
      <c r="E22" s="341"/>
      <c r="F22" s="341"/>
      <c r="G22" s="341"/>
      <c r="H22" s="341"/>
      <c r="I22" s="341"/>
      <c r="J22" s="341"/>
      <c r="K22" s="201"/>
      <c r="L22" s="112"/>
      <c r="M22" s="93"/>
      <c r="N22" s="112"/>
      <c r="O22" s="194"/>
      <c r="P22" s="824"/>
      <c r="Q22" s="120" t="s">
        <v>438</v>
      </c>
      <c r="R22" s="105"/>
    </row>
    <row r="23" spans="1:18" ht="20.100000000000001" customHeight="1">
      <c r="A23" s="96"/>
      <c r="B23" s="82"/>
      <c r="C23" s="86" t="s">
        <v>439</v>
      </c>
      <c r="D23" s="82"/>
      <c r="E23" s="82"/>
      <c r="F23" s="82"/>
      <c r="G23" s="82"/>
      <c r="H23" s="82"/>
      <c r="I23" s="82"/>
      <c r="J23" s="82"/>
      <c r="K23" s="86"/>
      <c r="L23" s="122" t="str">
        <f>VLOOKUP(SUM(_Output!D32:D42),_SUM_Completeness!A3:B14,2,FALSE)</f>
        <v>Incomplete</v>
      </c>
      <c r="M23" s="82"/>
      <c r="N23" s="111"/>
      <c r="O23" s="193"/>
      <c r="P23" s="823"/>
      <c r="Q23" s="117" t="s">
        <v>440</v>
      </c>
      <c r="R23" s="105"/>
    </row>
    <row r="24" spans="1:18" ht="20.100000000000001" customHeight="1">
      <c r="A24" s="6"/>
      <c r="B24" s="3" t="s">
        <v>441</v>
      </c>
      <c r="C24" s="3" t="s">
        <v>442</v>
      </c>
      <c r="D24" s="3"/>
      <c r="E24" s="3"/>
      <c r="F24" s="3"/>
      <c r="G24" s="3"/>
      <c r="H24" s="3"/>
      <c r="I24" s="3"/>
      <c r="J24" s="3"/>
      <c r="K24" s="3"/>
      <c r="L24" s="113"/>
      <c r="M24" s="3"/>
      <c r="N24" s="110"/>
      <c r="O24" s="192"/>
      <c r="P24" s="820" t="str">
        <f>VLOOKUP(_Output!D43,_Guidance!B78:C83,2,FALSE)</f>
        <v xml:space="preserve"> </v>
      </c>
      <c r="Q24" s="116" t="s">
        <v>443</v>
      </c>
      <c r="R24" s="14"/>
    </row>
    <row r="25" spans="1:18" ht="20.100000000000001" customHeight="1">
      <c r="A25" s="6"/>
      <c r="B25" s="3" t="s">
        <v>444</v>
      </c>
      <c r="C25" s="3" t="s">
        <v>445</v>
      </c>
      <c r="D25" s="3"/>
      <c r="E25" s="3"/>
      <c r="F25" s="3"/>
      <c r="G25" s="3"/>
      <c r="H25" s="3"/>
      <c r="I25" s="3"/>
      <c r="J25" s="3"/>
      <c r="K25" s="3"/>
      <c r="L25" s="113"/>
      <c r="M25" s="3"/>
      <c r="N25" s="110"/>
      <c r="O25" s="192"/>
      <c r="P25" s="820" t="str">
        <f>VLOOKUP(_Output!D44,_Guidance!B84:C89,2,FALSE)</f>
        <v xml:space="preserve"> </v>
      </c>
      <c r="Q25" s="116" t="s">
        <v>446</v>
      </c>
      <c r="R25" s="14"/>
    </row>
    <row r="26" spans="1:18" ht="20.100000000000001" customHeight="1">
      <c r="A26" s="6"/>
      <c r="B26" s="3" t="s">
        <v>447</v>
      </c>
      <c r="C26" s="3" t="s">
        <v>448</v>
      </c>
      <c r="D26" s="3"/>
      <c r="E26" s="3"/>
      <c r="F26" s="3"/>
      <c r="G26" s="3"/>
      <c r="H26" s="3"/>
      <c r="I26" s="3"/>
      <c r="J26" s="3"/>
      <c r="K26" s="3"/>
      <c r="L26" s="113"/>
      <c r="M26" s="3"/>
      <c r="N26" s="110"/>
      <c r="O26" s="192"/>
      <c r="P26" s="820" t="str">
        <f>VLOOKUP(_Output!D45,_Guidance!B90:C95,2,FALSE)</f>
        <v xml:space="preserve"> </v>
      </c>
      <c r="Q26" s="116" t="s">
        <v>449</v>
      </c>
      <c r="R26" s="14"/>
    </row>
    <row r="27" spans="1:18" ht="20.100000000000001" customHeight="1">
      <c r="A27" s="6"/>
      <c r="B27" s="3"/>
      <c r="C27" s="3"/>
      <c r="D27" s="3"/>
      <c r="E27" s="3"/>
      <c r="F27" s="3"/>
      <c r="G27" s="3"/>
      <c r="H27" s="3"/>
      <c r="I27" s="3"/>
      <c r="J27" s="3"/>
      <c r="K27" s="3"/>
      <c r="L27" s="110"/>
      <c r="M27" s="5"/>
      <c r="N27" s="110"/>
      <c r="O27" s="192"/>
      <c r="P27" s="821"/>
      <c r="Q27" s="116"/>
      <c r="R27" s="14"/>
    </row>
    <row r="28" spans="1:18" ht="20.100000000000001" customHeight="1">
      <c r="A28" s="106"/>
      <c r="B28" s="107" t="s">
        <v>351</v>
      </c>
      <c r="C28" s="108"/>
      <c r="D28" s="107"/>
      <c r="E28" s="107"/>
      <c r="F28" s="107"/>
      <c r="G28" s="107"/>
      <c r="H28" s="107"/>
      <c r="I28" s="107"/>
      <c r="J28" s="107"/>
      <c r="K28" s="108"/>
      <c r="L28" s="110"/>
      <c r="M28" s="5"/>
      <c r="N28" s="110"/>
      <c r="O28" s="192"/>
      <c r="P28" s="822"/>
      <c r="Q28" s="116"/>
      <c r="R28" s="14"/>
    </row>
    <row r="29" spans="1:18" ht="20.25" customHeight="1">
      <c r="A29" s="9"/>
      <c r="B29" s="3" t="s">
        <v>450</v>
      </c>
      <c r="C29" s="3" t="s">
        <v>353</v>
      </c>
      <c r="D29" s="21"/>
      <c r="E29" s="21"/>
      <c r="F29" s="21"/>
      <c r="G29" s="21"/>
      <c r="H29" s="21"/>
      <c r="I29" s="21"/>
      <c r="J29" s="21"/>
      <c r="K29" s="21"/>
      <c r="L29" s="607" t="s">
        <v>401</v>
      </c>
      <c r="M29" s="608"/>
      <c r="N29" s="932"/>
      <c r="O29" s="932"/>
      <c r="P29" s="932"/>
      <c r="Q29" s="933"/>
      <c r="R29" s="14"/>
    </row>
    <row r="30" spans="1:18" ht="20.25" customHeight="1">
      <c r="A30" s="9"/>
      <c r="B30" s="3"/>
      <c r="C30" s="3"/>
      <c r="D30" s="21"/>
      <c r="E30" s="21"/>
      <c r="F30" s="21"/>
      <c r="G30" s="21"/>
      <c r="H30" s="21"/>
      <c r="I30" s="21"/>
      <c r="J30" s="21"/>
      <c r="K30" s="21"/>
      <c r="L30" s="609" t="s">
        <v>404</v>
      </c>
      <c r="M30" s="610"/>
      <c r="N30" s="924"/>
      <c r="O30" s="924"/>
      <c r="P30" s="924"/>
      <c r="Q30" s="925"/>
      <c r="R30" s="14"/>
    </row>
    <row r="31" spans="1:18" ht="20.25" customHeight="1">
      <c r="A31" s="9"/>
      <c r="B31" s="21"/>
      <c r="C31" s="21"/>
      <c r="D31" s="21"/>
      <c r="E31" s="21"/>
      <c r="F31" s="21"/>
      <c r="G31" s="21"/>
      <c r="H31" s="21"/>
      <c r="I31" s="21"/>
      <c r="J31" s="21"/>
      <c r="K31" s="21"/>
      <c r="L31" s="609" t="s">
        <v>441</v>
      </c>
      <c r="M31" s="610"/>
      <c r="N31" s="924"/>
      <c r="O31" s="924"/>
      <c r="P31" s="924"/>
      <c r="Q31" s="925"/>
      <c r="R31" s="14"/>
    </row>
    <row r="32" spans="1:18" ht="20.25" customHeight="1">
      <c r="A32" s="9"/>
      <c r="B32" s="21"/>
      <c r="C32" s="21"/>
      <c r="D32" s="21"/>
      <c r="E32" s="21"/>
      <c r="F32" s="21"/>
      <c r="G32" s="21"/>
      <c r="H32" s="21"/>
      <c r="I32" s="21"/>
      <c r="J32" s="21"/>
      <c r="K32" s="21"/>
      <c r="L32" s="609" t="s">
        <v>444</v>
      </c>
      <c r="M32" s="610"/>
      <c r="N32" s="928"/>
      <c r="O32" s="928"/>
      <c r="P32" s="928"/>
      <c r="Q32" s="929"/>
      <c r="R32" s="14"/>
    </row>
    <row r="33" spans="1:18" ht="20.25" customHeight="1">
      <c r="A33" s="9"/>
      <c r="B33" s="21"/>
      <c r="C33" s="21"/>
      <c r="D33" s="21"/>
      <c r="E33" s="21"/>
      <c r="F33" s="21"/>
      <c r="G33" s="21"/>
      <c r="H33" s="21"/>
      <c r="I33" s="21"/>
      <c r="J33" s="21"/>
      <c r="K33" s="21"/>
      <c r="L33" s="611" t="s">
        <v>447</v>
      </c>
      <c r="M33" s="612"/>
      <c r="N33" s="930"/>
      <c r="O33" s="930"/>
      <c r="P33" s="930"/>
      <c r="Q33" s="931"/>
      <c r="R33" s="14"/>
    </row>
    <row r="34" spans="1:18" ht="20.100000000000001" customHeight="1" thickBot="1">
      <c r="A34" s="10"/>
      <c r="B34" s="11"/>
      <c r="C34" s="11"/>
      <c r="D34" s="11"/>
      <c r="E34" s="11"/>
      <c r="F34" s="11"/>
      <c r="G34" s="11"/>
      <c r="H34" s="11"/>
      <c r="I34" s="11"/>
      <c r="J34" s="11"/>
      <c r="K34" s="11"/>
      <c r="L34" s="11"/>
      <c r="M34" s="11"/>
      <c r="N34" s="11"/>
      <c r="O34" s="11"/>
      <c r="P34" s="31"/>
      <c r="Q34" s="31"/>
      <c r="R34" s="15"/>
    </row>
  </sheetData>
  <mergeCells count="17">
    <mergeCell ref="N30:Q30"/>
    <mergeCell ref="N31:Q31"/>
    <mergeCell ref="N32:Q32"/>
    <mergeCell ref="N33:Q33"/>
    <mergeCell ref="V1:V2"/>
    <mergeCell ref="T1:T2"/>
    <mergeCell ref="N29:Q29"/>
    <mergeCell ref="B3:F3"/>
    <mergeCell ref="G3:K3"/>
    <mergeCell ref="B1:K2"/>
    <mergeCell ref="L1:L2"/>
    <mergeCell ref="N1:N2"/>
    <mergeCell ref="B4:F4"/>
    <mergeCell ref="G4:K4"/>
    <mergeCell ref="B5:F5"/>
    <mergeCell ref="G5:K5"/>
    <mergeCell ref="B6:F6"/>
  </mergeCells>
  <hyperlinks>
    <hyperlink ref="O3:S3" location="'People - T&amp;E'!A1" tooltip="5. Training and Education" display="5. Training and Education" xr:uid="{00000000-0004-0000-0800-000000000000}"/>
    <hyperlink ref="B6:F6" location="'Business - GOV'!A1" tooltip="4. Governance" display="4. Governance" xr:uid="{00000000-0004-0000-0800-000001000000}"/>
    <hyperlink ref="B3:F3" location="'Business - BSD'!A1" tooltip="1. Business Drivers" display="1. Business Drivers" xr:uid="{00000000-0004-0000-0800-000003000000}"/>
    <hyperlink ref="G3:K3" location="'Business - PRV'!A1" tooltip="5. Privacy &amp; Policy" display="5. Privacy &amp; Policy" xr:uid="{76A7C700-9AE9-4E0F-A9D7-AC4EFBDE51B5}"/>
    <hyperlink ref="B4:F4" location="'Business - CST'!A1" tooltip="2. Customers / Stakeholders" display="2. Customers / Stakeholders" xr:uid="{42778177-492B-4AC9-B992-622F69AC6E89}"/>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Drop Down 1">
              <controlPr defaultSize="0" autoLine="0" autoPict="0">
                <anchor moveWithCells="1">
                  <from>
                    <xdr:col>11</xdr:col>
                    <xdr:colOff>22860</xdr:colOff>
                    <xdr:row>9</xdr:row>
                    <xdr:rowOff>22860</xdr:rowOff>
                  </from>
                  <to>
                    <xdr:col>12</xdr:col>
                    <xdr:colOff>22860</xdr:colOff>
                    <xdr:row>9</xdr:row>
                    <xdr:rowOff>228600</xdr:rowOff>
                  </to>
                </anchor>
              </controlPr>
            </control>
          </mc:Choice>
        </mc:AlternateContent>
        <mc:AlternateContent xmlns:mc="http://schemas.openxmlformats.org/markup-compatibility/2006">
          <mc:Choice Requires="x14">
            <control shapeId="68611" r:id="rId5" name="Drop Down 3">
              <controlPr defaultSize="0" autoLine="0" autoPict="0">
                <anchor moveWithCells="1">
                  <from>
                    <xdr:col>11</xdr:col>
                    <xdr:colOff>22860</xdr:colOff>
                    <xdr:row>11</xdr:row>
                    <xdr:rowOff>22860</xdr:rowOff>
                  </from>
                  <to>
                    <xdr:col>12</xdr:col>
                    <xdr:colOff>22860</xdr:colOff>
                    <xdr:row>11</xdr:row>
                    <xdr:rowOff>228600</xdr:rowOff>
                  </to>
                </anchor>
              </controlPr>
            </control>
          </mc:Choice>
        </mc:AlternateContent>
        <mc:AlternateContent xmlns:mc="http://schemas.openxmlformats.org/markup-compatibility/2006">
          <mc:Choice Requires="x14">
            <control shapeId="68612" r:id="rId6" name="Drop Down 4">
              <controlPr defaultSize="0" autoLine="0" autoPict="0">
                <anchor moveWithCells="1">
                  <from>
                    <xdr:col>11</xdr:col>
                    <xdr:colOff>22860</xdr:colOff>
                    <xdr:row>12</xdr:row>
                    <xdr:rowOff>22860</xdr:rowOff>
                  </from>
                  <to>
                    <xdr:col>12</xdr:col>
                    <xdr:colOff>22860</xdr:colOff>
                    <xdr:row>12</xdr:row>
                    <xdr:rowOff>228600</xdr:rowOff>
                  </to>
                </anchor>
              </controlPr>
            </control>
          </mc:Choice>
        </mc:AlternateContent>
        <mc:AlternateContent xmlns:mc="http://schemas.openxmlformats.org/markup-compatibility/2006">
          <mc:Choice Requires="x14">
            <control shapeId="68613" r:id="rId7" name="Drop Down 5">
              <controlPr defaultSize="0" autoLine="0" autoPict="0">
                <anchor moveWithCells="1">
                  <from>
                    <xdr:col>11</xdr:col>
                    <xdr:colOff>22860</xdr:colOff>
                    <xdr:row>13</xdr:row>
                    <xdr:rowOff>22860</xdr:rowOff>
                  </from>
                  <to>
                    <xdr:col>12</xdr:col>
                    <xdr:colOff>22860</xdr:colOff>
                    <xdr:row>13</xdr:row>
                    <xdr:rowOff>228600</xdr:rowOff>
                  </to>
                </anchor>
              </controlPr>
            </control>
          </mc:Choice>
        </mc:AlternateContent>
        <mc:AlternateContent xmlns:mc="http://schemas.openxmlformats.org/markup-compatibility/2006">
          <mc:Choice Requires="x14">
            <control shapeId="68614" r:id="rId8" name="Drop Down 6">
              <controlPr defaultSize="0" autoLine="0" autoPict="0">
                <anchor moveWithCells="1">
                  <from>
                    <xdr:col>11</xdr:col>
                    <xdr:colOff>22860</xdr:colOff>
                    <xdr:row>14</xdr:row>
                    <xdr:rowOff>22860</xdr:rowOff>
                  </from>
                  <to>
                    <xdr:col>12</xdr:col>
                    <xdr:colOff>22860</xdr:colOff>
                    <xdr:row>14</xdr:row>
                    <xdr:rowOff>228600</xdr:rowOff>
                  </to>
                </anchor>
              </controlPr>
            </control>
          </mc:Choice>
        </mc:AlternateContent>
        <mc:AlternateContent xmlns:mc="http://schemas.openxmlformats.org/markup-compatibility/2006">
          <mc:Choice Requires="x14">
            <control shapeId="68615" r:id="rId9" name="Drop Down 7">
              <controlPr defaultSize="0" autoLine="0" autoPict="0">
                <anchor moveWithCells="1">
                  <from>
                    <xdr:col>11</xdr:col>
                    <xdr:colOff>22860</xdr:colOff>
                    <xdr:row>15</xdr:row>
                    <xdr:rowOff>22860</xdr:rowOff>
                  </from>
                  <to>
                    <xdr:col>12</xdr:col>
                    <xdr:colOff>22860</xdr:colOff>
                    <xdr:row>15</xdr:row>
                    <xdr:rowOff>228600</xdr:rowOff>
                  </to>
                </anchor>
              </controlPr>
            </control>
          </mc:Choice>
        </mc:AlternateContent>
        <mc:AlternateContent xmlns:mc="http://schemas.openxmlformats.org/markup-compatibility/2006">
          <mc:Choice Requires="x14">
            <control shapeId="68616" r:id="rId10" name="Drop Down 8">
              <controlPr defaultSize="0" autoLine="0" autoPict="0">
                <anchor moveWithCells="1">
                  <from>
                    <xdr:col>11</xdr:col>
                    <xdr:colOff>22860</xdr:colOff>
                    <xdr:row>16</xdr:row>
                    <xdr:rowOff>22860</xdr:rowOff>
                  </from>
                  <to>
                    <xdr:col>12</xdr:col>
                    <xdr:colOff>22860</xdr:colOff>
                    <xdr:row>16</xdr:row>
                    <xdr:rowOff>228600</xdr:rowOff>
                  </to>
                </anchor>
              </controlPr>
            </control>
          </mc:Choice>
        </mc:AlternateContent>
        <mc:AlternateContent xmlns:mc="http://schemas.openxmlformats.org/markup-compatibility/2006">
          <mc:Choice Requires="x14">
            <control shapeId="68617" r:id="rId11" name="Drop Down 9">
              <controlPr defaultSize="0" autoLine="0" autoPict="0">
                <anchor moveWithCells="1">
                  <from>
                    <xdr:col>11</xdr:col>
                    <xdr:colOff>22860</xdr:colOff>
                    <xdr:row>17</xdr:row>
                    <xdr:rowOff>22860</xdr:rowOff>
                  </from>
                  <to>
                    <xdr:col>12</xdr:col>
                    <xdr:colOff>22860</xdr:colOff>
                    <xdr:row>17</xdr:row>
                    <xdr:rowOff>228600</xdr:rowOff>
                  </to>
                </anchor>
              </controlPr>
            </control>
          </mc:Choice>
        </mc:AlternateContent>
        <mc:AlternateContent xmlns:mc="http://schemas.openxmlformats.org/markup-compatibility/2006">
          <mc:Choice Requires="x14">
            <control shapeId="68618" r:id="rId12" name="Drop Down 10">
              <controlPr defaultSize="0" autoLine="0" autoPict="0">
                <anchor moveWithCells="1">
                  <from>
                    <xdr:col>11</xdr:col>
                    <xdr:colOff>22860</xdr:colOff>
                    <xdr:row>18</xdr:row>
                    <xdr:rowOff>22860</xdr:rowOff>
                  </from>
                  <to>
                    <xdr:col>12</xdr:col>
                    <xdr:colOff>22860</xdr:colOff>
                    <xdr:row>18</xdr:row>
                    <xdr:rowOff>228600</xdr:rowOff>
                  </to>
                </anchor>
              </controlPr>
            </control>
          </mc:Choice>
        </mc:AlternateContent>
        <mc:AlternateContent xmlns:mc="http://schemas.openxmlformats.org/markup-compatibility/2006">
          <mc:Choice Requires="x14">
            <control shapeId="68619" r:id="rId13" name="Drop Down 11">
              <controlPr defaultSize="0" autoLine="0" autoPict="0">
                <anchor moveWithCells="1">
                  <from>
                    <xdr:col>11</xdr:col>
                    <xdr:colOff>22860</xdr:colOff>
                    <xdr:row>19</xdr:row>
                    <xdr:rowOff>22860</xdr:rowOff>
                  </from>
                  <to>
                    <xdr:col>12</xdr:col>
                    <xdr:colOff>22860</xdr:colOff>
                    <xdr:row>19</xdr:row>
                    <xdr:rowOff>228600</xdr:rowOff>
                  </to>
                </anchor>
              </controlPr>
            </control>
          </mc:Choice>
        </mc:AlternateContent>
        <mc:AlternateContent xmlns:mc="http://schemas.openxmlformats.org/markup-compatibility/2006">
          <mc:Choice Requires="x14">
            <control shapeId="68621" r:id="rId14" name="Drop Down 13">
              <controlPr defaultSize="0" autoLine="0" autoPict="0">
                <anchor moveWithCells="1">
                  <from>
                    <xdr:col>11</xdr:col>
                    <xdr:colOff>22860</xdr:colOff>
                    <xdr:row>23</xdr:row>
                    <xdr:rowOff>22860</xdr:rowOff>
                  </from>
                  <to>
                    <xdr:col>12</xdr:col>
                    <xdr:colOff>22860</xdr:colOff>
                    <xdr:row>23</xdr:row>
                    <xdr:rowOff>228600</xdr:rowOff>
                  </to>
                </anchor>
              </controlPr>
            </control>
          </mc:Choice>
        </mc:AlternateContent>
        <mc:AlternateContent xmlns:mc="http://schemas.openxmlformats.org/markup-compatibility/2006">
          <mc:Choice Requires="x14">
            <control shapeId="68622" r:id="rId15" name="Drop Down 14">
              <controlPr defaultSize="0" autoLine="0" autoPict="0">
                <anchor moveWithCells="1">
                  <from>
                    <xdr:col>11</xdr:col>
                    <xdr:colOff>22860</xdr:colOff>
                    <xdr:row>24</xdr:row>
                    <xdr:rowOff>22860</xdr:rowOff>
                  </from>
                  <to>
                    <xdr:col>12</xdr:col>
                    <xdr:colOff>22860</xdr:colOff>
                    <xdr:row>24</xdr:row>
                    <xdr:rowOff>228600</xdr:rowOff>
                  </to>
                </anchor>
              </controlPr>
            </control>
          </mc:Choice>
        </mc:AlternateContent>
        <mc:AlternateContent xmlns:mc="http://schemas.openxmlformats.org/markup-compatibility/2006">
          <mc:Choice Requires="x14">
            <control shapeId="68623" r:id="rId16" name="Drop Down 15">
              <controlPr defaultSize="0" autoLine="0" autoPict="0">
                <anchor moveWithCells="1">
                  <from>
                    <xdr:col>11</xdr:col>
                    <xdr:colOff>22860</xdr:colOff>
                    <xdr:row>25</xdr:row>
                    <xdr:rowOff>22860</xdr:rowOff>
                  </from>
                  <to>
                    <xdr:col>12</xdr:col>
                    <xdr:colOff>22860</xdr:colOff>
                    <xdr:row>25</xdr:row>
                    <xdr:rowOff>228600</xdr:rowOff>
                  </to>
                </anchor>
              </controlPr>
            </control>
          </mc:Choice>
        </mc:AlternateContent>
        <mc:AlternateContent xmlns:mc="http://schemas.openxmlformats.org/markup-compatibility/2006">
          <mc:Choice Requires="x14">
            <control shapeId="68627" r:id="rId17" name="Drop Down 19">
              <controlPr defaultSize="0" autoLine="0" autoPict="0">
                <anchor moveWithCells="1">
                  <from>
                    <xdr:col>11</xdr:col>
                    <xdr:colOff>22860</xdr:colOff>
                    <xdr:row>20</xdr:row>
                    <xdr:rowOff>22860</xdr:rowOff>
                  </from>
                  <to>
                    <xdr:col>12</xdr:col>
                    <xdr:colOff>22860</xdr:colOff>
                    <xdr:row>20</xdr:row>
                    <xdr:rowOff>228600</xdr:rowOff>
                  </to>
                </anchor>
              </controlPr>
            </control>
          </mc:Choice>
        </mc:AlternateContent>
        <mc:AlternateContent xmlns:mc="http://schemas.openxmlformats.org/markup-compatibility/2006">
          <mc:Choice Requires="x14">
            <control shapeId="68628" r:id="rId18" name="Drop Down 20">
              <controlPr defaultSize="0" autoLine="0" autoPict="0">
                <anchor moveWithCells="1">
                  <from>
                    <xdr:col>11</xdr:col>
                    <xdr:colOff>22860</xdr:colOff>
                    <xdr:row>21</xdr:row>
                    <xdr:rowOff>22860</xdr:rowOff>
                  </from>
                  <to>
                    <xdr:col>12</xdr:col>
                    <xdr:colOff>22860</xdr:colOff>
                    <xdr:row>21</xdr:row>
                    <xdr:rowOff>228600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304D7243684984F87274D2FD66057B1" ma:contentTypeVersion="13" ma:contentTypeDescription="Create a new document." ma:contentTypeScope="" ma:versionID="617de38c394ddc03d596e012885dd123">
  <xsd:schema xmlns:xsd="http://www.w3.org/2001/XMLSchema" xmlns:xs="http://www.w3.org/2001/XMLSchema" xmlns:p="http://schemas.microsoft.com/office/2006/metadata/properties" xmlns:ns1="http://schemas.microsoft.com/sharepoint/v3" xmlns:ns2="f93233b0-21f4-445c-bf40-685b44134443" xmlns:ns3="99bd4860-9a9f-4af5-9a03-9f4fc767be6b" targetNamespace="http://schemas.microsoft.com/office/2006/metadata/properties" ma:root="true" ma:fieldsID="4fb5c69fbf61872a2988438882fbd9be" ns1:_="" ns2:_="" ns3:_="">
    <xsd:import namespace="http://schemas.microsoft.com/sharepoint/v3"/>
    <xsd:import namespace="f93233b0-21f4-445c-bf40-685b44134443"/>
    <xsd:import namespace="99bd4860-9a9f-4af5-9a03-9f4fc767be6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3233b0-21f4-445c-bf40-685b44134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0bd9549-93ed-4616-a19a-1a01c32e9cca"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9bd4860-9a9f-4af5-9a03-9f4fc767be6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a5fe3ab-c628-4a9a-888a-5314b2d382a9}" ma:internalName="TaxCatchAll" ma:showField="CatchAllData" ma:web="99bd4860-9a9f-4af5-9a03-9f4fc767be6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9bd4860-9a9f-4af5-9a03-9f4fc767be6b" xsi:nil="true"/>
    <lcf76f155ced4ddcb4097134ff3c332f xmlns="f93233b0-21f4-445c-bf40-685b44134443">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C37D049E-3B44-4142-9FD0-671E5B6FE308}"/>
</file>

<file path=customXml/itemProps2.xml><?xml version="1.0" encoding="utf-8"?>
<ds:datastoreItem xmlns:ds="http://schemas.openxmlformats.org/officeDocument/2006/customXml" ds:itemID="{06D907DF-6729-4B41-B048-AAE9FDF68F7E}"/>
</file>

<file path=customXml/itemProps3.xml><?xml version="1.0" encoding="utf-8"?>
<ds:datastoreItem xmlns:ds="http://schemas.openxmlformats.org/officeDocument/2006/customXml" ds:itemID="{A852CA6F-023D-45DB-8959-33D2CE4A4AE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SOC-CMM advanced version 2.3</dc:title>
  <dc:subject>SOC-CMM: measuring capability maturity in Security Operations Centers</dc:subject>
  <dc:creator/>
  <cp:keywords/>
  <dc:description>Use the SOC-CMM to measure capability maturity in your SOC</dc:description>
  <cp:lastModifiedBy>Črne Grega</cp:lastModifiedBy>
  <cp:revision/>
  <dcterms:created xsi:type="dcterms:W3CDTF">2006-09-16T00:00:00Z</dcterms:created>
  <dcterms:modified xsi:type="dcterms:W3CDTF">2026-02-06T09:26:43Z</dcterms:modified>
  <cp:category>SOC capability maturity measurement</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0x0101001304D7243684984F87274D2FD66057B1</vt:lpwstr>
  </property>
  <property fmtid="{D5CDD505-2E9C-101B-9397-08002B2CF9AE}" pid="3" name="MSIP_Label_b9fc6f63-046c-41f3-ba25-1437516571c5_Enabled">
    <vt:lpwstr>true</vt:lpwstr>
  </property>
  <property fmtid="{D5CDD505-2E9C-101B-9397-08002B2CF9AE}" pid="4" name="MSIP_Label_b9fc6f63-046c-41f3-ba25-1437516571c5_SetDate">
    <vt:lpwstr>2026-01-31T17:25:14Z</vt:lpwstr>
  </property>
  <property fmtid="{D5CDD505-2E9C-101B-9397-08002B2CF9AE}" pid="5" name="MSIP_Label_b9fc6f63-046c-41f3-ba25-1437516571c5_Method">
    <vt:lpwstr>Standard</vt:lpwstr>
  </property>
  <property fmtid="{D5CDD505-2E9C-101B-9397-08002B2CF9AE}" pid="6" name="MSIP_Label_b9fc6f63-046c-41f3-ba25-1437516571c5_Name">
    <vt:lpwstr>NIZKA ZAUPNOST</vt:lpwstr>
  </property>
  <property fmtid="{D5CDD505-2E9C-101B-9397-08002B2CF9AE}" pid="7" name="MSIP_Label_b9fc6f63-046c-41f3-ba25-1437516571c5_SiteId">
    <vt:lpwstr>6b50702c-caff-40f2-86bd-da9c41fd299b</vt:lpwstr>
  </property>
  <property fmtid="{D5CDD505-2E9C-101B-9397-08002B2CF9AE}" pid="8" name="MSIP_Label_b9fc6f63-046c-41f3-ba25-1437516571c5_ActionId">
    <vt:lpwstr>ef147161-e73c-44f0-ac82-05da16deef8d</vt:lpwstr>
  </property>
  <property fmtid="{D5CDD505-2E9C-101B-9397-08002B2CF9AE}" pid="9" name="MSIP_Label_b9fc6f63-046c-41f3-ba25-1437516571c5_ContentBits">
    <vt:lpwstr>0</vt:lpwstr>
  </property>
  <property fmtid="{D5CDD505-2E9C-101B-9397-08002B2CF9AE}" pid="10" name="MSIP_Label_b9fc6f63-046c-41f3-ba25-1437516571c5_Tag">
    <vt:lpwstr>10, 3, 0, 1</vt:lpwstr>
  </property>
  <property fmtid="{D5CDD505-2E9C-101B-9397-08002B2CF9AE}" pid="11" name="MediaServiceImageTags">
    <vt:lpwstr/>
  </property>
</Properties>
</file>