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15" windowWidth="15450" windowHeight="5955"/>
  </bookViews>
  <sheets>
    <sheet name="FURS" sheetId="19" r:id="rId1"/>
  </sheets>
  <externalReferences>
    <externalReference r:id="rId2"/>
  </externalReferences>
  <definedNames>
    <definedName name="_xlnm.Print_Area" localSheetId="0">FURS!$A$1:$I$82</definedName>
  </definedNames>
  <calcPr calcId="145621"/>
</workbook>
</file>

<file path=xl/calcChain.xml><?xml version="1.0" encoding="utf-8"?>
<calcChain xmlns="http://schemas.openxmlformats.org/spreadsheetml/2006/main">
  <c r="H76" i="19" l="1"/>
  <c r="G76" i="19"/>
  <c r="E76" i="19"/>
  <c r="D76" i="19"/>
  <c r="H75" i="19"/>
  <c r="G75" i="19"/>
  <c r="E75" i="19"/>
  <c r="D75" i="19"/>
  <c r="H73" i="19"/>
  <c r="G73" i="19"/>
  <c r="E73" i="19"/>
  <c r="D73" i="19"/>
  <c r="H71" i="19"/>
  <c r="G71" i="19"/>
  <c r="E71" i="19"/>
  <c r="D71" i="19"/>
  <c r="H69" i="19"/>
  <c r="G69" i="19"/>
  <c r="E69" i="19"/>
  <c r="D69" i="19"/>
  <c r="H68" i="19"/>
  <c r="G68" i="19"/>
  <c r="E68" i="19"/>
  <c r="F68" i="19" s="1"/>
  <c r="D68" i="19"/>
  <c r="H67" i="19"/>
  <c r="G67" i="19"/>
  <c r="E67" i="19"/>
  <c r="D67" i="19"/>
  <c r="H66" i="19"/>
  <c r="G66" i="19"/>
  <c r="G65" i="19" s="1"/>
  <c r="E66" i="19"/>
  <c r="D66" i="19"/>
  <c r="H63" i="19"/>
  <c r="G63" i="19"/>
  <c r="E63" i="19"/>
  <c r="D63" i="19"/>
  <c r="H62" i="19"/>
  <c r="G62" i="19"/>
  <c r="E62" i="19"/>
  <c r="D62" i="19"/>
  <c r="H61" i="19"/>
  <c r="G61" i="19"/>
  <c r="E61" i="19"/>
  <c r="D61" i="19"/>
  <c r="H59" i="19"/>
  <c r="G59" i="19"/>
  <c r="E59" i="19"/>
  <c r="D59" i="19"/>
  <c r="H58" i="19"/>
  <c r="G58" i="19"/>
  <c r="E58" i="19"/>
  <c r="D58" i="19"/>
  <c r="H57" i="19"/>
  <c r="G57" i="19"/>
  <c r="E57" i="19"/>
  <c r="D57" i="19"/>
  <c r="H56" i="19"/>
  <c r="G56" i="19"/>
  <c r="E56" i="19"/>
  <c r="D56" i="19"/>
  <c r="H55" i="19"/>
  <c r="G55" i="19"/>
  <c r="E55" i="19"/>
  <c r="D55" i="19"/>
  <c r="H52" i="19"/>
  <c r="G52" i="19"/>
  <c r="E52" i="19"/>
  <c r="D52" i="19"/>
  <c r="H51" i="19"/>
  <c r="H50" i="19" s="1"/>
  <c r="G51" i="19"/>
  <c r="G50" i="19" s="1"/>
  <c r="E51" i="19"/>
  <c r="E50" i="19" s="1"/>
  <c r="D51" i="19"/>
  <c r="D50" i="19" s="1"/>
  <c r="H49" i="19"/>
  <c r="G49" i="19"/>
  <c r="E49" i="19"/>
  <c r="D49" i="19"/>
  <c r="H48" i="19"/>
  <c r="G48" i="19"/>
  <c r="E48" i="19"/>
  <c r="D48" i="19"/>
  <c r="H47" i="19"/>
  <c r="G47" i="19"/>
  <c r="E47" i="19"/>
  <c r="D47" i="19"/>
  <c r="H46" i="19"/>
  <c r="G46" i="19"/>
  <c r="E46" i="19"/>
  <c r="D46" i="19"/>
  <c r="H45" i="19"/>
  <c r="G45" i="19"/>
  <c r="E45" i="19"/>
  <c r="D45" i="19"/>
  <c r="H44" i="19"/>
  <c r="G44" i="19"/>
  <c r="E44" i="19"/>
  <c r="D44" i="19"/>
  <c r="H43" i="19"/>
  <c r="H42" i="19" s="1"/>
  <c r="G43" i="19"/>
  <c r="E43" i="19"/>
  <c r="D43" i="19"/>
  <c r="H41" i="19"/>
  <c r="G41" i="19"/>
  <c r="E41" i="19"/>
  <c r="D41" i="19"/>
  <c r="H40" i="19"/>
  <c r="G40" i="19"/>
  <c r="E40" i="19"/>
  <c r="D40" i="19"/>
  <c r="H39" i="19"/>
  <c r="G39" i="19"/>
  <c r="E39" i="19"/>
  <c r="D39" i="19"/>
  <c r="H38" i="19"/>
  <c r="G38" i="19"/>
  <c r="E38" i="19"/>
  <c r="E37" i="19" s="1"/>
  <c r="E36" i="19" s="1"/>
  <c r="D38" i="19"/>
  <c r="H34" i="19"/>
  <c r="G34" i="19"/>
  <c r="E34" i="19"/>
  <c r="D34" i="19"/>
  <c r="H33" i="19"/>
  <c r="G33" i="19"/>
  <c r="E33" i="19"/>
  <c r="D33" i="19"/>
  <c r="H32" i="19"/>
  <c r="G32" i="19"/>
  <c r="E32" i="19"/>
  <c r="D32" i="19"/>
  <c r="H31" i="19"/>
  <c r="G31" i="19"/>
  <c r="E31" i="19"/>
  <c r="D31" i="19"/>
  <c r="H30" i="19"/>
  <c r="G30" i="19"/>
  <c r="E30" i="19"/>
  <c r="D30" i="19"/>
  <c r="H29" i="19"/>
  <c r="G29" i="19"/>
  <c r="E29" i="19"/>
  <c r="D29" i="19"/>
  <c r="H28" i="19"/>
  <c r="G28" i="19"/>
  <c r="E28" i="19"/>
  <c r="D28" i="19"/>
  <c r="H26" i="19"/>
  <c r="H25" i="19" s="1"/>
  <c r="G26" i="19"/>
  <c r="G25" i="19" s="1"/>
  <c r="E26" i="19"/>
  <c r="D26" i="19"/>
  <c r="D25" i="19" s="1"/>
  <c r="H24" i="19"/>
  <c r="G24" i="19"/>
  <c r="E24" i="19"/>
  <c r="D24" i="19"/>
  <c r="H23" i="19"/>
  <c r="G23" i="19"/>
  <c r="E23" i="19"/>
  <c r="D23" i="19"/>
  <c r="H22" i="19"/>
  <c r="G22" i="19"/>
  <c r="E22" i="19"/>
  <c r="D22" i="19"/>
  <c r="H21" i="19"/>
  <c r="G21" i="19"/>
  <c r="E21" i="19"/>
  <c r="D21" i="19"/>
  <c r="H19" i="19"/>
  <c r="G19" i="19"/>
  <c r="E19" i="19"/>
  <c r="D19" i="19"/>
  <c r="H18" i="19"/>
  <c r="G18" i="19"/>
  <c r="E18" i="19"/>
  <c r="D18" i="19"/>
  <c r="H17" i="19"/>
  <c r="G17" i="19"/>
  <c r="E17" i="19"/>
  <c r="D17" i="19"/>
  <c r="H16" i="19"/>
  <c r="G16" i="19"/>
  <c r="E16" i="19"/>
  <c r="D16" i="19"/>
  <c r="H15" i="19"/>
  <c r="G15" i="19"/>
  <c r="E15" i="19"/>
  <c r="D15" i="19"/>
  <c r="H14" i="19"/>
  <c r="G14" i="19"/>
  <c r="E14" i="19"/>
  <c r="D14" i="19"/>
  <c r="H13" i="19"/>
  <c r="G13" i="19"/>
  <c r="E13" i="19"/>
  <c r="E12" i="19" s="1"/>
  <c r="D13" i="19"/>
  <c r="H27" i="19" l="1"/>
  <c r="I68" i="19"/>
  <c r="I76" i="19"/>
  <c r="E42" i="19"/>
  <c r="F76" i="19"/>
  <c r="G42" i="19"/>
  <c r="I42" i="19" s="1"/>
  <c r="I18" i="19"/>
  <c r="F24" i="19"/>
  <c r="G27" i="19"/>
  <c r="I27" i="19" s="1"/>
  <c r="E27" i="19"/>
  <c r="G54" i="19"/>
  <c r="E60" i="19"/>
  <c r="F16" i="19"/>
  <c r="F28" i="19"/>
  <c r="F32" i="19"/>
  <c r="D42" i="19"/>
  <c r="F66" i="19"/>
  <c r="H60" i="19"/>
  <c r="F14" i="19"/>
  <c r="F40" i="19"/>
  <c r="F46" i="19"/>
  <c r="E35" i="19"/>
  <c r="F18" i="19"/>
  <c r="H20" i="19"/>
  <c r="F26" i="19"/>
  <c r="D27" i="19"/>
  <c r="F27" i="19" s="1"/>
  <c r="H12" i="19"/>
  <c r="H11" i="19" s="1"/>
  <c r="H10" i="19" s="1"/>
  <c r="F17" i="19"/>
  <c r="E20" i="19"/>
  <c r="F22" i="19"/>
  <c r="F30" i="19"/>
  <c r="F34" i="19"/>
  <c r="F38" i="19"/>
  <c r="H37" i="19"/>
  <c r="H36" i="19" s="1"/>
  <c r="H35" i="19" s="1"/>
  <c r="G37" i="19"/>
  <c r="G36" i="19" s="1"/>
  <c r="F41" i="19"/>
  <c r="I44" i="19"/>
  <c r="I48" i="19"/>
  <c r="D54" i="19"/>
  <c r="H54" i="19"/>
  <c r="I56" i="19"/>
  <c r="F58" i="19"/>
  <c r="F62" i="19"/>
  <c r="I66" i="19"/>
  <c r="I28" i="19"/>
  <c r="I32" i="19"/>
  <c r="I40" i="19"/>
  <c r="F50" i="19"/>
  <c r="I52" i="19"/>
  <c r="D65" i="19"/>
  <c r="D64" i="19" s="1"/>
  <c r="I24" i="19"/>
  <c r="I46" i="19"/>
  <c r="E54" i="19"/>
  <c r="E53" i="19" s="1"/>
  <c r="E65" i="19"/>
  <c r="E64" i="19" s="1"/>
  <c r="I14" i="19"/>
  <c r="I22" i="19"/>
  <c r="G12" i="19"/>
  <c r="G11" i="19" s="1"/>
  <c r="F15" i="19"/>
  <c r="E25" i="19"/>
  <c r="F25" i="19" s="1"/>
  <c r="I26" i="19"/>
  <c r="I30" i="19"/>
  <c r="I34" i="19"/>
  <c r="D37" i="19"/>
  <c r="D36" i="19" s="1"/>
  <c r="I38" i="19"/>
  <c r="F44" i="19"/>
  <c r="F48" i="19"/>
  <c r="F52" i="19"/>
  <c r="I58" i="19"/>
  <c r="I62" i="19"/>
  <c r="I50" i="19"/>
  <c r="F56" i="19"/>
  <c r="E11" i="19"/>
  <c r="E10" i="19" s="1"/>
  <c r="I16" i="19"/>
  <c r="D12" i="19"/>
  <c r="F13" i="19"/>
  <c r="F19" i="19"/>
  <c r="D20" i="19"/>
  <c r="G20" i="19"/>
  <c r="F21" i="19"/>
  <c r="F23" i="19"/>
  <c r="I13" i="19"/>
  <c r="I15" i="19"/>
  <c r="I17" i="19"/>
  <c r="I19" i="19"/>
  <c r="I21" i="19"/>
  <c r="I23" i="19"/>
  <c r="I25" i="19"/>
  <c r="F29" i="19"/>
  <c r="F31" i="19"/>
  <c r="F33" i="19"/>
  <c r="F39" i="19"/>
  <c r="F43" i="19"/>
  <c r="F45" i="19"/>
  <c r="F47" i="19"/>
  <c r="F49" i="19"/>
  <c r="F51" i="19"/>
  <c r="F55" i="19"/>
  <c r="F57" i="19"/>
  <c r="F59" i="19"/>
  <c r="D60" i="19"/>
  <c r="G60" i="19"/>
  <c r="F61" i="19"/>
  <c r="F63" i="19"/>
  <c r="G64" i="19"/>
  <c r="H65" i="19"/>
  <c r="H64" i="19" s="1"/>
  <c r="F67" i="19"/>
  <c r="F69" i="19"/>
  <c r="F71" i="19"/>
  <c r="F73" i="19"/>
  <c r="F75" i="19"/>
  <c r="I29" i="19"/>
  <c r="I31" i="19"/>
  <c r="I33" i="19"/>
  <c r="I39" i="19"/>
  <c r="I41" i="19"/>
  <c r="I43" i="19"/>
  <c r="I45" i="19"/>
  <c r="I47" i="19"/>
  <c r="I49" i="19"/>
  <c r="I51" i="19"/>
  <c r="I55" i="19"/>
  <c r="I57" i="19"/>
  <c r="I59" i="19"/>
  <c r="I61" i="19"/>
  <c r="I63" i="19"/>
  <c r="I67" i="19"/>
  <c r="I69" i="19"/>
  <c r="I71" i="19"/>
  <c r="I73" i="19"/>
  <c r="I75" i="19"/>
  <c r="I12" i="19" l="1"/>
  <c r="I37" i="19"/>
  <c r="F37" i="19"/>
  <c r="E9" i="19"/>
  <c r="E70" i="19" s="1"/>
  <c r="E74" i="19" s="1"/>
  <c r="E77" i="19" s="1"/>
  <c r="H53" i="19"/>
  <c r="F42" i="19"/>
  <c r="F54" i="19"/>
  <c r="G35" i="19"/>
  <c r="I35" i="19" s="1"/>
  <c r="F65" i="19"/>
  <c r="I65" i="19"/>
  <c r="I54" i="19"/>
  <c r="H9" i="19"/>
  <c r="I36" i="19"/>
  <c r="F36" i="19"/>
  <c r="D35" i="19"/>
  <c r="F35" i="19" s="1"/>
  <c r="F60" i="19"/>
  <c r="D53" i="19"/>
  <c r="I20" i="19"/>
  <c r="F12" i="19"/>
  <c r="D11" i="19"/>
  <c r="F20" i="19"/>
  <c r="I64" i="19"/>
  <c r="I60" i="19"/>
  <c r="G53" i="19"/>
  <c r="F64" i="19"/>
  <c r="G10" i="19"/>
  <c r="I11" i="19"/>
  <c r="H70" i="19" l="1"/>
  <c r="H74" i="19" s="1"/>
  <c r="H77" i="19" s="1"/>
  <c r="E72" i="19"/>
  <c r="I10" i="19"/>
  <c r="G9" i="19"/>
  <c r="I53" i="19"/>
  <c r="F53" i="19"/>
  <c r="F11" i="19"/>
  <c r="D10" i="19"/>
  <c r="H72" i="19" l="1"/>
  <c r="I9" i="19"/>
  <c r="G70" i="19"/>
  <c r="F10" i="19"/>
  <c r="D9" i="19"/>
  <c r="F9" i="19" l="1"/>
  <c r="D70" i="19"/>
  <c r="I70" i="19"/>
  <c r="G74" i="19"/>
  <c r="G72" i="19"/>
  <c r="I74" i="19" l="1"/>
  <c r="G77" i="19"/>
  <c r="F70" i="19"/>
  <c r="D74" i="19"/>
  <c r="D72" i="19"/>
  <c r="I72" i="19"/>
  <c r="F72" i="19" l="1"/>
  <c r="D77" i="19"/>
  <c r="F74" i="19"/>
  <c r="I77" i="19"/>
  <c r="F77" i="19" l="1"/>
</calcChain>
</file>

<file path=xl/sharedStrings.xml><?xml version="1.0" encoding="utf-8"?>
<sst xmlns="http://schemas.openxmlformats.org/spreadsheetml/2006/main" count="156" uniqueCount="151">
  <si>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</si>
  <si>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</si>
  <si>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</si>
  <si>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</si>
  <si>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</si>
  <si>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</si>
  <si>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</si>
  <si>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</si>
  <si>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</si>
  <si>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</si>
  <si>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</si>
  <si>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</si>
  <si>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</si>
  <si>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</si>
  <si>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</si>
  <si>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</si>
  <si>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</si>
  <si>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</si>
  <si>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</si>
  <si>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</si>
  <si>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</si>
  <si>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</si>
  <si>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</si>
  <si>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</si>
  <si>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</si>
  <si>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</si>
  <si>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</si>
  <si>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</si>
  <si>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</si>
  <si>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</si>
  <si>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</si>
  <si>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</si>
  <si>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</si>
  <si>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</si>
  <si>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</si>
  <si>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</si>
  <si>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</si>
  <si>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</si>
  <si>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</si>
  <si>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</si>
  <si>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</si>
  <si>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</si>
  <si>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</si>
  <si>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</si>
  <si>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</si>
  <si>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</si>
  <si>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</si>
  <si>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</si>
  <si>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</si>
  <si>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</si>
  <si>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</si>
  <si>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</si>
  <si>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</si>
  <si>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</si>
  <si>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</si>
  <si>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</si>
  <si>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</si>
  <si>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</si>
  <si>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</si>
  <si>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11.2.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</si>
  <si>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</si>
  <si>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</si>
  <si>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</si>
  <si>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</si>
  <si>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</si>
  <si>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</si>
  <si>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</si>
  <si>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</si>
  <si>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</si>
  <si>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</si>
  <si>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</si>
  <si>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</si>
  <si>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</si>
  <si>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</si>
  <si>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</si>
  <si>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</si>
  <si>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</si>
  <si>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</si>
  <si>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</si>
  <si>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</si>
  <si>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</si>
  <si>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</si>
  <si>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</si>
  <si>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 xml:space="preserve">Drugi prostovoljni prispevki za socialno varnost </t>
  </si>
  <si>
    <t>Drugi nedavčni prihodki - del državni proračun</t>
  </si>
  <si>
    <t>D</t>
  </si>
  <si>
    <t>SKUPAJ A + B + C</t>
  </si>
  <si>
    <t>F</t>
  </si>
  <si>
    <t>Skupaj JFP = (D + E)</t>
  </si>
  <si>
    <t>G</t>
  </si>
  <si>
    <t>Prihodki iz naslova nadzora prirejanja iger na srečo</t>
  </si>
  <si>
    <t>H</t>
  </si>
  <si>
    <t>I</t>
  </si>
  <si>
    <t>Ostalo</t>
  </si>
  <si>
    <t>J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</si>
  <si>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</si>
  <si>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</si>
  <si>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</si>
  <si>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</si>
  <si>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</si>
  <si>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</si>
  <si>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</si>
  <si>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</si>
  <si>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</si>
  <si>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</si>
  <si>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</si>
  <si>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</si>
  <si>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</si>
  <si>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</si>
  <si>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</si>
  <si>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</si>
  <si>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</si>
  <si>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</si>
  <si>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</si>
  <si>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</si>
  <si>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</si>
  <si>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</si>
  <si>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</si>
  <si>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</si>
  <si>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</si>
  <si>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11.2.1.</t>
  </si>
  <si>
    <t>12.3.</t>
  </si>
  <si>
    <t>12.4.</t>
  </si>
  <si>
    <t>NEDAVČNI PRIHODKI (8+9+10+11)</t>
  </si>
  <si>
    <t>TRANSFERNI PRIHODKI (12)</t>
  </si>
  <si>
    <t>DAVKI NA DOHODEK IN DOBIČEK (1.1.+ 1.2.+ 1.3.)</t>
  </si>
  <si>
    <t>K</t>
  </si>
  <si>
    <t>Koncesijske dajatve za občasna in začasna dela študentov in dijakov</t>
  </si>
  <si>
    <t>GLOBE IN DRUGE DENARNE KAZNI</t>
  </si>
  <si>
    <t>DRUGI NEDAVČNI PRIHODKI  (11.1. + 11.2.)</t>
  </si>
  <si>
    <t>TRANSFERNI PRIHODKI IZ DRUGIH JAVNOFINANČNIH INSTITUCIJ (12.1.+12.2.+12.3.+12.4.)</t>
  </si>
  <si>
    <t xml:space="preserve">Nerazporejeni in neindentificirani prihodki </t>
  </si>
  <si>
    <t>Vir:</t>
  </si>
  <si>
    <t>Republika Slovenija</t>
  </si>
  <si>
    <t>Ministrstvo za finance</t>
  </si>
  <si>
    <t xml:space="preserve">VRSTA PRIHODKA      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</si>
  <si>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</si>
  <si>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</si>
  <si>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FINANČNA UPRAVA RS</t>
  </si>
  <si>
    <t>SKUPAJ JFP =  D +  E + G</t>
  </si>
  <si>
    <t>Prihodki iz naslova izvršb, ki niso knjiženi v poslovnih knjigah FURS</t>
  </si>
  <si>
    <t>SKUPAJ vsi prihodki, ki jih pobira FURS (H+I+J)</t>
  </si>
  <si>
    <t>Dohodnina od dobička na kapital, dividend, obresti in najema</t>
  </si>
  <si>
    <t xml:space="preserve">Opomba: točka I za eDIS CDK zajema podatke po izteku trimesečja za celotno kumulativno obdobje </t>
  </si>
  <si>
    <t>indeks 2016/2015</t>
  </si>
  <si>
    <t>REALIZACIJA JANUAR - FEBRUAR 2016</t>
  </si>
  <si>
    <t>REALIZACIJA JANUAR - FEBRUAR 2015</t>
  </si>
  <si>
    <t xml:space="preserve"> REALIZACIJA  FEBRUAR 2016</t>
  </si>
  <si>
    <t xml:space="preserve">REALIZACIJA FEBRUAR 2015 </t>
  </si>
  <si>
    <t xml:space="preserve"> eDIS CDK - usklajevanje z UJP, knjigovodski sistem CUKOD; </t>
  </si>
  <si>
    <t xml:space="preserve"> točka G ; mesečno poročilo PFU za leto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</si>
</sst>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\ m/\ yyyy;@"/>
    <numFmt numFmtId="165" formatCode="#,##0.0"/>
  </numFmts>
  <fonts count="4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i/>
      <sz val="11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sz val="11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6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3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39" fillId="0" borderId="0"/>
    <xf numFmtId="0" fontId="4" fillId="0" borderId="0"/>
  </cellStyleXfs>
  <cellXfs count="132">
    <xf numFmtId="0" fontId="0" fillId="0" borderId="0" xfId="0"/>
    <xf numFmtId="3" fontId="0" fillId="0" borderId="0" xfId="0" applyNumberFormat="1"/>
    <xf numFmtId="3" fontId="21" fillId="0" borderId="0" xfId="0" applyNumberFormat="1" applyFont="1"/>
    <xf numFmtId="3" fontId="25" fillId="34" borderId="14" xfId="0" applyNumberFormat="1" applyFont="1" applyFill="1" applyBorder="1" applyAlignment="1">
      <alignment horizontal="right" shrinkToFit="1"/>
    </xf>
    <xf numFmtId="3" fontId="25" fillId="35" borderId="14" xfId="0" applyNumberFormat="1" applyFont="1" applyFill="1" applyBorder="1" applyAlignment="1">
      <alignment shrinkToFit="1"/>
    </xf>
    <xf numFmtId="3" fontId="25" fillId="34" borderId="21" xfId="0" applyNumberFormat="1" applyFont="1" applyFill="1" applyBorder="1" applyAlignment="1">
      <alignment horizontal="right" shrinkToFit="1"/>
    </xf>
    <xf numFmtId="0" fontId="25" fillId="34" borderId="22" xfId="28" applyFont="1" applyFill="1" applyBorder="1" applyAlignment="1">
      <alignment shrinkToFit="1"/>
    </xf>
    <xf numFmtId="0" fontId="25" fillId="35" borderId="26" xfId="28" applyFont="1" applyFill="1" applyBorder="1" applyAlignment="1">
      <alignment shrinkToFit="1"/>
    </xf>
    <xf numFmtId="0" fontId="25" fillId="35" borderId="22" xfId="28" applyFont="1" applyFill="1" applyBorder="1" applyAlignment="1">
      <alignment shrinkToFit="1"/>
    </xf>
    <xf numFmtId="0" fontId="25" fillId="35" borderId="22" xfId="28" applyFont="1" applyFill="1" applyBorder="1" applyAlignment="1">
      <alignment wrapText="1" shrinkToFit="1"/>
    </xf>
    <xf numFmtId="0" fontId="25" fillId="34" borderId="29" xfId="28" applyFont="1" applyFill="1" applyBorder="1" applyAlignment="1">
      <alignment shrinkToFit="1"/>
    </xf>
    <xf numFmtId="3" fontId="25" fillId="36" borderId="14" xfId="0" applyNumberFormat="1" applyFont="1" applyFill="1" applyBorder="1" applyAlignment="1">
      <alignment shrinkToFit="1"/>
    </xf>
    <xf numFmtId="3" fontId="3" fillId="36" borderId="14" xfId="0" applyNumberFormat="1" applyFont="1" applyFill="1" applyBorder="1" applyAlignment="1">
      <alignment shrinkToFit="1"/>
    </xf>
    <xf numFmtId="3" fontId="26" fillId="36" borderId="14" xfId="0" applyNumberFormat="1" applyFont="1" applyFill="1" applyBorder="1" applyAlignment="1">
      <alignment shrinkToFit="1"/>
    </xf>
    <xf numFmtId="3" fontId="25" fillId="36" borderId="15" xfId="0" applyNumberFormat="1" applyFont="1" applyFill="1" applyBorder="1" applyAlignment="1">
      <alignment shrinkToFit="1"/>
    </xf>
    <xf numFmtId="3" fontId="27" fillId="36" borderId="14" xfId="0" applyNumberFormat="1" applyFont="1" applyFill="1" applyBorder="1" applyAlignment="1">
      <alignment shrinkToFit="1"/>
    </xf>
    <xf numFmtId="3" fontId="25" fillId="36" borderId="16" xfId="0" applyNumberFormat="1" applyFont="1" applyFill="1" applyBorder="1" applyAlignment="1">
      <alignment shrinkToFit="1"/>
    </xf>
    <xf numFmtId="0" fontId="25" fillId="36" borderId="16" xfId="45" applyFont="1" applyFill="1" applyBorder="1" applyAlignment="1" applyProtection="1">
      <alignment horizontal="right"/>
    </xf>
    <xf numFmtId="3" fontId="3" fillId="0" borderId="1" xfId="0" applyNumberFormat="1" applyFont="1" applyFill="1" applyBorder="1"/>
    <xf numFmtId="3" fontId="24" fillId="0" borderId="0" xfId="0" applyNumberFormat="1" applyFont="1" applyBorder="1"/>
    <xf numFmtId="0" fontId="23" fillId="0" borderId="0" xfId="0" applyNumberFormat="1" applyFont="1"/>
    <xf numFmtId="164" fontId="24" fillId="0" borderId="0" xfId="0" applyNumberFormat="1" applyFont="1" applyBorder="1"/>
    <xf numFmtId="3" fontId="31" fillId="0" borderId="13" xfId="0" applyNumberFormat="1" applyFont="1" applyBorder="1"/>
    <xf numFmtId="3" fontId="23" fillId="0" borderId="20" xfId="0" applyNumberFormat="1" applyFont="1" applyBorder="1" applyAlignment="1">
      <alignment horizontal="center" wrapText="1"/>
    </xf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0" fontId="3" fillId="0" borderId="0" xfId="0" applyFont="1"/>
    <xf numFmtId="165" fontId="3" fillId="34" borderId="22" xfId="0" applyNumberFormat="1" applyFont="1" applyFill="1" applyBorder="1"/>
    <xf numFmtId="3" fontId="3" fillId="35" borderId="1" xfId="0" applyNumberFormat="1" applyFont="1" applyFill="1" applyBorder="1"/>
    <xf numFmtId="165" fontId="3" fillId="35" borderId="22" xfId="0" applyNumberFormat="1" applyFont="1" applyFill="1" applyBorder="1"/>
    <xf numFmtId="3" fontId="3" fillId="0" borderId="1" xfId="0" applyNumberFormat="1" applyFont="1" applyBorder="1"/>
    <xf numFmtId="165" fontId="3" fillId="0" borderId="22" xfId="0" applyNumberFormat="1" applyFont="1" applyBorder="1"/>
    <xf numFmtId="165" fontId="3" fillId="0" borderId="22" xfId="0" applyNumberFormat="1" applyFont="1" applyFill="1" applyBorder="1"/>
    <xf numFmtId="165" fontId="3" fillId="0" borderId="28" xfId="0" applyNumberFormat="1" applyFont="1" applyBorder="1"/>
    <xf numFmtId="165" fontId="3" fillId="34" borderId="29" xfId="0" applyNumberFormat="1" applyFont="1" applyFill="1" applyBorder="1"/>
    <xf numFmtId="165" fontId="3" fillId="0" borderId="30" xfId="0" applyNumberFormat="1" applyFont="1" applyFill="1" applyBorder="1"/>
    <xf numFmtId="165" fontId="3" fillId="0" borderId="28" xfId="0" applyNumberFormat="1" applyFont="1" applyFill="1" applyBorder="1"/>
    <xf numFmtId="3" fontId="25" fillId="34" borderId="21" xfId="0" applyNumberFormat="1" applyFont="1" applyFill="1" applyBorder="1" applyAlignment="1" applyProtection="1">
      <alignment horizontal="right"/>
    </xf>
    <xf numFmtId="165" fontId="3" fillId="34" borderId="22" xfId="0" applyNumberFormat="1" applyFont="1" applyFill="1" applyBorder="1" applyAlignment="1">
      <alignment horizontal="right"/>
    </xf>
    <xf numFmtId="3" fontId="3" fillId="0" borderId="32" xfId="0" applyNumberFormat="1" applyFont="1" applyBorder="1"/>
    <xf numFmtId="165" fontId="3" fillId="0" borderId="26" xfId="0" applyNumberFormat="1" applyFont="1" applyFill="1" applyBorder="1"/>
    <xf numFmtId="3" fontId="32" fillId="0" borderId="0" xfId="44" applyNumberFormat="1" applyFont="1"/>
    <xf numFmtId="0" fontId="0" fillId="0" borderId="0" xfId="0" applyFill="1"/>
    <xf numFmtId="3" fontId="23" fillId="0" borderId="35" xfId="0" applyNumberFormat="1" applyFont="1" applyBorder="1" applyAlignment="1">
      <alignment horizontal="center" vertical="center" wrapText="1"/>
    </xf>
    <xf numFmtId="3" fontId="23" fillId="0" borderId="34" xfId="0" applyNumberFormat="1" applyFont="1" applyBorder="1" applyAlignment="1">
      <alignment horizontal="center" wrapText="1"/>
    </xf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3" fontId="31" fillId="0" borderId="25" xfId="0" applyNumberFormat="1" applyFont="1" applyBorder="1"/>
    <xf numFmtId="3" fontId="25" fillId="0" borderId="22" xfId="0" applyNumberFormat="1" applyFont="1" applyBorder="1" applyAlignment="1">
      <alignment horizontal="center"/>
    </xf>
    <xf numFmtId="0" fontId="25" fillId="36" borderId="22" xfId="28" applyFont="1" applyFill="1" applyBorder="1" applyAlignment="1">
      <alignment shrinkToFit="1"/>
    </xf>
    <xf numFmtId="0" fontId="25" fillId="36" borderId="22" xfId="0" applyFont="1" applyFill="1" applyBorder="1" applyAlignment="1">
      <alignment shrinkToFit="1"/>
    </xf>
    <xf numFmtId="0" fontId="3" fillId="36" borderId="22" xfId="0" applyFont="1" applyFill="1" applyBorder="1" applyAlignment="1">
      <alignment shrinkToFit="1"/>
    </xf>
    <xf numFmtId="0" fontId="26" fillId="36" borderId="22" xfId="28" applyFont="1" applyFill="1" applyBorder="1" applyAlignment="1">
      <alignment shrinkToFit="1"/>
    </xf>
    <xf numFmtId="0" fontId="3" fillId="36" borderId="22" xfId="28" applyFont="1" applyFill="1" applyBorder="1" applyAlignment="1">
      <alignment shrinkToFit="1"/>
    </xf>
    <xf numFmtId="0" fontId="3" fillId="36" borderId="22" xfId="0" applyFont="1" applyFill="1" applyBorder="1" applyAlignment="1"/>
    <xf numFmtId="3" fontId="25" fillId="36" borderId="22" xfId="0" applyNumberFormat="1" applyFont="1" applyFill="1" applyBorder="1" applyAlignment="1">
      <alignment shrinkToFit="1"/>
    </xf>
    <xf numFmtId="0" fontId="27" fillId="36" borderId="22" xfId="28" applyFont="1" applyFill="1" applyBorder="1" applyAlignment="1">
      <alignment shrinkToFit="1"/>
    </xf>
    <xf numFmtId="49" fontId="28" fillId="36" borderId="22" xfId="0" applyNumberFormat="1" applyFont="1" applyFill="1" applyBorder="1" applyAlignment="1">
      <alignment horizontal="left" wrapText="1"/>
    </xf>
    <xf numFmtId="49" fontId="28" fillId="36" borderId="27" xfId="0" applyNumberFormat="1" applyFont="1" applyFill="1" applyBorder="1" applyAlignment="1">
      <alignment horizontal="left" wrapText="1"/>
    </xf>
    <xf numFmtId="49" fontId="30" fillId="36" borderId="27" xfId="0" applyNumberFormat="1" applyFont="1" applyFill="1" applyBorder="1" applyAlignment="1">
      <alignment horizontal="left" wrapText="1"/>
    </xf>
    <xf numFmtId="0" fontId="22" fillId="36" borderId="22" xfId="28" applyFont="1" applyFill="1" applyBorder="1" applyAlignment="1">
      <alignment shrinkToFit="1"/>
    </xf>
    <xf numFmtId="0" fontId="25" fillId="36" borderId="30" xfId="0" applyFont="1" applyFill="1" applyBorder="1" applyAlignment="1" applyProtection="1">
      <alignment wrapText="1"/>
    </xf>
    <xf numFmtId="0" fontId="33" fillId="35" borderId="26" xfId="28" applyFont="1" applyFill="1" applyBorder="1" applyAlignment="1">
      <alignment wrapText="1" shrinkToFit="1"/>
    </xf>
    <xf numFmtId="3" fontId="25" fillId="36" borderId="16" xfId="0" applyNumberFormat="1" applyFont="1" applyFill="1" applyBorder="1" applyAlignment="1" applyProtection="1">
      <alignment horizontal="right"/>
    </xf>
    <xf numFmtId="0" fontId="25" fillId="34" borderId="29" xfId="28" applyFont="1" applyFill="1" applyBorder="1" applyAlignment="1"/>
    <xf numFmtId="0" fontId="25" fillId="34" borderId="29" xfId="28" applyFont="1" applyFill="1" applyBorder="1" applyAlignment="1">
      <alignment wrapText="1"/>
    </xf>
    <xf numFmtId="3" fontId="25" fillId="36" borderId="18" xfId="0" applyNumberFormat="1" applyFont="1" applyFill="1" applyBorder="1" applyAlignment="1" applyProtection="1">
      <alignment horizontal="right"/>
    </xf>
    <xf numFmtId="0" fontId="25" fillId="36" borderId="28" xfId="28" applyFont="1" applyFill="1" applyBorder="1" applyAlignment="1">
      <alignment wrapText="1"/>
    </xf>
    <xf numFmtId="0" fontId="33" fillId="36" borderId="22" xfId="28" applyFont="1" applyFill="1" applyBorder="1" applyAlignment="1">
      <alignment wrapText="1" shrinkToFit="1"/>
    </xf>
    <xf numFmtId="3" fontId="35" fillId="35" borderId="21" xfId="0" applyNumberFormat="1" applyFont="1" applyFill="1" applyBorder="1" applyAlignment="1" applyProtection="1">
      <alignment horizontal="right"/>
    </xf>
    <xf numFmtId="0" fontId="36" fillId="35" borderId="29" xfId="28" applyFont="1" applyFill="1" applyBorder="1" applyAlignment="1">
      <alignment wrapText="1"/>
    </xf>
    <xf numFmtId="3" fontId="25" fillId="34" borderId="12" xfId="0" applyNumberFormat="1" applyFont="1" applyFill="1" applyBorder="1" applyAlignment="1">
      <alignment horizontal="right"/>
    </xf>
    <xf numFmtId="3" fontId="25" fillId="34" borderId="1" xfId="0" applyNumberFormat="1" applyFont="1" applyFill="1" applyBorder="1" applyAlignment="1">
      <alignment horizontal="right"/>
    </xf>
    <xf numFmtId="165" fontId="3" fillId="34" borderId="36" xfId="0" applyNumberFormat="1" applyFont="1" applyFill="1" applyBorder="1" applyAlignment="1"/>
    <xf numFmtId="3" fontId="25" fillId="35" borderId="12" xfId="0" applyNumberFormat="1" applyFont="1" applyFill="1" applyBorder="1"/>
    <xf numFmtId="3" fontId="25" fillId="35" borderId="1" xfId="0" applyNumberFormat="1" applyFont="1" applyFill="1" applyBorder="1"/>
    <xf numFmtId="165" fontId="3" fillId="35" borderId="36" xfId="0" applyNumberFormat="1" applyFont="1" applyFill="1" applyBorder="1" applyAlignment="1"/>
    <xf numFmtId="3" fontId="25" fillId="0" borderId="12" xfId="0" applyNumberFormat="1" applyFont="1" applyBorder="1"/>
    <xf numFmtId="3" fontId="25" fillId="0" borderId="1" xfId="0" applyNumberFormat="1" applyFont="1" applyBorder="1"/>
    <xf numFmtId="165" fontId="3" fillId="0" borderId="36" xfId="0" applyNumberFormat="1" applyFont="1" applyBorder="1" applyAlignment="1"/>
    <xf numFmtId="3" fontId="25" fillId="0" borderId="12" xfId="0" applyNumberFormat="1" applyFont="1" applyFill="1" applyBorder="1"/>
    <xf numFmtId="3" fontId="3" fillId="0" borderId="12" xfId="0" applyNumberFormat="1" applyFont="1" applyBorder="1"/>
    <xf numFmtId="3" fontId="3" fillId="0" borderId="12" xfId="0" applyNumberFormat="1" applyFont="1" applyFill="1" applyBorder="1"/>
    <xf numFmtId="3" fontId="25" fillId="0" borderId="1" xfId="0" applyNumberFormat="1" applyFont="1" applyFill="1" applyBorder="1"/>
    <xf numFmtId="165" fontId="3" fillId="0" borderId="40" xfId="0" applyNumberFormat="1" applyFont="1" applyFill="1" applyBorder="1" applyAlignment="1"/>
    <xf numFmtId="165" fontId="3" fillId="0" borderId="27" xfId="0" applyNumberFormat="1" applyFont="1" applyFill="1" applyBorder="1"/>
    <xf numFmtId="3" fontId="25" fillId="0" borderId="12" xfId="0" quotePrefix="1" applyNumberFormat="1" applyFont="1" applyFill="1" applyBorder="1"/>
    <xf numFmtId="3" fontId="25" fillId="0" borderId="1" xfId="0" quotePrefix="1" applyNumberFormat="1" applyFont="1" applyFill="1" applyBorder="1"/>
    <xf numFmtId="165" fontId="3" fillId="0" borderId="36" xfId="0" quotePrefix="1" applyNumberFormat="1" applyFont="1" applyFill="1" applyBorder="1" applyAlignment="1"/>
    <xf numFmtId="165" fontId="3" fillId="0" borderId="22" xfId="0" quotePrefix="1" applyNumberFormat="1" applyFont="1" applyFill="1" applyBorder="1"/>
    <xf numFmtId="3" fontId="3" fillId="0" borderId="12" xfId="0" quotePrefix="1" applyNumberFormat="1" applyFont="1" applyFill="1" applyBorder="1"/>
    <xf numFmtId="3" fontId="3" fillId="0" borderId="1" xfId="0" quotePrefix="1" applyNumberFormat="1" applyFont="1" applyFill="1" applyBorder="1"/>
    <xf numFmtId="165" fontId="3" fillId="0" borderId="36" xfId="0" applyNumberFormat="1" applyFont="1" applyFill="1" applyBorder="1" applyAlignment="1"/>
    <xf numFmtId="3" fontId="3" fillId="35" borderId="12" xfId="0" applyNumberFormat="1" applyFont="1" applyFill="1" applyBorder="1"/>
    <xf numFmtId="3" fontId="25" fillId="34" borderId="12" xfId="0" applyNumberFormat="1" applyFont="1" applyFill="1" applyBorder="1"/>
    <xf numFmtId="3" fontId="25" fillId="34" borderId="1" xfId="0" applyNumberFormat="1" applyFont="1" applyFill="1" applyBorder="1"/>
    <xf numFmtId="165" fontId="3" fillId="34" borderId="40" xfId="0" applyNumberFormat="1" applyFont="1" applyFill="1" applyBorder="1" applyAlignment="1"/>
    <xf numFmtId="3" fontId="25" fillId="34" borderId="11" xfId="0" applyNumberFormat="1" applyFont="1" applyFill="1" applyBorder="1"/>
    <xf numFmtId="165" fontId="3" fillId="34" borderId="27" xfId="0" applyNumberFormat="1" applyFont="1" applyFill="1" applyBorder="1"/>
    <xf numFmtId="165" fontId="3" fillId="35" borderId="40" xfId="0" applyNumberFormat="1" applyFont="1" applyFill="1" applyBorder="1" applyAlignment="1"/>
    <xf numFmtId="165" fontId="3" fillId="35" borderId="27" xfId="0" applyNumberFormat="1" applyFont="1" applyFill="1" applyBorder="1"/>
    <xf numFmtId="3" fontId="3" fillId="0" borderId="19" xfId="0" applyNumberFormat="1" applyFont="1" applyBorder="1"/>
    <xf numFmtId="165" fontId="3" fillId="0" borderId="37" xfId="0" applyNumberFormat="1" applyFont="1" applyBorder="1" applyAlignment="1"/>
    <xf numFmtId="165" fontId="3" fillId="0" borderId="39" xfId="0" applyNumberFormat="1" applyFont="1" applyFill="1" applyBorder="1" applyAlignment="1"/>
    <xf numFmtId="3" fontId="25" fillId="35" borderId="11" xfId="0" applyNumberFormat="1" applyFont="1" applyFill="1" applyBorder="1"/>
    <xf numFmtId="3" fontId="3" fillId="0" borderId="19" xfId="0" applyNumberFormat="1" applyFont="1" applyFill="1" applyBorder="1"/>
    <xf numFmtId="3" fontId="3" fillId="0" borderId="32" xfId="0" applyNumberFormat="1" applyFont="1" applyFill="1" applyBorder="1"/>
    <xf numFmtId="165" fontId="3" fillId="0" borderId="37" xfId="0" applyNumberFormat="1" applyFont="1" applyFill="1" applyBorder="1" applyAlignment="1"/>
    <xf numFmtId="3" fontId="25" fillId="34" borderId="24" xfId="0" applyNumberFormat="1" applyFont="1" applyFill="1" applyBorder="1"/>
    <xf numFmtId="3" fontId="25" fillId="34" borderId="33" xfId="0" applyNumberFormat="1" applyFont="1" applyFill="1" applyBorder="1"/>
    <xf numFmtId="165" fontId="3" fillId="34" borderId="38" xfId="0" applyNumberFormat="1" applyFont="1" applyFill="1" applyBorder="1" applyAlignment="1"/>
    <xf numFmtId="3" fontId="3" fillId="0" borderId="17" xfId="0" applyNumberFormat="1" applyFont="1" applyFill="1" applyBorder="1"/>
    <xf numFmtId="3" fontId="3" fillId="0" borderId="23" xfId="0" applyNumberFormat="1" applyFont="1" applyFill="1" applyBorder="1"/>
    <xf numFmtId="3" fontId="25" fillId="0" borderId="17" xfId="0" applyNumberFormat="1" applyFont="1" applyFill="1" applyBorder="1"/>
    <xf numFmtId="3" fontId="25" fillId="0" borderId="23" xfId="0" applyNumberFormat="1" applyFont="1" applyFill="1" applyBorder="1"/>
    <xf numFmtId="3" fontId="3" fillId="0" borderId="19" xfId="0" applyNumberFormat="1" applyFont="1" applyFill="1" applyBorder="1" applyAlignment="1">
      <alignment horizontal="right"/>
    </xf>
    <xf numFmtId="3" fontId="3" fillId="0" borderId="32" xfId="0" applyNumberFormat="1" applyFont="1" applyFill="1" applyBorder="1" applyAlignment="1">
      <alignment horizontal="right"/>
    </xf>
    <xf numFmtId="165" fontId="3" fillId="0" borderId="37" xfId="0" applyNumberFormat="1" applyFont="1" applyFill="1" applyBorder="1" applyAlignment="1">
      <alignment horizontal="right"/>
    </xf>
    <xf numFmtId="3" fontId="25" fillId="0" borderId="32" xfId="0" applyNumberFormat="1" applyFont="1" applyFill="1" applyBorder="1" applyAlignment="1">
      <alignment horizontal="right"/>
    </xf>
    <xf numFmtId="165" fontId="3" fillId="0" borderId="28" xfId="0" applyNumberFormat="1" applyFont="1" applyFill="1" applyBorder="1" applyAlignment="1">
      <alignment horizontal="right"/>
    </xf>
    <xf numFmtId="3" fontId="37" fillId="35" borderId="24" xfId="0" applyNumberFormat="1" applyFont="1" applyFill="1" applyBorder="1"/>
    <xf numFmtId="3" fontId="37" fillId="35" borderId="33" xfId="0" applyNumberFormat="1" applyFont="1" applyFill="1" applyBorder="1"/>
    <xf numFmtId="165" fontId="38" fillId="35" borderId="38" xfId="0" applyNumberFormat="1" applyFont="1" applyFill="1" applyBorder="1" applyAlignment="1"/>
    <xf numFmtId="165" fontId="38" fillId="35" borderId="29" xfId="0" applyNumberFormat="1" applyFont="1" applyFill="1" applyBorder="1"/>
    <xf numFmtId="165" fontId="3" fillId="0" borderId="22" xfId="0" applyNumberFormat="1" applyFont="1" applyFill="1" applyBorder="1" applyAlignment="1">
      <alignment horizontal="right"/>
    </xf>
    <xf numFmtId="0" fontId="3" fillId="36" borderId="22" xfId="0" applyFont="1" applyFill="1" applyBorder="1" applyAlignment="1">
      <alignment wrapText="1"/>
    </xf>
    <xf numFmtId="3" fontId="24" fillId="0" borderId="0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3" fontId="29" fillId="0" borderId="31" xfId="0" applyNumberFormat="1" applyFont="1" applyBorder="1" applyAlignment="1">
      <alignment horizontal="right"/>
    </xf>
    <xf numFmtId="4" fontId="3" fillId="0" borderId="0" xfId="0" applyNumberFormat="1" applyFont="1"/>
  </cellXfs>
  <cellStyles count="696">
    <cellStyle name="20 % – Poudarek1" xfId="1" builtinId="30" customBuiltin="1"/>
    <cellStyle name="20 % – Poudarek1 2" xfId="266"/>
    <cellStyle name="20 % – Poudarek1 2 2" xfId="542"/>
    <cellStyle name="20 % – Poudarek1 3" xfId="358"/>
    <cellStyle name="20 % – Poudarek1 3 2" xfId="634"/>
    <cellStyle name="20 % – Poudarek1 4" xfId="450"/>
    <cellStyle name="20 % – Poudarek2" xfId="2" builtinId="34" customBuiltin="1"/>
    <cellStyle name="20 % – Poudarek2 2" xfId="268"/>
    <cellStyle name="20 % – Poudarek2 2 2" xfId="544"/>
    <cellStyle name="20 % – Poudarek2 3" xfId="360"/>
    <cellStyle name="20 % – Poudarek2 3 2" xfId="636"/>
    <cellStyle name="20 % – Poudarek2 4" xfId="452"/>
    <cellStyle name="20 % – Poudarek3" xfId="3" builtinId="38" customBuiltin="1"/>
    <cellStyle name="20 % – Poudarek3 2" xfId="270"/>
    <cellStyle name="20 % – Poudarek3 2 2" xfId="546"/>
    <cellStyle name="20 % – Poudarek3 3" xfId="362"/>
    <cellStyle name="20 % – Poudarek3 3 2" xfId="638"/>
    <cellStyle name="20 % – Poudarek3 4" xfId="454"/>
    <cellStyle name="20 % – Poudarek4" xfId="4" builtinId="42" customBuiltin="1"/>
    <cellStyle name="20 % – Poudarek4 2" xfId="272"/>
    <cellStyle name="20 % – Poudarek4 2 2" xfId="548"/>
    <cellStyle name="20 % – Poudarek4 3" xfId="364"/>
    <cellStyle name="20 % – Poudarek4 3 2" xfId="640"/>
    <cellStyle name="20 % – Poudarek4 4" xfId="456"/>
    <cellStyle name="20 % – Poudarek5" xfId="5" builtinId="46" customBuiltin="1"/>
    <cellStyle name="20 % – Poudarek5 2" xfId="274"/>
    <cellStyle name="20 % – Poudarek5 2 2" xfId="550"/>
    <cellStyle name="20 % – Poudarek5 3" xfId="366"/>
    <cellStyle name="20 % – Poudarek5 3 2" xfId="642"/>
    <cellStyle name="20 % – Poudarek5 4" xfId="458"/>
    <cellStyle name="20 % – Poudarek6" xfId="6" builtinId="50" customBuiltin="1"/>
    <cellStyle name="20 % – Poudarek6 2" xfId="276"/>
    <cellStyle name="20 % – Poudarek6 2 2" xfId="552"/>
    <cellStyle name="20 % – Poudarek6 3" xfId="368"/>
    <cellStyle name="20 % – Poudarek6 3 2" xfId="644"/>
    <cellStyle name="20 % – Poudarek6 4" xfId="460"/>
    <cellStyle name="40 % – Poudarek1" xfId="7" builtinId="31" customBuiltin="1"/>
    <cellStyle name="40 % – Poudarek1 2" xfId="267"/>
    <cellStyle name="40 % – Poudarek1 2 2" xfId="543"/>
    <cellStyle name="40 % – Poudarek1 3" xfId="359"/>
    <cellStyle name="40 % – Poudarek1 3 2" xfId="635"/>
    <cellStyle name="40 % – Poudarek1 4" xfId="451"/>
    <cellStyle name="40 % – Poudarek2" xfId="8" builtinId="35" customBuiltin="1"/>
    <cellStyle name="40 % – Poudarek2 2" xfId="269"/>
    <cellStyle name="40 % – Poudarek2 2 2" xfId="545"/>
    <cellStyle name="40 % – Poudarek2 3" xfId="361"/>
    <cellStyle name="40 % – Poudarek2 3 2" xfId="637"/>
    <cellStyle name="40 % – Poudarek2 4" xfId="453"/>
    <cellStyle name="40 % – Poudarek3" xfId="9" builtinId="39" customBuiltin="1"/>
    <cellStyle name="40 % – Poudarek3 2" xfId="271"/>
    <cellStyle name="40 % – Poudarek3 2 2" xfId="547"/>
    <cellStyle name="40 % – Poudarek3 3" xfId="363"/>
    <cellStyle name="40 % – Poudarek3 3 2" xfId="639"/>
    <cellStyle name="40 % – Poudarek3 4" xfId="455"/>
    <cellStyle name="40 % – Poudarek4" xfId="10" builtinId="43" customBuiltin="1"/>
    <cellStyle name="40 % – Poudarek4 2" xfId="273"/>
    <cellStyle name="40 % – Poudarek4 2 2" xfId="549"/>
    <cellStyle name="40 % – Poudarek4 3" xfId="365"/>
    <cellStyle name="40 % – Poudarek4 3 2" xfId="641"/>
    <cellStyle name="40 % – Poudarek4 4" xfId="457"/>
    <cellStyle name="40 % – Poudarek5" xfId="11" builtinId="47" customBuiltin="1"/>
    <cellStyle name="40 % – Poudarek5 2" xfId="275"/>
    <cellStyle name="40 % – Poudarek5 2 2" xfId="551"/>
    <cellStyle name="40 % – Poudarek5 3" xfId="367"/>
    <cellStyle name="40 % – Poudarek5 3 2" xfId="643"/>
    <cellStyle name="40 % – Poudarek5 4" xfId="459"/>
    <cellStyle name="40 % – Poudarek6" xfId="12" builtinId="51" customBuiltin="1"/>
    <cellStyle name="40 % – Poudarek6 2" xfId="277"/>
    <cellStyle name="40 % – Poudarek6 2 2" xfId="553"/>
    <cellStyle name="40 % – Poudarek6 3" xfId="369"/>
    <cellStyle name="40 % – Poudarek6 3 2" xfId="645"/>
    <cellStyle name="40 % – Poudarek6 4" xfId="461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6"/>
    <cellStyle name="Comma0" xfId="52"/>
    <cellStyle name="Comma0 10" xfId="108"/>
    <cellStyle name="Comma0 11" xfId="153"/>
    <cellStyle name="Comma0 12" xfId="154"/>
    <cellStyle name="Comma0 13" xfId="155"/>
    <cellStyle name="Comma0 14" xfId="156"/>
    <cellStyle name="Comma0 15" xfId="157"/>
    <cellStyle name="Comma0 16" xfId="158"/>
    <cellStyle name="Comma0 2" xfId="57"/>
    <cellStyle name="Comma0 3" xfId="58"/>
    <cellStyle name="Comma0 4" xfId="59"/>
    <cellStyle name="Comma0 5" xfId="60"/>
    <cellStyle name="Comma0 6" xfId="61"/>
    <cellStyle name="Comma0 7" xfId="62"/>
    <cellStyle name="Comma0 8" xfId="63"/>
    <cellStyle name="Comma0 9" xfId="64"/>
    <cellStyle name="Dobro" xfId="19" builtinId="26" customBuiltin="1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6"/>
    <cellStyle name="Navadno 10 2 2" xfId="316"/>
    <cellStyle name="Navadno 10 2 2 2" xfId="592"/>
    <cellStyle name="Navadno 10 2 3" xfId="408"/>
    <cellStyle name="Navadno 10 2 3 2" xfId="684"/>
    <cellStyle name="Navadno 10 2 4" xfId="500"/>
    <cellStyle name="Navadno 10 3" xfId="278"/>
    <cellStyle name="Navadno 10 3 2" xfId="554"/>
    <cellStyle name="Navadno 10 4" xfId="370"/>
    <cellStyle name="Navadno 10 4 2" xfId="646"/>
    <cellStyle name="Navadno 10 5" xfId="462"/>
    <cellStyle name="Navadno 11" xfId="224"/>
    <cellStyle name="Navadno 11 2" xfId="318"/>
    <cellStyle name="Navadno 11 2 2" xfId="594"/>
    <cellStyle name="Navadno 11 3" xfId="410"/>
    <cellStyle name="Navadno 11 3 2" xfId="686"/>
    <cellStyle name="Navadno 11 4" xfId="502"/>
    <cellStyle name="Navadno 12" xfId="50"/>
    <cellStyle name="Navadno 13" xfId="225"/>
    <cellStyle name="Navadno 13 2" xfId="319"/>
    <cellStyle name="Navadno 13 2 2" xfId="595"/>
    <cellStyle name="Navadno 13 3" xfId="411"/>
    <cellStyle name="Navadno 13 3 2" xfId="687"/>
    <cellStyle name="Navadno 13 4" xfId="503"/>
    <cellStyle name="Navadno 14" xfId="219"/>
    <cellStyle name="Navadno 15" xfId="227"/>
    <cellStyle name="Navadno 15 2" xfId="320"/>
    <cellStyle name="Navadno 15 2 2" xfId="596"/>
    <cellStyle name="Navadno 15 3" xfId="412"/>
    <cellStyle name="Navadno 15 3 2" xfId="688"/>
    <cellStyle name="Navadno 15 4" xfId="504"/>
    <cellStyle name="Navadno 16" xfId="230"/>
    <cellStyle name="Navadno 16 2" xfId="321"/>
    <cellStyle name="Navadno 16 2 2" xfId="597"/>
    <cellStyle name="Navadno 16 3" xfId="413"/>
    <cellStyle name="Navadno 16 3 2" xfId="689"/>
    <cellStyle name="Navadno 16 4" xfId="505"/>
    <cellStyle name="Navadno 17" xfId="49"/>
    <cellStyle name="Navadno 17 2" xfId="322"/>
    <cellStyle name="Navadno 17 2 2" xfId="598"/>
    <cellStyle name="Navadno 17 3" xfId="414"/>
    <cellStyle name="Navadno 17 3 2" xfId="690"/>
    <cellStyle name="Navadno 17 4" xfId="506"/>
    <cellStyle name="Navadno 18" xfId="691"/>
    <cellStyle name="Navadno 19" xfId="693"/>
    <cellStyle name="Navadno 2" xfId="45"/>
    <cellStyle name="Navadno 2 10" xfId="65"/>
    <cellStyle name="Navadno 2 11" xfId="203"/>
    <cellStyle name="Navadno 2 12" xfId="218"/>
    <cellStyle name="Navadno 2 13" xfId="217"/>
    <cellStyle name="Navadno 2 14" xfId="220"/>
    <cellStyle name="Navadno 2 15" xfId="226"/>
    <cellStyle name="Navadno 2 16" xfId="228"/>
    <cellStyle name="Navadno 2 17" xfId="229"/>
    <cellStyle name="Navadno 2 2" xfId="26"/>
    <cellStyle name="Navadno 2 2 10" xfId="161"/>
    <cellStyle name="Navadno 2 2 10 2" xfId="204"/>
    <cellStyle name="Navadno 2 2 11" xfId="222"/>
    <cellStyle name="Navadno 2 2 12" xfId="221"/>
    <cellStyle name="Navadno 2 2 13" xfId="223"/>
    <cellStyle name="Navadno 2 2 2" xfId="66"/>
    <cellStyle name="Navadno 2 2 2 10" xfId="216"/>
    <cellStyle name="Navadno 2 2 2 2" xfId="67"/>
    <cellStyle name="Navadno 2 2 2 2 2" xfId="68"/>
    <cellStyle name="Navadno 2 2 2 2 2 2" xfId="166"/>
    <cellStyle name="Navadno 2 2 2 2 2 2 2" xfId="167"/>
    <cellStyle name="Navadno 2 2 2 2 2 3" xfId="205"/>
    <cellStyle name="Navadno 2 2 2 2 2 4" xfId="213"/>
    <cellStyle name="Navadno 2 2 2 2 2 5" xfId="210"/>
    <cellStyle name="Navadno 2 2 2 2 2 6" xfId="211"/>
    <cellStyle name="Navadno 2 2 2 2 3" xfId="69"/>
    <cellStyle name="Navadno 2 2 2 2 4" xfId="70"/>
    <cellStyle name="Navadno 2 2 2 2 5" xfId="71"/>
    <cellStyle name="Navadno 2 2 2 2 6" xfId="165"/>
    <cellStyle name="Navadno 2 2 2 2 6 2" xfId="201"/>
    <cellStyle name="Navadno 2 2 2 2 7" xfId="214"/>
    <cellStyle name="Navadno 2 2 2 2 8" xfId="209"/>
    <cellStyle name="Navadno 2 2 2 2 9" xfId="212"/>
    <cellStyle name="Navadno 2 2 2 3" xfId="72"/>
    <cellStyle name="Navadno 2 2 2 4" xfId="73"/>
    <cellStyle name="Navadno 2 2 2 5" xfId="74"/>
    <cellStyle name="Navadno 2 2 2 6" xfId="75"/>
    <cellStyle name="Navadno 2 2 2 7" xfId="164"/>
    <cellStyle name="Navadno 2 2 2 7 2" xfId="202"/>
    <cellStyle name="Navadno 2 2 2 8" xfId="215"/>
    <cellStyle name="Navadno 2 2 2 9" xfId="208"/>
    <cellStyle name="Navadno 2 2 3" xfId="76"/>
    <cellStyle name="Navadno 2 2 4" xfId="77"/>
    <cellStyle name="Navadno 2 2 5" xfId="78"/>
    <cellStyle name="Navadno 2 2 6" xfId="79"/>
    <cellStyle name="Navadno 2 2 6 2" xfId="80"/>
    <cellStyle name="Navadno 2 2 6 3" xfId="81"/>
    <cellStyle name="Navadno 2 2 6 4" xfId="82"/>
    <cellStyle name="Navadno 2 2 6 5" xfId="83"/>
    <cellStyle name="Navadno 2 2 7" xfId="84"/>
    <cellStyle name="Navadno 2 2 8" xfId="85"/>
    <cellStyle name="Navadno 2 2 9" xfId="86"/>
    <cellStyle name="Navadno 2 3" xfId="55"/>
    <cellStyle name="Navadno 2 3 2" xfId="87"/>
    <cellStyle name="Navadno 2 3 3" xfId="137"/>
    <cellStyle name="Navadno 2 3 4" xfId="138"/>
    <cellStyle name="Navadno 2 3 5" xfId="136"/>
    <cellStyle name="Navadno 2 3 6" xfId="139"/>
    <cellStyle name="Navadno 2 3 7" xfId="135"/>
    <cellStyle name="Navadno 2 3 8" xfId="140"/>
    <cellStyle name="Navadno 2 3 9" xfId="134"/>
    <cellStyle name="Navadno 2 4" xfId="88"/>
    <cellStyle name="Navadno 2 4 2" xfId="89"/>
    <cellStyle name="Navadno 2 4 2 2" xfId="90"/>
    <cellStyle name="Navadno 2 4 2 3" xfId="91"/>
    <cellStyle name="Navadno 2 4 2 4" xfId="92"/>
    <cellStyle name="Navadno 2 4 2 5" xfId="93"/>
    <cellStyle name="Navadno 2 4 2 6" xfId="168"/>
    <cellStyle name="Navadno 2 4 2 6 2" xfId="283"/>
    <cellStyle name="Navadno 2 4 2 6 2 2" xfId="559"/>
    <cellStyle name="Navadno 2 4 2 6 3" xfId="375"/>
    <cellStyle name="Navadno 2 4 2 6 3 2" xfId="651"/>
    <cellStyle name="Navadno 2 4 2 6 4" xfId="467"/>
    <cellStyle name="Navadno 2 4 2 7" xfId="233"/>
    <cellStyle name="Navadno 2 4 2 7 2" xfId="509"/>
    <cellStyle name="Navadno 2 4 2 8" xfId="325"/>
    <cellStyle name="Navadno 2 4 2 8 2" xfId="601"/>
    <cellStyle name="Navadno 2 4 2 9" xfId="417"/>
    <cellStyle name="Navadno 2 4 3" xfId="94"/>
    <cellStyle name="Navadno 2 4 4" xfId="95"/>
    <cellStyle name="Navadno 2 4 4 2" xfId="169"/>
    <cellStyle name="Navadno 2 4 4 2 2" xfId="284"/>
    <cellStyle name="Navadno 2 4 4 2 2 2" xfId="560"/>
    <cellStyle name="Navadno 2 4 4 2 3" xfId="376"/>
    <cellStyle name="Navadno 2 4 4 2 3 2" xfId="652"/>
    <cellStyle name="Navadno 2 4 4 2 4" xfId="468"/>
    <cellStyle name="Navadno 2 4 4 3" xfId="234"/>
    <cellStyle name="Navadno 2 4 4 3 2" xfId="510"/>
    <cellStyle name="Navadno 2 4 4 4" xfId="326"/>
    <cellStyle name="Navadno 2 4 4 4 2" xfId="602"/>
    <cellStyle name="Navadno 2 4 4 5" xfId="418"/>
    <cellStyle name="Navadno 2 4 5" xfId="96"/>
    <cellStyle name="Navadno 2 4 5 2" xfId="170"/>
    <cellStyle name="Navadno 2 4 5 2 2" xfId="285"/>
    <cellStyle name="Navadno 2 4 5 2 2 2" xfId="561"/>
    <cellStyle name="Navadno 2 4 5 2 3" xfId="377"/>
    <cellStyle name="Navadno 2 4 5 2 3 2" xfId="653"/>
    <cellStyle name="Navadno 2 4 5 2 4" xfId="469"/>
    <cellStyle name="Navadno 2 4 5 3" xfId="235"/>
    <cellStyle name="Navadno 2 4 5 3 2" xfId="511"/>
    <cellStyle name="Navadno 2 4 5 4" xfId="327"/>
    <cellStyle name="Navadno 2 4 5 4 2" xfId="603"/>
    <cellStyle name="Navadno 2 4 5 5" xfId="419"/>
    <cellStyle name="Navadno 2 4 6" xfId="97"/>
    <cellStyle name="Navadno 2 4 6 2" xfId="171"/>
    <cellStyle name="Navadno 2 4 6 2 2" xfId="286"/>
    <cellStyle name="Navadno 2 4 6 2 2 2" xfId="562"/>
    <cellStyle name="Navadno 2 4 6 2 3" xfId="378"/>
    <cellStyle name="Navadno 2 4 6 2 3 2" xfId="654"/>
    <cellStyle name="Navadno 2 4 6 2 4" xfId="470"/>
    <cellStyle name="Navadno 2 4 6 3" xfId="236"/>
    <cellStyle name="Navadno 2 4 6 3 2" xfId="512"/>
    <cellStyle name="Navadno 2 4 6 4" xfId="328"/>
    <cellStyle name="Navadno 2 4 6 4 2" xfId="604"/>
    <cellStyle name="Navadno 2 4 6 5" xfId="420"/>
    <cellStyle name="Navadno 2 5" xfId="98"/>
    <cellStyle name="Navadno 2 6" xfId="99"/>
    <cellStyle name="Navadno 2 7" xfId="100"/>
    <cellStyle name="Navadno 2 7 2" xfId="101"/>
    <cellStyle name="Navadno 2 7 2 2" xfId="172"/>
    <cellStyle name="Navadno 2 7 2 2 2" xfId="287"/>
    <cellStyle name="Navadno 2 7 2 2 2 2" xfId="563"/>
    <cellStyle name="Navadno 2 7 2 2 3" xfId="379"/>
    <cellStyle name="Navadno 2 7 2 2 3 2" xfId="655"/>
    <cellStyle name="Navadno 2 7 2 2 4" xfId="471"/>
    <cellStyle name="Navadno 2 7 2 3" xfId="237"/>
    <cellStyle name="Navadno 2 7 2 3 2" xfId="513"/>
    <cellStyle name="Navadno 2 7 2 4" xfId="329"/>
    <cellStyle name="Navadno 2 7 2 4 2" xfId="605"/>
    <cellStyle name="Navadno 2 7 2 5" xfId="421"/>
    <cellStyle name="Navadno 2 7 3" xfId="102"/>
    <cellStyle name="Navadno 2 7 3 2" xfId="173"/>
    <cellStyle name="Navadno 2 7 3 2 2" xfId="288"/>
    <cellStyle name="Navadno 2 7 3 2 2 2" xfId="564"/>
    <cellStyle name="Navadno 2 7 3 2 3" xfId="380"/>
    <cellStyle name="Navadno 2 7 3 2 3 2" xfId="656"/>
    <cellStyle name="Navadno 2 7 3 2 4" xfId="472"/>
    <cellStyle name="Navadno 2 7 3 3" xfId="238"/>
    <cellStyle name="Navadno 2 7 3 3 2" xfId="514"/>
    <cellStyle name="Navadno 2 7 3 4" xfId="330"/>
    <cellStyle name="Navadno 2 7 3 4 2" xfId="606"/>
    <cellStyle name="Navadno 2 7 3 5" xfId="422"/>
    <cellStyle name="Navadno 2 7 4" xfId="103"/>
    <cellStyle name="Navadno 2 7 4 2" xfId="174"/>
    <cellStyle name="Navadno 2 7 4 2 2" xfId="289"/>
    <cellStyle name="Navadno 2 7 4 2 2 2" xfId="565"/>
    <cellStyle name="Navadno 2 7 4 2 3" xfId="381"/>
    <cellStyle name="Navadno 2 7 4 2 3 2" xfId="657"/>
    <cellStyle name="Navadno 2 7 4 2 4" xfId="473"/>
    <cellStyle name="Navadno 2 7 4 3" xfId="239"/>
    <cellStyle name="Navadno 2 7 4 3 2" xfId="515"/>
    <cellStyle name="Navadno 2 7 4 4" xfId="331"/>
    <cellStyle name="Navadno 2 7 4 4 2" xfId="607"/>
    <cellStyle name="Navadno 2 7 4 5" xfId="423"/>
    <cellStyle name="Navadno 2 7 5" xfId="104"/>
    <cellStyle name="Navadno 2 7 5 2" xfId="175"/>
    <cellStyle name="Navadno 2 7 5 2 2" xfId="290"/>
    <cellStyle name="Navadno 2 7 5 2 2 2" xfId="566"/>
    <cellStyle name="Navadno 2 7 5 2 3" xfId="382"/>
    <cellStyle name="Navadno 2 7 5 2 3 2" xfId="658"/>
    <cellStyle name="Navadno 2 7 5 2 4" xfId="474"/>
    <cellStyle name="Navadno 2 7 5 3" xfId="240"/>
    <cellStyle name="Navadno 2 7 5 3 2" xfId="516"/>
    <cellStyle name="Navadno 2 7 5 4" xfId="332"/>
    <cellStyle name="Navadno 2 7 5 4 2" xfId="608"/>
    <cellStyle name="Navadno 2 7 5 5" xfId="424"/>
    <cellStyle name="Navadno 2 8" xfId="105"/>
    <cellStyle name="Navadno 2 9" xfId="106"/>
    <cellStyle name="Navadno 20" xfId="695"/>
    <cellStyle name="Navadno 3" xfId="54"/>
    <cellStyle name="Navadno 3 10" xfId="148"/>
    <cellStyle name="Navadno 3 10 2" xfId="198"/>
    <cellStyle name="Navadno 3 10 2 2" xfId="313"/>
    <cellStyle name="Navadno 3 10 2 2 2" xfId="589"/>
    <cellStyle name="Navadno 3 10 2 3" xfId="405"/>
    <cellStyle name="Navadno 3 10 2 3 2" xfId="681"/>
    <cellStyle name="Navadno 3 10 2 4" xfId="497"/>
    <cellStyle name="Navadno 3 10 3" xfId="263"/>
    <cellStyle name="Navadno 3 10 3 2" xfId="539"/>
    <cellStyle name="Navadno 3 10 4" xfId="355"/>
    <cellStyle name="Navadno 3 10 4 2" xfId="631"/>
    <cellStyle name="Navadno 3 10 5" xfId="447"/>
    <cellStyle name="Navadno 3 11" xfId="162"/>
    <cellStyle name="Navadno 3 11 2" xfId="281"/>
    <cellStyle name="Navadno 3 11 2 2" xfId="557"/>
    <cellStyle name="Navadno 3 11 3" xfId="373"/>
    <cellStyle name="Navadno 3 11 3 2" xfId="649"/>
    <cellStyle name="Navadno 3 11 4" xfId="465"/>
    <cellStyle name="Navadno 3 12" xfId="231"/>
    <cellStyle name="Navadno 3 12 2" xfId="507"/>
    <cellStyle name="Navadno 3 13" xfId="323"/>
    <cellStyle name="Navadno 3 13 2" xfId="599"/>
    <cellStyle name="Navadno 3 14" xfId="415"/>
    <cellStyle name="Navadno 3 15" xfId="694"/>
    <cellStyle name="Navadno 3 2" xfId="107"/>
    <cellStyle name="Navadno 3 2 2" xfId="176"/>
    <cellStyle name="Navadno 3 2 2 2" xfId="291"/>
    <cellStyle name="Navadno 3 2 2 2 2" xfId="567"/>
    <cellStyle name="Navadno 3 2 2 3" xfId="383"/>
    <cellStyle name="Navadno 3 2 2 3 2" xfId="659"/>
    <cellStyle name="Navadno 3 2 2 4" xfId="475"/>
    <cellStyle name="Navadno 3 2 3" xfId="241"/>
    <cellStyle name="Navadno 3 2 3 2" xfId="517"/>
    <cellStyle name="Navadno 3 2 4" xfId="333"/>
    <cellStyle name="Navadno 3 2 4 2" xfId="609"/>
    <cellStyle name="Navadno 3 2 5" xfId="425"/>
    <cellStyle name="Navadno 3 3" xfId="109"/>
    <cellStyle name="Navadno 3 3 2" xfId="177"/>
    <cellStyle name="Navadno 3 3 2 2" xfId="292"/>
    <cellStyle name="Navadno 3 3 2 2 2" xfId="568"/>
    <cellStyle name="Navadno 3 3 2 3" xfId="384"/>
    <cellStyle name="Navadno 3 3 2 3 2" xfId="660"/>
    <cellStyle name="Navadno 3 3 2 4" xfId="476"/>
    <cellStyle name="Navadno 3 3 3" xfId="242"/>
    <cellStyle name="Navadno 3 3 3 2" xfId="518"/>
    <cellStyle name="Navadno 3 3 4" xfId="334"/>
    <cellStyle name="Navadno 3 3 4 2" xfId="610"/>
    <cellStyle name="Navadno 3 3 5" xfId="426"/>
    <cellStyle name="Navadno 3 4" xfId="141"/>
    <cellStyle name="Navadno 3 4 2" xfId="193"/>
    <cellStyle name="Navadno 3 4 2 2" xfId="308"/>
    <cellStyle name="Navadno 3 4 2 2 2" xfId="584"/>
    <cellStyle name="Navadno 3 4 2 3" xfId="400"/>
    <cellStyle name="Navadno 3 4 2 3 2" xfId="676"/>
    <cellStyle name="Navadno 3 4 2 4" xfId="492"/>
    <cellStyle name="Navadno 3 4 3" xfId="258"/>
    <cellStyle name="Navadno 3 4 3 2" xfId="534"/>
    <cellStyle name="Navadno 3 4 4" xfId="350"/>
    <cellStyle name="Navadno 3 4 4 2" xfId="626"/>
    <cellStyle name="Navadno 3 4 5" xfId="442"/>
    <cellStyle name="Navadno 3 5" xfId="133"/>
    <cellStyle name="Navadno 3 5 2" xfId="192"/>
    <cellStyle name="Navadno 3 5 2 2" xfId="307"/>
    <cellStyle name="Navadno 3 5 2 2 2" xfId="583"/>
    <cellStyle name="Navadno 3 5 2 3" xfId="399"/>
    <cellStyle name="Navadno 3 5 2 3 2" xfId="675"/>
    <cellStyle name="Navadno 3 5 2 4" xfId="491"/>
    <cellStyle name="Navadno 3 5 3" xfId="257"/>
    <cellStyle name="Navadno 3 5 3 2" xfId="533"/>
    <cellStyle name="Navadno 3 5 4" xfId="349"/>
    <cellStyle name="Navadno 3 5 4 2" xfId="625"/>
    <cellStyle name="Navadno 3 5 5" xfId="441"/>
    <cellStyle name="Navadno 3 6" xfId="142"/>
    <cellStyle name="Navadno 3 6 2" xfId="194"/>
    <cellStyle name="Navadno 3 6 2 2" xfId="309"/>
    <cellStyle name="Navadno 3 6 2 2 2" xfId="585"/>
    <cellStyle name="Navadno 3 6 2 3" xfId="401"/>
    <cellStyle name="Navadno 3 6 2 3 2" xfId="677"/>
    <cellStyle name="Navadno 3 6 2 4" xfId="493"/>
    <cellStyle name="Navadno 3 6 3" xfId="259"/>
    <cellStyle name="Navadno 3 6 3 2" xfId="535"/>
    <cellStyle name="Navadno 3 6 4" xfId="351"/>
    <cellStyle name="Navadno 3 6 4 2" xfId="627"/>
    <cellStyle name="Navadno 3 6 5" xfId="443"/>
    <cellStyle name="Navadno 3 7" xfId="132"/>
    <cellStyle name="Navadno 3 7 2" xfId="191"/>
    <cellStyle name="Navadno 3 7 2 2" xfId="306"/>
    <cellStyle name="Navadno 3 7 2 2 2" xfId="582"/>
    <cellStyle name="Navadno 3 7 2 3" xfId="398"/>
    <cellStyle name="Navadno 3 7 2 3 2" xfId="674"/>
    <cellStyle name="Navadno 3 7 2 4" xfId="490"/>
    <cellStyle name="Navadno 3 7 3" xfId="256"/>
    <cellStyle name="Navadno 3 7 3 2" xfId="532"/>
    <cellStyle name="Navadno 3 7 4" xfId="348"/>
    <cellStyle name="Navadno 3 7 4 2" xfId="624"/>
    <cellStyle name="Navadno 3 7 5" xfId="440"/>
    <cellStyle name="Navadno 3 8" xfId="145"/>
    <cellStyle name="Navadno 3 8 2" xfId="196"/>
    <cellStyle name="Navadno 3 8 2 2" xfId="311"/>
    <cellStyle name="Navadno 3 8 2 2 2" xfId="587"/>
    <cellStyle name="Navadno 3 8 2 3" xfId="403"/>
    <cellStyle name="Navadno 3 8 2 3 2" xfId="679"/>
    <cellStyle name="Navadno 3 8 2 4" xfId="495"/>
    <cellStyle name="Navadno 3 8 3" xfId="261"/>
    <cellStyle name="Navadno 3 8 3 2" xfId="537"/>
    <cellStyle name="Navadno 3 8 4" xfId="353"/>
    <cellStyle name="Navadno 3 8 4 2" xfId="629"/>
    <cellStyle name="Navadno 3 8 5" xfId="445"/>
    <cellStyle name="Navadno 3 9" xfId="129"/>
    <cellStyle name="Navadno 3 9 2" xfId="189"/>
    <cellStyle name="Navadno 3 9 2 2" xfId="304"/>
    <cellStyle name="Navadno 3 9 2 2 2" xfId="580"/>
    <cellStyle name="Navadno 3 9 2 3" xfId="396"/>
    <cellStyle name="Navadno 3 9 2 3 2" xfId="672"/>
    <cellStyle name="Navadno 3 9 2 4" xfId="488"/>
    <cellStyle name="Navadno 3 9 3" xfId="254"/>
    <cellStyle name="Navadno 3 9 3 2" xfId="530"/>
    <cellStyle name="Navadno 3 9 4" xfId="346"/>
    <cellStyle name="Navadno 3 9 4 2" xfId="622"/>
    <cellStyle name="Navadno 3 9 5" xfId="438"/>
    <cellStyle name="Navadno 4" xfId="46"/>
    <cellStyle name="Navadno 4 10" xfId="151"/>
    <cellStyle name="Navadno 4 11" xfId="163"/>
    <cellStyle name="Navadno 4 11 2" xfId="282"/>
    <cellStyle name="Navadno 4 11 2 2" xfId="558"/>
    <cellStyle name="Navadno 4 11 3" xfId="374"/>
    <cellStyle name="Navadno 4 11 3 2" xfId="650"/>
    <cellStyle name="Navadno 4 11 4" xfId="466"/>
    <cellStyle name="Navadno 4 12" xfId="232"/>
    <cellStyle name="Navadno 4 12 2" xfId="508"/>
    <cellStyle name="Navadno 4 13" xfId="324"/>
    <cellStyle name="Navadno 4 13 2" xfId="600"/>
    <cellStyle name="Navadno 4 14" xfId="416"/>
    <cellStyle name="Navadno 4 2" xfId="110"/>
    <cellStyle name="Navadno 4 2 2" xfId="111"/>
    <cellStyle name="Navadno 4 2 2 2" xfId="178"/>
    <cellStyle name="Navadno 4 2 2 2 2" xfId="293"/>
    <cellStyle name="Navadno 4 2 2 2 2 2" xfId="569"/>
    <cellStyle name="Navadno 4 2 2 2 3" xfId="385"/>
    <cellStyle name="Navadno 4 2 2 2 3 2" xfId="661"/>
    <cellStyle name="Navadno 4 2 2 2 4" xfId="477"/>
    <cellStyle name="Navadno 4 2 2 3" xfId="243"/>
    <cellStyle name="Navadno 4 2 2 3 2" xfId="519"/>
    <cellStyle name="Navadno 4 2 2 4" xfId="335"/>
    <cellStyle name="Navadno 4 2 2 4 2" xfId="611"/>
    <cellStyle name="Navadno 4 2 2 5" xfId="427"/>
    <cellStyle name="Navadno 4 2 3" xfId="144"/>
    <cellStyle name="Navadno 4 2 3 2" xfId="195"/>
    <cellStyle name="Navadno 4 2 3 2 2" xfId="310"/>
    <cellStyle name="Navadno 4 2 3 2 2 2" xfId="586"/>
    <cellStyle name="Navadno 4 2 3 2 3" xfId="402"/>
    <cellStyle name="Navadno 4 2 3 2 3 2" xfId="678"/>
    <cellStyle name="Navadno 4 2 3 2 4" xfId="494"/>
    <cellStyle name="Navadno 4 2 3 3" xfId="260"/>
    <cellStyle name="Navadno 4 2 3 3 2" xfId="536"/>
    <cellStyle name="Navadno 4 2 3 4" xfId="352"/>
    <cellStyle name="Navadno 4 2 3 4 2" xfId="628"/>
    <cellStyle name="Navadno 4 2 3 5" xfId="444"/>
    <cellStyle name="Navadno 4 2 4" xfId="130"/>
    <cellStyle name="Navadno 4 2 4 2" xfId="190"/>
    <cellStyle name="Navadno 4 2 4 2 2" xfId="305"/>
    <cellStyle name="Navadno 4 2 4 2 2 2" xfId="581"/>
    <cellStyle name="Navadno 4 2 4 2 3" xfId="397"/>
    <cellStyle name="Navadno 4 2 4 2 3 2" xfId="673"/>
    <cellStyle name="Navadno 4 2 4 2 4" xfId="489"/>
    <cellStyle name="Navadno 4 2 4 3" xfId="255"/>
    <cellStyle name="Navadno 4 2 4 3 2" xfId="531"/>
    <cellStyle name="Navadno 4 2 4 4" xfId="347"/>
    <cellStyle name="Navadno 4 2 4 4 2" xfId="623"/>
    <cellStyle name="Navadno 4 2 4 5" xfId="439"/>
    <cellStyle name="Navadno 4 2 5" xfId="147"/>
    <cellStyle name="Navadno 4 2 5 2" xfId="197"/>
    <cellStyle name="Navadno 4 2 5 2 2" xfId="312"/>
    <cellStyle name="Navadno 4 2 5 2 2 2" xfId="588"/>
    <cellStyle name="Navadno 4 2 5 2 3" xfId="404"/>
    <cellStyle name="Navadno 4 2 5 2 3 2" xfId="680"/>
    <cellStyle name="Navadno 4 2 5 2 4" xfId="496"/>
    <cellStyle name="Navadno 4 2 5 3" xfId="262"/>
    <cellStyle name="Navadno 4 2 5 3 2" xfId="538"/>
    <cellStyle name="Navadno 4 2 5 4" xfId="354"/>
    <cellStyle name="Navadno 4 2 5 4 2" xfId="630"/>
    <cellStyle name="Navadno 4 2 5 5" xfId="446"/>
    <cellStyle name="Navadno 4 2 6" xfId="127"/>
    <cellStyle name="Navadno 4 2 6 2" xfId="188"/>
    <cellStyle name="Navadno 4 2 6 2 2" xfId="303"/>
    <cellStyle name="Navadno 4 2 6 2 2 2" xfId="579"/>
    <cellStyle name="Navadno 4 2 6 2 3" xfId="395"/>
    <cellStyle name="Navadno 4 2 6 2 3 2" xfId="671"/>
    <cellStyle name="Navadno 4 2 6 2 4" xfId="487"/>
    <cellStyle name="Navadno 4 2 6 3" xfId="253"/>
    <cellStyle name="Navadno 4 2 6 3 2" xfId="529"/>
    <cellStyle name="Navadno 4 2 6 4" xfId="345"/>
    <cellStyle name="Navadno 4 2 6 4 2" xfId="621"/>
    <cellStyle name="Navadno 4 2 6 5" xfId="437"/>
    <cellStyle name="Navadno 4 2 7" xfId="150"/>
    <cellStyle name="Navadno 4 2 7 2" xfId="199"/>
    <cellStyle name="Navadno 4 2 7 2 2" xfId="314"/>
    <cellStyle name="Navadno 4 2 7 2 2 2" xfId="590"/>
    <cellStyle name="Navadno 4 2 7 2 3" xfId="406"/>
    <cellStyle name="Navadno 4 2 7 2 3 2" xfId="682"/>
    <cellStyle name="Navadno 4 2 7 2 4" xfId="498"/>
    <cellStyle name="Navadno 4 2 7 3" xfId="264"/>
    <cellStyle name="Navadno 4 2 7 3 2" xfId="540"/>
    <cellStyle name="Navadno 4 2 7 4" xfId="356"/>
    <cellStyle name="Navadno 4 2 7 4 2" xfId="632"/>
    <cellStyle name="Navadno 4 2 7 5" xfId="448"/>
    <cellStyle name="Navadno 4 2 8" xfId="125"/>
    <cellStyle name="Navadno 4 2 8 2" xfId="187"/>
    <cellStyle name="Navadno 4 2 8 2 2" xfId="302"/>
    <cellStyle name="Navadno 4 2 8 2 2 2" xfId="578"/>
    <cellStyle name="Navadno 4 2 8 2 3" xfId="394"/>
    <cellStyle name="Navadno 4 2 8 2 3 2" xfId="670"/>
    <cellStyle name="Navadno 4 2 8 2 4" xfId="486"/>
    <cellStyle name="Navadno 4 2 8 3" xfId="252"/>
    <cellStyle name="Navadno 4 2 8 3 2" xfId="528"/>
    <cellStyle name="Navadno 4 2 8 4" xfId="344"/>
    <cellStyle name="Navadno 4 2 8 4 2" xfId="620"/>
    <cellStyle name="Navadno 4 2 8 5" xfId="436"/>
    <cellStyle name="Navadno 4 2 9" xfId="152"/>
    <cellStyle name="Navadno 4 2 9 2" xfId="200"/>
    <cellStyle name="Navadno 4 2 9 2 2" xfId="315"/>
    <cellStyle name="Navadno 4 2 9 2 2 2" xfId="591"/>
    <cellStyle name="Navadno 4 2 9 2 3" xfId="407"/>
    <cellStyle name="Navadno 4 2 9 2 3 2" xfId="683"/>
    <cellStyle name="Navadno 4 2 9 2 4" xfId="499"/>
    <cellStyle name="Navadno 4 2 9 3" xfId="265"/>
    <cellStyle name="Navadno 4 2 9 3 2" xfId="541"/>
    <cellStyle name="Navadno 4 2 9 4" xfId="357"/>
    <cellStyle name="Navadno 4 2 9 4 2" xfId="633"/>
    <cellStyle name="Navadno 4 2 9 5" xfId="449"/>
    <cellStyle name="Navadno 4 3" xfId="112"/>
    <cellStyle name="Navadno 4 3 2" xfId="179"/>
    <cellStyle name="Navadno 4 3 2 2" xfId="294"/>
    <cellStyle name="Navadno 4 3 2 2 2" xfId="570"/>
    <cellStyle name="Navadno 4 3 2 3" xfId="386"/>
    <cellStyle name="Navadno 4 3 2 3 2" xfId="662"/>
    <cellStyle name="Navadno 4 3 2 4" xfId="478"/>
    <cellStyle name="Navadno 4 3 3" xfId="244"/>
    <cellStyle name="Navadno 4 3 3 2" xfId="520"/>
    <cellStyle name="Navadno 4 3 4" xfId="336"/>
    <cellStyle name="Navadno 4 3 4 2" xfId="612"/>
    <cellStyle name="Navadno 4 3 5" xfId="428"/>
    <cellStyle name="Navadno 4 4" xfId="143"/>
    <cellStyle name="Navadno 4 5" xfId="131"/>
    <cellStyle name="Navadno 4 6" xfId="146"/>
    <cellStyle name="Navadno 4 7" xfId="128"/>
    <cellStyle name="Navadno 4 8" xfId="149"/>
    <cellStyle name="Navadno 4 9" xfId="126"/>
    <cellStyle name="Navadno 5" xfId="113"/>
    <cellStyle name="Navadno 5 2" xfId="114"/>
    <cellStyle name="Navadno 5 2 2" xfId="181"/>
    <cellStyle name="Navadno 5 2 2 2" xfId="296"/>
    <cellStyle name="Navadno 5 2 2 2 2" xfId="572"/>
    <cellStyle name="Navadno 5 2 2 3" xfId="388"/>
    <cellStyle name="Navadno 5 2 2 3 2" xfId="664"/>
    <cellStyle name="Navadno 5 2 2 4" xfId="480"/>
    <cellStyle name="Navadno 5 2 3" xfId="246"/>
    <cellStyle name="Navadno 5 2 3 2" xfId="522"/>
    <cellStyle name="Navadno 5 2 4" xfId="338"/>
    <cellStyle name="Navadno 5 2 4 2" xfId="614"/>
    <cellStyle name="Navadno 5 2 5" xfId="430"/>
    <cellStyle name="Navadno 5 3" xfId="115"/>
    <cellStyle name="Navadno 5 3 2" xfId="182"/>
    <cellStyle name="Navadno 5 3 2 2" xfId="297"/>
    <cellStyle name="Navadno 5 3 2 2 2" xfId="573"/>
    <cellStyle name="Navadno 5 3 2 3" xfId="389"/>
    <cellStyle name="Navadno 5 3 2 3 2" xfId="665"/>
    <cellStyle name="Navadno 5 3 2 4" xfId="481"/>
    <cellStyle name="Navadno 5 3 3" xfId="247"/>
    <cellStyle name="Navadno 5 3 3 2" xfId="523"/>
    <cellStyle name="Navadno 5 3 4" xfId="339"/>
    <cellStyle name="Navadno 5 3 4 2" xfId="615"/>
    <cellStyle name="Navadno 5 3 5" xfId="431"/>
    <cellStyle name="Navadno 5 4" xfId="180"/>
    <cellStyle name="Navadno 5 4 2" xfId="295"/>
    <cellStyle name="Navadno 5 4 2 2" xfId="571"/>
    <cellStyle name="Navadno 5 4 3" xfId="387"/>
    <cellStyle name="Navadno 5 4 3 2" xfId="663"/>
    <cellStyle name="Navadno 5 4 4" xfId="479"/>
    <cellStyle name="Navadno 5 5" xfId="245"/>
    <cellStyle name="Navadno 5 5 2" xfId="521"/>
    <cellStyle name="Navadno 5 6" xfId="337"/>
    <cellStyle name="Navadno 5 6 2" xfId="613"/>
    <cellStyle name="Navadno 5 7" xfId="429"/>
    <cellStyle name="Navadno 6" xfId="116"/>
    <cellStyle name="Navadno 6 2" xfId="117"/>
    <cellStyle name="Navadno 6 3" xfId="118"/>
    <cellStyle name="Navadno 6 4" xfId="119"/>
    <cellStyle name="Navadno 6 5" xfId="120"/>
    <cellStyle name="Navadno 6 6" xfId="183"/>
    <cellStyle name="Navadno 6 6 2" xfId="298"/>
    <cellStyle name="Navadno 6 6 2 2" xfId="574"/>
    <cellStyle name="Navadno 6 6 3" xfId="390"/>
    <cellStyle name="Navadno 6 6 3 2" xfId="666"/>
    <cellStyle name="Navadno 6 6 4" xfId="482"/>
    <cellStyle name="Navadno 6 7" xfId="248"/>
    <cellStyle name="Navadno 6 7 2" xfId="524"/>
    <cellStyle name="Navadno 6 8" xfId="340"/>
    <cellStyle name="Navadno 6 8 2" xfId="616"/>
    <cellStyle name="Navadno 6 9" xfId="432"/>
    <cellStyle name="Navadno 7" xfId="121"/>
    <cellStyle name="Navadno 7 2" xfId="184"/>
    <cellStyle name="Navadno 7 2 2" xfId="299"/>
    <cellStyle name="Navadno 7 2 2 2" xfId="575"/>
    <cellStyle name="Navadno 7 2 3" xfId="391"/>
    <cellStyle name="Navadno 7 2 3 2" xfId="667"/>
    <cellStyle name="Navadno 7 2 4" xfId="483"/>
    <cellStyle name="Navadno 7 3" xfId="249"/>
    <cellStyle name="Navadno 7 3 2" xfId="525"/>
    <cellStyle name="Navadno 7 4" xfId="341"/>
    <cellStyle name="Navadno 7 4 2" xfId="617"/>
    <cellStyle name="Navadno 7 5" xfId="433"/>
    <cellStyle name="Navadno 8" xfId="122"/>
    <cellStyle name="Navadno 8 2" xfId="185"/>
    <cellStyle name="Navadno 8 2 2" xfId="300"/>
    <cellStyle name="Navadno 8 2 2 2" xfId="576"/>
    <cellStyle name="Navadno 8 2 3" xfId="392"/>
    <cellStyle name="Navadno 8 2 3 2" xfId="668"/>
    <cellStyle name="Navadno 8 2 4" xfId="484"/>
    <cellStyle name="Navadno 8 3" xfId="250"/>
    <cellStyle name="Navadno 8 3 2" xfId="526"/>
    <cellStyle name="Navadno 8 4" xfId="342"/>
    <cellStyle name="Navadno 8 4 2" xfId="618"/>
    <cellStyle name="Navadno 8 5" xfId="434"/>
    <cellStyle name="Navadno 9" xfId="123"/>
    <cellStyle name="Navadno 9 2" xfId="186"/>
    <cellStyle name="Navadno 9 2 2" xfId="301"/>
    <cellStyle name="Navadno 9 2 2 2" xfId="577"/>
    <cellStyle name="Navadno 9 2 3" xfId="393"/>
    <cellStyle name="Navadno 9 2 3 2" xfId="669"/>
    <cellStyle name="Navadno 9 2 4" xfId="485"/>
    <cellStyle name="Navadno 9 3" xfId="251"/>
    <cellStyle name="Navadno 9 3 2" xfId="527"/>
    <cellStyle name="Navadno 9 4" xfId="343"/>
    <cellStyle name="Navadno 9 4 2" xfId="619"/>
    <cellStyle name="Navadno 9 5" xfId="435"/>
    <cellStyle name="Navadno_LNJFP 09joži" xfId="44"/>
    <cellStyle name="Nevtralno" xfId="27" builtinId="28" customBuiltin="1"/>
    <cellStyle name="normal" xfId="51"/>
    <cellStyle name="Normal 2" xfId="47"/>
    <cellStyle name="normal 2 2" xfId="53"/>
    <cellStyle name="Normal_Prisilna izterj. - vrste davkov" xfId="124"/>
    <cellStyle name="Normal_Sheet2 (2)" xfId="28"/>
    <cellStyle name="Odstotek 2" xfId="692"/>
    <cellStyle name="Opomba" xfId="29" builtinId="10" customBuiltin="1"/>
    <cellStyle name="Opomba 2" xfId="160"/>
    <cellStyle name="Opomba 2 2" xfId="207"/>
    <cellStyle name="Opomba 2 2 2" xfId="317"/>
    <cellStyle name="Opomba 2 2 2 2" xfId="593"/>
    <cellStyle name="Opomba 2 2 3" xfId="409"/>
    <cellStyle name="Opomba 2 2 3 2" xfId="685"/>
    <cellStyle name="Opomba 2 2 4" xfId="501"/>
    <cellStyle name="Opomba 2 3" xfId="280"/>
    <cellStyle name="Opomba 2 3 2" xfId="556"/>
    <cellStyle name="Opomba 2 4" xfId="372"/>
    <cellStyle name="Opomba 2 4 2" xfId="648"/>
    <cellStyle name="Opomba 2 5" xfId="464"/>
    <cellStyle name="Opomba 3" xfId="159"/>
    <cellStyle name="Opomba 3 2" xfId="279"/>
    <cellStyle name="Opomba 3 2 2" xfId="555"/>
    <cellStyle name="Opomba 3 3" xfId="371"/>
    <cellStyle name="Opomba 3 3 2" xfId="647"/>
    <cellStyle name="Opomba 3 4" xfId="463"/>
    <cellStyle name="Opozorilo" xfId="30" builtinId="11" customBuiltin="1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81915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72</xdr:row>
      <xdr:rowOff>0</xdr:rowOff>
    </xdr:from>
    <xdr:to>
      <xdr:col>3</xdr:col>
      <xdr:colOff>76200</xdr:colOff>
      <xdr:row>72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72</xdr:row>
      <xdr:rowOff>0</xdr:rowOff>
    </xdr:from>
    <xdr:to>
      <xdr:col>4</xdr:col>
      <xdr:colOff>76200</xdr:colOff>
      <xdr:row>72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72</xdr:row>
      <xdr:rowOff>0</xdr:rowOff>
    </xdr:from>
    <xdr:to>
      <xdr:col>6</xdr:col>
      <xdr:colOff>76200</xdr:colOff>
      <xdr:row>72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72</xdr:row>
      <xdr:rowOff>0</xdr:rowOff>
    </xdr:from>
    <xdr:to>
      <xdr:col>7</xdr:col>
      <xdr:colOff>76200</xdr:colOff>
      <xdr:row>72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14801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634490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74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75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76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77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78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79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80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81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82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83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84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85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86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87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88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89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90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91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92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93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94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95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96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97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98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299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00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01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02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03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04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05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06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07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08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09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10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11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12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13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14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15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16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17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18" name="Text Box 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19" name="Text Box 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20" name="Text Box 14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21" name="Text Box 15"/>
        <xdr:cNvSpPr txBox="1">
          <a:spLocks noChangeArrowheads="1"/>
        </xdr:cNvSpPr>
      </xdr:nvSpPr>
      <xdr:spPr bwMode="auto">
        <a:xfrm>
          <a:off x="3600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22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23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24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25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26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27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28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29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30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31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32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33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34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35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36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37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38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39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40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41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42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43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44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45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46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47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48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49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50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51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52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53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54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55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56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57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58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59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60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61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62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63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64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65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66" name="Text Box 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67" name="Text Box 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68" name="Text Box 14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69" name="Text Box 15"/>
        <xdr:cNvSpPr txBox="1">
          <a:spLocks noChangeArrowheads="1"/>
        </xdr:cNvSpPr>
      </xdr:nvSpPr>
      <xdr:spPr bwMode="auto">
        <a:xfrm>
          <a:off x="48101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70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71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72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73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74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75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76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77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78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79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80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81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82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83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84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85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8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8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8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8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9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9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9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9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9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9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9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9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9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39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0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0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0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0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0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0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0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0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0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0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1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1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1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1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1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1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1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1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18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19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20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21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22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23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24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25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26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27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28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29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30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31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32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33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34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35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36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37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38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39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40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41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42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43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44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45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46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47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48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49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5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5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5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5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5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5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5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5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5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5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6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6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6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6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6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6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6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6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6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6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7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7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7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7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7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7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7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7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7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7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8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8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8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8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8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8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8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8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8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8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9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9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9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9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9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9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9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9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9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49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0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0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0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0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0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0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0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0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0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0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1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1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1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1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1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1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1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1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1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1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2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2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2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2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2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2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2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2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2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2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3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3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3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3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3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3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3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3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3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3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4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4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4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4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4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4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46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47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48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49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50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51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52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53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54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55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56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57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58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59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60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61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6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6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6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6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6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6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6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6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7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7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7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7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7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7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7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7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7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7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8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8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8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8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8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8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8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8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8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8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9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9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9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9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94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95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96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97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98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599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00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01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02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03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04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05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06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07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08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09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10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11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12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13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14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15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16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17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18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19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20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21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22" name="Text Box 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23" name="Text Box 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24" name="Text Box 14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25" name="Text Box 15"/>
        <xdr:cNvSpPr txBox="1">
          <a:spLocks noChangeArrowheads="1"/>
        </xdr:cNvSpPr>
      </xdr:nvSpPr>
      <xdr:spPr bwMode="auto">
        <a:xfrm>
          <a:off x="66484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2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2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2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2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3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3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3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3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3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3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3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3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3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3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4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4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4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4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4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4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4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4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4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4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5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5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5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5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5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5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5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5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5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5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6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6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6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6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6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6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6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6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6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6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7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7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7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7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7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7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7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7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7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7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8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8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8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8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8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8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8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8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8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8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9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9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9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9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9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9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9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9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9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69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0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0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0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0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0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0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0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0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0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0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1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1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1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1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1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1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1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1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1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1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2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2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2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2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2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2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2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2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2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2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3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3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3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3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3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3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3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3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3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3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4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4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4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4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4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4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4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4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4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4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5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5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5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5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5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5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5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5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5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5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6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6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6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6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6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6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6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6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6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6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7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7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7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7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7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7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7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7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7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7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8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8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8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8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8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8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8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8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8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8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9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9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9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9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9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9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9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9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9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79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0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0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0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0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0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0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0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0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0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0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1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1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1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1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1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1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1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1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1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1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2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2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2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2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2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2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2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2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2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2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30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31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32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33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34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35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36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37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38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39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40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41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42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43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44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45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46" name="Text Box 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47" name="Text Box 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48" name="Text Box 14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49" name="Text Box 15"/>
        <xdr:cNvSpPr txBox="1">
          <a:spLocks noChangeArrowheads="1"/>
        </xdr:cNvSpPr>
      </xdr:nvSpPr>
      <xdr:spPr bwMode="auto">
        <a:xfrm>
          <a:off x="80105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5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5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5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5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5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5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5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5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5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5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6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6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6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6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6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6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6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6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6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6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7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7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7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7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7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7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7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7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7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7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8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8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8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8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8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8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8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8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8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8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9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9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9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9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9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9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9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9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9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89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0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0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0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0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0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0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0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0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0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0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10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11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12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13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14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15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16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17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18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19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20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21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22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23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24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25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26" name="Text Box 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27" name="Text Box 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28" name="Text Box 14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76200</xdr:colOff>
      <xdr:row>72</xdr:row>
      <xdr:rowOff>30480</xdr:rowOff>
    </xdr:to>
    <xdr:sp macro="" textlink="">
      <xdr:nvSpPr>
        <xdr:cNvPr id="2929" name="Text Box 15"/>
        <xdr:cNvSpPr txBox="1">
          <a:spLocks noChangeArrowheads="1"/>
        </xdr:cNvSpPr>
      </xdr:nvSpPr>
      <xdr:spPr bwMode="auto">
        <a:xfrm>
          <a:off x="98488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ks/du/urf/interno/Porocila/porocila_vnos/SPREMLJANJE%20JFP/REALIZACIJA%20JFP%202016/Realizacija%20JFP%20FURS%20FEB%202016_delov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 2016"/>
      <sheetName val="JANUAR_FEBRUAR 2016"/>
      <sheetName val="vnos podatkov__eDIS CDK"/>
      <sheetName val="vnos podatkov__CUKOD"/>
      <sheetName val="vnos poda__PREJEMNIK_eDIS_CUKOD"/>
      <sheetName val="tabela 1_FURS"/>
      <sheetName val="tabela 2_FURS"/>
      <sheetName val="tabela 3 _prejemniki_FURS"/>
      <sheetName val="FURS_LK"/>
      <sheetName val="GRAF_1"/>
      <sheetName val="GRAF_2_3"/>
      <sheetName val="tabele za tekst"/>
    </sheetNames>
    <sheetDataSet>
      <sheetData sheetId="0">
        <row r="12">
          <cell r="J12">
            <v>2688909.3200000003</v>
          </cell>
          <cell r="K12">
            <v>1050491.6100000001</v>
          </cell>
        </row>
        <row r="13">
          <cell r="J13">
            <v>560782.68000000005</v>
          </cell>
          <cell r="K13">
            <v>152225.74</v>
          </cell>
        </row>
        <row r="14">
          <cell r="J14">
            <v>159645927.68000001</v>
          </cell>
          <cell r="K14">
            <v>161805371.56999996</v>
          </cell>
        </row>
        <row r="15">
          <cell r="J15">
            <v>7522208.6300000027</v>
          </cell>
          <cell r="K15">
            <v>4163127.71</v>
          </cell>
        </row>
        <row r="16">
          <cell r="J16">
            <v>161218.62</v>
          </cell>
          <cell r="K16">
            <v>410318.4</v>
          </cell>
        </row>
        <row r="17">
          <cell r="J17">
            <v>44782513.699999988</v>
          </cell>
          <cell r="K17">
            <v>35281683.769999996</v>
          </cell>
        </row>
        <row r="18">
          <cell r="J18">
            <v>-491528.64000000007</v>
          </cell>
          <cell r="K18">
            <v>-112389.15999999999</v>
          </cell>
        </row>
        <row r="20">
          <cell r="J20">
            <v>2604332.7700000009</v>
          </cell>
          <cell r="K20">
            <v>2493676.2400000012</v>
          </cell>
        </row>
        <row r="21">
          <cell r="J21">
            <v>2388460.6200000006</v>
          </cell>
          <cell r="K21">
            <v>2288039.2499999991</v>
          </cell>
        </row>
        <row r="22">
          <cell r="J22">
            <v>292531628.64999998</v>
          </cell>
          <cell r="K22">
            <v>276930574.01000011</v>
          </cell>
        </row>
        <row r="23">
          <cell r="J23">
            <v>161744944.22</v>
          </cell>
          <cell r="K23">
            <v>155995909.01999992</v>
          </cell>
        </row>
        <row r="25">
          <cell r="J25">
            <v>1665445.2700000003</v>
          </cell>
          <cell r="K25">
            <v>1445118.73</v>
          </cell>
        </row>
        <row r="27">
          <cell r="J27">
            <v>5922838.0399999991</v>
          </cell>
          <cell r="K27">
            <v>6611002.7700000061</v>
          </cell>
        </row>
        <row r="28">
          <cell r="J28">
            <v>-37378.000000000007</v>
          </cell>
          <cell r="K28">
            <v>44966.619999999923</v>
          </cell>
        </row>
        <row r="29">
          <cell r="J29">
            <v>-581.14000000000033</v>
          </cell>
          <cell r="K29">
            <v>288.9900000000016</v>
          </cell>
        </row>
        <row r="30">
          <cell r="J30">
            <v>-587.07999999999993</v>
          </cell>
          <cell r="K30">
            <v>-268.17999999999995</v>
          </cell>
        </row>
        <row r="31">
          <cell r="J31">
            <v>603022.37</v>
          </cell>
          <cell r="K31">
            <v>572200.12999999849</v>
          </cell>
        </row>
        <row r="32">
          <cell r="J32">
            <v>2522591.7700000005</v>
          </cell>
          <cell r="K32">
            <v>2815039.5600000033</v>
          </cell>
        </row>
        <row r="33">
          <cell r="J33">
            <v>-389.30999999999995</v>
          </cell>
          <cell r="K33">
            <v>96886.059999999823</v>
          </cell>
        </row>
        <row r="37">
          <cell r="J37">
            <v>391787680.44</v>
          </cell>
          <cell r="K37">
            <v>362156867.18000001</v>
          </cell>
        </row>
        <row r="38">
          <cell r="J38">
            <v>207407143.04000002</v>
          </cell>
          <cell r="K38">
            <v>171022275.29000002</v>
          </cell>
        </row>
        <row r="39">
          <cell r="J39">
            <v>63044417.75</v>
          </cell>
          <cell r="K39">
            <v>54149140.07</v>
          </cell>
        </row>
        <row r="40">
          <cell r="J40">
            <v>10876128.68</v>
          </cell>
          <cell r="K40">
            <v>10498205.17</v>
          </cell>
        </row>
        <row r="42">
          <cell r="J42">
            <v>112511400.28999998</v>
          </cell>
          <cell r="K42">
            <v>70839991.689999998</v>
          </cell>
        </row>
        <row r="43">
          <cell r="J43">
            <v>4931015.6099999985</v>
          </cell>
          <cell r="K43">
            <v>5111790.4000000004</v>
          </cell>
        </row>
        <row r="44">
          <cell r="J44">
            <v>20627759.940000001</v>
          </cell>
          <cell r="K44">
            <v>19175746.559999999</v>
          </cell>
        </row>
        <row r="45">
          <cell r="J45">
            <v>20243867.889999997</v>
          </cell>
          <cell r="K45">
            <v>19018095.939999994</v>
          </cell>
        </row>
        <row r="46">
          <cell r="J46">
            <v>3017949.7</v>
          </cell>
          <cell r="K46">
            <v>3478163.03</v>
          </cell>
        </row>
        <row r="47">
          <cell r="J47">
            <v>797372.60000000009</v>
          </cell>
          <cell r="K47">
            <v>872887.50999999989</v>
          </cell>
        </row>
        <row r="48">
          <cell r="J48">
            <v>2608672.84</v>
          </cell>
          <cell r="K48">
            <v>2965489.7400000007</v>
          </cell>
        </row>
        <row r="50">
          <cell r="J50">
            <v>7726021.2000000002</v>
          </cell>
          <cell r="K50">
            <v>6248644.8300000001</v>
          </cell>
        </row>
        <row r="51">
          <cell r="J51">
            <v>282.30999999999995</v>
          </cell>
          <cell r="K51">
            <v>36613.719999999994</v>
          </cell>
        </row>
        <row r="54">
          <cell r="J54">
            <v>3392634.9900000007</v>
          </cell>
          <cell r="K54">
            <v>3279546.29</v>
          </cell>
        </row>
        <row r="55">
          <cell r="J55">
            <v>1638011.0199999998</v>
          </cell>
          <cell r="K55">
            <v>4625795.0099999979</v>
          </cell>
        </row>
        <row r="56">
          <cell r="J56">
            <v>249024.96000000002</v>
          </cell>
          <cell r="K56">
            <v>201681.68</v>
          </cell>
        </row>
        <row r="57">
          <cell r="J57">
            <v>3879.38</v>
          </cell>
          <cell r="K57">
            <v>489.49</v>
          </cell>
        </row>
        <row r="58">
          <cell r="J58">
            <v>1620538.94</v>
          </cell>
          <cell r="K58">
            <v>1407338.83</v>
          </cell>
        </row>
        <row r="60">
          <cell r="J60">
            <v>1093175.1599999997</v>
          </cell>
          <cell r="K60">
            <v>1152266.6200000001</v>
          </cell>
        </row>
        <row r="61">
          <cell r="J61">
            <v>373019.14</v>
          </cell>
          <cell r="K61">
            <v>515011.54000000004</v>
          </cell>
        </row>
        <row r="62">
          <cell r="J62">
            <v>373019.14</v>
          </cell>
          <cell r="K62">
            <v>515011.54000000004</v>
          </cell>
        </row>
        <row r="65">
          <cell r="J65">
            <v>28484.710000000003</v>
          </cell>
          <cell r="K65">
            <v>14389.599999999991</v>
          </cell>
        </row>
        <row r="66">
          <cell r="J66">
            <v>50787.12000000001</v>
          </cell>
          <cell r="K66">
            <v>61522.939999999988</v>
          </cell>
        </row>
        <row r="67">
          <cell r="J67">
            <v>36265007.200000003</v>
          </cell>
          <cell r="K67">
            <v>97766876.180000022</v>
          </cell>
        </row>
        <row r="68">
          <cell r="J68">
            <v>4198002.5199999996</v>
          </cell>
          <cell r="K68">
            <v>4222234.0299999993</v>
          </cell>
        </row>
        <row r="70">
          <cell r="J70">
            <v>-22137660.799999997</v>
          </cell>
          <cell r="K70">
            <v>-76176297.159999892</v>
          </cell>
        </row>
        <row r="72">
          <cell r="J72">
            <v>0</v>
          </cell>
          <cell r="K72">
            <v>16185.129999999997</v>
          </cell>
        </row>
        <row r="74">
          <cell r="J74">
            <v>592520.37000000011</v>
          </cell>
          <cell r="K74">
            <v>430598.79</v>
          </cell>
        </row>
        <row r="75">
          <cell r="J75">
            <v>-1024966.67</v>
          </cell>
          <cell r="K75">
            <v>-20651.240000000002</v>
          </cell>
        </row>
      </sheetData>
      <sheetData sheetId="1">
        <row r="12">
          <cell r="O12">
            <v>4219882.7700000005</v>
          </cell>
          <cell r="Q12">
            <v>2960862.75</v>
          </cell>
        </row>
        <row r="13">
          <cell r="O13">
            <v>696303.92</v>
          </cell>
          <cell r="Q13">
            <v>924693.19</v>
          </cell>
        </row>
        <row r="14">
          <cell r="O14">
            <v>323445938.28999996</v>
          </cell>
          <cell r="Q14">
            <v>329569368.31</v>
          </cell>
        </row>
        <row r="15">
          <cell r="O15">
            <v>17604940.350000001</v>
          </cell>
          <cell r="Q15">
            <v>9048422.6600000001</v>
          </cell>
        </row>
        <row r="16">
          <cell r="O16">
            <v>247726.94</v>
          </cell>
          <cell r="Q16">
            <v>490301</v>
          </cell>
        </row>
        <row r="17">
          <cell r="O17">
            <v>84765466.50999999</v>
          </cell>
          <cell r="Q17">
            <v>69335095.5</v>
          </cell>
        </row>
        <row r="18">
          <cell r="O18">
            <v>-501203.84000000008</v>
          </cell>
          <cell r="Q18">
            <v>-138665.51999999999</v>
          </cell>
        </row>
        <row r="20">
          <cell r="O20">
            <v>5260183.87</v>
          </cell>
          <cell r="Q20">
            <v>5024673.4600000009</v>
          </cell>
        </row>
        <row r="21">
          <cell r="O21">
            <v>4804090.03</v>
          </cell>
          <cell r="Q21">
            <v>4661428.17</v>
          </cell>
        </row>
        <row r="22">
          <cell r="O22">
            <v>586999775.42999995</v>
          </cell>
          <cell r="Q22">
            <v>563781232.81000006</v>
          </cell>
        </row>
        <row r="23">
          <cell r="O23">
            <v>326042616.77999997</v>
          </cell>
          <cell r="Q23">
            <v>317062174.01999986</v>
          </cell>
        </row>
        <row r="25">
          <cell r="O25">
            <v>3330550.99</v>
          </cell>
          <cell r="Q25">
            <v>3000609.83</v>
          </cell>
        </row>
        <row r="27">
          <cell r="O27">
            <v>14714086.379999999</v>
          </cell>
          <cell r="Q27">
            <v>13285228.200000001</v>
          </cell>
        </row>
        <row r="28">
          <cell r="O28">
            <v>-66851.38</v>
          </cell>
          <cell r="Q28">
            <v>112112.95</v>
          </cell>
        </row>
        <row r="29">
          <cell r="O29">
            <v>-3759.08</v>
          </cell>
          <cell r="Q29">
            <v>5907.18</v>
          </cell>
        </row>
        <row r="30">
          <cell r="O30">
            <v>-3945.0299999999997</v>
          </cell>
          <cell r="Q30">
            <v>957.34</v>
          </cell>
        </row>
        <row r="31">
          <cell r="O31">
            <v>1154416.76</v>
          </cell>
          <cell r="Q31">
            <v>1662639.46</v>
          </cell>
        </row>
        <row r="32">
          <cell r="O32">
            <v>4813209.3600000003</v>
          </cell>
          <cell r="Q32">
            <v>6099678.5700000012</v>
          </cell>
        </row>
        <row r="33">
          <cell r="O33">
            <v>-2051.54</v>
          </cell>
          <cell r="Q33">
            <v>1282542.98</v>
          </cell>
        </row>
        <row r="37">
          <cell r="O37">
            <v>789394387.98000002</v>
          </cell>
          <cell r="Q37">
            <v>763685261.75</v>
          </cell>
        </row>
        <row r="38">
          <cell r="O38">
            <v>329643617.11000001</v>
          </cell>
          <cell r="Q38">
            <v>301376569.43000001</v>
          </cell>
        </row>
        <row r="39">
          <cell r="O39">
            <v>118873066.74000001</v>
          </cell>
          <cell r="Q39">
            <v>108045321.69999999</v>
          </cell>
        </row>
        <row r="40">
          <cell r="O40">
            <v>22874133.669999998</v>
          </cell>
          <cell r="Q40">
            <v>20470918.949999999</v>
          </cell>
        </row>
        <row r="42">
          <cell r="O42">
            <v>199000851.37999997</v>
          </cell>
          <cell r="Q42">
            <v>208181649.00999999</v>
          </cell>
        </row>
        <row r="43">
          <cell r="O43">
            <v>9329363.339999998</v>
          </cell>
          <cell r="Q43">
            <v>9666543.790000001</v>
          </cell>
        </row>
        <row r="44">
          <cell r="O44">
            <v>36553079.340000004</v>
          </cell>
          <cell r="Q44">
            <v>34338190.829999998</v>
          </cell>
        </row>
        <row r="45">
          <cell r="O45">
            <v>35940976.82</v>
          </cell>
          <cell r="Q45">
            <v>34062920.459999993</v>
          </cell>
        </row>
        <row r="46">
          <cell r="O46">
            <v>6843159.4900000012</v>
          </cell>
          <cell r="Q46">
            <v>7486552.8600000003</v>
          </cell>
        </row>
        <row r="47">
          <cell r="O47">
            <v>1952620.36</v>
          </cell>
          <cell r="Q47">
            <v>2070269.98</v>
          </cell>
        </row>
        <row r="48">
          <cell r="O48">
            <v>5728725.2000000002</v>
          </cell>
          <cell r="Q48">
            <v>5020436.5600000005</v>
          </cell>
        </row>
        <row r="50">
          <cell r="O50">
            <v>14422814.68</v>
          </cell>
          <cell r="Q50">
            <v>12151406.32</v>
          </cell>
        </row>
        <row r="51">
          <cell r="O51">
            <v>496.98999999999995</v>
          </cell>
          <cell r="Q51">
            <v>52780.56</v>
          </cell>
        </row>
        <row r="54">
          <cell r="O54">
            <v>7002389.4300000006</v>
          </cell>
          <cell r="Q54">
            <v>6672198.2999999998</v>
          </cell>
        </row>
        <row r="55">
          <cell r="O55">
            <v>3629838.2199999997</v>
          </cell>
          <cell r="Q55">
            <v>8383579.0899999999</v>
          </cell>
        </row>
        <row r="56">
          <cell r="O56">
            <v>483240.7</v>
          </cell>
          <cell r="Q56">
            <v>406810.48</v>
          </cell>
        </row>
        <row r="57">
          <cell r="O57">
            <v>8683.8599999999988</v>
          </cell>
          <cell r="Q57">
            <v>517.87</v>
          </cell>
        </row>
        <row r="58">
          <cell r="O58">
            <v>3090559.0300000003</v>
          </cell>
          <cell r="Q58">
            <v>2640629.5099999998</v>
          </cell>
        </row>
        <row r="60">
          <cell r="O60">
            <v>2133427.7399999998</v>
          </cell>
          <cell r="Q60">
            <v>2254067.31</v>
          </cell>
        </row>
        <row r="61">
          <cell r="O61">
            <v>732939.27</v>
          </cell>
          <cell r="Q61">
            <v>828335.70000000007</v>
          </cell>
        </row>
        <row r="62">
          <cell r="O62">
            <v>732939.27</v>
          </cell>
          <cell r="Q62">
            <v>828335.70000000007</v>
          </cell>
        </row>
        <row r="65">
          <cell r="O65">
            <v>53963.72</v>
          </cell>
          <cell r="Q65">
            <v>39700.480000000003</v>
          </cell>
        </row>
        <row r="66">
          <cell r="O66">
            <v>96968.180000000008</v>
          </cell>
          <cell r="Q66">
            <v>87196.66</v>
          </cell>
        </row>
        <row r="67">
          <cell r="O67">
            <v>72382630.170000002</v>
          </cell>
          <cell r="Q67">
            <v>102769153.22000001</v>
          </cell>
        </row>
        <row r="68">
          <cell r="O68">
            <v>7985076.3099999996</v>
          </cell>
          <cell r="Q68">
            <v>8135387.6100000003</v>
          </cell>
        </row>
        <row r="70">
          <cell r="O70">
            <v>-9648531.2599999961</v>
          </cell>
          <cell r="Q70">
            <v>-40149962.68</v>
          </cell>
        </row>
        <row r="72">
          <cell r="O72">
            <v>0</v>
          </cell>
          <cell r="Q72">
            <v>46559.59</v>
          </cell>
        </row>
        <row r="74">
          <cell r="O74">
            <v>1108805.5900000003</v>
          </cell>
          <cell r="Q74">
            <v>888458.14000000013</v>
          </cell>
        </row>
        <row r="75">
          <cell r="O75">
            <v>-1025559.52</v>
          </cell>
          <cell r="Q7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83"/>
  <sheetViews>
    <sheetView tabSelected="1" view="pageBreakPreview" topLeftCell="A55" zoomScale="60" zoomScaleNormal="100" workbookViewId="0">
      <selection activeCell="J9" sqref="J9:M77"/>
    </sheetView>
  </sheetViews>
  <sheetFormatPr defaultColWidth="11.5703125" defaultRowHeight="15" x14ac:dyDescent="0.25"/>
  <cols>
    <col min="1" max="1" width="3.140625" customWidth="1"/>
    <col min="2" max="2" width="6.85546875" customWidth="1"/>
    <col min="3" max="3" width="44" customWidth="1"/>
    <col min="4" max="4" width="18.140625" customWidth="1"/>
    <col min="5" max="5" width="17.7109375" customWidth="1"/>
    <col min="6" max="6" width="9.85546875" customWidth="1"/>
    <col min="7" max="7" width="18" customWidth="1"/>
    <col min="8" max="8" width="17.85546875" customWidth="1"/>
    <col min="9" max="9" width="10" customWidth="1"/>
  </cols>
  <sheetData>
    <row r="1" spans="1:13" x14ac:dyDescent="0.25">
      <c r="B1" s="20" t="s">
        <v>133</v>
      </c>
      <c r="C1" s="20"/>
      <c r="D1" s="20"/>
      <c r="E1" s="20"/>
      <c r="F1" s="20"/>
      <c r="G1" s="19"/>
      <c r="H1" s="19"/>
      <c r="I1" s="19"/>
    </row>
    <row r="2" spans="1:13" x14ac:dyDescent="0.25">
      <c r="B2" s="20" t="s">
        <v>134</v>
      </c>
      <c r="C2" s="20"/>
      <c r="D2" s="20"/>
      <c r="E2" s="20"/>
      <c r="F2" s="20"/>
      <c r="G2" s="21"/>
      <c r="H2" s="19"/>
      <c r="I2" s="19"/>
    </row>
    <row r="3" spans="1:13" x14ac:dyDescent="0.25">
      <c r="B3" s="20" t="s">
        <v>138</v>
      </c>
      <c r="C3" s="20"/>
      <c r="D3" s="20"/>
      <c r="E3" s="20"/>
      <c r="F3" s="20"/>
      <c r="G3" s="19"/>
      <c r="H3" s="19"/>
      <c r="I3" s="19"/>
    </row>
    <row r="4" spans="1:13" x14ac:dyDescent="0.25">
      <c r="B4" s="19"/>
      <c r="C4" s="20"/>
      <c r="D4" s="20"/>
      <c r="E4" s="20"/>
      <c r="F4" s="20"/>
      <c r="G4" s="19"/>
      <c r="H4" s="19"/>
      <c r="I4" s="19"/>
    </row>
    <row r="5" spans="1:13" x14ac:dyDescent="0.25">
      <c r="B5" s="42"/>
      <c r="C5" s="2"/>
      <c r="D5" s="20"/>
      <c r="E5" s="20"/>
      <c r="F5" s="20"/>
      <c r="G5" s="19"/>
      <c r="H5" s="19"/>
      <c r="I5" s="19"/>
    </row>
    <row r="6" spans="1:13" ht="15.75" thickBot="1" x14ac:dyDescent="0.3">
      <c r="A6" s="129"/>
      <c r="B6" s="130" t="s">
        <v>111</v>
      </c>
      <c r="C6" s="130"/>
      <c r="D6" s="130"/>
      <c r="E6" s="130"/>
      <c r="F6" s="130"/>
      <c r="G6" s="130"/>
      <c r="H6" s="130"/>
      <c r="I6" s="130"/>
    </row>
    <row r="7" spans="1:13" ht="74.25" customHeight="1" x14ac:dyDescent="0.25">
      <c r="A7" s="129"/>
      <c r="B7" s="22"/>
      <c r="C7" s="48"/>
      <c r="D7" s="45" t="s">
        <v>147</v>
      </c>
      <c r="E7" s="23" t="s">
        <v>148</v>
      </c>
      <c r="F7" s="44" t="s">
        <v>144</v>
      </c>
      <c r="G7" s="23" t="s">
        <v>145</v>
      </c>
      <c r="H7" s="23" t="s">
        <v>146</v>
      </c>
      <c r="I7" s="44" t="s">
        <v>144</v>
      </c>
    </row>
    <row r="8" spans="1:13" s="27" customFormat="1" ht="18" customHeight="1" x14ac:dyDescent="0.25">
      <c r="A8" s="129"/>
      <c r="B8" s="24" t="s">
        <v>61</v>
      </c>
      <c r="C8" s="49" t="s">
        <v>135</v>
      </c>
      <c r="D8" s="46">
        <v>1</v>
      </c>
      <c r="E8" s="25">
        <v>2</v>
      </c>
      <c r="F8" s="47" t="s">
        <v>136</v>
      </c>
      <c r="G8" s="25">
        <v>1</v>
      </c>
      <c r="H8" s="25">
        <v>2</v>
      </c>
      <c r="I8" s="26" t="s">
        <v>136</v>
      </c>
    </row>
    <row r="9" spans="1:13" s="27" customFormat="1" ht="18" customHeight="1" x14ac:dyDescent="0.25">
      <c r="A9" s="129"/>
      <c r="B9" s="3" t="s">
        <v>21</v>
      </c>
      <c r="C9" s="6" t="s">
        <v>103</v>
      </c>
      <c r="D9" s="72">
        <f>SUM(D10,D20,D25,D27,D35,D52,D50)</f>
        <v>1083593303.6999998</v>
      </c>
      <c r="E9" s="73">
        <f>SUM(E10,E20,E25,E27,E35,E52,E50)</f>
        <v>1005013023.1600002</v>
      </c>
      <c r="F9" s="74">
        <f>D9/E9*100</f>
        <v>107.81883206776013</v>
      </c>
      <c r="G9" s="73">
        <f>SUM(G10,G20,G25,G27,G35,G52,G50)</f>
        <v>2230919352.6399999</v>
      </c>
      <c r="H9" s="73">
        <f>SUM(H10,H20,H25,H27,H35,H52,H50)</f>
        <v>2173313668.5300002</v>
      </c>
      <c r="I9" s="39">
        <f t="shared" ref="I9:I40" si="0">G9/H9*100</f>
        <v>102.65059227041826</v>
      </c>
      <c r="L9" s="131"/>
      <c r="M9" s="131"/>
    </row>
    <row r="10" spans="1:13" s="27" customFormat="1" ht="30" customHeight="1" x14ac:dyDescent="0.25">
      <c r="A10" s="129"/>
      <c r="B10" s="4" t="s">
        <v>22</v>
      </c>
      <c r="C10" s="63" t="s">
        <v>125</v>
      </c>
      <c r="D10" s="75">
        <f>+D11+D18+D19</f>
        <v>213748466.63</v>
      </c>
      <c r="E10" s="76">
        <f>+E11+E18+E19</f>
        <v>202446378.16</v>
      </c>
      <c r="F10" s="77">
        <f t="shared" ref="F10:F73" si="1">D10/E10*100</f>
        <v>105.58275656631781</v>
      </c>
      <c r="G10" s="76">
        <f>+G11+G18+G19</f>
        <v>429086447.10000002</v>
      </c>
      <c r="H10" s="76">
        <f>+H11+H18+H19</f>
        <v>410340691.51000005</v>
      </c>
      <c r="I10" s="30">
        <f t="shared" si="0"/>
        <v>104.56833942571429</v>
      </c>
      <c r="L10" s="131"/>
      <c r="M10" s="131"/>
    </row>
    <row r="11" spans="1:13" s="27" customFormat="1" ht="18" customHeight="1" x14ac:dyDescent="0.25">
      <c r="A11" s="129"/>
      <c r="B11" s="11" t="s">
        <v>23</v>
      </c>
      <c r="C11" s="51" t="s">
        <v>62</v>
      </c>
      <c r="D11" s="78">
        <f>+D12+D15+D16+D17</f>
        <v>169457481.56999999</v>
      </c>
      <c r="E11" s="79">
        <f>+E12+E15+E16+E17</f>
        <v>167277083.54999998</v>
      </c>
      <c r="F11" s="80">
        <f t="shared" si="1"/>
        <v>101.30346487021833</v>
      </c>
      <c r="G11" s="79">
        <f>+G12+G15+G16+G17</f>
        <v>344822184.43000001</v>
      </c>
      <c r="H11" s="79">
        <f>+H12+H15+H16+H17</f>
        <v>341144261.53000003</v>
      </c>
      <c r="I11" s="32">
        <f t="shared" si="0"/>
        <v>101.07811366473084</v>
      </c>
      <c r="L11" s="131"/>
      <c r="M11" s="131"/>
    </row>
    <row r="12" spans="1:13" s="27" customFormat="1" ht="18" customHeight="1" x14ac:dyDescent="0.25">
      <c r="A12" s="129"/>
      <c r="B12" s="12" t="s">
        <v>24</v>
      </c>
      <c r="C12" s="52" t="s">
        <v>63</v>
      </c>
      <c r="D12" s="78">
        <f>+D13-D14</f>
        <v>2128126.64</v>
      </c>
      <c r="E12" s="79">
        <f>+E13-E14</f>
        <v>898265.87000000011</v>
      </c>
      <c r="F12" s="80">
        <f t="shared" si="1"/>
        <v>236.91500602154682</v>
      </c>
      <c r="G12" s="79">
        <f>+G13-G14</f>
        <v>3523578.8500000006</v>
      </c>
      <c r="H12" s="79">
        <f>+H13-H14</f>
        <v>2036169.56</v>
      </c>
      <c r="I12" s="32">
        <f t="shared" si="0"/>
        <v>173.04938248855859</v>
      </c>
      <c r="L12" s="131"/>
      <c r="M12" s="131"/>
    </row>
    <row r="13" spans="1:13" s="27" customFormat="1" ht="18" customHeight="1" x14ac:dyDescent="0.2">
      <c r="A13" s="129"/>
      <c r="B13" s="13" t="s">
        <v>64</v>
      </c>
      <c r="C13" s="53" t="s">
        <v>0</v>
      </c>
      <c r="D13" s="82">
        <f>'[1]FEBRUAR 2016'!J12</f>
        <v>2688909.3200000003</v>
      </c>
      <c r="E13" s="31">
        <f>'[1]FEBRUAR 2016'!K12</f>
        <v>1050491.6100000001</v>
      </c>
      <c r="F13" s="80">
        <f t="shared" si="1"/>
        <v>255.96675826854059</v>
      </c>
      <c r="G13" s="31">
        <f>'[1]JANUAR_FEBRUAR 2016'!O12</f>
        <v>4219882.7700000005</v>
      </c>
      <c r="H13" s="31">
        <f>'[1]JANUAR_FEBRUAR 2016'!Q12</f>
        <v>2960862.75</v>
      </c>
      <c r="I13" s="32">
        <f t="shared" si="0"/>
        <v>142.5220662457252</v>
      </c>
      <c r="L13" s="131"/>
      <c r="M13" s="131"/>
    </row>
    <row r="14" spans="1:13" s="27" customFormat="1" ht="18" customHeight="1" x14ac:dyDescent="0.2">
      <c r="A14" s="129"/>
      <c r="B14" s="13" t="s">
        <v>25</v>
      </c>
      <c r="C14" s="53" t="s">
        <v>1</v>
      </c>
      <c r="D14" s="82">
        <f>'[1]FEBRUAR 2016'!J13</f>
        <v>560782.68000000005</v>
      </c>
      <c r="E14" s="31">
        <f>'[1]FEBRUAR 2016'!K13</f>
        <v>152225.74</v>
      </c>
      <c r="F14" s="80">
        <f t="shared" si="1"/>
        <v>368.38886774339221</v>
      </c>
      <c r="G14" s="31">
        <f>'[1]JANUAR_FEBRUAR 2016'!O13</f>
        <v>696303.92</v>
      </c>
      <c r="H14" s="31">
        <f>'[1]JANUAR_FEBRUAR 2016'!Q13</f>
        <v>924693.19</v>
      </c>
      <c r="I14" s="32">
        <f t="shared" si="0"/>
        <v>75.301075808723112</v>
      </c>
      <c r="L14" s="131"/>
      <c r="M14" s="131"/>
    </row>
    <row r="15" spans="1:13" s="27" customFormat="1" ht="18" customHeight="1" x14ac:dyDescent="0.2">
      <c r="A15" s="129"/>
      <c r="B15" s="12" t="s">
        <v>26</v>
      </c>
      <c r="C15" s="54" t="s">
        <v>65</v>
      </c>
      <c r="D15" s="82">
        <f>'[1]FEBRUAR 2016'!J14</f>
        <v>159645927.68000001</v>
      </c>
      <c r="E15" s="31">
        <f>'[1]FEBRUAR 2016'!K14</f>
        <v>161805371.56999996</v>
      </c>
      <c r="F15" s="80">
        <f t="shared" si="1"/>
        <v>98.665406550445852</v>
      </c>
      <c r="G15" s="31">
        <f>'[1]JANUAR_FEBRUAR 2016'!O14</f>
        <v>323445938.28999996</v>
      </c>
      <c r="H15" s="31">
        <f>'[1]JANUAR_FEBRUAR 2016'!Q14</f>
        <v>329569368.31</v>
      </c>
      <c r="I15" s="32">
        <f t="shared" si="0"/>
        <v>98.141990546208717</v>
      </c>
      <c r="L15" s="131"/>
      <c r="M15" s="131"/>
    </row>
    <row r="16" spans="1:13" s="27" customFormat="1" ht="29.25" customHeight="1" x14ac:dyDescent="0.2">
      <c r="A16" s="129"/>
      <c r="B16" s="12" t="s">
        <v>27</v>
      </c>
      <c r="C16" s="126" t="s">
        <v>142</v>
      </c>
      <c r="D16" s="82">
        <f>'[1]FEBRUAR 2016'!J15</f>
        <v>7522208.6300000027</v>
      </c>
      <c r="E16" s="31">
        <f>'[1]FEBRUAR 2016'!K15</f>
        <v>4163127.71</v>
      </c>
      <c r="F16" s="80">
        <f t="shared" si="1"/>
        <v>180.68647310365606</v>
      </c>
      <c r="G16" s="31">
        <f>'[1]JANUAR_FEBRUAR 2016'!O15</f>
        <v>17604940.350000001</v>
      </c>
      <c r="H16" s="31">
        <f>'[1]JANUAR_FEBRUAR 2016'!Q15</f>
        <v>9048422.6600000001</v>
      </c>
      <c r="I16" s="32">
        <f t="shared" si="0"/>
        <v>194.56363845408612</v>
      </c>
      <c r="L16" s="131"/>
      <c r="M16" s="131"/>
    </row>
    <row r="17" spans="1:13" s="27" customFormat="1" ht="18" customHeight="1" x14ac:dyDescent="0.2">
      <c r="A17" s="129"/>
      <c r="B17" s="12" t="s">
        <v>28</v>
      </c>
      <c r="C17" s="55" t="s">
        <v>2</v>
      </c>
      <c r="D17" s="82">
        <f>'[1]FEBRUAR 2016'!J16</f>
        <v>161218.62</v>
      </c>
      <c r="E17" s="31">
        <f>'[1]FEBRUAR 2016'!K16</f>
        <v>410318.4</v>
      </c>
      <c r="F17" s="80">
        <f t="shared" si="1"/>
        <v>39.291101739527157</v>
      </c>
      <c r="G17" s="31">
        <f>'[1]JANUAR_FEBRUAR 2016'!O16</f>
        <v>247726.94</v>
      </c>
      <c r="H17" s="31">
        <f>'[1]JANUAR_FEBRUAR 2016'!Q16</f>
        <v>490301</v>
      </c>
      <c r="I17" s="32">
        <f t="shared" si="0"/>
        <v>50.525481285985549</v>
      </c>
      <c r="L17" s="131"/>
      <c r="M17" s="131"/>
    </row>
    <row r="18" spans="1:13" s="27" customFormat="1" ht="18" customHeight="1" x14ac:dyDescent="0.25">
      <c r="A18" s="129"/>
      <c r="B18" s="11" t="s">
        <v>29</v>
      </c>
      <c r="C18" s="50" t="s">
        <v>3</v>
      </c>
      <c r="D18" s="82">
        <f>'[1]FEBRUAR 2016'!J17</f>
        <v>44782513.699999988</v>
      </c>
      <c r="E18" s="31">
        <f>'[1]FEBRUAR 2016'!K17</f>
        <v>35281683.769999996</v>
      </c>
      <c r="F18" s="80">
        <f t="shared" si="1"/>
        <v>126.92850486370082</v>
      </c>
      <c r="G18" s="31">
        <f>'[1]JANUAR_FEBRUAR 2016'!O17</f>
        <v>84765466.50999999</v>
      </c>
      <c r="H18" s="31">
        <f>'[1]JANUAR_FEBRUAR 2016'!Q17</f>
        <v>69335095.5</v>
      </c>
      <c r="I18" s="32">
        <f t="shared" si="0"/>
        <v>122.25477717846367</v>
      </c>
      <c r="L18" s="131"/>
      <c r="M18" s="131"/>
    </row>
    <row r="19" spans="1:13" s="27" customFormat="1" ht="18" customHeight="1" x14ac:dyDescent="0.25">
      <c r="A19" s="129"/>
      <c r="B19" s="11" t="s">
        <v>30</v>
      </c>
      <c r="C19" s="50" t="s">
        <v>4</v>
      </c>
      <c r="D19" s="82">
        <f>'[1]FEBRUAR 2016'!J18</f>
        <v>-491528.64000000007</v>
      </c>
      <c r="E19" s="31">
        <f>'[1]FEBRUAR 2016'!K18</f>
        <v>-112389.15999999999</v>
      </c>
      <c r="F19" s="80">
        <f t="shared" si="1"/>
        <v>437.34523863333453</v>
      </c>
      <c r="G19" s="31">
        <f>'[1]JANUAR_FEBRUAR 2016'!O18</f>
        <v>-501203.84000000008</v>
      </c>
      <c r="H19" s="31">
        <f>'[1]JANUAR_FEBRUAR 2016'!Q18</f>
        <v>-138665.51999999999</v>
      </c>
      <c r="I19" s="32">
        <f t="shared" si="0"/>
        <v>361.4480658205444</v>
      </c>
      <c r="L19" s="131"/>
      <c r="M19" s="131"/>
    </row>
    <row r="20" spans="1:13" s="27" customFormat="1" ht="33" customHeight="1" x14ac:dyDescent="0.25">
      <c r="A20" s="129"/>
      <c r="B20" s="4" t="s">
        <v>31</v>
      </c>
      <c r="C20" s="63" t="s">
        <v>66</v>
      </c>
      <c r="D20" s="75">
        <f>+D21+D22+D23+D24</f>
        <v>459269366.25999999</v>
      </c>
      <c r="E20" s="76">
        <f>+E21+E22+E23+E24</f>
        <v>437708198.52000004</v>
      </c>
      <c r="F20" s="77">
        <f t="shared" si="1"/>
        <v>104.92592275239613</v>
      </c>
      <c r="G20" s="76">
        <f>+G21+G22+G23+G24</f>
        <v>923106666.1099999</v>
      </c>
      <c r="H20" s="76">
        <f>+H21+H22+H23+H24</f>
        <v>890529508.45999992</v>
      </c>
      <c r="I20" s="30">
        <f t="shared" si="0"/>
        <v>103.65817834676091</v>
      </c>
      <c r="L20" s="131"/>
      <c r="M20" s="131"/>
    </row>
    <row r="21" spans="1:13" s="27" customFormat="1" ht="18" customHeight="1" x14ac:dyDescent="0.25">
      <c r="A21" s="129"/>
      <c r="B21" s="11" t="s">
        <v>32</v>
      </c>
      <c r="C21" s="50" t="s">
        <v>5</v>
      </c>
      <c r="D21" s="82">
        <f>'[1]FEBRUAR 2016'!J20</f>
        <v>2604332.7700000009</v>
      </c>
      <c r="E21" s="31">
        <f>'[1]FEBRUAR 2016'!K20</f>
        <v>2493676.2400000012</v>
      </c>
      <c r="F21" s="80">
        <f t="shared" si="1"/>
        <v>104.43748583817761</v>
      </c>
      <c r="G21" s="31">
        <f>'[1]JANUAR_FEBRUAR 2016'!O20</f>
        <v>5260183.87</v>
      </c>
      <c r="H21" s="31">
        <f>'[1]JANUAR_FEBRUAR 2016'!Q20</f>
        <v>5024673.4600000009</v>
      </c>
      <c r="I21" s="32">
        <f t="shared" si="0"/>
        <v>104.68707890920336</v>
      </c>
      <c r="L21" s="131"/>
      <c r="M21" s="131"/>
    </row>
    <row r="22" spans="1:13" s="27" customFormat="1" ht="18" customHeight="1" x14ac:dyDescent="0.25">
      <c r="A22" s="129"/>
      <c r="B22" s="11" t="s">
        <v>33</v>
      </c>
      <c r="C22" s="50" t="s">
        <v>6</v>
      </c>
      <c r="D22" s="82">
        <f>'[1]FEBRUAR 2016'!J21</f>
        <v>2388460.6200000006</v>
      </c>
      <c r="E22" s="31">
        <f>'[1]FEBRUAR 2016'!K21</f>
        <v>2288039.2499999991</v>
      </c>
      <c r="F22" s="80">
        <f t="shared" si="1"/>
        <v>104.38897060004551</v>
      </c>
      <c r="G22" s="31">
        <f>'[1]JANUAR_FEBRUAR 2016'!O21</f>
        <v>4804090.03</v>
      </c>
      <c r="H22" s="31">
        <f>'[1]JANUAR_FEBRUAR 2016'!Q21</f>
        <v>4661428.17</v>
      </c>
      <c r="I22" s="32">
        <f t="shared" si="0"/>
        <v>103.06047534783744</v>
      </c>
      <c r="L22" s="131"/>
      <c r="M22" s="131"/>
    </row>
    <row r="23" spans="1:13" s="27" customFormat="1" ht="18.600000000000001" customHeight="1" x14ac:dyDescent="0.25">
      <c r="A23" s="129"/>
      <c r="B23" s="14" t="s">
        <v>34</v>
      </c>
      <c r="C23" s="56" t="s">
        <v>7</v>
      </c>
      <c r="D23" s="82">
        <f>'[1]FEBRUAR 2016'!J22</f>
        <v>292531628.64999998</v>
      </c>
      <c r="E23" s="31">
        <f>'[1]FEBRUAR 2016'!K22</f>
        <v>276930574.01000011</v>
      </c>
      <c r="F23" s="80">
        <f t="shared" si="1"/>
        <v>105.63356165918918</v>
      </c>
      <c r="G23" s="31">
        <f>'[1]JANUAR_FEBRUAR 2016'!O22</f>
        <v>586999775.42999995</v>
      </c>
      <c r="H23" s="31">
        <f>'[1]JANUAR_FEBRUAR 2016'!Q22</f>
        <v>563781232.81000006</v>
      </c>
      <c r="I23" s="32">
        <f t="shared" si="0"/>
        <v>104.11836032644683</v>
      </c>
      <c r="L23" s="131"/>
      <c r="M23" s="131"/>
    </row>
    <row r="24" spans="1:13" s="27" customFormat="1" ht="18" customHeight="1" x14ac:dyDescent="0.25">
      <c r="A24" s="129"/>
      <c r="B24" s="11" t="s">
        <v>35</v>
      </c>
      <c r="C24" s="50" t="s">
        <v>8</v>
      </c>
      <c r="D24" s="82">
        <f>'[1]FEBRUAR 2016'!J23</f>
        <v>161744944.22</v>
      </c>
      <c r="E24" s="31">
        <f>'[1]FEBRUAR 2016'!K23</f>
        <v>155995909.01999992</v>
      </c>
      <c r="F24" s="80">
        <f t="shared" si="1"/>
        <v>103.68537562049977</v>
      </c>
      <c r="G24" s="31">
        <f>'[1]JANUAR_FEBRUAR 2016'!O23</f>
        <v>326042616.77999997</v>
      </c>
      <c r="H24" s="31">
        <f>'[1]JANUAR_FEBRUAR 2016'!Q23</f>
        <v>317062174.01999986</v>
      </c>
      <c r="I24" s="32">
        <f t="shared" si="0"/>
        <v>102.8323917186771</v>
      </c>
      <c r="L24" s="131"/>
      <c r="M24" s="131"/>
    </row>
    <row r="25" spans="1:13" s="27" customFormat="1" ht="31.15" customHeight="1" x14ac:dyDescent="0.25">
      <c r="A25" s="129"/>
      <c r="B25" s="4" t="s">
        <v>36</v>
      </c>
      <c r="C25" s="7" t="s">
        <v>67</v>
      </c>
      <c r="D25" s="75">
        <f>+D26</f>
        <v>1665445.2700000003</v>
      </c>
      <c r="E25" s="76">
        <f>+E26</f>
        <v>1445118.73</v>
      </c>
      <c r="F25" s="77">
        <f t="shared" si="1"/>
        <v>115.24625869322172</v>
      </c>
      <c r="G25" s="76">
        <f>+G26</f>
        <v>3330550.99</v>
      </c>
      <c r="H25" s="76">
        <f>+H26</f>
        <v>3000609.83</v>
      </c>
      <c r="I25" s="30">
        <f t="shared" si="0"/>
        <v>110.99580347638866</v>
      </c>
      <c r="L25" s="131"/>
      <c r="M25" s="131"/>
    </row>
    <row r="26" spans="1:13" s="27" customFormat="1" ht="18" customHeight="1" x14ac:dyDescent="0.25">
      <c r="A26" s="129"/>
      <c r="B26" s="11" t="s">
        <v>37</v>
      </c>
      <c r="C26" s="50" t="s">
        <v>9</v>
      </c>
      <c r="D26" s="82">
        <f>'[1]FEBRUAR 2016'!J25</f>
        <v>1665445.2700000003</v>
      </c>
      <c r="E26" s="31">
        <f>'[1]FEBRUAR 2016'!K25</f>
        <v>1445118.73</v>
      </c>
      <c r="F26" s="80">
        <f t="shared" si="1"/>
        <v>115.24625869322172</v>
      </c>
      <c r="G26" s="31">
        <f>'[1]JANUAR_FEBRUAR 2016'!O25</f>
        <v>3330550.99</v>
      </c>
      <c r="H26" s="31">
        <f>'[1]JANUAR_FEBRUAR 2016'!Q25</f>
        <v>3000609.83</v>
      </c>
      <c r="I26" s="32">
        <f t="shared" si="0"/>
        <v>110.99580347638866</v>
      </c>
      <c r="L26" s="131"/>
      <c r="M26" s="131"/>
    </row>
    <row r="27" spans="1:13" s="27" customFormat="1" ht="18" customHeight="1" x14ac:dyDescent="0.25">
      <c r="A27" s="129"/>
      <c r="B27" s="4" t="s">
        <v>38</v>
      </c>
      <c r="C27" s="7" t="s">
        <v>68</v>
      </c>
      <c r="D27" s="75">
        <f>+D28+D30+D32+D33</f>
        <v>9047871.0399999991</v>
      </c>
      <c r="E27" s="76">
        <f>+E28+E30+E32+E33</f>
        <v>9998531.4500000067</v>
      </c>
      <c r="F27" s="77">
        <f t="shared" si="1"/>
        <v>90.491999602601567</v>
      </c>
      <c r="G27" s="76">
        <f>+G28+G30+G32+G33</f>
        <v>20677953.419999998</v>
      </c>
      <c r="H27" s="76">
        <f>+H28+H30+H32+H33</f>
        <v>21053453.41</v>
      </c>
      <c r="I27" s="30">
        <f t="shared" si="0"/>
        <v>98.216444672104743</v>
      </c>
      <c r="L27" s="131"/>
      <c r="M27" s="131"/>
    </row>
    <row r="28" spans="1:13" s="27" customFormat="1" ht="18" customHeight="1" x14ac:dyDescent="0.25">
      <c r="A28" s="129"/>
      <c r="B28" s="11" t="s">
        <v>39</v>
      </c>
      <c r="C28" s="50" t="s">
        <v>10</v>
      </c>
      <c r="D28" s="82">
        <f>'[1]FEBRUAR 2016'!J27</f>
        <v>5922838.0399999991</v>
      </c>
      <c r="E28" s="31">
        <f>'[1]FEBRUAR 2016'!K27</f>
        <v>6611002.7700000061</v>
      </c>
      <c r="F28" s="80">
        <f t="shared" si="1"/>
        <v>89.590615010436508</v>
      </c>
      <c r="G28" s="31">
        <f>'[1]JANUAR_FEBRUAR 2016'!O27</f>
        <v>14714086.379999999</v>
      </c>
      <c r="H28" s="31">
        <f>'[1]JANUAR_FEBRUAR 2016'!Q27</f>
        <v>13285228.200000001</v>
      </c>
      <c r="I28" s="32">
        <f t="shared" si="0"/>
        <v>110.75524001913641</v>
      </c>
      <c r="L28" s="131"/>
      <c r="M28" s="131"/>
    </row>
    <row r="29" spans="1:13" s="27" customFormat="1" ht="22.9" customHeight="1" x14ac:dyDescent="0.2">
      <c r="A29" s="129"/>
      <c r="B29" s="12" t="s">
        <v>69</v>
      </c>
      <c r="C29" s="54" t="s">
        <v>70</v>
      </c>
      <c r="D29" s="82">
        <f>'[1]FEBRUAR 2016'!J28</f>
        <v>-37378.000000000007</v>
      </c>
      <c r="E29" s="31">
        <f>'[1]FEBRUAR 2016'!K28</f>
        <v>44966.619999999923</v>
      </c>
      <c r="F29" s="80">
        <f>D29/E29*100</f>
        <v>-83.123881670448156</v>
      </c>
      <c r="G29" s="31">
        <f>'[1]JANUAR_FEBRUAR 2016'!O28</f>
        <v>-66851.38</v>
      </c>
      <c r="H29" s="31">
        <f>'[1]JANUAR_FEBRUAR 2016'!Q28</f>
        <v>112112.95</v>
      </c>
      <c r="I29" s="32">
        <f t="shared" si="0"/>
        <v>-59.628597766805711</v>
      </c>
      <c r="L29" s="131"/>
      <c r="M29" s="131"/>
    </row>
    <row r="30" spans="1:13" s="27" customFormat="1" ht="18" customHeight="1" x14ac:dyDescent="0.25">
      <c r="A30" s="129"/>
      <c r="B30" s="11" t="s">
        <v>40</v>
      </c>
      <c r="C30" s="50" t="s">
        <v>11</v>
      </c>
      <c r="D30" s="82">
        <f>'[1]FEBRUAR 2016'!J29</f>
        <v>-581.14000000000033</v>
      </c>
      <c r="E30" s="31">
        <f>'[1]FEBRUAR 2016'!K29</f>
        <v>288.9900000000016</v>
      </c>
      <c r="F30" s="80">
        <f t="shared" si="1"/>
        <v>-201.09346344164058</v>
      </c>
      <c r="G30" s="31">
        <f>'[1]JANUAR_FEBRUAR 2016'!O29</f>
        <v>-3759.08</v>
      </c>
      <c r="H30" s="31">
        <f>'[1]JANUAR_FEBRUAR 2016'!Q29</f>
        <v>5907.18</v>
      </c>
      <c r="I30" s="32">
        <f t="shared" si="0"/>
        <v>-63.635778831862233</v>
      </c>
      <c r="L30" s="131"/>
      <c r="M30" s="131"/>
    </row>
    <row r="31" spans="1:13" s="27" customFormat="1" ht="18" customHeight="1" x14ac:dyDescent="0.2">
      <c r="A31" s="129"/>
      <c r="B31" s="12" t="s">
        <v>71</v>
      </c>
      <c r="C31" s="54" t="s">
        <v>72</v>
      </c>
      <c r="D31" s="82">
        <f>'[1]FEBRUAR 2016'!J30</f>
        <v>-587.07999999999993</v>
      </c>
      <c r="E31" s="31">
        <f>'[1]FEBRUAR 2016'!K30</f>
        <v>-268.17999999999995</v>
      </c>
      <c r="F31" s="80">
        <f t="shared" si="1"/>
        <v>218.91267059437692</v>
      </c>
      <c r="G31" s="31">
        <f>'[1]JANUAR_FEBRUAR 2016'!O30</f>
        <v>-3945.0299999999997</v>
      </c>
      <c r="H31" s="31">
        <f>'[1]JANUAR_FEBRUAR 2016'!Q30</f>
        <v>957.34</v>
      </c>
      <c r="I31" s="32">
        <f t="shared" si="0"/>
        <v>-412.0824367518332</v>
      </c>
      <c r="L31" s="131"/>
      <c r="M31" s="131"/>
    </row>
    <row r="32" spans="1:13" s="27" customFormat="1" ht="18" customHeight="1" x14ac:dyDescent="0.25">
      <c r="A32" s="129"/>
      <c r="B32" s="11" t="s">
        <v>41</v>
      </c>
      <c r="C32" s="50" t="s">
        <v>12</v>
      </c>
      <c r="D32" s="82">
        <f>'[1]FEBRUAR 2016'!J31</f>
        <v>603022.37</v>
      </c>
      <c r="E32" s="31">
        <f>'[1]FEBRUAR 2016'!K31</f>
        <v>572200.12999999849</v>
      </c>
      <c r="F32" s="80">
        <f t="shared" si="1"/>
        <v>105.38661883911169</v>
      </c>
      <c r="G32" s="31">
        <f>'[1]JANUAR_FEBRUAR 2016'!O31</f>
        <v>1154416.76</v>
      </c>
      <c r="H32" s="31">
        <f>'[1]JANUAR_FEBRUAR 2016'!Q31</f>
        <v>1662639.46</v>
      </c>
      <c r="I32" s="32">
        <f t="shared" si="0"/>
        <v>69.432777687112036</v>
      </c>
      <c r="L32" s="131"/>
      <c r="M32" s="131"/>
    </row>
    <row r="33" spans="1:13" s="27" customFormat="1" ht="21.6" customHeight="1" x14ac:dyDescent="0.25">
      <c r="A33" s="129"/>
      <c r="B33" s="11" t="s">
        <v>42</v>
      </c>
      <c r="C33" s="50" t="s">
        <v>13</v>
      </c>
      <c r="D33" s="82">
        <f>'[1]FEBRUAR 2016'!J32</f>
        <v>2522591.7700000005</v>
      </c>
      <c r="E33" s="31">
        <f>'[1]FEBRUAR 2016'!K32</f>
        <v>2815039.5600000033</v>
      </c>
      <c r="F33" s="80">
        <f t="shared" si="1"/>
        <v>89.611236937643511</v>
      </c>
      <c r="G33" s="31">
        <f>'[1]JANUAR_FEBRUAR 2016'!O32</f>
        <v>4813209.3600000003</v>
      </c>
      <c r="H33" s="31">
        <f>'[1]JANUAR_FEBRUAR 2016'!Q32</f>
        <v>6099678.5700000012</v>
      </c>
      <c r="I33" s="32">
        <f t="shared" si="0"/>
        <v>78.909229474365546</v>
      </c>
      <c r="L33" s="131"/>
      <c r="M33" s="131"/>
    </row>
    <row r="34" spans="1:13" s="27" customFormat="1" ht="25.15" customHeight="1" x14ac:dyDescent="0.2">
      <c r="A34" s="129"/>
      <c r="B34" s="12" t="s">
        <v>73</v>
      </c>
      <c r="C34" s="54" t="s">
        <v>74</v>
      </c>
      <c r="D34" s="82">
        <f>'[1]FEBRUAR 2016'!J33</f>
        <v>-389.30999999999995</v>
      </c>
      <c r="E34" s="31">
        <f>'[1]FEBRUAR 2016'!K33</f>
        <v>96886.059999999823</v>
      </c>
      <c r="F34" s="80">
        <f t="shared" si="1"/>
        <v>-0.40182251192792923</v>
      </c>
      <c r="G34" s="31">
        <f>'[1]JANUAR_FEBRUAR 2016'!O33</f>
        <v>-2051.54</v>
      </c>
      <c r="H34" s="31">
        <f>'[1]JANUAR_FEBRUAR 2016'!Q33</f>
        <v>1282542.98</v>
      </c>
      <c r="I34" s="32">
        <f t="shared" si="0"/>
        <v>-0.15995877190797927</v>
      </c>
      <c r="L34" s="131"/>
      <c r="M34" s="131"/>
    </row>
    <row r="35" spans="1:13" s="27" customFormat="1" ht="33" customHeight="1" x14ac:dyDescent="0.25">
      <c r="A35" s="129"/>
      <c r="B35" s="4" t="s">
        <v>43</v>
      </c>
      <c r="C35" s="63" t="s">
        <v>137</v>
      </c>
      <c r="D35" s="75">
        <f>+D36+D45+D47+D49+D41+D42</f>
        <v>392135850.98999989</v>
      </c>
      <c r="E35" s="76">
        <f>+E36+E45+E47+E49+E41+E42</f>
        <v>347129537.75</v>
      </c>
      <c r="F35" s="77">
        <f t="shared" si="1"/>
        <v>112.96527905165279</v>
      </c>
      <c r="G35" s="76">
        <f>+G36+G45+G47+G49+G41+G42</f>
        <v>840294423.35000002</v>
      </c>
      <c r="H35" s="76">
        <f>+H36+H45+H47+H49+H41+H42</f>
        <v>836185218.44000006</v>
      </c>
      <c r="I35" s="30">
        <f t="shared" si="0"/>
        <v>100.49142281152328</v>
      </c>
      <c r="L35" s="131"/>
      <c r="M35" s="131"/>
    </row>
    <row r="36" spans="1:13" s="27" customFormat="1" ht="18" customHeight="1" x14ac:dyDescent="0.25">
      <c r="A36" s="129"/>
      <c r="B36" s="11" t="s">
        <v>44</v>
      </c>
      <c r="C36" s="50" t="s">
        <v>116</v>
      </c>
      <c r="D36" s="81">
        <f>D37+D40</f>
        <v>247424955.14999998</v>
      </c>
      <c r="E36" s="84">
        <f>E37+E40</f>
        <v>245283731.95999998</v>
      </c>
      <c r="F36" s="85">
        <f t="shared" si="1"/>
        <v>100.87295768573399</v>
      </c>
      <c r="G36" s="84">
        <f>G37+G40</f>
        <v>578623837.61000001</v>
      </c>
      <c r="H36" s="84">
        <f>H37+H40</f>
        <v>570354014.01999998</v>
      </c>
      <c r="I36" s="86">
        <f t="shared" si="0"/>
        <v>101.44994571559376</v>
      </c>
      <c r="L36" s="131"/>
      <c r="M36" s="131"/>
    </row>
    <row r="37" spans="1:13" s="27" customFormat="1" ht="37.5" customHeight="1" x14ac:dyDescent="0.25">
      <c r="A37" s="129"/>
      <c r="B37" s="11" t="s">
        <v>45</v>
      </c>
      <c r="C37" s="69" t="s">
        <v>114</v>
      </c>
      <c r="D37" s="87">
        <f>D38-D39</f>
        <v>184380537.39999998</v>
      </c>
      <c r="E37" s="88">
        <f>E38-E39</f>
        <v>191134591.88999999</v>
      </c>
      <c r="F37" s="89">
        <f t="shared" si="1"/>
        <v>96.46633588236763</v>
      </c>
      <c r="G37" s="88">
        <f>G38-G39</f>
        <v>459750770.87</v>
      </c>
      <c r="H37" s="88">
        <f>H38-H39</f>
        <v>462308692.31999999</v>
      </c>
      <c r="I37" s="90">
        <f t="shared" si="0"/>
        <v>99.446707039583544</v>
      </c>
      <c r="L37" s="131"/>
      <c r="M37" s="131"/>
    </row>
    <row r="38" spans="1:13" s="27" customFormat="1" ht="18" customHeight="1" x14ac:dyDescent="0.2">
      <c r="A38" s="129"/>
      <c r="B38" s="15" t="s">
        <v>112</v>
      </c>
      <c r="C38" s="57" t="s">
        <v>109</v>
      </c>
      <c r="D38" s="91">
        <f>'[1]FEBRUAR 2016'!J37</f>
        <v>391787680.44</v>
      </c>
      <c r="E38" s="92">
        <f>'[1]FEBRUAR 2016'!K37</f>
        <v>362156867.18000001</v>
      </c>
      <c r="F38" s="89">
        <f t="shared" si="1"/>
        <v>108.18176208854624</v>
      </c>
      <c r="G38" s="92">
        <f>'[1]JANUAR_FEBRUAR 2016'!O37</f>
        <v>789394387.98000002</v>
      </c>
      <c r="H38" s="92">
        <f>'[1]JANUAR_FEBRUAR 2016'!Q37</f>
        <v>763685261.75</v>
      </c>
      <c r="I38" s="90">
        <f t="shared" si="0"/>
        <v>103.36645572694268</v>
      </c>
      <c r="L38" s="131"/>
      <c r="M38" s="131"/>
    </row>
    <row r="39" spans="1:13" s="27" customFormat="1" ht="18" customHeight="1" x14ac:dyDescent="0.2">
      <c r="A39" s="129"/>
      <c r="B39" s="15" t="s">
        <v>113</v>
      </c>
      <c r="C39" s="57" t="s">
        <v>1</v>
      </c>
      <c r="D39" s="91">
        <f>'[1]FEBRUAR 2016'!J38</f>
        <v>207407143.04000002</v>
      </c>
      <c r="E39" s="92">
        <f>'[1]FEBRUAR 2016'!K38</f>
        <v>171022275.29000002</v>
      </c>
      <c r="F39" s="93">
        <f t="shared" si="1"/>
        <v>121.27492906307246</v>
      </c>
      <c r="G39" s="92">
        <f>'[1]JANUAR_FEBRUAR 2016'!O38</f>
        <v>329643617.11000001</v>
      </c>
      <c r="H39" s="92">
        <f>'[1]JANUAR_FEBRUAR 2016'!Q38</f>
        <v>301376569.43000001</v>
      </c>
      <c r="I39" s="33">
        <f t="shared" si="0"/>
        <v>109.37931164770443</v>
      </c>
      <c r="L39" s="131"/>
      <c r="M39" s="131"/>
    </row>
    <row r="40" spans="1:13" s="27" customFormat="1" ht="27.75" customHeight="1" x14ac:dyDescent="0.25">
      <c r="A40" s="129"/>
      <c r="B40" s="15" t="s">
        <v>46</v>
      </c>
      <c r="C40" s="50" t="s">
        <v>110</v>
      </c>
      <c r="D40" s="87">
        <f>'[1]FEBRUAR 2016'!J39</f>
        <v>63044417.75</v>
      </c>
      <c r="E40" s="88">
        <f>'[1]FEBRUAR 2016'!K39</f>
        <v>54149140.07</v>
      </c>
      <c r="F40" s="93">
        <f t="shared" si="1"/>
        <v>116.42736647064172</v>
      </c>
      <c r="G40" s="88">
        <f>'[1]JANUAR_FEBRUAR 2016'!O39</f>
        <v>118873066.74000001</v>
      </c>
      <c r="H40" s="88">
        <f>'[1]JANUAR_FEBRUAR 2016'!Q39</f>
        <v>108045321.69999999</v>
      </c>
      <c r="I40" s="33">
        <f t="shared" si="0"/>
        <v>110.02148438232659</v>
      </c>
      <c r="L40" s="131"/>
      <c r="M40" s="131"/>
    </row>
    <row r="41" spans="1:13" s="27" customFormat="1" ht="24.75" customHeight="1" x14ac:dyDescent="0.25">
      <c r="A41" s="129"/>
      <c r="B41" s="15" t="s">
        <v>47</v>
      </c>
      <c r="C41" s="58" t="s">
        <v>117</v>
      </c>
      <c r="D41" s="91">
        <f>'[1]FEBRUAR 2016'!J40</f>
        <v>10876128.68</v>
      </c>
      <c r="E41" s="92">
        <f>'[1]FEBRUAR 2016'!K40</f>
        <v>10498205.17</v>
      </c>
      <c r="F41" s="93">
        <f t="shared" si="1"/>
        <v>103.59988687475803</v>
      </c>
      <c r="G41" s="92">
        <f>'[1]JANUAR_FEBRUAR 2016'!O40</f>
        <v>22874133.669999998</v>
      </c>
      <c r="H41" s="92">
        <f>'[1]JANUAR_FEBRUAR 2016'!Q40</f>
        <v>20470918.949999999</v>
      </c>
      <c r="I41" s="33">
        <f t="shared" ref="I41:I72" si="2">G41/H41*100</f>
        <v>111.73965236182033</v>
      </c>
      <c r="L41" s="131"/>
      <c r="M41" s="131"/>
    </row>
    <row r="42" spans="1:13" s="27" customFormat="1" ht="22.9" customHeight="1" x14ac:dyDescent="0.25">
      <c r="A42" s="129"/>
      <c r="B42" s="11" t="s">
        <v>48</v>
      </c>
      <c r="C42" s="59" t="s">
        <v>119</v>
      </c>
      <c r="D42" s="81">
        <f>D43-D44</f>
        <v>107580384.67999998</v>
      </c>
      <c r="E42" s="84">
        <f>E43-E44</f>
        <v>65728201.289999999</v>
      </c>
      <c r="F42" s="85">
        <f t="shared" si="1"/>
        <v>163.67462149974799</v>
      </c>
      <c r="G42" s="84">
        <f>G43-G44</f>
        <v>189671488.03999996</v>
      </c>
      <c r="H42" s="84">
        <f>H43-H44</f>
        <v>198515105.22</v>
      </c>
      <c r="I42" s="86">
        <f t="shared" si="2"/>
        <v>95.545116241809765</v>
      </c>
      <c r="L42" s="131"/>
      <c r="M42" s="131"/>
    </row>
    <row r="43" spans="1:13" s="27" customFormat="1" ht="18" customHeight="1" x14ac:dyDescent="0.2">
      <c r="A43" s="129"/>
      <c r="B43" s="15" t="s">
        <v>78</v>
      </c>
      <c r="C43" s="60" t="s">
        <v>109</v>
      </c>
      <c r="D43" s="83">
        <f>'[1]FEBRUAR 2016'!J42</f>
        <v>112511400.28999998</v>
      </c>
      <c r="E43" s="18">
        <f>'[1]FEBRUAR 2016'!K42</f>
        <v>70839991.689999998</v>
      </c>
      <c r="F43" s="93">
        <f t="shared" si="1"/>
        <v>158.82469436523445</v>
      </c>
      <c r="G43" s="18">
        <f>'[1]JANUAR_FEBRUAR 2016'!O42</f>
        <v>199000851.37999997</v>
      </c>
      <c r="H43" s="83">
        <f>'[1]JANUAR_FEBRUAR 2016'!Q42</f>
        <v>208181649.00999999</v>
      </c>
      <c r="I43" s="33">
        <f t="shared" si="2"/>
        <v>95.590006288422174</v>
      </c>
      <c r="L43" s="131"/>
      <c r="M43" s="131"/>
    </row>
    <row r="44" spans="1:13" s="27" customFormat="1" ht="18" customHeight="1" x14ac:dyDescent="0.25">
      <c r="A44" s="129"/>
      <c r="B44" s="11" t="s">
        <v>118</v>
      </c>
      <c r="C44" s="60" t="s">
        <v>1</v>
      </c>
      <c r="D44" s="82">
        <f>'[1]FEBRUAR 2016'!J43</f>
        <v>4931015.6099999985</v>
      </c>
      <c r="E44" s="31">
        <f>'[1]FEBRUAR 2016'!K43</f>
        <v>5111790.4000000004</v>
      </c>
      <c r="F44" s="80">
        <f t="shared" si="1"/>
        <v>96.463571941447327</v>
      </c>
      <c r="G44" s="31">
        <f>'[1]JANUAR_FEBRUAR 2016'!O43</f>
        <v>9329363.339999998</v>
      </c>
      <c r="H44" s="82">
        <f>'[1]JANUAR_FEBRUAR 2016'!Q43</f>
        <v>9666543.790000001</v>
      </c>
      <c r="I44" s="32">
        <f t="shared" si="2"/>
        <v>96.511882040519851</v>
      </c>
      <c r="L44" s="131"/>
      <c r="M44" s="131"/>
    </row>
    <row r="45" spans="1:13" s="27" customFormat="1" ht="18" customHeight="1" x14ac:dyDescent="0.25">
      <c r="A45" s="129"/>
      <c r="B45" s="11" t="s">
        <v>49</v>
      </c>
      <c r="C45" s="50" t="s">
        <v>75</v>
      </c>
      <c r="D45" s="83">
        <f>'[1]FEBRUAR 2016'!J44</f>
        <v>20627759.940000001</v>
      </c>
      <c r="E45" s="31">
        <f>'[1]FEBRUAR 2016'!K44</f>
        <v>19175746.559999999</v>
      </c>
      <c r="F45" s="93">
        <f t="shared" si="1"/>
        <v>107.57213480818973</v>
      </c>
      <c r="G45" s="31">
        <f>'[1]JANUAR_FEBRUAR 2016'!O44</f>
        <v>36553079.340000004</v>
      </c>
      <c r="H45" s="82">
        <f>'[1]JANUAR_FEBRUAR 2016'!Q44</f>
        <v>34338190.829999998</v>
      </c>
      <c r="I45" s="33">
        <f t="shared" si="2"/>
        <v>106.45021900240866</v>
      </c>
      <c r="L45" s="131"/>
      <c r="M45" s="131"/>
    </row>
    <row r="46" spans="1:13" s="27" customFormat="1" ht="34.15" customHeight="1" x14ac:dyDescent="0.2">
      <c r="A46" s="129"/>
      <c r="B46" s="12" t="s">
        <v>115</v>
      </c>
      <c r="C46" s="54" t="s">
        <v>76</v>
      </c>
      <c r="D46" s="82">
        <f>'[1]FEBRUAR 2016'!J45</f>
        <v>20243867.889999997</v>
      </c>
      <c r="E46" s="31">
        <f>'[1]FEBRUAR 2016'!K45</f>
        <v>19018095.939999994</v>
      </c>
      <c r="F46" s="80">
        <f t="shared" si="1"/>
        <v>106.44529270368169</v>
      </c>
      <c r="G46" s="31">
        <f>'[1]JANUAR_FEBRUAR 2016'!O45</f>
        <v>35940976.82</v>
      </c>
      <c r="H46" s="82">
        <f>'[1]JANUAR_FEBRUAR 2016'!Q45</f>
        <v>34062920.459999993</v>
      </c>
      <c r="I46" s="32">
        <f t="shared" si="2"/>
        <v>105.5134918986333</v>
      </c>
      <c r="L46" s="131"/>
      <c r="M46" s="131"/>
    </row>
    <row r="47" spans="1:13" s="27" customFormat="1" ht="22.9" customHeight="1" x14ac:dyDescent="0.25">
      <c r="A47" s="129"/>
      <c r="B47" s="11" t="s">
        <v>96</v>
      </c>
      <c r="C47" s="50" t="s">
        <v>77</v>
      </c>
      <c r="D47" s="82">
        <f>'[1]FEBRUAR 2016'!J46</f>
        <v>3017949.7</v>
      </c>
      <c r="E47" s="31">
        <f>'[1]FEBRUAR 2016'!K46</f>
        <v>3478163.03</v>
      </c>
      <c r="F47" s="80">
        <f t="shared" si="1"/>
        <v>86.768494575137851</v>
      </c>
      <c r="G47" s="31">
        <f>'[1]JANUAR_FEBRUAR 2016'!O46</f>
        <v>6843159.4900000012</v>
      </c>
      <c r="H47" s="31">
        <f>'[1]JANUAR_FEBRUAR 2016'!Q46</f>
        <v>7486552.8600000003</v>
      </c>
      <c r="I47" s="32">
        <f t="shared" si="2"/>
        <v>91.40601312738211</v>
      </c>
      <c r="L47" s="131"/>
      <c r="M47" s="131"/>
    </row>
    <row r="48" spans="1:13" s="27" customFormat="1" ht="22.9" customHeight="1" x14ac:dyDescent="0.2">
      <c r="A48" s="129"/>
      <c r="B48" s="12" t="s">
        <v>104</v>
      </c>
      <c r="C48" s="54" t="s">
        <v>79</v>
      </c>
      <c r="D48" s="82">
        <f>'[1]FEBRUAR 2016'!J47</f>
        <v>797372.60000000009</v>
      </c>
      <c r="E48" s="31">
        <f>'[1]FEBRUAR 2016'!K47</f>
        <v>872887.50999999989</v>
      </c>
      <c r="F48" s="80">
        <f t="shared" si="1"/>
        <v>91.34883829418068</v>
      </c>
      <c r="G48" s="31">
        <f>'[1]JANUAR_FEBRUAR 2016'!O47</f>
        <v>1952620.36</v>
      </c>
      <c r="H48" s="31">
        <f>'[1]JANUAR_FEBRUAR 2016'!Q47</f>
        <v>2070269.98</v>
      </c>
      <c r="I48" s="32">
        <f t="shared" si="2"/>
        <v>94.317184660137912</v>
      </c>
      <c r="L48" s="131"/>
      <c r="M48" s="131"/>
    </row>
    <row r="49" spans="1:13" s="27" customFormat="1" ht="22.9" customHeight="1" x14ac:dyDescent="0.25">
      <c r="A49" s="129"/>
      <c r="B49" s="11" t="s">
        <v>105</v>
      </c>
      <c r="C49" s="50" t="s">
        <v>14</v>
      </c>
      <c r="D49" s="82">
        <f>'[1]FEBRUAR 2016'!J48</f>
        <v>2608672.84</v>
      </c>
      <c r="E49" s="31">
        <f>'[1]FEBRUAR 2016'!K48</f>
        <v>2965489.7400000007</v>
      </c>
      <c r="F49" s="80">
        <f t="shared" si="1"/>
        <v>87.96769062502301</v>
      </c>
      <c r="G49" s="31">
        <f>'[1]JANUAR_FEBRUAR 2016'!O48</f>
        <v>5728725.2000000002</v>
      </c>
      <c r="H49" s="31">
        <f>'[1]JANUAR_FEBRUAR 2016'!Q48</f>
        <v>5020436.5600000005</v>
      </c>
      <c r="I49" s="32">
        <f t="shared" si="2"/>
        <v>114.10810855859117</v>
      </c>
      <c r="L49" s="131"/>
      <c r="M49" s="131"/>
    </row>
    <row r="50" spans="1:13" s="27" customFormat="1" ht="28.5" customHeight="1" x14ac:dyDescent="0.25">
      <c r="A50" s="129"/>
      <c r="B50" s="4" t="s">
        <v>50</v>
      </c>
      <c r="C50" s="7" t="s">
        <v>95</v>
      </c>
      <c r="D50" s="75">
        <f>D51</f>
        <v>7726021.2000000002</v>
      </c>
      <c r="E50" s="76">
        <f>E51</f>
        <v>6248644.8300000001</v>
      </c>
      <c r="F50" s="77">
        <f t="shared" si="1"/>
        <v>123.64314839766625</v>
      </c>
      <c r="G50" s="76">
        <f>G51</f>
        <v>14422814.68</v>
      </c>
      <c r="H50" s="76">
        <f>H51</f>
        <v>12151406.32</v>
      </c>
      <c r="I50" s="30">
        <f t="shared" si="2"/>
        <v>118.69255541444193</v>
      </c>
      <c r="L50" s="131"/>
      <c r="M50" s="131"/>
    </row>
    <row r="51" spans="1:13" s="27" customFormat="1" ht="18" customHeight="1" x14ac:dyDescent="0.25">
      <c r="A51" s="129"/>
      <c r="B51" s="11" t="s">
        <v>107</v>
      </c>
      <c r="C51" s="59" t="s">
        <v>108</v>
      </c>
      <c r="D51" s="83">
        <f>'[1]FEBRUAR 2016'!J50</f>
        <v>7726021.2000000002</v>
      </c>
      <c r="E51" s="18">
        <f>'[1]FEBRUAR 2016'!K50</f>
        <v>6248644.8300000001</v>
      </c>
      <c r="F51" s="93">
        <f t="shared" si="1"/>
        <v>123.64314839766625</v>
      </c>
      <c r="G51" s="18">
        <f>'[1]JANUAR_FEBRUAR 2016'!O50</f>
        <v>14422814.68</v>
      </c>
      <c r="H51" s="18">
        <f>'[1]JANUAR_FEBRUAR 2016'!Q50</f>
        <v>12151406.32</v>
      </c>
      <c r="I51" s="33">
        <f t="shared" si="2"/>
        <v>118.69255541444193</v>
      </c>
      <c r="L51" s="131"/>
      <c r="M51" s="131"/>
    </row>
    <row r="52" spans="1:13" s="27" customFormat="1" ht="18" customHeight="1" x14ac:dyDescent="0.25">
      <c r="A52" s="129"/>
      <c r="B52" s="4" t="s">
        <v>52</v>
      </c>
      <c r="C52" s="8" t="s">
        <v>15</v>
      </c>
      <c r="D52" s="94">
        <f>'[1]FEBRUAR 2016'!J51</f>
        <v>282.30999999999995</v>
      </c>
      <c r="E52" s="29">
        <f>'[1]FEBRUAR 2016'!K51</f>
        <v>36613.719999999994</v>
      </c>
      <c r="F52" s="77">
        <f t="shared" si="1"/>
        <v>0.77104975948906584</v>
      </c>
      <c r="G52" s="29">
        <f>'[1]JANUAR_FEBRUAR 2016'!O51</f>
        <v>496.98999999999995</v>
      </c>
      <c r="H52" s="29">
        <f>'[1]JANUAR_FEBRUAR 2016'!Q51</f>
        <v>52780.56</v>
      </c>
      <c r="I52" s="30">
        <f t="shared" si="2"/>
        <v>0.94161562514683428</v>
      </c>
      <c r="L52" s="131"/>
      <c r="M52" s="131"/>
    </row>
    <row r="53" spans="1:13" s="27" customFormat="1" ht="22.9" customHeight="1" x14ac:dyDescent="0.25">
      <c r="A53" s="129"/>
      <c r="B53" s="3" t="s">
        <v>51</v>
      </c>
      <c r="C53" s="6" t="s">
        <v>123</v>
      </c>
      <c r="D53" s="95">
        <f>+D54+D58+D59+D60</f>
        <v>8370283.5900000008</v>
      </c>
      <c r="E53" s="96">
        <f>+E54+E58+E59+E60</f>
        <v>11182129.459999997</v>
      </c>
      <c r="F53" s="97">
        <f t="shared" si="1"/>
        <v>74.854110927097096</v>
      </c>
      <c r="G53" s="98">
        <f>+G54+G58+G59+G60</f>
        <v>17081078.25</v>
      </c>
      <c r="H53" s="96">
        <f>+H54+H58+H59+H60</f>
        <v>21186138.260000002</v>
      </c>
      <c r="I53" s="99">
        <f t="shared" si="2"/>
        <v>80.623840175014507</v>
      </c>
      <c r="L53" s="131"/>
      <c r="M53" s="131"/>
    </row>
    <row r="54" spans="1:13" s="27" customFormat="1" ht="18" customHeight="1" x14ac:dyDescent="0.25">
      <c r="A54" s="129"/>
      <c r="B54" s="4" t="s">
        <v>53</v>
      </c>
      <c r="C54" s="8" t="s">
        <v>106</v>
      </c>
      <c r="D54" s="75">
        <f>+D55+D56+D57</f>
        <v>5279670.9700000007</v>
      </c>
      <c r="E54" s="76">
        <f>+E55+E56+E57</f>
        <v>8107022.9799999977</v>
      </c>
      <c r="F54" s="100">
        <f t="shared" si="1"/>
        <v>65.124657756921792</v>
      </c>
      <c r="G54" s="76">
        <f>+G55+G56+G57</f>
        <v>11115468.35</v>
      </c>
      <c r="H54" s="76">
        <f>+H55+H56+H57</f>
        <v>15462587.870000001</v>
      </c>
      <c r="I54" s="30">
        <f t="shared" si="2"/>
        <v>71.886209756426751</v>
      </c>
      <c r="L54" s="131"/>
      <c r="M54" s="131"/>
    </row>
    <row r="55" spans="1:13" s="27" customFormat="1" ht="22.9" customHeight="1" x14ac:dyDescent="0.25">
      <c r="A55" s="129"/>
      <c r="B55" s="12" t="s">
        <v>97</v>
      </c>
      <c r="C55" s="50" t="s">
        <v>80</v>
      </c>
      <c r="D55" s="82">
        <f>'[1]FEBRUAR 2016'!J54</f>
        <v>3392634.9900000007</v>
      </c>
      <c r="E55" s="31">
        <f>'[1]FEBRUAR 2016'!K54</f>
        <v>3279546.29</v>
      </c>
      <c r="F55" s="80">
        <f t="shared" si="1"/>
        <v>103.44830321025901</v>
      </c>
      <c r="G55" s="31">
        <f>'[1]JANUAR_FEBRUAR 2016'!O54</f>
        <v>7002389.4300000006</v>
      </c>
      <c r="H55" s="31">
        <f>'[1]JANUAR_FEBRUAR 2016'!Q54</f>
        <v>6672198.2999999998</v>
      </c>
      <c r="I55" s="32">
        <f t="shared" si="2"/>
        <v>104.94876074051938</v>
      </c>
      <c r="L55" s="131"/>
      <c r="M55" s="131"/>
    </row>
    <row r="56" spans="1:13" s="27" customFormat="1" ht="18" customHeight="1" x14ac:dyDescent="0.25">
      <c r="A56" s="129"/>
      <c r="B56" s="12" t="s">
        <v>98</v>
      </c>
      <c r="C56" s="61" t="s">
        <v>127</v>
      </c>
      <c r="D56" s="82">
        <f>'[1]FEBRUAR 2016'!J55</f>
        <v>1638011.0199999998</v>
      </c>
      <c r="E56" s="31">
        <f>'[1]FEBRUAR 2016'!K55</f>
        <v>4625795.0099999979</v>
      </c>
      <c r="F56" s="93">
        <f t="shared" si="1"/>
        <v>35.410367654834765</v>
      </c>
      <c r="G56" s="31">
        <f>'[1]JANUAR_FEBRUAR 2016'!O55</f>
        <v>3629838.2199999997</v>
      </c>
      <c r="H56" s="31">
        <f>'[1]JANUAR_FEBRUAR 2016'!Q55</f>
        <v>8383579.0899999999</v>
      </c>
      <c r="I56" s="125">
        <f t="shared" si="2"/>
        <v>43.296999778169919</v>
      </c>
      <c r="L56" s="131"/>
      <c r="M56" s="131"/>
    </row>
    <row r="57" spans="1:13" s="27" customFormat="1" ht="23.25" customHeight="1" x14ac:dyDescent="0.25">
      <c r="A57" s="129"/>
      <c r="B57" s="12" t="s">
        <v>99</v>
      </c>
      <c r="C57" s="61" t="s">
        <v>81</v>
      </c>
      <c r="D57" s="82">
        <f>'[1]FEBRUAR 2016'!J56</f>
        <v>249024.96000000002</v>
      </c>
      <c r="E57" s="31">
        <f>'[1]FEBRUAR 2016'!K56</f>
        <v>201681.68</v>
      </c>
      <c r="F57" s="93">
        <f t="shared" si="1"/>
        <v>123.47425904028569</v>
      </c>
      <c r="G57" s="31">
        <f>'[1]JANUAR_FEBRUAR 2016'!O56</f>
        <v>483240.7</v>
      </c>
      <c r="H57" s="31">
        <f>'[1]JANUAR_FEBRUAR 2016'!Q56</f>
        <v>406810.48</v>
      </c>
      <c r="I57" s="33">
        <f t="shared" si="2"/>
        <v>118.78767233331845</v>
      </c>
      <c r="L57" s="131"/>
      <c r="M57" s="131"/>
    </row>
    <row r="58" spans="1:13" s="27" customFormat="1" ht="22.9" customHeight="1" x14ac:dyDescent="0.25">
      <c r="A58" s="129"/>
      <c r="B58" s="4" t="s">
        <v>54</v>
      </c>
      <c r="C58" s="8" t="s">
        <v>82</v>
      </c>
      <c r="D58" s="94">
        <f>'[1]FEBRUAR 2016'!J57</f>
        <v>3879.38</v>
      </c>
      <c r="E58" s="29">
        <f>'[1]FEBRUAR 2016'!K57</f>
        <v>489.49</v>
      </c>
      <c r="F58" s="77">
        <f t="shared" si="1"/>
        <v>792.53508754009272</v>
      </c>
      <c r="G58" s="29">
        <f>'[1]JANUAR_FEBRUAR 2016'!O57</f>
        <v>8683.8599999999988</v>
      </c>
      <c r="H58" s="94">
        <f>'[1]JANUAR_FEBRUAR 2016'!Q57</f>
        <v>517.87</v>
      </c>
      <c r="I58" s="30">
        <f t="shared" si="2"/>
        <v>1676.8416784135013</v>
      </c>
      <c r="L58" s="131"/>
      <c r="M58" s="131"/>
    </row>
    <row r="59" spans="1:13" s="27" customFormat="1" ht="22.9" customHeight="1" x14ac:dyDescent="0.25">
      <c r="A59" s="129"/>
      <c r="B59" s="4" t="s">
        <v>55</v>
      </c>
      <c r="C59" s="8" t="s">
        <v>128</v>
      </c>
      <c r="D59" s="94">
        <f>'[1]FEBRUAR 2016'!J58</f>
        <v>1620538.94</v>
      </c>
      <c r="E59" s="29">
        <f>'[1]FEBRUAR 2016'!K58</f>
        <v>1407338.83</v>
      </c>
      <c r="F59" s="100">
        <f t="shared" si="1"/>
        <v>115.14916702753095</v>
      </c>
      <c r="G59" s="29">
        <f>'[1]JANUAR_FEBRUAR 2016'!O58</f>
        <v>3090559.0300000003</v>
      </c>
      <c r="H59" s="94">
        <f>'[1]JANUAR_FEBRUAR 2016'!Q58</f>
        <v>2640629.5099999998</v>
      </c>
      <c r="I59" s="30">
        <f t="shared" si="2"/>
        <v>117.03872195232721</v>
      </c>
      <c r="L59" s="131"/>
      <c r="M59" s="131"/>
    </row>
    <row r="60" spans="1:13" s="27" customFormat="1" ht="22.9" customHeight="1" x14ac:dyDescent="0.25">
      <c r="A60" s="129"/>
      <c r="B60" s="4" t="s">
        <v>57</v>
      </c>
      <c r="C60" s="8" t="s">
        <v>129</v>
      </c>
      <c r="D60" s="94">
        <f>+D61+D62</f>
        <v>1466194.2999999998</v>
      </c>
      <c r="E60" s="29">
        <f>+E61+E62</f>
        <v>1667278.1600000001</v>
      </c>
      <c r="F60" s="100">
        <f t="shared" si="1"/>
        <v>87.939393388323381</v>
      </c>
      <c r="G60" s="29">
        <f>+G61+G62</f>
        <v>2866367.01</v>
      </c>
      <c r="H60" s="29">
        <f>+H61+H62</f>
        <v>3082403.0100000002</v>
      </c>
      <c r="I60" s="101">
        <f t="shared" si="2"/>
        <v>92.991312320318542</v>
      </c>
      <c r="L60" s="131"/>
      <c r="M60" s="131"/>
    </row>
    <row r="61" spans="1:13" s="27" customFormat="1" ht="22.9" customHeight="1" x14ac:dyDescent="0.25">
      <c r="A61" s="129"/>
      <c r="B61" s="11" t="s">
        <v>58</v>
      </c>
      <c r="C61" s="51" t="s">
        <v>83</v>
      </c>
      <c r="D61" s="102">
        <f>'[1]FEBRUAR 2016'!J60</f>
        <v>1093175.1599999997</v>
      </c>
      <c r="E61" s="40">
        <f>'[1]FEBRUAR 2016'!K60</f>
        <v>1152266.6200000001</v>
      </c>
      <c r="F61" s="103">
        <f t="shared" si="1"/>
        <v>94.871719880247824</v>
      </c>
      <c r="G61" s="40">
        <f>'[1]JANUAR_FEBRUAR 2016'!O60</f>
        <v>2133427.7399999998</v>
      </c>
      <c r="H61" s="40">
        <f>'[1]JANUAR_FEBRUAR 2016'!Q60</f>
        <v>2254067.31</v>
      </c>
      <c r="I61" s="34">
        <f t="shared" si="2"/>
        <v>94.647916259430588</v>
      </c>
      <c r="L61" s="131"/>
      <c r="M61" s="131"/>
    </row>
    <row r="62" spans="1:13" s="27" customFormat="1" ht="18" customHeight="1" x14ac:dyDescent="0.25">
      <c r="A62" s="129"/>
      <c r="B62" s="11" t="s">
        <v>59</v>
      </c>
      <c r="C62" s="51" t="s">
        <v>16</v>
      </c>
      <c r="D62" s="82">
        <f>'[1]FEBRUAR 2016'!J61</f>
        <v>373019.14</v>
      </c>
      <c r="E62" s="40">
        <f>'[1]FEBRUAR 2016'!K61</f>
        <v>515011.54000000004</v>
      </c>
      <c r="F62" s="93">
        <f t="shared" si="1"/>
        <v>72.429277992489247</v>
      </c>
      <c r="G62" s="40">
        <f>'[1]JANUAR_FEBRUAR 2016'!O61</f>
        <v>732939.27</v>
      </c>
      <c r="H62" s="40">
        <f>'[1]JANUAR_FEBRUAR 2016'!Q61</f>
        <v>828335.70000000007</v>
      </c>
      <c r="I62" s="32">
        <f t="shared" si="2"/>
        <v>88.483361274903388</v>
      </c>
      <c r="L62" s="131"/>
      <c r="M62" s="131"/>
    </row>
    <row r="63" spans="1:13" s="27" customFormat="1" ht="16.5" customHeight="1" x14ac:dyDescent="0.2">
      <c r="A63" s="129"/>
      <c r="B63" s="12" t="s">
        <v>120</v>
      </c>
      <c r="C63" s="54" t="s">
        <v>84</v>
      </c>
      <c r="D63" s="82">
        <f>'[1]FEBRUAR 2016'!J62</f>
        <v>373019.14</v>
      </c>
      <c r="E63" s="40">
        <f>'[1]FEBRUAR 2016'!K62</f>
        <v>515011.54000000004</v>
      </c>
      <c r="F63" s="93">
        <f t="shared" si="1"/>
        <v>72.429277992489247</v>
      </c>
      <c r="G63" s="40">
        <f>'[1]JANUAR_FEBRUAR 2016'!O62</f>
        <v>732939.27</v>
      </c>
      <c r="H63" s="40">
        <f>'[1]JANUAR_FEBRUAR 2016'!Q62</f>
        <v>828335.70000000007</v>
      </c>
      <c r="I63" s="41">
        <f t="shared" si="2"/>
        <v>88.483361274903388</v>
      </c>
      <c r="L63" s="131"/>
      <c r="M63" s="131"/>
    </row>
    <row r="64" spans="1:13" s="27" customFormat="1" ht="18" customHeight="1" x14ac:dyDescent="0.25">
      <c r="A64" s="129"/>
      <c r="B64" s="3" t="s">
        <v>56</v>
      </c>
      <c r="C64" s="6" t="s">
        <v>124</v>
      </c>
      <c r="D64" s="95">
        <f>+D65</f>
        <v>40542281.549999997</v>
      </c>
      <c r="E64" s="96">
        <f>+E65</f>
        <v>102065022.75000003</v>
      </c>
      <c r="F64" s="74">
        <f t="shared" si="1"/>
        <v>39.722012945909022</v>
      </c>
      <c r="G64" s="96">
        <f>+G65</f>
        <v>80518638.38000001</v>
      </c>
      <c r="H64" s="96">
        <f>+H65</f>
        <v>111031437.97000001</v>
      </c>
      <c r="I64" s="28">
        <f t="shared" si="2"/>
        <v>72.518774729149811</v>
      </c>
      <c r="L64" s="131"/>
      <c r="M64" s="131"/>
    </row>
    <row r="65" spans="1:13" s="27" customFormat="1" ht="44.25" customHeight="1" x14ac:dyDescent="0.25">
      <c r="A65" s="129"/>
      <c r="B65" s="4" t="s">
        <v>100</v>
      </c>
      <c r="C65" s="9" t="s">
        <v>130</v>
      </c>
      <c r="D65" s="94">
        <f>+D66+D67+D68+D69</f>
        <v>40542281.549999997</v>
      </c>
      <c r="E65" s="76">
        <f>+E66+E67+E68+E69</f>
        <v>102065022.75000003</v>
      </c>
      <c r="F65" s="100">
        <f t="shared" si="1"/>
        <v>39.722012945909022</v>
      </c>
      <c r="G65" s="105">
        <f>+G66+G67+G68+G69</f>
        <v>80518638.38000001</v>
      </c>
      <c r="H65" s="76">
        <f>+H66+H67+H68+H69</f>
        <v>111031437.97000001</v>
      </c>
      <c r="I65" s="101">
        <f t="shared" si="2"/>
        <v>72.518774729149811</v>
      </c>
      <c r="L65" s="131"/>
      <c r="M65" s="131"/>
    </row>
    <row r="66" spans="1:13" ht="21.75" customHeight="1" x14ac:dyDescent="0.25">
      <c r="A66" s="129"/>
      <c r="B66" s="11" t="s">
        <v>101</v>
      </c>
      <c r="C66" s="50" t="s">
        <v>17</v>
      </c>
      <c r="D66" s="83">
        <f>'[1]FEBRUAR 2016'!J65</f>
        <v>28484.710000000003</v>
      </c>
      <c r="E66" s="18">
        <f>'[1]FEBRUAR 2016'!K65</f>
        <v>14389.599999999991</v>
      </c>
      <c r="F66" s="93">
        <f t="shared" si="1"/>
        <v>197.95345249346767</v>
      </c>
      <c r="G66" s="18">
        <f>'[1]JANUAR_FEBRUAR 2016'!O65</f>
        <v>53963.72</v>
      </c>
      <c r="H66" s="18">
        <f>'[1]JANUAR_FEBRUAR 2016'!Q65</f>
        <v>39700.480000000003</v>
      </c>
      <c r="I66" s="33">
        <f t="shared" si="2"/>
        <v>135.92712229172039</v>
      </c>
      <c r="L66" s="131"/>
      <c r="M66" s="131"/>
    </row>
    <row r="67" spans="1:13" ht="18" customHeight="1" x14ac:dyDescent="0.25">
      <c r="A67" s="129"/>
      <c r="B67" s="11" t="s">
        <v>102</v>
      </c>
      <c r="C67" s="50" t="s">
        <v>18</v>
      </c>
      <c r="D67" s="83">
        <f>'[1]FEBRUAR 2016'!J66</f>
        <v>50787.12000000001</v>
      </c>
      <c r="E67" s="18">
        <f>'[1]FEBRUAR 2016'!K66</f>
        <v>61522.939999999988</v>
      </c>
      <c r="F67" s="93">
        <f t="shared" si="1"/>
        <v>82.549891146294414</v>
      </c>
      <c r="G67" s="18">
        <f>'[1]JANUAR_FEBRUAR 2016'!O66</f>
        <v>96968.180000000008</v>
      </c>
      <c r="H67" s="18">
        <f>'[1]JANUAR_FEBRUAR 2016'!Q66</f>
        <v>87196.66</v>
      </c>
      <c r="I67" s="33">
        <f t="shared" si="2"/>
        <v>111.20630079179638</v>
      </c>
      <c r="L67" s="131"/>
      <c r="M67" s="131"/>
    </row>
    <row r="68" spans="1:13" ht="21" customHeight="1" x14ac:dyDescent="0.25">
      <c r="A68" s="129"/>
      <c r="B68" s="11" t="s">
        <v>121</v>
      </c>
      <c r="C68" s="50" t="s">
        <v>19</v>
      </c>
      <c r="D68" s="83">
        <f>'[1]FEBRUAR 2016'!J67</f>
        <v>36265007.200000003</v>
      </c>
      <c r="E68" s="18">
        <f>'[1]FEBRUAR 2016'!K67</f>
        <v>97766876.180000022</v>
      </c>
      <c r="F68" s="93">
        <f t="shared" si="1"/>
        <v>37.09334758045452</v>
      </c>
      <c r="G68" s="18">
        <f>'[1]JANUAR_FEBRUAR 2016'!O67</f>
        <v>72382630.170000002</v>
      </c>
      <c r="H68" s="18">
        <f>'[1]JANUAR_FEBRUAR 2016'!Q67</f>
        <v>102769153.22000001</v>
      </c>
      <c r="I68" s="33">
        <f t="shared" si="2"/>
        <v>70.432253163601573</v>
      </c>
      <c r="L68" s="131"/>
      <c r="M68" s="131"/>
    </row>
    <row r="69" spans="1:13" ht="20.25" customHeight="1" thickBot="1" x14ac:dyDescent="0.3">
      <c r="A69" s="128"/>
      <c r="B69" s="16" t="s">
        <v>122</v>
      </c>
      <c r="C69" s="50" t="s">
        <v>20</v>
      </c>
      <c r="D69" s="106">
        <f>'[1]FEBRUAR 2016'!J68</f>
        <v>4198002.5199999996</v>
      </c>
      <c r="E69" s="107">
        <f>'[1]FEBRUAR 2016'!K68</f>
        <v>4222234.0299999993</v>
      </c>
      <c r="F69" s="108">
        <f t="shared" si="1"/>
        <v>99.426097420753351</v>
      </c>
      <c r="G69" s="107">
        <f>'[1]JANUAR_FEBRUAR 2016'!O68</f>
        <v>7985076.3099999996</v>
      </c>
      <c r="H69" s="107">
        <f>'[1]JANUAR_FEBRUAR 2016'!Q68</f>
        <v>8135387.6100000003</v>
      </c>
      <c r="I69" s="37">
        <f t="shared" si="2"/>
        <v>98.152376909303769</v>
      </c>
      <c r="L69" s="131"/>
      <c r="M69" s="131"/>
    </row>
    <row r="70" spans="1:13" ht="15.75" thickBot="1" x14ac:dyDescent="0.3">
      <c r="B70" s="5" t="s">
        <v>85</v>
      </c>
      <c r="C70" s="10" t="s">
        <v>86</v>
      </c>
      <c r="D70" s="109">
        <f>SUM(D64,D53,D9)</f>
        <v>1132505868.8399999</v>
      </c>
      <c r="E70" s="110">
        <f>SUM(E64,E53,E9)</f>
        <v>1118260175.3700001</v>
      </c>
      <c r="F70" s="111">
        <f t="shared" si="1"/>
        <v>101.27391583674043</v>
      </c>
      <c r="G70" s="110">
        <f>SUM(G64,G53,G9)</f>
        <v>2328519069.27</v>
      </c>
      <c r="H70" s="110">
        <f>SUM(H64,H53,H9)</f>
        <v>2305531244.7600002</v>
      </c>
      <c r="I70" s="35">
        <f t="shared" si="2"/>
        <v>100.99707278147916</v>
      </c>
      <c r="L70" s="131"/>
      <c r="M70" s="131"/>
    </row>
    <row r="71" spans="1:13" ht="36.75" customHeight="1" thickBot="1" x14ac:dyDescent="0.3">
      <c r="B71" s="64" t="s">
        <v>60</v>
      </c>
      <c r="C71" s="62" t="s">
        <v>131</v>
      </c>
      <c r="D71" s="112">
        <f>'[1]FEBRUAR 2016'!J70</f>
        <v>-22137660.799999997</v>
      </c>
      <c r="E71" s="113">
        <f>'[1]FEBRUAR 2016'!K70</f>
        <v>-76176297.159999892</v>
      </c>
      <c r="F71" s="104">
        <f t="shared" si="1"/>
        <v>29.061088061949619</v>
      </c>
      <c r="G71" s="113">
        <f>'[1]JANUAR_FEBRUAR 2016'!O70</f>
        <v>-9648531.2599999961</v>
      </c>
      <c r="H71" s="113">
        <f>'[1]JANUAR_FEBRUAR 2016'!Q70</f>
        <v>-40149962.68</v>
      </c>
      <c r="I71" s="36">
        <f t="shared" si="2"/>
        <v>24.031233445719348</v>
      </c>
      <c r="L71" s="131"/>
      <c r="M71" s="131"/>
    </row>
    <row r="72" spans="1:13" ht="15.75" thickBot="1" x14ac:dyDescent="0.3">
      <c r="B72" s="38" t="s">
        <v>87</v>
      </c>
      <c r="C72" s="65" t="s">
        <v>88</v>
      </c>
      <c r="D72" s="109">
        <f>+D70+D71</f>
        <v>1110368208.04</v>
      </c>
      <c r="E72" s="110">
        <f>+E70+E71</f>
        <v>1042083878.2100003</v>
      </c>
      <c r="F72" s="111">
        <f t="shared" si="1"/>
        <v>106.5526711676312</v>
      </c>
      <c r="G72" s="110">
        <f>+G70+G71</f>
        <v>2318870538.0099998</v>
      </c>
      <c r="H72" s="110">
        <f>+H70+H71</f>
        <v>2265381282.0800004</v>
      </c>
      <c r="I72" s="35">
        <f t="shared" si="2"/>
        <v>102.36115908404113</v>
      </c>
      <c r="L72" s="131"/>
      <c r="M72" s="131"/>
    </row>
    <row r="73" spans="1:13" ht="33" customHeight="1" thickBot="1" x14ac:dyDescent="0.3">
      <c r="B73" s="17" t="s">
        <v>89</v>
      </c>
      <c r="C73" s="62" t="s">
        <v>90</v>
      </c>
      <c r="D73" s="112">
        <f>'[1]FEBRUAR 2016'!J72</f>
        <v>0</v>
      </c>
      <c r="E73" s="113">
        <f>'[1]FEBRUAR 2016'!K72</f>
        <v>16185.129999999997</v>
      </c>
      <c r="F73" s="104">
        <f t="shared" si="1"/>
        <v>0</v>
      </c>
      <c r="G73" s="113">
        <f>'[1]JANUAR_FEBRUAR 2016'!O72</f>
        <v>0</v>
      </c>
      <c r="H73" s="113">
        <f>'[1]JANUAR_FEBRUAR 2016'!Q72</f>
        <v>46559.59</v>
      </c>
      <c r="I73" s="36">
        <f t="shared" ref="I73:I104" si="3">G73/H73*100</f>
        <v>0</v>
      </c>
      <c r="L73" s="131"/>
      <c r="M73" s="131"/>
    </row>
    <row r="74" spans="1:13" ht="63.75" customHeight="1" thickBot="1" x14ac:dyDescent="0.3">
      <c r="B74" s="70" t="s">
        <v>91</v>
      </c>
      <c r="C74" s="71" t="s">
        <v>139</v>
      </c>
      <c r="D74" s="121">
        <f>D70+D71+D73</f>
        <v>1110368208.04</v>
      </c>
      <c r="E74" s="122">
        <f>E70+E71+E73</f>
        <v>1042100063.3400003</v>
      </c>
      <c r="F74" s="123">
        <f t="shared" ref="F74:F77" si="4">D74/E74*100</f>
        <v>106.5510162700879</v>
      </c>
      <c r="G74" s="122">
        <f>G70+G71+G73</f>
        <v>2318870538.0099998</v>
      </c>
      <c r="H74" s="122">
        <f>H70+H71+H73</f>
        <v>2265427841.6700006</v>
      </c>
      <c r="I74" s="124">
        <f t="shared" si="3"/>
        <v>102.35905533413958</v>
      </c>
      <c r="L74" s="131"/>
      <c r="M74" s="131"/>
    </row>
    <row r="75" spans="1:13" ht="31.5" customHeight="1" x14ac:dyDescent="0.25">
      <c r="B75" s="17" t="s">
        <v>92</v>
      </c>
      <c r="C75" s="62" t="s">
        <v>140</v>
      </c>
      <c r="D75" s="114">
        <f>'[1]FEBRUAR 2016'!J74</f>
        <v>592520.37000000011</v>
      </c>
      <c r="E75" s="115">
        <f>'[1]FEBRUAR 2016'!K74</f>
        <v>430598.79</v>
      </c>
      <c r="F75" s="104">
        <f t="shared" si="4"/>
        <v>137.60381676873737</v>
      </c>
      <c r="G75" s="115">
        <f>'[1]JANUAR_FEBRUAR 2016'!O74</f>
        <v>1108805.5900000003</v>
      </c>
      <c r="H75" s="115">
        <f>'[1]JANUAR_FEBRUAR 2016'!Q74</f>
        <v>888458.14000000013</v>
      </c>
      <c r="I75" s="36">
        <f t="shared" si="3"/>
        <v>124.80110655522839</v>
      </c>
      <c r="L75" s="131"/>
      <c r="M75" s="131"/>
    </row>
    <row r="76" spans="1:13" ht="20.25" customHeight="1" thickBot="1" x14ac:dyDescent="0.3">
      <c r="B76" s="67" t="s">
        <v>94</v>
      </c>
      <c r="C76" s="68" t="s">
        <v>93</v>
      </c>
      <c r="D76" s="116">
        <f>'[1]FEBRUAR 2016'!J75</f>
        <v>-1024966.67</v>
      </c>
      <c r="E76" s="117">
        <f>'[1]FEBRUAR 2016'!K75</f>
        <v>-20651.240000000002</v>
      </c>
      <c r="F76" s="118">
        <f t="shared" si="4"/>
        <v>4963.2209494441977</v>
      </c>
      <c r="G76" s="117">
        <f>'[1]JANUAR_FEBRUAR 2016'!O75</f>
        <v>-1025559.52</v>
      </c>
      <c r="H76" s="119">
        <f>'[1]JANUAR_FEBRUAR 2016'!Q75</f>
        <v>0</v>
      </c>
      <c r="I76" s="120" t="e">
        <f t="shared" si="3"/>
        <v>#DIV/0!</v>
      </c>
      <c r="L76" s="131"/>
      <c r="M76" s="131"/>
    </row>
    <row r="77" spans="1:13" ht="45.75" customHeight="1" thickBot="1" x14ac:dyDescent="0.3">
      <c r="B77" s="38" t="s">
        <v>126</v>
      </c>
      <c r="C77" s="66" t="s">
        <v>141</v>
      </c>
      <c r="D77" s="109">
        <f>D74+D75+D76</f>
        <v>1109935761.7399998</v>
      </c>
      <c r="E77" s="110">
        <f>E74+E75+E76</f>
        <v>1042510010.8900002</v>
      </c>
      <c r="F77" s="111">
        <f t="shared" si="4"/>
        <v>106.46763581602805</v>
      </c>
      <c r="G77" s="110">
        <f>G74+G75+G76</f>
        <v>2318953784.0799999</v>
      </c>
      <c r="H77" s="110">
        <f>H74+H75+H76</f>
        <v>2266316299.8100004</v>
      </c>
      <c r="I77" s="35">
        <f t="shared" si="3"/>
        <v>102.32260096591162</v>
      </c>
      <c r="L77" s="131"/>
      <c r="M77" s="131"/>
    </row>
    <row r="78" spans="1:13" x14ac:dyDescent="0.25">
      <c r="A78" s="129"/>
      <c r="B78" s="129"/>
      <c r="C78" s="129"/>
      <c r="D78" s="129"/>
      <c r="E78" s="129"/>
      <c r="F78" s="129"/>
      <c r="G78" s="129"/>
      <c r="H78" s="129"/>
      <c r="I78" s="129"/>
    </row>
    <row r="79" spans="1:13" x14ac:dyDescent="0.25">
      <c r="B79" s="19" t="s">
        <v>132</v>
      </c>
      <c r="C79" s="19"/>
      <c r="D79" s="1"/>
      <c r="E79" s="1"/>
      <c r="F79" s="1"/>
      <c r="G79" s="1"/>
      <c r="H79" s="1"/>
      <c r="I79" s="1"/>
    </row>
    <row r="80" spans="1:13" x14ac:dyDescent="0.25">
      <c r="B80" s="19" t="s">
        <v>149</v>
      </c>
      <c r="C80" s="19"/>
      <c r="D80" s="1"/>
    </row>
    <row r="81" spans="2:3" x14ac:dyDescent="0.25">
      <c r="B81" s="19" t="s">
        <v>150</v>
      </c>
      <c r="C81" s="19"/>
    </row>
    <row r="82" spans="2:3" x14ac:dyDescent="0.25">
      <c r="B82" s="127" t="s">
        <v>143</v>
      </c>
    </row>
    <row r="83" spans="2:3" x14ac:dyDescent="0.25">
      <c r="B83" s="43"/>
      <c r="C83" s="43"/>
    </row>
  </sheetData>
  <mergeCells count="3">
    <mergeCell ref="A6:A68"/>
    <mergeCell ref="B6:I6"/>
    <mergeCell ref="A78:I78"/>
  </mergeCells>
  <pageMargins left="0.31496062992125984" right="0.31496062992125984" top="0.15748031496062992" bottom="0.15748031496062992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161a4cde-f6cd-4768-a85d-ad5fb2ceb6c0">februar</Mesec>
    <Leto xmlns="161a4cde-f6cd-4768-a85d-ad5fb2ceb6c0">2016</Let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DDCFE8FDAB83040B7EA389ADE0FB78C" ma:contentTypeVersion="3" ma:contentTypeDescription="Ustvari nov dokument." ma:contentTypeScope="" ma:versionID="3e17608cb574e81160733f3d5bbf618f">
  <xsd:schema xmlns:xsd="http://www.w3.org/2001/XMLSchema" xmlns:xs="http://www.w3.org/2001/XMLSchema" xmlns:p="http://schemas.microsoft.com/office/2006/metadata/properties" xmlns:ns2="161a4cde-f6cd-4768-a85d-ad5fb2ceb6c0" targetNamespace="http://schemas.microsoft.com/office/2006/metadata/properties" ma:root="true" ma:fieldsID="698e458e4d97e99923b13bc8896cf55f" ns2:_="">
    <xsd:import namespace="161a4cde-f6cd-4768-a85d-ad5fb2ceb6c0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1a4cde-f6cd-4768-a85d-ad5fb2ceb6c0" elementFormDefault="qualified">
    <xsd:import namespace="http://schemas.microsoft.com/office/2006/documentManagement/types"/>
    <xsd:import namespace="http://schemas.microsoft.com/office/infopath/2007/PartnerControls"/>
    <xsd:element name="Leto" ma:index="8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9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vsebine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161a4cde-f6cd-4768-a85d-ad5fb2ceb6c0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300C1A-6BDB-438B-BFB5-BFA3B55BA9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1a4cde-f6cd-4768-a85d-ad5fb2ceb6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FURS</vt:lpstr>
      <vt:lpstr>FURS!Področje_tiskanja</vt:lpstr>
    </vt:vector>
  </TitlesOfParts>
  <Company>DURS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TratnikT</dc:creator>
  <cp:lastModifiedBy>Darja Ravnikar</cp:lastModifiedBy>
  <cp:lastPrinted>2016-03-23T11:37:52Z</cp:lastPrinted>
  <dcterms:created xsi:type="dcterms:W3CDTF">2013-10-09T08:57:38Z</dcterms:created>
  <dcterms:modified xsi:type="dcterms:W3CDTF">2016-03-23T11:38:18Z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0x0101003DDCFE8FDAB83040B7EA389ADE0FB78C</vt:lpwstr>
  </property>
</Properties>
</file>