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splet\www\naravne_nesrece\Izplacila_po_poplavah\"/>
    </mc:Choice>
  </mc:AlternateContent>
  <xr:revisionPtr revIDLastSave="0" documentId="13_ncr:1_{06F09FEE-90BB-40BE-BD45-8DC7EAC581DB}" xr6:coauthVersionLast="47" xr6:coauthVersionMax="47" xr10:uidLastSave="{00000000-0000-0000-0000-000000000000}"/>
  <bookViews>
    <workbookView xWindow="28680" yWindow="-120" windowWidth="29040" windowHeight="17520" activeTab="1" xr2:uid="{6DC5A4A4-BD3D-4D06-BF7D-05FF5D8FB323}"/>
  </bookViews>
  <sheets>
    <sheet name="Fizične osebe" sheetId="1" r:id="rId1"/>
    <sheet name="Pravne oseb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3" i="3" l="1"/>
  <c r="I42" i="3"/>
  <c r="H42" i="3"/>
  <c r="G42" i="3"/>
  <c r="F42" i="3"/>
  <c r="I41" i="3"/>
  <c r="H41" i="3"/>
  <c r="G41" i="3"/>
  <c r="F41" i="3"/>
  <c r="G675" i="1"/>
  <c r="F672" i="1" l="1"/>
  <c r="E672" i="1"/>
  <c r="B672" i="1"/>
  <c r="F671" i="1"/>
  <c r="E671" i="1"/>
  <c r="B671" i="1"/>
  <c r="F670" i="1"/>
  <c r="E670" i="1"/>
  <c r="B670" i="1"/>
  <c r="F183" i="1"/>
  <c r="B183" i="1"/>
  <c r="F182" i="1"/>
  <c r="B182" i="1"/>
  <c r="F181" i="1"/>
  <c r="B181" i="1"/>
  <c r="F180" i="1"/>
  <c r="B180" i="1"/>
  <c r="F179" i="1"/>
  <c r="B179" i="1"/>
  <c r="F178" i="1"/>
  <c r="B178" i="1"/>
  <c r="F177" i="1"/>
  <c r="B177" i="1"/>
  <c r="F176" i="1"/>
  <c r="B176" i="1"/>
  <c r="F175" i="1"/>
  <c r="B175" i="1"/>
  <c r="F174" i="1"/>
  <c r="B174" i="1"/>
  <c r="F173" i="1"/>
  <c r="B173" i="1"/>
  <c r="F172" i="1"/>
  <c r="B172" i="1"/>
  <c r="F171" i="1"/>
  <c r="B171" i="1"/>
  <c r="F170" i="1"/>
  <c r="B170" i="1"/>
  <c r="F169" i="1"/>
  <c r="B169" i="1"/>
  <c r="F168" i="1"/>
  <c r="B168" i="1"/>
  <c r="F167" i="1"/>
  <c r="B167" i="1"/>
  <c r="F166" i="1"/>
  <c r="B166" i="1"/>
  <c r="F165" i="1"/>
  <c r="B165" i="1"/>
  <c r="F164" i="1"/>
  <c r="B164" i="1"/>
  <c r="F163" i="1"/>
  <c r="B163" i="1"/>
  <c r="F162" i="1"/>
  <c r="B162" i="1"/>
  <c r="F161" i="1"/>
  <c r="B161" i="1"/>
  <c r="F160" i="1"/>
  <c r="B160" i="1"/>
  <c r="F159" i="1"/>
  <c r="B159" i="1"/>
  <c r="F158" i="1"/>
  <c r="B158" i="1"/>
  <c r="F157" i="1"/>
  <c r="B157" i="1"/>
  <c r="F156" i="1"/>
  <c r="B156" i="1"/>
  <c r="F155" i="1"/>
  <c r="B155" i="1"/>
  <c r="F154" i="1"/>
  <c r="B154" i="1"/>
  <c r="F153" i="1"/>
  <c r="B153" i="1"/>
  <c r="F152" i="1"/>
  <c r="B152" i="1"/>
  <c r="F151" i="1"/>
  <c r="B151" i="1"/>
  <c r="F150" i="1"/>
  <c r="B150" i="1"/>
  <c r="F149" i="1"/>
  <c r="B149" i="1"/>
  <c r="F148" i="1"/>
  <c r="B148" i="1"/>
  <c r="F147" i="1"/>
  <c r="B147" i="1"/>
  <c r="F146" i="1"/>
  <c r="B146" i="1"/>
  <c r="F145" i="1"/>
  <c r="B145" i="1"/>
  <c r="F144" i="1"/>
  <c r="B144" i="1"/>
  <c r="F143" i="1"/>
  <c r="B143" i="1"/>
  <c r="F142" i="1"/>
  <c r="B142" i="1"/>
  <c r="F141" i="1"/>
  <c r="B141" i="1"/>
  <c r="F140" i="1"/>
  <c r="B140" i="1"/>
  <c r="F139" i="1"/>
  <c r="B139" i="1"/>
  <c r="F138" i="1"/>
  <c r="B138" i="1"/>
  <c r="F137" i="1"/>
  <c r="B137" i="1"/>
  <c r="F136" i="1"/>
  <c r="B136" i="1"/>
  <c r="F135" i="1"/>
  <c r="B135" i="1"/>
  <c r="F134" i="1"/>
  <c r="B134" i="1"/>
  <c r="F133" i="1"/>
  <c r="B133" i="1"/>
  <c r="F132" i="1"/>
  <c r="B132" i="1"/>
  <c r="F131" i="1"/>
  <c r="B131" i="1"/>
  <c r="F130" i="1"/>
  <c r="B130" i="1"/>
  <c r="F129" i="1"/>
  <c r="B129" i="1"/>
  <c r="F128" i="1"/>
  <c r="B128" i="1"/>
  <c r="F127" i="1"/>
  <c r="B127" i="1"/>
  <c r="F126" i="1"/>
  <c r="B126" i="1"/>
  <c r="F125" i="1"/>
  <c r="B125" i="1"/>
  <c r="F124" i="1"/>
  <c r="B124" i="1"/>
  <c r="F123" i="1"/>
  <c r="B123" i="1"/>
  <c r="F122" i="1"/>
  <c r="B122" i="1"/>
  <c r="F121" i="1"/>
  <c r="B121" i="1"/>
  <c r="F120" i="1"/>
  <c r="B120" i="1"/>
  <c r="F119" i="1"/>
  <c r="B119" i="1"/>
  <c r="F118" i="1"/>
  <c r="B118" i="1"/>
  <c r="F117" i="1"/>
  <c r="B117" i="1"/>
  <c r="F116" i="1"/>
  <c r="B116" i="1"/>
  <c r="F115" i="1"/>
  <c r="B115" i="1"/>
  <c r="F114" i="1"/>
  <c r="B114" i="1"/>
  <c r="F113" i="1"/>
  <c r="B113" i="1"/>
  <c r="F112" i="1"/>
  <c r="B112" i="1"/>
  <c r="F111" i="1"/>
  <c r="B111" i="1"/>
  <c r="F110" i="1"/>
  <c r="B110" i="1"/>
  <c r="F109" i="1"/>
  <c r="B109" i="1"/>
  <c r="F108" i="1"/>
  <c r="B108" i="1"/>
  <c r="F107" i="1"/>
  <c r="B107" i="1"/>
  <c r="F106" i="1"/>
  <c r="B106" i="1"/>
  <c r="F105" i="1"/>
  <c r="B105" i="1"/>
  <c r="F104" i="1"/>
  <c r="B104" i="1"/>
  <c r="F103" i="1"/>
  <c r="B103" i="1"/>
  <c r="F102" i="1"/>
  <c r="B102" i="1"/>
  <c r="F101" i="1"/>
  <c r="B101" i="1"/>
  <c r="F100" i="1"/>
  <c r="B100" i="1"/>
  <c r="F99" i="1"/>
  <c r="B99" i="1"/>
  <c r="F98" i="1"/>
  <c r="B98" i="1"/>
  <c r="F97" i="1"/>
  <c r="B97" i="1"/>
  <c r="F96" i="1"/>
  <c r="B96" i="1"/>
  <c r="F95" i="1"/>
  <c r="B95" i="1"/>
  <c r="F94" i="1"/>
  <c r="B94" i="1"/>
  <c r="F93" i="1"/>
  <c r="B93" i="1"/>
  <c r="F92" i="1"/>
  <c r="B92" i="1"/>
  <c r="F91" i="1"/>
  <c r="B91" i="1"/>
  <c r="F90" i="1"/>
  <c r="B90" i="1"/>
  <c r="F89" i="1"/>
  <c r="B89" i="1"/>
  <c r="F88" i="1"/>
  <c r="B88" i="1"/>
  <c r="F87" i="1"/>
  <c r="B87" i="1"/>
  <c r="F86" i="1"/>
  <c r="B86" i="1"/>
  <c r="F85" i="1"/>
  <c r="B85" i="1"/>
  <c r="F84" i="1"/>
  <c r="B84" i="1"/>
  <c r="F83" i="1"/>
  <c r="B83" i="1"/>
  <c r="F82" i="1"/>
  <c r="B82" i="1"/>
  <c r="F81" i="1"/>
  <c r="B81" i="1"/>
  <c r="F80" i="1"/>
  <c r="B80" i="1"/>
  <c r="F79" i="1"/>
  <c r="B79" i="1"/>
  <c r="F78" i="1"/>
  <c r="B78" i="1"/>
  <c r="F77" i="1"/>
  <c r="B77" i="1"/>
  <c r="F76" i="1"/>
  <c r="B76" i="1"/>
  <c r="F75" i="1"/>
  <c r="B75" i="1"/>
  <c r="F74" i="1"/>
  <c r="B74" i="1"/>
  <c r="F73" i="1"/>
  <c r="B73" i="1"/>
  <c r="F72" i="1"/>
  <c r="B72" i="1"/>
  <c r="F71" i="1"/>
  <c r="B71" i="1"/>
  <c r="F70" i="1"/>
  <c r="B70" i="1"/>
  <c r="F69" i="1"/>
  <c r="B69" i="1"/>
  <c r="F68" i="1"/>
  <c r="B68" i="1"/>
  <c r="F67" i="1"/>
  <c r="B67" i="1"/>
  <c r="F66" i="1"/>
  <c r="B66" i="1"/>
  <c r="F65" i="1"/>
  <c r="B65" i="1"/>
  <c r="F64" i="1"/>
  <c r="B64" i="1"/>
  <c r="F63" i="1"/>
  <c r="B63" i="1"/>
  <c r="F62" i="1"/>
  <c r="B62" i="1"/>
  <c r="F61" i="1"/>
  <c r="B61" i="1"/>
  <c r="F60" i="1"/>
  <c r="B60" i="1"/>
  <c r="F59" i="1"/>
  <c r="B59" i="1"/>
  <c r="F58" i="1"/>
  <c r="B58" i="1"/>
  <c r="F57" i="1"/>
  <c r="B57" i="1"/>
  <c r="F56" i="1"/>
  <c r="B56" i="1"/>
  <c r="F55" i="1"/>
  <c r="B55" i="1"/>
  <c r="F54" i="1"/>
  <c r="B54" i="1"/>
  <c r="F53" i="1"/>
  <c r="B53" i="1"/>
  <c r="F52" i="1"/>
  <c r="B52" i="1"/>
  <c r="F51" i="1"/>
  <c r="B51" i="1"/>
  <c r="F50" i="1"/>
  <c r="B50" i="1"/>
  <c r="F49" i="1"/>
  <c r="B49" i="1"/>
  <c r="F48" i="1"/>
  <c r="B48" i="1"/>
  <c r="F47" i="1"/>
  <c r="B47" i="1"/>
  <c r="F46" i="1"/>
  <c r="B46" i="1"/>
  <c r="F45" i="1"/>
  <c r="B45" i="1"/>
  <c r="F44" i="1"/>
  <c r="B44" i="1"/>
  <c r="F43" i="1"/>
  <c r="B43" i="1"/>
  <c r="F42" i="1"/>
  <c r="B42" i="1"/>
  <c r="F41" i="1"/>
  <c r="B41" i="1"/>
  <c r="F40" i="1"/>
  <c r="B40" i="1"/>
  <c r="F39" i="1"/>
  <c r="B39" i="1"/>
  <c r="F38" i="1"/>
  <c r="B38" i="1"/>
  <c r="F37" i="1"/>
  <c r="B37" i="1"/>
  <c r="F36" i="1"/>
  <c r="B36" i="1"/>
  <c r="F35" i="1"/>
  <c r="B35" i="1"/>
  <c r="F34" i="1"/>
  <c r="B34" i="1"/>
  <c r="F33" i="1"/>
  <c r="B33" i="1"/>
  <c r="F32" i="1"/>
  <c r="B32" i="1"/>
  <c r="F31" i="1"/>
  <c r="B31" i="1"/>
  <c r="F30" i="1"/>
  <c r="B30" i="1"/>
  <c r="F29" i="1"/>
  <c r="B29" i="1"/>
  <c r="F28" i="1"/>
  <c r="B28" i="1"/>
  <c r="F27" i="1"/>
  <c r="B27" i="1"/>
  <c r="F26" i="1"/>
  <c r="B26" i="1"/>
  <c r="F25" i="1"/>
  <c r="B25" i="1"/>
  <c r="F24" i="1"/>
  <c r="B24" i="1"/>
  <c r="F23" i="1"/>
  <c r="B23" i="1"/>
  <c r="F22" i="1"/>
  <c r="B22" i="1"/>
  <c r="F21" i="1"/>
  <c r="B21" i="1"/>
  <c r="F20" i="1"/>
  <c r="B20" i="1"/>
  <c r="F19" i="1"/>
  <c r="B19" i="1"/>
  <c r="F18" i="1"/>
  <c r="B18" i="1"/>
  <c r="F17" i="1"/>
  <c r="B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7A653609-852C-452A-B5E5-56DA9BA9FDCB}">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F16" authorId="0" shapeId="0" xr:uid="{C33E5D6C-A575-42E8-B286-8AB5350D9F2C}">
      <text>
        <r>
          <rPr>
            <sz val="11"/>
            <color theme="1"/>
            <rFont val="Calibri"/>
            <family val="2"/>
            <scheme val="minor"/>
          </rPr>
          <t>Martin Kovač:
Prosimo za izbor občine iz seznama na desni strani, OBČIN NE VNAŠAJTE PROSTOROČNO!</t>
        </r>
      </text>
    </comment>
    <comment ref="G16" authorId="0" shapeId="0" xr:uid="{D22CE506-AC55-49CA-B95C-7E912930B966}">
      <text>
        <r>
          <rPr>
            <sz val="11"/>
            <color theme="1"/>
            <rFont val="Calibri"/>
            <family val="2"/>
            <scheme val="minor"/>
          </rPr>
          <t>Martin Kovač:
Prosimo za konsistentno vnašanje vrednosti števila, razmejenega s piko . (npr. 3000.01).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B67DCF23-0AA0-4C96-A7FD-4E4D2374E09B}">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G16" authorId="0" shapeId="0" xr:uid="{45554E80-5947-4EFB-B523-18EF209D5E35}">
      <text>
        <r>
          <rPr>
            <sz val="11"/>
            <color theme="1"/>
            <rFont val="Calibri"/>
            <family val="2"/>
            <scheme val="minor"/>
          </rPr>
          <t>Martin Kovač:
Prosimo vnašajte zgolj številke, brez presledkov in vejic!</t>
        </r>
      </text>
    </comment>
    <comment ref="I16" authorId="0" shapeId="0" xr:uid="{A0A42128-60A5-416C-9EA5-423A94B52905}">
      <text>
        <r>
          <rPr>
            <sz val="11"/>
            <color theme="1"/>
            <rFont val="Calibri"/>
            <family val="2"/>
            <scheme val="minor"/>
          </rPr>
          <t>Martin Kovač:
Prosimo za izbor občine iz seznama na desni strani, OBČIN NE VNAŠAJTE PROSTOROČNO!</t>
        </r>
      </text>
    </comment>
    <comment ref="J16" authorId="0" shapeId="0" xr:uid="{9421C2C8-FE7A-4812-917D-FEB53D7E3749}">
      <text>
        <r>
          <rPr>
            <sz val="11"/>
            <color theme="1"/>
            <rFont val="Calibri"/>
            <family val="2"/>
            <scheme val="minor"/>
          </rPr>
          <t>Martin Kovač:
Prosimo za konsistentno vnašanje vrednosti števila, razmejenega s piko . (npr. 3000.01).</t>
        </r>
      </text>
    </comment>
  </commentList>
</comments>
</file>

<file path=xl/sharedStrings.xml><?xml version="1.0" encoding="utf-8"?>
<sst xmlns="http://schemas.openxmlformats.org/spreadsheetml/2006/main" count="3620" uniqueCount="1658">
  <si>
    <r>
      <rPr>
        <b/>
        <sz val="11"/>
        <color rgb="FF000000"/>
        <rFont val="Calibri"/>
        <family val="2"/>
        <charset val="238"/>
        <scheme val="minor"/>
      </rPr>
      <t xml:space="preserve">POROČILO ZA JAVNO OBJAVO PODATKOV - </t>
    </r>
    <r>
      <rPr>
        <b/>
        <sz val="11"/>
        <color rgb="FF529DBA"/>
        <rFont val="Calibri"/>
        <family val="2"/>
        <charset val="238"/>
        <scheme val="minor"/>
      </rPr>
      <t>FIZIČNE OSEBE</t>
    </r>
  </si>
  <si>
    <t>Zakonska podlaga</t>
  </si>
  <si>
    <t>POMEMBNO</t>
  </si>
  <si>
    <t>Zakon:</t>
  </si>
  <si>
    <t>Interventna zakonodaja - ZIUOPZP</t>
  </si>
  <si>
    <t>#</t>
  </si>
  <si>
    <t>OBČINE v Sloveniji</t>
  </si>
  <si>
    <t>Pri vnašanju občin prosimo uporabljajte uradna imena občin GURS. Imena občin so napisana spodaj. S tem seznamom lahko dopolnite tudi vaše interne sezname občin.</t>
  </si>
  <si>
    <t>Člen:</t>
  </si>
  <si>
    <t>Ukrep:</t>
  </si>
  <si>
    <t>Ajdovščina</t>
  </si>
  <si>
    <t>Ankaran</t>
  </si>
  <si>
    <t>Podatki izplačevalca</t>
  </si>
  <si>
    <t>Apače</t>
  </si>
  <si>
    <t>Odločevalec</t>
  </si>
  <si>
    <t>Ministrstvo za kmetijstvo, gozdarstvo in prehrano</t>
  </si>
  <si>
    <t>Ime in priimek kontaktne osebe</t>
  </si>
  <si>
    <t>Polona Grošelj, Tanja Kolarič</t>
  </si>
  <si>
    <t>Beltinci</t>
  </si>
  <si>
    <t>Izplačevalec</t>
  </si>
  <si>
    <t>Agencija RS za kmetijske trge in razvoj podeželja</t>
  </si>
  <si>
    <t>Telefonska številka kontaktne osebe</t>
  </si>
  <si>
    <t>01/580 77 55, 478 92 19</t>
  </si>
  <si>
    <t>Benedikt</t>
  </si>
  <si>
    <t>Obdobje serije podatkov</t>
  </si>
  <si>
    <t>Elektronski naslov kontaktne osebe</t>
  </si>
  <si>
    <t>polona.groselj@gov.si</t>
  </si>
  <si>
    <t>Bistrica ob Sotli</t>
  </si>
  <si>
    <t>Datum izdelave poročila</t>
  </si>
  <si>
    <t>tanja.kolaric@gov.si</t>
  </si>
  <si>
    <t>Bled</t>
  </si>
  <si>
    <t>Bloke</t>
  </si>
  <si>
    <t>POLJE S PODATKI, rdeča polja so obvezna</t>
  </si>
  <si>
    <t>Bohinj</t>
  </si>
  <si>
    <t>Interna ID številka</t>
  </si>
  <si>
    <t>Ime</t>
  </si>
  <si>
    <t>Priimek</t>
  </si>
  <si>
    <t>Kraj prebivališča</t>
  </si>
  <si>
    <t>Občina</t>
  </si>
  <si>
    <t>Znesek v €</t>
  </si>
  <si>
    <t>Borovnica</t>
  </si>
  <si>
    <t>Javno objavljeni bodo samo obvezni podatki, medtem ko gre za podatek o občini za kontrolni podatek.</t>
  </si>
  <si>
    <t>DAMJAN</t>
  </si>
  <si>
    <t>Medvode</t>
  </si>
  <si>
    <t>Bovec</t>
  </si>
  <si>
    <t>Braslovče</t>
  </si>
  <si>
    <t>Komenda</t>
  </si>
  <si>
    <t>Brda</t>
  </si>
  <si>
    <t>PETER</t>
  </si>
  <si>
    <t>BURGER</t>
  </si>
  <si>
    <t>Brežice</t>
  </si>
  <si>
    <t>ANTON</t>
  </si>
  <si>
    <t>Brezovica</t>
  </si>
  <si>
    <t>GAŠPER</t>
  </si>
  <si>
    <t>Cankova</t>
  </si>
  <si>
    <t>Celje</t>
  </si>
  <si>
    <t>MATIJA</t>
  </si>
  <si>
    <t>ZADRGAL</t>
  </si>
  <si>
    <t>Cerklje na Gorenjskem</t>
  </si>
  <si>
    <t>ANDREJ</t>
  </si>
  <si>
    <t>Ljubljana</t>
  </si>
  <si>
    <t>Cerknica</t>
  </si>
  <si>
    <t>JANEZ</t>
  </si>
  <si>
    <t>Cerkno</t>
  </si>
  <si>
    <t>IVAN</t>
  </si>
  <si>
    <t>Cerkvenjak</t>
  </si>
  <si>
    <t>MARKO</t>
  </si>
  <si>
    <t>Litija</t>
  </si>
  <si>
    <t>Cirkulane</t>
  </si>
  <si>
    <t>Dol pri Ljubljani</t>
  </si>
  <si>
    <t>Črenšovci</t>
  </si>
  <si>
    <t>STANISLAV</t>
  </si>
  <si>
    <t>KRALJ</t>
  </si>
  <si>
    <t>Črna na Koroškem</t>
  </si>
  <si>
    <t>ŠIMENC</t>
  </si>
  <si>
    <t>Črnomelj</t>
  </si>
  <si>
    <t>Destrnik</t>
  </si>
  <si>
    <t>Divača</t>
  </si>
  <si>
    <t>ANDREJA</t>
  </si>
  <si>
    <t>Dobje</t>
  </si>
  <si>
    <t>Dobrepolje</t>
  </si>
  <si>
    <t>Dobrova-Polhov Gradec</t>
  </si>
  <si>
    <t>Dobrna</t>
  </si>
  <si>
    <t>Dobrovnik</t>
  </si>
  <si>
    <t>ALEŠ</t>
  </si>
  <si>
    <t>Kungota</t>
  </si>
  <si>
    <t>Dolenjske Toplice</t>
  </si>
  <si>
    <t>Starše</t>
  </si>
  <si>
    <t>Domžale</t>
  </si>
  <si>
    <t>Šentilj</t>
  </si>
  <si>
    <t>Dornava</t>
  </si>
  <si>
    <t>Maribor</t>
  </si>
  <si>
    <t>Dravograd</t>
  </si>
  <si>
    <t>Sveti Andraž v Slov. goricah</t>
  </si>
  <si>
    <t>Duplek</t>
  </si>
  <si>
    <t>TOMAŽ</t>
  </si>
  <si>
    <t>Gorenja vas-Poljane</t>
  </si>
  <si>
    <t>ALOJZ</t>
  </si>
  <si>
    <t>Gorišnica</t>
  </si>
  <si>
    <t>Gorje</t>
  </si>
  <si>
    <t>Poljčane</t>
  </si>
  <si>
    <t>Gornja Radgona</t>
  </si>
  <si>
    <t>Gornji Grad</t>
  </si>
  <si>
    <t>Gornji Petrovci</t>
  </si>
  <si>
    <t>ROK</t>
  </si>
  <si>
    <t>Grad</t>
  </si>
  <si>
    <t>Žalec</t>
  </si>
  <si>
    <t>Grosuplje</t>
  </si>
  <si>
    <t>ŽAGAR</t>
  </si>
  <si>
    <t>Hajdina</t>
  </si>
  <si>
    <t>BERNARD</t>
  </si>
  <si>
    <t>JELEN</t>
  </si>
  <si>
    <t>Hoče-Slivnica</t>
  </si>
  <si>
    <t>Hodoš</t>
  </si>
  <si>
    <t>Horjul</t>
  </si>
  <si>
    <t>MIKLAVŽIN</t>
  </si>
  <si>
    <t>Hrastnik</t>
  </si>
  <si>
    <t>BOŠTJAN</t>
  </si>
  <si>
    <t>Hrpelje-Kozina</t>
  </si>
  <si>
    <t>Idrija</t>
  </si>
  <si>
    <t>Ig</t>
  </si>
  <si>
    <t>MIRKO</t>
  </si>
  <si>
    <t>VODLAK</t>
  </si>
  <si>
    <t>Ilirska Bistrica</t>
  </si>
  <si>
    <t>Ivančna Gorica</t>
  </si>
  <si>
    <t>JAKOB</t>
  </si>
  <si>
    <t>Šoštanj</t>
  </si>
  <si>
    <t>Izola</t>
  </si>
  <si>
    <t>Jesenice</t>
  </si>
  <si>
    <t>Šmartno ob Paki</t>
  </si>
  <si>
    <t>Jezersko</t>
  </si>
  <si>
    <t>KOLENC</t>
  </si>
  <si>
    <t>Rečica ob Savinji</t>
  </si>
  <si>
    <t>Juršinci</t>
  </si>
  <si>
    <t>ROBERT</t>
  </si>
  <si>
    <t>RAKUN</t>
  </si>
  <si>
    <t>Ljubno</t>
  </si>
  <si>
    <t>Kamnik</t>
  </si>
  <si>
    <t>Nazarje</t>
  </si>
  <si>
    <t>Kanal</t>
  </si>
  <si>
    <t>PETEK</t>
  </si>
  <si>
    <t>Kidričevo</t>
  </si>
  <si>
    <t>Kranj</t>
  </si>
  <si>
    <t>Kobarid</t>
  </si>
  <si>
    <t>TINE</t>
  </si>
  <si>
    <t>OMAN</t>
  </si>
  <si>
    <t>Škofja Loka</t>
  </si>
  <si>
    <t>Kobilje</t>
  </si>
  <si>
    <t>Kočevje</t>
  </si>
  <si>
    <t>MATEJ</t>
  </si>
  <si>
    <t>BOGATAJ</t>
  </si>
  <si>
    <t>Komen</t>
  </si>
  <si>
    <t>Koper</t>
  </si>
  <si>
    <t>Kostanjevica na Krki</t>
  </si>
  <si>
    <t>Kostel</t>
  </si>
  <si>
    <t>Kozje</t>
  </si>
  <si>
    <t>Kranjska Gora</t>
  </si>
  <si>
    <t>Križevci</t>
  </si>
  <si>
    <t>Krško</t>
  </si>
  <si>
    <t>Kuzma</t>
  </si>
  <si>
    <t>Laško</t>
  </si>
  <si>
    <t>Lenart</t>
  </si>
  <si>
    <t>Lendava</t>
  </si>
  <si>
    <t>Ljutomer</t>
  </si>
  <si>
    <t>Logatec</t>
  </si>
  <si>
    <t>Log-Dragomer</t>
  </si>
  <si>
    <t>Loška dolina</t>
  </si>
  <si>
    <t>Loški Potok</t>
  </si>
  <si>
    <t>Lovrenc na Pohorju</t>
  </si>
  <si>
    <t>Luče</t>
  </si>
  <si>
    <t>Lukovica</t>
  </si>
  <si>
    <t>Majšperk</t>
  </si>
  <si>
    <t>Makole</t>
  </si>
  <si>
    <t>Markovci</t>
  </si>
  <si>
    <t>Mengeš</t>
  </si>
  <si>
    <t>Metlika</t>
  </si>
  <si>
    <t>Mežica</t>
  </si>
  <si>
    <t>Miklavž na Dravskem polju</t>
  </si>
  <si>
    <t>Miren-Kostanjevica</t>
  </si>
  <si>
    <t>Mirna</t>
  </si>
  <si>
    <t>Mirna Peč</t>
  </si>
  <si>
    <t>Mislinja</t>
  </si>
  <si>
    <t>Mokronog-Trebelno</t>
  </si>
  <si>
    <t>Moravče</t>
  </si>
  <si>
    <t>Moravske Toplice</t>
  </si>
  <si>
    <t>Mozirje</t>
  </si>
  <si>
    <t>Murska Sobota</t>
  </si>
  <si>
    <t>Muta</t>
  </si>
  <si>
    <t>Naklo</t>
  </si>
  <si>
    <t>Nova Gorica</t>
  </si>
  <si>
    <t>Novo mesto</t>
  </si>
  <si>
    <t>Odranci</t>
  </si>
  <si>
    <t>Oplotnica</t>
  </si>
  <si>
    <t>Ormož</t>
  </si>
  <si>
    <t>Osilnica</t>
  </si>
  <si>
    <t>Pesnica</t>
  </si>
  <si>
    <t>Piran</t>
  </si>
  <si>
    <t>Pivka</t>
  </si>
  <si>
    <t>Podčetrtek</t>
  </si>
  <si>
    <t>Podlehnik</t>
  </si>
  <si>
    <t>Podvelka</t>
  </si>
  <si>
    <t>Polzela</t>
  </si>
  <si>
    <t>Postojna</t>
  </si>
  <si>
    <t>Prebold</t>
  </si>
  <si>
    <t>Preddvor</t>
  </si>
  <si>
    <t>Prevalje</t>
  </si>
  <si>
    <t>Ptuj</t>
  </si>
  <si>
    <t>Puconci</t>
  </si>
  <si>
    <t>Rače-Fram</t>
  </si>
  <si>
    <t>Radeče</t>
  </si>
  <si>
    <t>Radenci</t>
  </si>
  <si>
    <t>Radlje ob Dravi</t>
  </si>
  <si>
    <t>Radovljica</t>
  </si>
  <si>
    <t>Ravne na Koroškem</t>
  </si>
  <si>
    <t>Razkrižje</t>
  </si>
  <si>
    <t>Renče-Vogrsko</t>
  </si>
  <si>
    <t>Ribnica</t>
  </si>
  <si>
    <t>Ribnica na Pohorju</t>
  </si>
  <si>
    <t>Rogaška Slatina</t>
  </si>
  <si>
    <t>Rogašovci</t>
  </si>
  <si>
    <t>Rogatec</t>
  </si>
  <si>
    <t>Ruše</t>
  </si>
  <si>
    <t>Šalovci</t>
  </si>
  <si>
    <t>Selnica ob Dravi</t>
  </si>
  <si>
    <t>Semič</t>
  </si>
  <si>
    <t>Šempeter-Vrtojba</t>
  </si>
  <si>
    <t>Šenčur</t>
  </si>
  <si>
    <t>Šentjernej</t>
  </si>
  <si>
    <t>Šentjur</t>
  </si>
  <si>
    <t>Šentrupert</t>
  </si>
  <si>
    <t>Sevnica</t>
  </si>
  <si>
    <t>Sežana</t>
  </si>
  <si>
    <t>Škocjan</t>
  </si>
  <si>
    <t>Škofljica</t>
  </si>
  <si>
    <t>Slovenj Gradec</t>
  </si>
  <si>
    <t>Slovenska Bistrica</t>
  </si>
  <si>
    <t>Slovenske Konjice</t>
  </si>
  <si>
    <t>Šmarje pri Jelšah</t>
  </si>
  <si>
    <t>Šmarješke Toplice</t>
  </si>
  <si>
    <t>Šmartno pri Litiji</t>
  </si>
  <si>
    <t>Sodražica</t>
  </si>
  <si>
    <t>Solčava</t>
  </si>
  <si>
    <t>Središče ob Dravi</t>
  </si>
  <si>
    <t>Štore</t>
  </si>
  <si>
    <t>Straža</t>
  </si>
  <si>
    <t>Sveta Ana</t>
  </si>
  <si>
    <t>Sveta Trojica v Slovenskih goricah</t>
  </si>
  <si>
    <t>Sveti Jurij ob Ščavnici</t>
  </si>
  <si>
    <t>Sveti Jurij v Slovenskih goricah</t>
  </si>
  <si>
    <t>Sveti Tomaž</t>
  </si>
  <si>
    <t>Tabor</t>
  </si>
  <si>
    <t>Tišina</t>
  </si>
  <si>
    <t>Tolmin</t>
  </si>
  <si>
    <t>Trbovlje</t>
  </si>
  <si>
    <t>Trebnje</t>
  </si>
  <si>
    <t>Trnovska vas</t>
  </si>
  <si>
    <t>Tržič</t>
  </si>
  <si>
    <t>Trzin</t>
  </si>
  <si>
    <t>Turnišče</t>
  </si>
  <si>
    <t>Velenje</t>
  </si>
  <si>
    <t>Velika Polana</t>
  </si>
  <si>
    <t>Velike Lašče</t>
  </si>
  <si>
    <t>Veržej</t>
  </si>
  <si>
    <t>Videm</t>
  </si>
  <si>
    <t>Vipava</t>
  </si>
  <si>
    <t>Vitanje</t>
  </si>
  <si>
    <t>Vodice</t>
  </si>
  <si>
    <t>Vojnik</t>
  </si>
  <si>
    <t>Vransko</t>
  </si>
  <si>
    <t>Vrhnika</t>
  </si>
  <si>
    <t>Vuzenica</t>
  </si>
  <si>
    <t>Zagorje ob Savi</t>
  </si>
  <si>
    <t>Zavrč</t>
  </si>
  <si>
    <t>Železniki</t>
  </si>
  <si>
    <t>Žetale</t>
  </si>
  <si>
    <t>Žiri</t>
  </si>
  <si>
    <t>Žirovnica</t>
  </si>
  <si>
    <t>Zreče</t>
  </si>
  <si>
    <t>Žužemberk</t>
  </si>
  <si>
    <t>JERIČ ŠTEFE</t>
  </si>
  <si>
    <t>SONJA</t>
  </si>
  <si>
    <t>POHOLE</t>
  </si>
  <si>
    <t>FRANC BRANKO</t>
  </si>
  <si>
    <t>URBANČEK KEŠNAR</t>
  </si>
  <si>
    <t>VIDA</t>
  </si>
  <si>
    <t>JENKO CUPAR</t>
  </si>
  <si>
    <t>MOJCA</t>
  </si>
  <si>
    <t>mesec plačila</t>
  </si>
  <si>
    <t>BRIC</t>
  </si>
  <si>
    <t>IVANKA</t>
  </si>
  <si>
    <t>KALAN</t>
  </si>
  <si>
    <t>FRANC</t>
  </si>
  <si>
    <t>VRANJEK</t>
  </si>
  <si>
    <t>VINKO</t>
  </si>
  <si>
    <t>ŠTIFTER</t>
  </si>
  <si>
    <t>VARGA</t>
  </si>
  <si>
    <t>BENEDIČIČ</t>
  </si>
  <si>
    <t>EDO</t>
  </si>
  <si>
    <t>HROVAT</t>
  </si>
  <si>
    <t>KLEMENČIČ</t>
  </si>
  <si>
    <t>ŠPELA</t>
  </si>
  <si>
    <t>BURJA</t>
  </si>
  <si>
    <t>MARJAN</t>
  </si>
  <si>
    <t>ZEMLJIČ</t>
  </si>
  <si>
    <t>LUŠINA</t>
  </si>
  <si>
    <t>ERŽEN</t>
  </si>
  <si>
    <t>CELINŠEK</t>
  </si>
  <si>
    <t>FRIDERIK</t>
  </si>
  <si>
    <t>PREPADNIK</t>
  </si>
  <si>
    <t>SIMON</t>
  </si>
  <si>
    <t>DONKO</t>
  </si>
  <si>
    <t>SUHOVERŠNIK</t>
  </si>
  <si>
    <t>BUDNA</t>
  </si>
  <si>
    <t>PRIMOŽ</t>
  </si>
  <si>
    <t>ŽLEBNIK</t>
  </si>
  <si>
    <t>SLAVICA</t>
  </si>
  <si>
    <t>TOČAJ</t>
  </si>
  <si>
    <t>MLINAR</t>
  </si>
  <si>
    <t>KOZINA</t>
  </si>
  <si>
    <t>POTOČNIK</t>
  </si>
  <si>
    <t>ZOTLER</t>
  </si>
  <si>
    <t>POBERŽNIK</t>
  </si>
  <si>
    <t>ANETA</t>
  </si>
  <si>
    <t>VRTIČ</t>
  </si>
  <si>
    <t>JOŽEF</t>
  </si>
  <si>
    <t>VRTAČNIK</t>
  </si>
  <si>
    <t>FORTIN</t>
  </si>
  <si>
    <t>JURIJ</t>
  </si>
  <si>
    <t>ZUPANČIČ</t>
  </si>
  <si>
    <t>FRANČIŠKA</t>
  </si>
  <si>
    <t>TAVČAR</t>
  </si>
  <si>
    <t>MIRAN</t>
  </si>
  <si>
    <t>BASTL</t>
  </si>
  <si>
    <t>KROPIVNIK</t>
  </si>
  <si>
    <t>RESNIK</t>
  </si>
  <si>
    <t>MARIJA</t>
  </si>
  <si>
    <t>SOVINC</t>
  </si>
  <si>
    <t>MARTA</t>
  </si>
  <si>
    <t>RAČEV</t>
  </si>
  <si>
    <t>JUSTIN</t>
  </si>
  <si>
    <t>NIKOLAJ</t>
  </si>
  <si>
    <t>GLAČ</t>
  </si>
  <si>
    <t>RAJKO</t>
  </si>
  <si>
    <t>ROMŠAK</t>
  </si>
  <si>
    <t>LEVAK</t>
  </si>
  <si>
    <t>MIROSLAV</t>
  </si>
  <si>
    <t>PUNCER</t>
  </si>
  <si>
    <t>PODOBNIK</t>
  </si>
  <si>
    <t>MARIJAN</t>
  </si>
  <si>
    <t>KMETIČ</t>
  </si>
  <si>
    <t>ZORAN</t>
  </si>
  <si>
    <t>MOLIČNIK</t>
  </si>
  <si>
    <t>BRANKO</t>
  </si>
  <si>
    <t>MUR</t>
  </si>
  <si>
    <t>ČERNIVEC</t>
  </si>
  <si>
    <t>PAVLE</t>
  </si>
  <si>
    <t>KUHAR</t>
  </si>
  <si>
    <t>ADAMIČ</t>
  </si>
  <si>
    <t>GREGOR</t>
  </si>
  <si>
    <t>ŠPEH</t>
  </si>
  <si>
    <t>ANJA</t>
  </si>
  <si>
    <t>KOSMAČ</t>
  </si>
  <si>
    <t>MARTIN</t>
  </si>
  <si>
    <t>ROBIDA</t>
  </si>
  <si>
    <t>PODVRATNIK</t>
  </si>
  <si>
    <t>KRUMPIČ</t>
  </si>
  <si>
    <t>MILICA</t>
  </si>
  <si>
    <t>GERMADNIK</t>
  </si>
  <si>
    <t>LUDVIK</t>
  </si>
  <si>
    <t>MLAKAR</t>
  </si>
  <si>
    <t>PODLESNIK</t>
  </si>
  <si>
    <t>BLAŽ</t>
  </si>
  <si>
    <t>PRIMOŽIČ</t>
  </si>
  <si>
    <t>ŠINKOVEC</t>
  </si>
  <si>
    <t>STANONIK</t>
  </si>
  <si>
    <t>ERAZEM</t>
  </si>
  <si>
    <t>MUŠIČ</t>
  </si>
  <si>
    <t>LUKA</t>
  </si>
  <si>
    <t>ŠKOF</t>
  </si>
  <si>
    <t>DEMŠAR</t>
  </si>
  <si>
    <t>KATARINA</t>
  </si>
  <si>
    <t>FEDRAN</t>
  </si>
  <si>
    <t>TOMŠIČ</t>
  </si>
  <si>
    <t>ANDREJKA</t>
  </si>
  <si>
    <t>VAJDL</t>
  </si>
  <si>
    <t>IZIDOR</t>
  </si>
  <si>
    <t>REMIC</t>
  </si>
  <si>
    <t>MILAN</t>
  </si>
  <si>
    <t>BERGANT</t>
  </si>
  <si>
    <t>OMEJC</t>
  </si>
  <si>
    <t>POLJANEC</t>
  </si>
  <si>
    <t>ZAGER</t>
  </si>
  <si>
    <t>JOŽEFA</t>
  </si>
  <si>
    <t>KRANJEC</t>
  </si>
  <si>
    <t>KLEMEN</t>
  </si>
  <si>
    <t>KLANČNIK</t>
  </si>
  <si>
    <t>JENKO</t>
  </si>
  <si>
    <t>MATJAŽ</t>
  </si>
  <si>
    <t>MORI</t>
  </si>
  <si>
    <t>KRAJNER</t>
  </si>
  <si>
    <t>MAJDA</t>
  </si>
  <si>
    <t>MOČNIK</t>
  </si>
  <si>
    <t>ERMENC</t>
  </si>
  <si>
    <t>ERNEST</t>
  </si>
  <si>
    <t>IMPERL</t>
  </si>
  <si>
    <t>ŽUNTER</t>
  </si>
  <si>
    <t>VIDOVIČ</t>
  </si>
  <si>
    <t>MARINKA</t>
  </si>
  <si>
    <t>ROSC</t>
  </si>
  <si>
    <t>ROMAN</t>
  </si>
  <si>
    <t>DOLER</t>
  </si>
  <si>
    <t>DANICA</t>
  </si>
  <si>
    <t>GALUN</t>
  </si>
  <si>
    <t>JAKA</t>
  </si>
  <si>
    <t>HOLOBAR</t>
  </si>
  <si>
    <t>INGRID</t>
  </si>
  <si>
    <t>VODOVNIK</t>
  </si>
  <si>
    <t>JOŽICA</t>
  </si>
  <si>
    <t>PODBREŽNIK</t>
  </si>
  <si>
    <t>NIVES</t>
  </si>
  <si>
    <t>OVTER</t>
  </si>
  <si>
    <t>SIVEC</t>
  </si>
  <si>
    <t>BLATNIK</t>
  </si>
  <si>
    <t>GANTAR</t>
  </si>
  <si>
    <t>PREŠEREN</t>
  </si>
  <si>
    <t>URBAN</t>
  </si>
  <si>
    <t>PETRA</t>
  </si>
  <si>
    <t>ATELŠEK</t>
  </si>
  <si>
    <t>GOLOB</t>
  </si>
  <si>
    <t>BOHINC</t>
  </si>
  <si>
    <t>MIHAEL</t>
  </si>
  <si>
    <t>BITENC</t>
  </si>
  <si>
    <t>UMEK</t>
  </si>
  <si>
    <t>MARTINA</t>
  </si>
  <si>
    <t>CERAR</t>
  </si>
  <si>
    <t>SMOLE</t>
  </si>
  <si>
    <t>ANA</t>
  </si>
  <si>
    <t>ŠEŠERKO</t>
  </si>
  <si>
    <t>MORN</t>
  </si>
  <si>
    <t>VODLAN</t>
  </si>
  <si>
    <t>KAMNIK</t>
  </si>
  <si>
    <t>ČERNEVŠEK</t>
  </si>
  <si>
    <t>ZVIR</t>
  </si>
  <si>
    <t>HRUŠOVAR</t>
  </si>
  <si>
    <t>KRISTINA</t>
  </si>
  <si>
    <t>ŠUKAR</t>
  </si>
  <si>
    <t>GORAN</t>
  </si>
  <si>
    <t>ČOKAN</t>
  </si>
  <si>
    <t>JELŠNIK</t>
  </si>
  <si>
    <t>REBERŠEK</t>
  </si>
  <si>
    <t>FALE</t>
  </si>
  <si>
    <t>MARJETA</t>
  </si>
  <si>
    <t>NABERNIK</t>
  </si>
  <si>
    <t>ZVONKO</t>
  </si>
  <si>
    <t>MAROVT</t>
  </si>
  <si>
    <t>VIDMAR</t>
  </si>
  <si>
    <t>ŽUNTAR</t>
  </si>
  <si>
    <t>KREVH</t>
  </si>
  <si>
    <t>PRESEČNIK</t>
  </si>
  <si>
    <t>KOTNIK</t>
  </si>
  <si>
    <t>DARINKA</t>
  </si>
  <si>
    <t>ŽMAVC</t>
  </si>
  <si>
    <t>GORAZD</t>
  </si>
  <si>
    <t>FAJDIGA</t>
  </si>
  <si>
    <t>PLAZNIK</t>
  </si>
  <si>
    <t>JOŽE</t>
  </si>
  <si>
    <t>POLIČNIK</t>
  </si>
  <si>
    <t>MIHAELA</t>
  </si>
  <si>
    <t>GLUŠIČ</t>
  </si>
  <si>
    <t>GOVEK</t>
  </si>
  <si>
    <t>POSTRUŽNIK</t>
  </si>
  <si>
    <t>BERNIK</t>
  </si>
  <si>
    <t>COKAN</t>
  </si>
  <si>
    <t>STROPNIK</t>
  </si>
  <si>
    <t>FANIKA</t>
  </si>
  <si>
    <t>ČEŠNOVAR</t>
  </si>
  <si>
    <t>DROFELNIK</t>
  </si>
  <si>
    <t>TILEN</t>
  </si>
  <si>
    <t>KOŠIR</t>
  </si>
  <si>
    <t>SENEKOVIČ</t>
  </si>
  <si>
    <t>DOLENC</t>
  </si>
  <si>
    <t>FRANČIŠEK</t>
  </si>
  <si>
    <t>KUDER</t>
  </si>
  <si>
    <t>RAMŠAK</t>
  </si>
  <si>
    <t>MILENA</t>
  </si>
  <si>
    <t>POGRAJC</t>
  </si>
  <si>
    <t>GRUDNIK</t>
  </si>
  <si>
    <t>DEJAN</t>
  </si>
  <si>
    <t>LEČNIK</t>
  </si>
  <si>
    <t>ŠBÜL</t>
  </si>
  <si>
    <t>PRISLAN</t>
  </si>
  <si>
    <t>JURE</t>
  </si>
  <si>
    <t>KMETEC</t>
  </si>
  <si>
    <t>JURJEVEC</t>
  </si>
  <si>
    <t>EDVARD</t>
  </si>
  <si>
    <t>PEČNIK</t>
  </si>
  <si>
    <t>ŠTULAR</t>
  </si>
  <si>
    <t>ČERNIVŠEK</t>
  </si>
  <si>
    <t>Odprava posledic škode v kmetijstvu - naravne nesreče 4.8.2023</t>
  </si>
  <si>
    <t>Šmartno pri Slovenj Gradcu</t>
  </si>
  <si>
    <t>Šempeter v Savinjski dolini</t>
  </si>
  <si>
    <t>Gorenja vas</t>
  </si>
  <si>
    <t>Stahovica</t>
  </si>
  <si>
    <t>Žabnica</t>
  </si>
  <si>
    <t>Ljubno ob Savinji</t>
  </si>
  <si>
    <t>Šmartno ob Dreti</t>
  </si>
  <si>
    <t>Podgorje pri Slovenj Gradcu</t>
  </si>
  <si>
    <t>Šentjanž pri Dravogradu</t>
  </si>
  <si>
    <t>Poljane nad Škofjo Loko</t>
  </si>
  <si>
    <t>Zagradec</t>
  </si>
  <si>
    <t>Radomlje</t>
  </si>
  <si>
    <t>Sveta Ana v Slovenskih goricah</t>
  </si>
  <si>
    <t>Orehova vas</t>
  </si>
  <si>
    <t>Nova Cerkev</t>
  </si>
  <si>
    <t>Petrovče</t>
  </si>
  <si>
    <t>Frankolovo</t>
  </si>
  <si>
    <t>Bodonci</t>
  </si>
  <si>
    <t>Notranje Gorice</t>
  </si>
  <si>
    <t>Ljubljana - Šmartno</t>
  </si>
  <si>
    <t>Pesnica pri Mariboru</t>
  </si>
  <si>
    <t>Selca</t>
  </si>
  <si>
    <t>Pragersko</t>
  </si>
  <si>
    <t>Šmarje</t>
  </si>
  <si>
    <t>0122988</t>
  </si>
  <si>
    <t>NADA</t>
  </si>
  <si>
    <t>JAMŠEK</t>
  </si>
  <si>
    <t>0477578</t>
  </si>
  <si>
    <t>NAREKS</t>
  </si>
  <si>
    <t>0326440</t>
  </si>
  <si>
    <t>PLANINŠEK</t>
  </si>
  <si>
    <t>0270200</t>
  </si>
  <si>
    <t>OBOJNIK</t>
  </si>
  <si>
    <t>0103470</t>
  </si>
  <si>
    <t>0394691</t>
  </si>
  <si>
    <t>PETRIČ</t>
  </si>
  <si>
    <t>0319254</t>
  </si>
  <si>
    <t>MIHA</t>
  </si>
  <si>
    <t>PUPIS</t>
  </si>
  <si>
    <t>0220764</t>
  </si>
  <si>
    <t>MIHELIČ</t>
  </si>
  <si>
    <t>0333436</t>
  </si>
  <si>
    <t>JAVORNIK</t>
  </si>
  <si>
    <t>0518595</t>
  </si>
  <si>
    <t>TIMOTEJ</t>
  </si>
  <si>
    <t>RANČNIK</t>
  </si>
  <si>
    <t>0220719</t>
  </si>
  <si>
    <t>STANKO</t>
  </si>
  <si>
    <t>AMBROŽ</t>
  </si>
  <si>
    <t>0340436</t>
  </si>
  <si>
    <t>KOLMANČIČ</t>
  </si>
  <si>
    <t>1222272</t>
  </si>
  <si>
    <t>ŠTEFAN</t>
  </si>
  <si>
    <t>VINDER</t>
  </si>
  <si>
    <t>0248606</t>
  </si>
  <si>
    <t>0251130</t>
  </si>
  <si>
    <t>URŠA</t>
  </si>
  <si>
    <t>KUNZ</t>
  </si>
  <si>
    <t>0756584</t>
  </si>
  <si>
    <t>SIMONA</t>
  </si>
  <si>
    <t>BERLIČ</t>
  </si>
  <si>
    <t>0038158</t>
  </si>
  <si>
    <t>LADISLAV</t>
  </si>
  <si>
    <t>PODBORŠEK</t>
  </si>
  <si>
    <t>0506454</t>
  </si>
  <si>
    <t>0039077</t>
  </si>
  <si>
    <t>REBOLJ</t>
  </si>
  <si>
    <t>0241675</t>
  </si>
  <si>
    <t>DREŠAR</t>
  </si>
  <si>
    <t>0246997</t>
  </si>
  <si>
    <t>JERMAN</t>
  </si>
  <si>
    <t>0572263</t>
  </si>
  <si>
    <t>PODGORŠEK</t>
  </si>
  <si>
    <t>0423172</t>
  </si>
  <si>
    <t>0583326</t>
  </si>
  <si>
    <t>KOS</t>
  </si>
  <si>
    <t>0275659</t>
  </si>
  <si>
    <t>0394767</t>
  </si>
  <si>
    <t>NAKRST</t>
  </si>
  <si>
    <t>0392281</t>
  </si>
  <si>
    <t>MIRO</t>
  </si>
  <si>
    <t>0319099</t>
  </si>
  <si>
    <t>MRČUN</t>
  </si>
  <si>
    <t>0321863</t>
  </si>
  <si>
    <t>VILKO</t>
  </si>
  <si>
    <t>DOBOVŠEK</t>
  </si>
  <si>
    <t>0332705</t>
  </si>
  <si>
    <t>JANJA</t>
  </si>
  <si>
    <t>JANEŽIČ</t>
  </si>
  <si>
    <t>0248651</t>
  </si>
  <si>
    <t>HLEBŠ</t>
  </si>
  <si>
    <t>0381571</t>
  </si>
  <si>
    <t>KURENT</t>
  </si>
  <si>
    <t>0248602</t>
  </si>
  <si>
    <t>JANEŽ</t>
  </si>
  <si>
    <t>0274083</t>
  </si>
  <si>
    <t>CIMERMAN</t>
  </si>
  <si>
    <t>0272927</t>
  </si>
  <si>
    <t>0516375</t>
  </si>
  <si>
    <t>PAVLIČ</t>
  </si>
  <si>
    <t>0516416</t>
  </si>
  <si>
    <t>LEVIČNIK</t>
  </si>
  <si>
    <t>0515382</t>
  </si>
  <si>
    <t>ŽONTA</t>
  </si>
  <si>
    <t>0209412</t>
  </si>
  <si>
    <t>PEČAR</t>
  </si>
  <si>
    <t>0507718</t>
  </si>
  <si>
    <t>SAMEC</t>
  </si>
  <si>
    <t>0249299</t>
  </si>
  <si>
    <t>MALI</t>
  </si>
  <si>
    <t>0248648</t>
  </si>
  <si>
    <t>HILBERT</t>
  </si>
  <si>
    <t>0340913</t>
  </si>
  <si>
    <t>0426222</t>
  </si>
  <si>
    <t>VODE</t>
  </si>
  <si>
    <t>0514875</t>
  </si>
  <si>
    <t>0202140</t>
  </si>
  <si>
    <t>IVO</t>
  </si>
  <si>
    <t>OREHEK</t>
  </si>
  <si>
    <t>0337131</t>
  </si>
  <si>
    <t>0395053</t>
  </si>
  <si>
    <t>ZAJC</t>
  </si>
  <si>
    <t>0515913</t>
  </si>
  <si>
    <t>RAK</t>
  </si>
  <si>
    <t>0616576</t>
  </si>
  <si>
    <t>0350679</t>
  </si>
  <si>
    <t>JANKO</t>
  </si>
  <si>
    <t>0422026</t>
  </si>
  <si>
    <t>0038046</t>
  </si>
  <si>
    <t>RUDOLF</t>
  </si>
  <si>
    <t>KOVAČ</t>
  </si>
  <si>
    <t>0346738</t>
  </si>
  <si>
    <t>GODEC</t>
  </si>
  <si>
    <t>0721047</t>
  </si>
  <si>
    <t>DANIELA</t>
  </si>
  <si>
    <t>GRADIŠEK</t>
  </si>
  <si>
    <t>0242677</t>
  </si>
  <si>
    <t>VEHOVEC</t>
  </si>
  <si>
    <t>Kresnice</t>
  </si>
  <si>
    <t>0125137</t>
  </si>
  <si>
    <t>ROVŠEK</t>
  </si>
  <si>
    <t>0942377</t>
  </si>
  <si>
    <t>LUKAČ</t>
  </si>
  <si>
    <t>Sava</t>
  </si>
  <si>
    <t>0973463</t>
  </si>
  <si>
    <t>BARBARA</t>
  </si>
  <si>
    <t>DRAGAŠ HROVAT</t>
  </si>
  <si>
    <t>0328725</t>
  </si>
  <si>
    <t>ANGELCA</t>
  </si>
  <si>
    <t>GRŽINIĆ</t>
  </si>
  <si>
    <t>0040886</t>
  </si>
  <si>
    <t>DOLINAR</t>
  </si>
  <si>
    <t>0556033</t>
  </si>
  <si>
    <t>PREBIL</t>
  </si>
  <si>
    <t>0387619</t>
  </si>
  <si>
    <t>HLADNIK</t>
  </si>
  <si>
    <t>0221442</t>
  </si>
  <si>
    <t>SILVO</t>
  </si>
  <si>
    <t>ŠLAMBERGER</t>
  </si>
  <si>
    <t>0668846</t>
  </si>
  <si>
    <t>MAKOVEC</t>
  </si>
  <si>
    <t>0250968</t>
  </si>
  <si>
    <t>JANČIČ</t>
  </si>
  <si>
    <t>0514206</t>
  </si>
  <si>
    <t>DANIJELA</t>
  </si>
  <si>
    <t>KRAMARIČ</t>
  </si>
  <si>
    <t>0247059</t>
  </si>
  <si>
    <t>KEP</t>
  </si>
  <si>
    <t>Zgornja Kungota</t>
  </si>
  <si>
    <t>0269575</t>
  </si>
  <si>
    <t>CVETKO</t>
  </si>
  <si>
    <t>ZAVRŠKI</t>
  </si>
  <si>
    <t>0605811</t>
  </si>
  <si>
    <t>TADEJA</t>
  </si>
  <si>
    <t>SAGADIN</t>
  </si>
  <si>
    <t>0520869</t>
  </si>
  <si>
    <t>0326717</t>
  </si>
  <si>
    <t>EKART</t>
  </si>
  <si>
    <t>0672584</t>
  </si>
  <si>
    <t>IVANA</t>
  </si>
  <si>
    <t>VINDIŠ</t>
  </si>
  <si>
    <t>0514184</t>
  </si>
  <si>
    <t>NATAŠA</t>
  </si>
  <si>
    <t>KAČIČNIK</t>
  </si>
  <si>
    <t>0482872</t>
  </si>
  <si>
    <t>DAVORIN</t>
  </si>
  <si>
    <t>SELINŠEK</t>
  </si>
  <si>
    <t>0225517</t>
  </si>
  <si>
    <t>NEŽIKA</t>
  </si>
  <si>
    <t>PUŠNIK</t>
  </si>
  <si>
    <t>0672500</t>
  </si>
  <si>
    <t>ALENKA</t>
  </si>
  <si>
    <t>PESEK</t>
  </si>
  <si>
    <t>0320804</t>
  </si>
  <si>
    <t>0327533</t>
  </si>
  <si>
    <t>0665596</t>
  </si>
  <si>
    <t>ŽUNKOVIČ</t>
  </si>
  <si>
    <t>0395435</t>
  </si>
  <si>
    <t>MONIKA</t>
  </si>
  <si>
    <t>ZAJŠEK</t>
  </si>
  <si>
    <t>0516495</t>
  </si>
  <si>
    <t>0248349</t>
  </si>
  <si>
    <t>0250178</t>
  </si>
  <si>
    <t>DARKO</t>
  </si>
  <si>
    <t>DOBNIK</t>
  </si>
  <si>
    <t>0682326</t>
  </si>
  <si>
    <t>1376411</t>
  </si>
  <si>
    <t>VUČAK PERKO</t>
  </si>
  <si>
    <t>0250413</t>
  </si>
  <si>
    <t>KLASINC</t>
  </si>
  <si>
    <t>0386681</t>
  </si>
  <si>
    <t>GABRIJAN</t>
  </si>
  <si>
    <t>0391391</t>
  </si>
  <si>
    <t>ZEL</t>
  </si>
  <si>
    <t>0201805</t>
  </si>
  <si>
    <t>MARICA</t>
  </si>
  <si>
    <t>KISELJAK</t>
  </si>
  <si>
    <t>Marjeta na Dravskem polju</t>
  </si>
  <si>
    <t>0108338</t>
  </si>
  <si>
    <t>PERKO</t>
  </si>
  <si>
    <t>Zgornja Velka</t>
  </si>
  <si>
    <t>0255112</t>
  </si>
  <si>
    <t>ERVIN</t>
  </si>
  <si>
    <t>ŽÖKŠ</t>
  </si>
  <si>
    <t>0331946</t>
  </si>
  <si>
    <t>PURGAJ</t>
  </si>
  <si>
    <t>0526392</t>
  </si>
  <si>
    <t>LORBER</t>
  </si>
  <si>
    <t>0313662</t>
  </si>
  <si>
    <t>ROPIČ</t>
  </si>
  <si>
    <t>0316250</t>
  </si>
  <si>
    <t>HOLDINAR</t>
  </si>
  <si>
    <t>Voličina</t>
  </si>
  <si>
    <t>0384253</t>
  </si>
  <si>
    <t>FRANCI</t>
  </si>
  <si>
    <t>ŽIVKO</t>
  </si>
  <si>
    <t>0031176</t>
  </si>
  <si>
    <t>Sv. Trojica v Slov. goricah</t>
  </si>
  <si>
    <t>0353779</t>
  </si>
  <si>
    <t>BOJAN</t>
  </si>
  <si>
    <t>ŠVARC</t>
  </si>
  <si>
    <t>0388300</t>
  </si>
  <si>
    <t>KOSER</t>
  </si>
  <si>
    <t>Spodnji Duplek</t>
  </si>
  <si>
    <t>0391251</t>
  </si>
  <si>
    <t>VOGRIN</t>
  </si>
  <si>
    <t>0475581</t>
  </si>
  <si>
    <t>BREZNIK</t>
  </si>
  <si>
    <t>0244476</t>
  </si>
  <si>
    <t>0068954</t>
  </si>
  <si>
    <t>0389193</t>
  </si>
  <si>
    <t>MOHORIČ</t>
  </si>
  <si>
    <t>0067230</t>
  </si>
  <si>
    <t>SREČKO</t>
  </si>
  <si>
    <t>ČEH</t>
  </si>
  <si>
    <t>0491025</t>
  </si>
  <si>
    <t>TAŠNER</t>
  </si>
  <si>
    <t>0123830</t>
  </si>
  <si>
    <t>POTRČ</t>
  </si>
  <si>
    <t>0468837</t>
  </si>
  <si>
    <t>0477643</t>
  </si>
  <si>
    <t>ROJKO</t>
  </si>
  <si>
    <t>0484520</t>
  </si>
  <si>
    <t>ROKAVEC</t>
  </si>
  <si>
    <t>0482963</t>
  </si>
  <si>
    <t>KRISTJAN</t>
  </si>
  <si>
    <t>LOVREC</t>
  </si>
  <si>
    <t>Vitomarci</t>
  </si>
  <si>
    <t>0389947</t>
  </si>
  <si>
    <t>BORUT</t>
  </si>
  <si>
    <t>PUČKO</t>
  </si>
  <si>
    <t>0502490</t>
  </si>
  <si>
    <t>TOŠ</t>
  </si>
  <si>
    <t>0072744</t>
  </si>
  <si>
    <t>BRAČEK</t>
  </si>
  <si>
    <t>0068099</t>
  </si>
  <si>
    <t>ŠILEC</t>
  </si>
  <si>
    <t>0357179</t>
  </si>
  <si>
    <t>ŽNIDARIČ</t>
  </si>
  <si>
    <t>0322527</t>
  </si>
  <si>
    <t>0410756</t>
  </si>
  <si>
    <t>MUNDA</t>
  </si>
  <si>
    <t>0468895</t>
  </si>
  <si>
    <t>JANI</t>
  </si>
  <si>
    <t>RAKUŠA</t>
  </si>
  <si>
    <t>0326860</t>
  </si>
  <si>
    <t>BRATUŠA</t>
  </si>
  <si>
    <t>0068203</t>
  </si>
  <si>
    <t>ŽURAN</t>
  </si>
  <si>
    <t>0410835</t>
  </si>
  <si>
    <t>MIKŠA</t>
  </si>
  <si>
    <t>0364361</t>
  </si>
  <si>
    <t>PUKŠIČ</t>
  </si>
  <si>
    <t>0225350</t>
  </si>
  <si>
    <t>VLADIMIR</t>
  </si>
  <si>
    <t>MEŠKO</t>
  </si>
  <si>
    <t>0312515</t>
  </si>
  <si>
    <t>ŠTEFANIJA</t>
  </si>
  <si>
    <t>ZAMUDA</t>
  </si>
  <si>
    <t>0317366</t>
  </si>
  <si>
    <t>DANIEL</t>
  </si>
  <si>
    <t>VERŠIČ</t>
  </si>
  <si>
    <t>0339602</t>
  </si>
  <si>
    <t>RIŽNAR</t>
  </si>
  <si>
    <t>0702447</t>
  </si>
  <si>
    <t>0070137</t>
  </si>
  <si>
    <t>ŠMIGOC</t>
  </si>
  <si>
    <t>0686611</t>
  </si>
  <si>
    <t>LEA</t>
  </si>
  <si>
    <t>0388274</t>
  </si>
  <si>
    <t>KORPAR</t>
  </si>
  <si>
    <t>Podgorci</t>
  </si>
  <si>
    <t>0063112</t>
  </si>
  <si>
    <t>0341574</t>
  </si>
  <si>
    <t>SANDI</t>
  </si>
  <si>
    <t>HERGULA</t>
  </si>
  <si>
    <t>0467069</t>
  </si>
  <si>
    <t>ERHATIČ</t>
  </si>
  <si>
    <t>0250821</t>
  </si>
  <si>
    <t>SLAVKO</t>
  </si>
  <si>
    <t>VENTA</t>
  </si>
  <si>
    <t>0280434</t>
  </si>
  <si>
    <t>0404229</t>
  </si>
  <si>
    <t>0279279</t>
  </si>
  <si>
    <t>BRIGITA</t>
  </si>
  <si>
    <t>Velika Nedelja</t>
  </si>
  <si>
    <t>0286375</t>
  </si>
  <si>
    <t>KRABONJA</t>
  </si>
  <si>
    <t>0226509</t>
  </si>
  <si>
    <t>0609323</t>
  </si>
  <si>
    <t>MANUELA</t>
  </si>
  <si>
    <t>ROTAR</t>
  </si>
  <si>
    <t>0337840</t>
  </si>
  <si>
    <t>POLAK</t>
  </si>
  <si>
    <t>0335400</t>
  </si>
  <si>
    <t>DUŠAN</t>
  </si>
  <si>
    <t>ŽINKO</t>
  </si>
  <si>
    <t>0436981</t>
  </si>
  <si>
    <t>DANILO</t>
  </si>
  <si>
    <t>0268676</t>
  </si>
  <si>
    <t>ELIZABETA</t>
  </si>
  <si>
    <t>VAUPOTIČ</t>
  </si>
  <si>
    <t>0535953</t>
  </si>
  <si>
    <t>MARČEC</t>
  </si>
  <si>
    <t>0223309</t>
  </si>
  <si>
    <t>KOČEVAR</t>
  </si>
  <si>
    <t>0247216</t>
  </si>
  <si>
    <t>RADO</t>
  </si>
  <si>
    <t>JAKL</t>
  </si>
  <si>
    <t>0568674</t>
  </si>
  <si>
    <t>KOLENKO</t>
  </si>
  <si>
    <t>0444764</t>
  </si>
  <si>
    <t>FORŠTNARIČ</t>
  </si>
  <si>
    <t>0222020</t>
  </si>
  <si>
    <t>KONRAD</t>
  </si>
  <si>
    <t>JANŽEKOVIČ</t>
  </si>
  <si>
    <t>0231756</t>
  </si>
  <si>
    <t>KUKEC</t>
  </si>
  <si>
    <t>0285339</t>
  </si>
  <si>
    <t>0384235</t>
  </si>
  <si>
    <t>KEKEC</t>
  </si>
  <si>
    <t>0397661</t>
  </si>
  <si>
    <t>HABJANIČ</t>
  </si>
  <si>
    <t>0467755</t>
  </si>
  <si>
    <t>KELENC</t>
  </si>
  <si>
    <t>0311925</t>
  </si>
  <si>
    <t>0331612</t>
  </si>
  <si>
    <t>KOSI</t>
  </si>
  <si>
    <t>0698476</t>
  </si>
  <si>
    <t>MEZNARIČ</t>
  </si>
  <si>
    <t>0449738</t>
  </si>
  <si>
    <t>GABROVEC</t>
  </si>
  <si>
    <t>0323537</t>
  </si>
  <si>
    <t>MILOŠIČ</t>
  </si>
  <si>
    <t>0221431</t>
  </si>
  <si>
    <t>MAJERIČ</t>
  </si>
  <si>
    <t>0529522</t>
  </si>
  <si>
    <t>PETROVIČ</t>
  </si>
  <si>
    <t>0223113</t>
  </si>
  <si>
    <t>DANIJEL</t>
  </si>
  <si>
    <t>0246118</t>
  </si>
  <si>
    <t>HORVAT</t>
  </si>
  <si>
    <t>0233535</t>
  </si>
  <si>
    <t>JAKOMINI</t>
  </si>
  <si>
    <t>0286220</t>
  </si>
  <si>
    <t>HAMERŠAK</t>
  </si>
  <si>
    <t>0235164</t>
  </si>
  <si>
    <t>0469209</t>
  </si>
  <si>
    <t>EVA</t>
  </si>
  <si>
    <t>0242788</t>
  </si>
  <si>
    <t>TEKMEC</t>
  </si>
  <si>
    <t>0238269</t>
  </si>
  <si>
    <t>TEMENT</t>
  </si>
  <si>
    <t>0340967</t>
  </si>
  <si>
    <t>JERENKO</t>
  </si>
  <si>
    <t>0242813</t>
  </si>
  <si>
    <t>SILVA</t>
  </si>
  <si>
    <t>0223787</t>
  </si>
  <si>
    <t>GABRIEL</t>
  </si>
  <si>
    <t>ŽUMER</t>
  </si>
  <si>
    <t>0244216</t>
  </si>
  <si>
    <t>0342329</t>
  </si>
  <si>
    <t>ZDENKA</t>
  </si>
  <si>
    <t>BRODNJAK</t>
  </si>
  <si>
    <t>0328325</t>
  </si>
  <si>
    <t>DREVENŠEK</t>
  </si>
  <si>
    <t>0530706</t>
  </si>
  <si>
    <t>0313373</t>
  </si>
  <si>
    <t>PUKL</t>
  </si>
  <si>
    <t>Kamnica</t>
  </si>
  <si>
    <t>0575851</t>
  </si>
  <si>
    <t>KOGELNIK</t>
  </si>
  <si>
    <t>0229062</t>
  </si>
  <si>
    <t>ŠEGOVC</t>
  </si>
  <si>
    <t>0749508</t>
  </si>
  <si>
    <t>0228229</t>
  </si>
  <si>
    <t>KORAT</t>
  </si>
  <si>
    <t>0340331</t>
  </si>
  <si>
    <t>0123856</t>
  </si>
  <si>
    <t>0587452</t>
  </si>
  <si>
    <t>JAN</t>
  </si>
  <si>
    <t>OSOJNIK</t>
  </si>
  <si>
    <t>0433148</t>
  </si>
  <si>
    <t>ŠTRIKER</t>
  </si>
  <si>
    <t>0393114</t>
  </si>
  <si>
    <t>TURNŠEK</t>
  </si>
  <si>
    <t>0389712</t>
  </si>
  <si>
    <t>IRENA</t>
  </si>
  <si>
    <t>BREŽNIK</t>
  </si>
  <si>
    <t>0690768</t>
  </si>
  <si>
    <t>KRESNIK</t>
  </si>
  <si>
    <t>0006993</t>
  </si>
  <si>
    <t>CENCELJ</t>
  </si>
  <si>
    <t>0433125</t>
  </si>
  <si>
    <t>HORJAK</t>
  </si>
  <si>
    <t>0006313</t>
  </si>
  <si>
    <t>Ljubečna</t>
  </si>
  <si>
    <t>0006043</t>
  </si>
  <si>
    <t>LENARD</t>
  </si>
  <si>
    <t>KUZMAN</t>
  </si>
  <si>
    <t>0618100</t>
  </si>
  <si>
    <t>OPRČKAL</t>
  </si>
  <si>
    <t>0308689</t>
  </si>
  <si>
    <t>PREKORŠEK</t>
  </si>
  <si>
    <t>0390550</t>
  </si>
  <si>
    <t>SUHOLEŽNIK</t>
  </si>
  <si>
    <t>0123510</t>
  </si>
  <si>
    <t>ALOJZIJ</t>
  </si>
  <si>
    <t>FLIS</t>
  </si>
  <si>
    <t>0461049</t>
  </si>
  <si>
    <t>TOPOLE GRADIŠNIK</t>
  </si>
  <si>
    <t>0341807</t>
  </si>
  <si>
    <t>DAMIJAN</t>
  </si>
  <si>
    <t>Rimske Toplice</t>
  </si>
  <si>
    <t>0392389</t>
  </si>
  <si>
    <t>MOLAN</t>
  </si>
  <si>
    <t>0029754</t>
  </si>
  <si>
    <t>MATEVŽ</t>
  </si>
  <si>
    <t>DEŽELAK</t>
  </si>
  <si>
    <t>0386689</t>
  </si>
  <si>
    <t>GAJŠEK</t>
  </si>
  <si>
    <t>0475159</t>
  </si>
  <si>
    <t>DELAKORDA</t>
  </si>
  <si>
    <t>0393239</t>
  </si>
  <si>
    <t>OSET</t>
  </si>
  <si>
    <t>0415499</t>
  </si>
  <si>
    <t>RENATA</t>
  </si>
  <si>
    <t>AVGUŠTIN</t>
  </si>
  <si>
    <t>0425822</t>
  </si>
  <si>
    <t>STEPIŠNIK</t>
  </si>
  <si>
    <t>0125369</t>
  </si>
  <si>
    <t>0103705</t>
  </si>
  <si>
    <t>0323828</t>
  </si>
  <si>
    <t>0476036</t>
  </si>
  <si>
    <t>ŽAN</t>
  </si>
  <si>
    <t>0230935</t>
  </si>
  <si>
    <t>PAVLA</t>
  </si>
  <si>
    <t>ARNŠEK</t>
  </si>
  <si>
    <t>0481756</t>
  </si>
  <si>
    <t>ŠALEJ</t>
  </si>
  <si>
    <t>0395398</t>
  </si>
  <si>
    <t>0378159</t>
  </si>
  <si>
    <t>GOLAVŠEK</t>
  </si>
  <si>
    <t>Griže</t>
  </si>
  <si>
    <t>0104786</t>
  </si>
  <si>
    <t>VENGUST</t>
  </si>
  <si>
    <t>0388739</t>
  </si>
  <si>
    <t>LESKOŠEK</t>
  </si>
  <si>
    <t>0384183</t>
  </si>
  <si>
    <t>BRODAR GORIŠEK</t>
  </si>
  <si>
    <t>0640712</t>
  </si>
  <si>
    <t>ALJAŽ</t>
  </si>
  <si>
    <t>GOROPEVŠEK</t>
  </si>
  <si>
    <t>0223504</t>
  </si>
  <si>
    <t>0310396</t>
  </si>
  <si>
    <t>ALEKSANDER</t>
  </si>
  <si>
    <t>FLAJS</t>
  </si>
  <si>
    <t>0223449</t>
  </si>
  <si>
    <t>0228701</t>
  </si>
  <si>
    <t>0305045</t>
  </si>
  <si>
    <t>FRANJO</t>
  </si>
  <si>
    <t>PASARIĆ</t>
  </si>
  <si>
    <t>0104545</t>
  </si>
  <si>
    <t>LESJAK</t>
  </si>
  <si>
    <t>0392324</t>
  </si>
  <si>
    <t>0309233</t>
  </si>
  <si>
    <t>0388370</t>
  </si>
  <si>
    <t>0508234</t>
  </si>
  <si>
    <t>ŽNIDAR</t>
  </si>
  <si>
    <t>0323626</t>
  </si>
  <si>
    <t>TANJA</t>
  </si>
  <si>
    <t>JOŠT</t>
  </si>
  <si>
    <t>0504665</t>
  </si>
  <si>
    <t>SLAVICA ALOJZIJA</t>
  </si>
  <si>
    <t>BRGLEZ</t>
  </si>
  <si>
    <t>0386690</t>
  </si>
  <si>
    <t>0102468</t>
  </si>
  <si>
    <t>0589340</t>
  </si>
  <si>
    <t>POLONA</t>
  </si>
  <si>
    <t>VOŠNJAK</t>
  </si>
  <si>
    <t>0244098</t>
  </si>
  <si>
    <t>DUŠIČ</t>
  </si>
  <si>
    <t>0244129</t>
  </si>
  <si>
    <t>ZAGORIČNIK</t>
  </si>
  <si>
    <t>0284633</t>
  </si>
  <si>
    <t>ADOLF</t>
  </si>
  <si>
    <t>PAJK</t>
  </si>
  <si>
    <t>0412566</t>
  </si>
  <si>
    <t>0325087</t>
  </si>
  <si>
    <t>0424522</t>
  </si>
  <si>
    <t>LORGER</t>
  </si>
  <si>
    <t>0348238</t>
  </si>
  <si>
    <t>0340607</t>
  </si>
  <si>
    <t>0240089</t>
  </si>
  <si>
    <t>BIZJAK</t>
  </si>
  <si>
    <t>0121490</t>
  </si>
  <si>
    <t>DREV</t>
  </si>
  <si>
    <t>0045310</t>
  </si>
  <si>
    <t>ACMAN</t>
  </si>
  <si>
    <t>0645006</t>
  </si>
  <si>
    <t>TADEJ</t>
  </si>
  <si>
    <t>BRITOVŠEK</t>
  </si>
  <si>
    <t>0342236</t>
  </si>
  <si>
    <t>0045626</t>
  </si>
  <si>
    <t>0228467</t>
  </si>
  <si>
    <t>1351469</t>
  </si>
  <si>
    <t>0395800</t>
  </si>
  <si>
    <t>PAPEŽ</t>
  </si>
  <si>
    <t>0313849</t>
  </si>
  <si>
    <t>TEVŽ</t>
  </si>
  <si>
    <t>0521030</t>
  </si>
  <si>
    <t>0337751</t>
  </si>
  <si>
    <t>OREL</t>
  </si>
  <si>
    <t>0240689</t>
  </si>
  <si>
    <t>ŠKRUBEJ</t>
  </si>
  <si>
    <t>0336857</t>
  </si>
  <si>
    <t>PRAZNIK</t>
  </si>
  <si>
    <t>0508312</t>
  </si>
  <si>
    <t>BERNARDA</t>
  </si>
  <si>
    <t>0650563</t>
  </si>
  <si>
    <t>0401152</t>
  </si>
  <si>
    <t>0228571</t>
  </si>
  <si>
    <t>0623390</t>
  </si>
  <si>
    <t>PIKL KNEZ</t>
  </si>
  <si>
    <t>0226071</t>
  </si>
  <si>
    <t>0392503</t>
  </si>
  <si>
    <t>0242871</t>
  </si>
  <si>
    <t>VERONIKA</t>
  </si>
  <si>
    <t>PREK</t>
  </si>
  <si>
    <t>0674405</t>
  </si>
  <si>
    <t>0241197</t>
  </si>
  <si>
    <t>KLADNIK</t>
  </si>
  <si>
    <t>0045575</t>
  </si>
  <si>
    <t>KRAMER</t>
  </si>
  <si>
    <t>0698498</t>
  </si>
  <si>
    <t>RIBIČ</t>
  </si>
  <si>
    <t>0487961</t>
  </si>
  <si>
    <t>0706272</t>
  </si>
  <si>
    <t>NEŽA</t>
  </si>
  <si>
    <t>ZAVOLOVŠEK</t>
  </si>
  <si>
    <t>0331265</t>
  </si>
  <si>
    <t>URŠKA</t>
  </si>
  <si>
    <t>KOČNAR</t>
  </si>
  <si>
    <t>0322630</t>
  </si>
  <si>
    <t>KOPRIVNIKAR</t>
  </si>
  <si>
    <t>Golnik</t>
  </si>
  <si>
    <t>0276264</t>
  </si>
  <si>
    <t>VIKTOR</t>
  </si>
  <si>
    <t>ERZAR</t>
  </si>
  <si>
    <t>0323847</t>
  </si>
  <si>
    <t>JANHAR</t>
  </si>
  <si>
    <t>0326891</t>
  </si>
  <si>
    <t>ŠIPEC</t>
  </si>
  <si>
    <t>0231669</t>
  </si>
  <si>
    <t>REPNIK</t>
  </si>
  <si>
    <t>0233244</t>
  </si>
  <si>
    <t>STUDEN</t>
  </si>
  <si>
    <t>0321503</t>
  </si>
  <si>
    <t>PAVEL</t>
  </si>
  <si>
    <t>KORBAR</t>
  </si>
  <si>
    <t>0231480</t>
  </si>
  <si>
    <t>VALENTIN</t>
  </si>
  <si>
    <t>0238504</t>
  </si>
  <si>
    <t>0419292</t>
  </si>
  <si>
    <t>0359539</t>
  </si>
  <si>
    <t>ŠNUDERL</t>
  </si>
  <si>
    <t>0238743</t>
  </si>
  <si>
    <t>TRILLER</t>
  </si>
  <si>
    <t>0122108</t>
  </si>
  <si>
    <t>LEOPOLD</t>
  </si>
  <si>
    <t>0238409</t>
  </si>
  <si>
    <t>FRLIC</t>
  </si>
  <si>
    <t>0238223</t>
  </si>
  <si>
    <t>GABER</t>
  </si>
  <si>
    <t>0238159</t>
  </si>
  <si>
    <t>0392294</t>
  </si>
  <si>
    <t>KRMELJ</t>
  </si>
  <si>
    <t>0392193</t>
  </si>
  <si>
    <t>0089560</t>
  </si>
  <si>
    <t>HABJAN</t>
  </si>
  <si>
    <t>0392017</t>
  </si>
  <si>
    <t>0261788</t>
  </si>
  <si>
    <t>PREVODNIK</t>
  </si>
  <si>
    <t>0238760</t>
  </si>
  <si>
    <t>MITJA</t>
  </si>
  <si>
    <t>FRLAN</t>
  </si>
  <si>
    <t>0480330</t>
  </si>
  <si>
    <t>0091047</t>
  </si>
  <si>
    <t>URH</t>
  </si>
  <si>
    <t>0270602</t>
  </si>
  <si>
    <t>HOMEC</t>
  </si>
  <si>
    <t>0328290</t>
  </si>
  <si>
    <t>0075479</t>
  </si>
  <si>
    <t>DEŽMAN</t>
  </si>
  <si>
    <t>0357419</t>
  </si>
  <si>
    <t>BRINŠEK</t>
  </si>
  <si>
    <t>0326851</t>
  </si>
  <si>
    <t>ALJANČIČ</t>
  </si>
  <si>
    <t>0224861</t>
  </si>
  <si>
    <t>ROZMAN</t>
  </si>
  <si>
    <t>0556293</t>
  </si>
  <si>
    <t>KALIGARIČ</t>
  </si>
  <si>
    <t>0316265</t>
  </si>
  <si>
    <t>ĐULIANO</t>
  </si>
  <si>
    <t>0533160</t>
  </si>
  <si>
    <t>MANUEL</t>
  </si>
  <si>
    <t>BONACA</t>
  </si>
  <si>
    <t>0680726</t>
  </si>
  <si>
    <t>LILJANA</t>
  </si>
  <si>
    <t>BOGDAN</t>
  </si>
  <si>
    <t>0209764</t>
  </si>
  <si>
    <t>FRANETIČ</t>
  </si>
  <si>
    <t>2000020</t>
  </si>
  <si>
    <t>BORIS</t>
  </si>
  <si>
    <t>PRELEC</t>
  </si>
  <si>
    <t>Vremski Britof</t>
  </si>
  <si>
    <t>0207370</t>
  </si>
  <si>
    <t>DARIJO</t>
  </si>
  <si>
    <t>0338055</t>
  </si>
  <si>
    <t>DUJC</t>
  </si>
  <si>
    <t>0122037</t>
  </si>
  <si>
    <t>ROŽANC</t>
  </si>
  <si>
    <t>0433329</t>
  </si>
  <si>
    <t>STOJAN</t>
  </si>
  <si>
    <t>BARUCA</t>
  </si>
  <si>
    <t>1221972</t>
  </si>
  <si>
    <t>TONE</t>
  </si>
  <si>
    <t>FRAS</t>
  </si>
  <si>
    <t>1261526</t>
  </si>
  <si>
    <t>Škofije</t>
  </si>
  <si>
    <t>0275280</t>
  </si>
  <si>
    <t>BOŽIČ</t>
  </si>
  <si>
    <t>0454472</t>
  </si>
  <si>
    <t>TINA</t>
  </si>
  <si>
    <t>JURKOVIĆ</t>
  </si>
  <si>
    <t>0201441</t>
  </si>
  <si>
    <t>MARIO</t>
  </si>
  <si>
    <t>GIASSI</t>
  </si>
  <si>
    <t>Portorož</t>
  </si>
  <si>
    <t>0404310</t>
  </si>
  <si>
    <t>MARINO</t>
  </si>
  <si>
    <t>ZLATIČ</t>
  </si>
  <si>
    <t>0907300</t>
  </si>
  <si>
    <t>VOLOVEC</t>
  </si>
  <si>
    <t>0685695</t>
  </si>
  <si>
    <t>BOSTELE</t>
  </si>
  <si>
    <t>0004135</t>
  </si>
  <si>
    <t>PETERKOVIČ</t>
  </si>
  <si>
    <t>0396497</t>
  </si>
  <si>
    <t>ZEVNIK</t>
  </si>
  <si>
    <t>0436184</t>
  </si>
  <si>
    <t>ŽNIDERŠIČ</t>
  </si>
  <si>
    <t>0283188</t>
  </si>
  <si>
    <t>ŠPILER</t>
  </si>
  <si>
    <t>Dobova</t>
  </si>
  <si>
    <t>0456748</t>
  </si>
  <si>
    <t>BOGOVIČ</t>
  </si>
  <si>
    <t>0517589</t>
  </si>
  <si>
    <t>MIRJANA</t>
  </si>
  <si>
    <t>HUBMAN UREK</t>
  </si>
  <si>
    <t>0650050</t>
  </si>
  <si>
    <t>KATIČ</t>
  </si>
  <si>
    <t>0003827</t>
  </si>
  <si>
    <t>ŽIBERT</t>
  </si>
  <si>
    <t>0281761</t>
  </si>
  <si>
    <t>KODRIČ</t>
  </si>
  <si>
    <t>0283648</t>
  </si>
  <si>
    <t>ROZALIJA</t>
  </si>
  <si>
    <t>KOVAČIČ</t>
  </si>
  <si>
    <t>0004429</t>
  </si>
  <si>
    <t>0232595</t>
  </si>
  <si>
    <t>CVETKOVIČ</t>
  </si>
  <si>
    <t>0392649</t>
  </si>
  <si>
    <t>UREK</t>
  </si>
  <si>
    <t>0269131</t>
  </si>
  <si>
    <t>LJUDMILA</t>
  </si>
  <si>
    <t>JURMAN</t>
  </si>
  <si>
    <t>0230932</t>
  </si>
  <si>
    <t>BOŽA</t>
  </si>
  <si>
    <t>BALJA</t>
  </si>
  <si>
    <t>0324147</t>
  </si>
  <si>
    <t>SODIČ</t>
  </si>
  <si>
    <t>0003832</t>
  </si>
  <si>
    <t>BOSINA</t>
  </si>
  <si>
    <t>0456792</t>
  </si>
  <si>
    <t>VLADKA</t>
  </si>
  <si>
    <t>FILIPČIĆ</t>
  </si>
  <si>
    <t>0268507</t>
  </si>
  <si>
    <t>GERJEVIČ</t>
  </si>
  <si>
    <t>0406550</t>
  </si>
  <si>
    <t>0436969</t>
  </si>
  <si>
    <t>DRUGOVIČ</t>
  </si>
  <si>
    <t>0317660</t>
  </si>
  <si>
    <t>FRIGELJ</t>
  </si>
  <si>
    <t>0268558</t>
  </si>
  <si>
    <t>GRAMC</t>
  </si>
  <si>
    <t>0396484</t>
  </si>
  <si>
    <t>KRANJC</t>
  </si>
  <si>
    <t>Bizeljsko</t>
  </si>
  <si>
    <t>0447900</t>
  </si>
  <si>
    <t>BUDIČ</t>
  </si>
  <si>
    <t>Jesenice na Dolenjskem</t>
  </si>
  <si>
    <t>0391399</t>
  </si>
  <si>
    <t>Krška vas</t>
  </si>
  <si>
    <t>0226633</t>
  </si>
  <si>
    <t>0671480</t>
  </si>
  <si>
    <t>0456828</t>
  </si>
  <si>
    <t>MELITA</t>
  </si>
  <si>
    <t>KROŠELJ</t>
  </si>
  <si>
    <t>0390231</t>
  </si>
  <si>
    <t>ROŽMAN</t>
  </si>
  <si>
    <t>0027238</t>
  </si>
  <si>
    <t>DRAGUTIN</t>
  </si>
  <si>
    <t>TOMAŽIN</t>
  </si>
  <si>
    <t>Raka</t>
  </si>
  <si>
    <t>0203913</t>
  </si>
  <si>
    <t>ŠTEFKA</t>
  </si>
  <si>
    <t>BOHORČ</t>
  </si>
  <si>
    <t>Brestanica</t>
  </si>
  <si>
    <t>0124471</t>
  </si>
  <si>
    <t>KOŽAR</t>
  </si>
  <si>
    <t>Senovo</t>
  </si>
  <si>
    <t>0027004</t>
  </si>
  <si>
    <t>0240078</t>
  </si>
  <si>
    <t>Studenec</t>
  </si>
  <si>
    <t>0280105</t>
  </si>
  <si>
    <t>ŠVIGELJ</t>
  </si>
  <si>
    <t>0395814</t>
  </si>
  <si>
    <t>JANOŠ</t>
  </si>
  <si>
    <t>JANC</t>
  </si>
  <si>
    <t>0123876</t>
  </si>
  <si>
    <t>POVHE</t>
  </si>
  <si>
    <t>0466360</t>
  </si>
  <si>
    <t>KOŠAK</t>
  </si>
  <si>
    <t>0027832</t>
  </si>
  <si>
    <t>0320354</t>
  </si>
  <si>
    <t>JERELE</t>
  </si>
  <si>
    <t>0236503</t>
  </si>
  <si>
    <t>PONIKVAR</t>
  </si>
  <si>
    <t>0587882</t>
  </si>
  <si>
    <t>JORDAN</t>
  </si>
  <si>
    <t>2000452</t>
  </si>
  <si>
    <t>LEVIČAR ŠKEDELJ</t>
  </si>
  <si>
    <t>Podbočje</t>
  </si>
  <si>
    <t>0736096</t>
  </si>
  <si>
    <t>KORENČAN</t>
  </si>
  <si>
    <t>0585591</t>
  </si>
  <si>
    <t>MEOLIC</t>
  </si>
  <si>
    <t>0505865</t>
  </si>
  <si>
    <t>ŽITEK</t>
  </si>
  <si>
    <t>0596418</t>
  </si>
  <si>
    <t>DERVARIČ</t>
  </si>
  <si>
    <t>0273718</t>
  </si>
  <si>
    <t>BALER</t>
  </si>
  <si>
    <t>0048139</t>
  </si>
  <si>
    <t>CUG</t>
  </si>
  <si>
    <t>0723821</t>
  </si>
  <si>
    <t>PLOHL</t>
  </si>
  <si>
    <t>Mačkovci</t>
  </si>
  <si>
    <t>0391676</t>
  </si>
  <si>
    <t>VLADISLAV</t>
  </si>
  <si>
    <t>BALAŽIC</t>
  </si>
  <si>
    <t>0250177</t>
  </si>
  <si>
    <t>GUSTAV</t>
  </si>
  <si>
    <t>PODLESEK</t>
  </si>
  <si>
    <t>Martjanci</t>
  </si>
  <si>
    <t>0254756</t>
  </si>
  <si>
    <t>SRAKA</t>
  </si>
  <si>
    <t>1274916</t>
  </si>
  <si>
    <t>0424768</t>
  </si>
  <si>
    <t>ZLATKA</t>
  </si>
  <si>
    <t>JEREBIC</t>
  </si>
  <si>
    <t>0320716</t>
  </si>
  <si>
    <t>VINCENC</t>
  </si>
  <si>
    <t>FERENČAK</t>
  </si>
  <si>
    <t>0232368</t>
  </si>
  <si>
    <t>SEVER</t>
  </si>
  <si>
    <t>0434448</t>
  </si>
  <si>
    <t>SOVIČ</t>
  </si>
  <si>
    <t>0370101</t>
  </si>
  <si>
    <t>KRAJNC</t>
  </si>
  <si>
    <t>0222865</t>
  </si>
  <si>
    <t>FORJAN</t>
  </si>
  <si>
    <t>0333166</t>
  </si>
  <si>
    <t>ŠKAFAR</t>
  </si>
  <si>
    <t>0417317</t>
  </si>
  <si>
    <t>MARJETKA</t>
  </si>
  <si>
    <t>NOVAK</t>
  </si>
  <si>
    <t>0328369</t>
  </si>
  <si>
    <t>JURINEC</t>
  </si>
  <si>
    <t>0739301</t>
  </si>
  <si>
    <t>RANTAŠA</t>
  </si>
  <si>
    <t>0232262</t>
  </si>
  <si>
    <t>BOGOMIR</t>
  </si>
  <si>
    <t>ŠTUHEC</t>
  </si>
  <si>
    <t>0224941</t>
  </si>
  <si>
    <t>SENČAR</t>
  </si>
  <si>
    <t>0228337</t>
  </si>
  <si>
    <t>0041816</t>
  </si>
  <si>
    <t>ŠTEBIH</t>
  </si>
  <si>
    <t>0385821</t>
  </si>
  <si>
    <t>TIŠLAR</t>
  </si>
  <si>
    <t>0427978</t>
  </si>
  <si>
    <t>SLAVIČ</t>
  </si>
  <si>
    <t>0242345</t>
  </si>
  <si>
    <t>0457301</t>
  </si>
  <si>
    <t>LANČIČ</t>
  </si>
  <si>
    <t>0309402</t>
  </si>
  <si>
    <t>VRBNJAK</t>
  </si>
  <si>
    <t>0342837</t>
  </si>
  <si>
    <t>0270946</t>
  </si>
  <si>
    <t>SLANA</t>
  </si>
  <si>
    <t>0261240</t>
  </si>
  <si>
    <t>0413838</t>
  </si>
  <si>
    <t>KREFT</t>
  </si>
  <si>
    <t>0120377</t>
  </si>
  <si>
    <t>KAUČIČ</t>
  </si>
  <si>
    <t>Spodnji Ivanjci</t>
  </si>
  <si>
    <t>0268721</t>
  </si>
  <si>
    <t>DRAGO</t>
  </si>
  <si>
    <t>0310089</t>
  </si>
  <si>
    <t>MERČNIK</t>
  </si>
  <si>
    <t>0014650</t>
  </si>
  <si>
    <t>VEBERIČ</t>
  </si>
  <si>
    <t>0390691</t>
  </si>
  <si>
    <t>IGOR</t>
  </si>
  <si>
    <t>ŠKRLEC</t>
  </si>
  <si>
    <t>0123399</t>
  </si>
  <si>
    <t>EMIL</t>
  </si>
  <si>
    <t>0619430</t>
  </si>
  <si>
    <t>VIKTORIJA</t>
  </si>
  <si>
    <t>JURŠIČ</t>
  </si>
  <si>
    <t>0532778</t>
  </si>
  <si>
    <t>SUKIČ</t>
  </si>
  <si>
    <t>0323121</t>
  </si>
  <si>
    <t>FAŠALEK</t>
  </si>
  <si>
    <t>0415074</t>
  </si>
  <si>
    <t>BRAČKO</t>
  </si>
  <si>
    <t>0338642</t>
  </si>
  <si>
    <t>KOCBEK</t>
  </si>
  <si>
    <t>0407344</t>
  </si>
  <si>
    <t>DENIS</t>
  </si>
  <si>
    <t>VRAČKO</t>
  </si>
  <si>
    <t>0457220</t>
  </si>
  <si>
    <t>ANKA</t>
  </si>
  <si>
    <t>0340416</t>
  </si>
  <si>
    <t>FUJS</t>
  </si>
  <si>
    <t>0389954</t>
  </si>
  <si>
    <t>KATAN</t>
  </si>
  <si>
    <t>0503009</t>
  </si>
  <si>
    <t>0413764</t>
  </si>
  <si>
    <t>UROŠ</t>
  </si>
  <si>
    <t>CETL</t>
  </si>
  <si>
    <t>0201039</t>
  </si>
  <si>
    <t>0394963</t>
  </si>
  <si>
    <t>HAMLER</t>
  </si>
  <si>
    <t>0120392</t>
  </si>
  <si>
    <t>0328467</t>
  </si>
  <si>
    <t>KAREL</t>
  </si>
  <si>
    <t>KLOBASA</t>
  </si>
  <si>
    <t>0333541</t>
  </si>
  <si>
    <t>SINIC</t>
  </si>
  <si>
    <t>0272961</t>
  </si>
  <si>
    <t>REGINA</t>
  </si>
  <si>
    <t>KUZMA</t>
  </si>
  <si>
    <t>0653484</t>
  </si>
  <si>
    <t>GOMBOC</t>
  </si>
  <si>
    <t>0251112</t>
  </si>
  <si>
    <t>CIGLAR</t>
  </si>
  <si>
    <t>0243808</t>
  </si>
  <si>
    <t>KOLOMAN</t>
  </si>
  <si>
    <t>KOSEDNAR</t>
  </si>
  <si>
    <t>0325661</t>
  </si>
  <si>
    <t>0448666</t>
  </si>
  <si>
    <t>TEJA</t>
  </si>
  <si>
    <t>KEREC</t>
  </si>
  <si>
    <t>0247064</t>
  </si>
  <si>
    <t>POREDOŠ</t>
  </si>
  <si>
    <t>0245038</t>
  </si>
  <si>
    <t>BOKAN</t>
  </si>
  <si>
    <t>0385355</t>
  </si>
  <si>
    <t>MAJCAN</t>
  </si>
  <si>
    <t>0238851</t>
  </si>
  <si>
    <t>GOBAR</t>
  </si>
  <si>
    <t>0384983</t>
  </si>
  <si>
    <t>GUMILAR</t>
  </si>
  <si>
    <t>0051685</t>
  </si>
  <si>
    <t>GRANFOL</t>
  </si>
  <si>
    <t>0232338</t>
  </si>
  <si>
    <t>BEŽAN</t>
  </si>
  <si>
    <t>0312368</t>
  </si>
  <si>
    <t>0052890</t>
  </si>
  <si>
    <t>PERTOCI</t>
  </si>
  <si>
    <t>0419493</t>
  </si>
  <si>
    <t>CIGÜT</t>
  </si>
  <si>
    <t>0385918</t>
  </si>
  <si>
    <t>VUKAN</t>
  </si>
  <si>
    <t>0385262</t>
  </si>
  <si>
    <t>0251652</t>
  </si>
  <si>
    <t>CELEC</t>
  </si>
  <si>
    <t>0235334</t>
  </si>
  <si>
    <t>BELA</t>
  </si>
  <si>
    <t>0235352</t>
  </si>
  <si>
    <t>EMA</t>
  </si>
  <si>
    <t>ŽELODEC</t>
  </si>
  <si>
    <t>0266087</t>
  </si>
  <si>
    <t>0326775</t>
  </si>
  <si>
    <t>LEJKO</t>
  </si>
  <si>
    <t>0249147</t>
  </si>
  <si>
    <t>HARI</t>
  </si>
  <si>
    <t>0220996</t>
  </si>
  <si>
    <t>BAKAN</t>
  </si>
  <si>
    <t>0337158</t>
  </si>
  <si>
    <t>KLONFAR</t>
  </si>
  <si>
    <t>0410465</t>
  </si>
  <si>
    <t>JABLANOVEC</t>
  </si>
  <si>
    <t>0511292</t>
  </si>
  <si>
    <t>0244455</t>
  </si>
  <si>
    <t>KLEMENT</t>
  </si>
  <si>
    <t>0248052</t>
  </si>
  <si>
    <t>RANKO</t>
  </si>
  <si>
    <t>0221945</t>
  </si>
  <si>
    <t>BODANEC</t>
  </si>
  <si>
    <t>0432783</t>
  </si>
  <si>
    <t>0384680</t>
  </si>
  <si>
    <t>BOJANA</t>
  </si>
  <si>
    <t>BERTALANIČ</t>
  </si>
  <si>
    <t>0234334</t>
  </si>
  <si>
    <t>FLISAR</t>
  </si>
  <si>
    <t>0228509</t>
  </si>
  <si>
    <t>LOVENJAK</t>
  </si>
  <si>
    <t>0330960</t>
  </si>
  <si>
    <t>ŠTRAMEC</t>
  </si>
  <si>
    <t>0243781</t>
  </si>
  <si>
    <t>KRANČIČ</t>
  </si>
  <si>
    <t>0229796</t>
  </si>
  <si>
    <t>KRIŽANIČ</t>
  </si>
  <si>
    <t>0325937</t>
  </si>
  <si>
    <t>0391902</t>
  </si>
  <si>
    <t>VAJS</t>
  </si>
  <si>
    <t>0319359</t>
  </si>
  <si>
    <t>0515515</t>
  </si>
  <si>
    <t>KOZAR</t>
  </si>
  <si>
    <t>0457209</t>
  </si>
  <si>
    <t>DARJA</t>
  </si>
  <si>
    <t>0385443</t>
  </si>
  <si>
    <t>NEMEC</t>
  </si>
  <si>
    <t>0263017</t>
  </si>
  <si>
    <t>PINTARIČ</t>
  </si>
  <si>
    <t>0239109</t>
  </si>
  <si>
    <t>0391713</t>
  </si>
  <si>
    <t>FREDI</t>
  </si>
  <si>
    <t>0978388</t>
  </si>
  <si>
    <t>SILVIJA</t>
  </si>
  <si>
    <t>GIDER ZAMUDA</t>
  </si>
  <si>
    <t>0269953</t>
  </si>
  <si>
    <t>0246894</t>
  </si>
  <si>
    <t>BALIGAČ</t>
  </si>
  <si>
    <t>0200571</t>
  </si>
  <si>
    <t>PLOJ</t>
  </si>
  <si>
    <t>0395133</t>
  </si>
  <si>
    <t>SAŠO</t>
  </si>
  <si>
    <t>PEČEK</t>
  </si>
  <si>
    <t>0621468</t>
  </si>
  <si>
    <t>NIKO</t>
  </si>
  <si>
    <t>MULEC</t>
  </si>
  <si>
    <t>0229580</t>
  </si>
  <si>
    <t>TROPENAUER</t>
  </si>
  <si>
    <t>0337928</t>
  </si>
  <si>
    <t>CIPOT</t>
  </si>
  <si>
    <t>0385004</t>
  </si>
  <si>
    <t>0255170</t>
  </si>
  <si>
    <t>FRIDERIKA</t>
  </si>
  <si>
    <t>KOLARIČ</t>
  </si>
  <si>
    <t>0432826</t>
  </si>
  <si>
    <t>ŠERNEK</t>
  </si>
  <si>
    <t>0404354</t>
  </si>
  <si>
    <t>PIVAR</t>
  </si>
  <si>
    <t>0541305</t>
  </si>
  <si>
    <t>GROSMAN</t>
  </si>
  <si>
    <t>0456983</t>
  </si>
  <si>
    <t>ALBIN</t>
  </si>
  <si>
    <t>SEREC</t>
  </si>
  <si>
    <t>0224664</t>
  </si>
  <si>
    <t>HOŠTETER</t>
  </si>
  <si>
    <t>0466078</t>
  </si>
  <si>
    <t>0505395</t>
  </si>
  <si>
    <t>BLAŽKA</t>
  </si>
  <si>
    <t>MAJER TKALEC</t>
  </si>
  <si>
    <t>0266407</t>
  </si>
  <si>
    <t>MARIČ</t>
  </si>
  <si>
    <t>ŠERBINEK</t>
  </si>
  <si>
    <t>SLAVKA</t>
  </si>
  <si>
    <t>FARKAŠ</t>
  </si>
  <si>
    <t>ć</t>
  </si>
  <si>
    <t>0388525</t>
  </si>
  <si>
    <t>0283078</t>
  </si>
  <si>
    <t>ŠKRABAR</t>
  </si>
  <si>
    <t>1.6.2024 - 31.5.2026</t>
  </si>
  <si>
    <r>
      <rPr>
        <b/>
        <sz val="11"/>
        <color rgb="FF000000"/>
        <rFont val="Calibri"/>
        <family val="2"/>
        <charset val="238"/>
      </rPr>
      <t xml:space="preserve">POROČILO ZA JAVNO OBJAVO PODATKOV - </t>
    </r>
    <r>
      <rPr>
        <b/>
        <sz val="11"/>
        <color rgb="FF66952E"/>
        <rFont val="Calibri"/>
        <family val="2"/>
        <charset val="238"/>
      </rPr>
      <t>PRAVNE OSEBE</t>
    </r>
  </si>
  <si>
    <t>Ime podjetja</t>
  </si>
  <si>
    <t>Davčna številka</t>
  </si>
  <si>
    <t>Matična številka</t>
  </si>
  <si>
    <t>Poslovni naslov</t>
  </si>
  <si>
    <t>Poštna številka</t>
  </si>
  <si>
    <t>Pošta</t>
  </si>
  <si>
    <t>0339083</t>
  </si>
  <si>
    <t>PUŠNER, OPRAVLJANJE KMETIJSKIH DEJAVNOSTI, D.O.O.</t>
  </si>
  <si>
    <t>88853632</t>
  </si>
  <si>
    <t>DOBROVLJE PRI MOZIRJU 6</t>
  </si>
  <si>
    <t>3331-SI</t>
  </si>
  <si>
    <t>Objavljeni bodo samo obvezni podatki, medtem ko gre za podatek o občini za kontrolni podatek.</t>
  </si>
  <si>
    <t>0725605</t>
  </si>
  <si>
    <t>PRODAJA MEDU, GREGOR ŠEMEN S.P.</t>
  </si>
  <si>
    <t>16881532</t>
  </si>
  <si>
    <t>LIPA 145A</t>
  </si>
  <si>
    <t>9231-SI</t>
  </si>
  <si>
    <t>1353827</t>
  </si>
  <si>
    <t>VRTNARIJA KOCJANČIČ ROK KOCJANČIČ S.P.</t>
  </si>
  <si>
    <t>36884359</t>
  </si>
  <si>
    <t>KRIVA POT 29</t>
  </si>
  <si>
    <t>1000-SI</t>
  </si>
  <si>
    <t>0665702</t>
  </si>
  <si>
    <t>VRTNARSTVO-CVETLIČARSTVO "CVETKA" PRKIČ CVETKA S.P.</t>
  </si>
  <si>
    <t>14847396</t>
  </si>
  <si>
    <t>VANČA VAS 43</t>
  </si>
  <si>
    <t>9251-SI</t>
  </si>
  <si>
    <t>1242670</t>
  </si>
  <si>
    <t>PRIDELAVA JAGODIČEVJA RATEJ, SAŠA RATEJ S.P.</t>
  </si>
  <si>
    <t>62784994</t>
  </si>
  <si>
    <t>DOBRIŠA VAS 50</t>
  </si>
  <si>
    <t>3301-SI</t>
  </si>
  <si>
    <t>1270930</t>
  </si>
  <si>
    <t>V &amp; V, PROIZVODNJA IN TRGOVINA, D.O.O.</t>
  </si>
  <si>
    <t>21232571</t>
  </si>
  <si>
    <t>KOLODVORSKA ULICA 16</t>
  </si>
  <si>
    <t>9240-SI</t>
  </si>
  <si>
    <t>0318464</t>
  </si>
  <si>
    <t>VRTNARSTVO IN CVETLIČARSTVO, BOGDAN ALEŠ S.P.</t>
  </si>
  <si>
    <t>50947575</t>
  </si>
  <si>
    <t>LOKE PRI MOZIRJU 24</t>
  </si>
  <si>
    <t>3330-SI</t>
  </si>
  <si>
    <t>0229357</t>
  </si>
  <si>
    <t>INŠTITUT ZA HMELJARSTVO IN PIVOVARSTVO SLOVENIJE</t>
  </si>
  <si>
    <t>93987161</t>
  </si>
  <si>
    <t>CESTA ŽALSKEGA TABORA 2</t>
  </si>
  <si>
    <t>3310-SI</t>
  </si>
  <si>
    <t>1286377</t>
  </si>
  <si>
    <t>MIZARSTVO STOPAR, TOMAŽ STOPAR S.P.</t>
  </si>
  <si>
    <t>59361085</t>
  </si>
  <si>
    <t>CESTA V LOKE 13</t>
  </si>
  <si>
    <t>0209730</t>
  </si>
  <si>
    <t>KMETIJSKI INŠTITUT SLOVENIJE</t>
  </si>
  <si>
    <t>23887729</t>
  </si>
  <si>
    <t>HACQUETOVA ULICA 17</t>
  </si>
  <si>
    <t>0324697</t>
  </si>
  <si>
    <t>BURGOX PROIZVODNJA IN TRGOVINA, D.O.O.</t>
  </si>
  <si>
    <t>37214250</t>
  </si>
  <si>
    <t>GLAVARJEVA CESTA 43</t>
  </si>
  <si>
    <t>1218-SI</t>
  </si>
  <si>
    <t>0122952</t>
  </si>
  <si>
    <t>PP - AGRO, POLJEDELSTVO IN PROIZVODNJA D.O.O.</t>
  </si>
  <si>
    <t>91002516</t>
  </si>
  <si>
    <t>TRŽAŠKA CESTA 41A</t>
  </si>
  <si>
    <t>2000-SI</t>
  </si>
  <si>
    <t>1406587</t>
  </si>
  <si>
    <t>KUMER 1687, PRIDELAVA, TRGOVINA IN DRUGE STORITVE, D.O.O.</t>
  </si>
  <si>
    <t>48109703</t>
  </si>
  <si>
    <t>TRGOVIŠČE 17</t>
  </si>
  <si>
    <t>2274-SI</t>
  </si>
  <si>
    <t>0201472</t>
  </si>
  <si>
    <t>HORTIKULTURA PLANTAŽE IN GRADNJE BREŽICE D.O.O.</t>
  </si>
  <si>
    <t>22078118</t>
  </si>
  <si>
    <t>GORNJI LENART 28A</t>
  </si>
  <si>
    <t>8250-SI</t>
  </si>
  <si>
    <t>0120511</t>
  </si>
  <si>
    <t>KŽK, KMETIJSTVO, D.O.O.</t>
  </si>
  <si>
    <t>13718886</t>
  </si>
  <si>
    <t>ŽABNICA 70</t>
  </si>
  <si>
    <t>4209-SI</t>
  </si>
  <si>
    <t>0209623</t>
  </si>
  <si>
    <t>JERUZALEM ORMOŽ, STORITVE, AGRAR, TRGOVINA D.O.O.</t>
  </si>
  <si>
    <t>56985193</t>
  </si>
  <si>
    <t>KERENČIČEV TRG 8</t>
  </si>
  <si>
    <t>2270-SI</t>
  </si>
  <si>
    <t>0200988</t>
  </si>
  <si>
    <t>AGROEMONA, KMETIJSTVO D.D.</t>
  </si>
  <si>
    <t>67610242</t>
  </si>
  <si>
    <t>DEPALA VAS 49</t>
  </si>
  <si>
    <t>1230-SI</t>
  </si>
  <si>
    <t>1250953</t>
  </si>
  <si>
    <t>KMETIJSTVO ČADEŽ, ALEŠ ČADEŽ, S.P.</t>
  </si>
  <si>
    <t>72034238</t>
  </si>
  <si>
    <t>DELNICE 7</t>
  </si>
  <si>
    <t>4223-SI</t>
  </si>
  <si>
    <t>0278315</t>
  </si>
  <si>
    <t>KMETIJSTVO ČRNCI - PODJETJE ZA PROIZVODNJO IN TRŽENJE D.O.O.</t>
  </si>
  <si>
    <t>39217558</t>
  </si>
  <si>
    <t>ČRNCI 2B</t>
  </si>
  <si>
    <t>9253-SI</t>
  </si>
  <si>
    <t>0342507</t>
  </si>
  <si>
    <t>DARSAD PODJETJE ZA KMETIJSKO PROIZVODNJO, TRGOVINO NA DEBELO IN DROBNO D.O.O.</t>
  </si>
  <si>
    <t>83981268</t>
  </si>
  <si>
    <t>ZGORNJA POHANCA 4</t>
  </si>
  <si>
    <t>8272-SI</t>
  </si>
  <si>
    <t>Zdole</t>
  </si>
  <si>
    <t>0289884</t>
  </si>
  <si>
    <t>SADJARSTVO BLANCA KMETIJSKA PROIZVODNJA, D.O.O.</t>
  </si>
  <si>
    <t>35633921</t>
  </si>
  <si>
    <t>CESTA 4. JULIJA 134</t>
  </si>
  <si>
    <t>8270-SI</t>
  </si>
  <si>
    <t>0124696</t>
  </si>
  <si>
    <t>KMETIJSKA ZADRUGA ŠALEŠKA DOLINA, Z.O.O.</t>
  </si>
  <si>
    <t>35652209</t>
  </si>
  <si>
    <t>METLEČE 7</t>
  </si>
  <si>
    <t>3325-SI</t>
  </si>
  <si>
    <t>0221001</t>
  </si>
  <si>
    <t>BEC ROMAN S.P. - PRIDELOVANJE IN DODELOVANJE SADIK ZA VINOGRADNIŠTVO IN SADJARSTVO</t>
  </si>
  <si>
    <t>15947947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</si>
</sst>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sz val="11"/>
      <color rgb="FF000000"/>
      <name val="Calibri"/>
      <family val="2"/>
      <charset val="238"/>
      <scheme val="minor"/>
    </font>
    <font>
      <b/>
      <sz val="11"/>
      <color rgb="FF529DBA"/>
      <name val="Calibri"/>
      <family val="2"/>
      <charset val="238"/>
      <scheme val="minor"/>
    </font>
    <font>
      <b/>
      <sz val="11"/>
      <color theme="1"/>
      <name val="Calibri"/>
      <family val="2"/>
      <scheme val="minor"/>
    </font>
    <font>
      <sz val="11"/>
      <color theme="0"/>
      <name val="Calibri"/>
      <family val="2"/>
      <scheme val="minor"/>
    </font>
    <font>
      <sz val="11"/>
      <color rgb="FFFF0000"/>
      <name val="Calibri"/>
      <family val="2"/>
      <scheme val="minor"/>
    </font>
    <font>
      <u/>
      <sz val="11"/>
      <color theme="10"/>
      <name val="Calibri"/>
      <family val="2"/>
      <scheme val="minor"/>
    </font>
    <font>
      <sz val="8"/>
      <name val="Calibri"/>
      <family val="2"/>
      <scheme val="minor"/>
    </font>
    <font>
      <b/>
      <sz val="11"/>
      <color theme="1"/>
      <name val="Calibri"/>
      <family val="2"/>
      <charset val="238"/>
    </font>
    <font>
      <b/>
      <sz val="11"/>
      <color rgb="FF000000"/>
      <name val="Calibri"/>
      <family val="2"/>
      <charset val="238"/>
    </font>
    <font>
      <b/>
      <sz val="11"/>
      <color rgb="FF66952E"/>
      <name val="Calibri"/>
      <family val="2"/>
      <charset val="238"/>
    </font>
  </fonts>
  <fills count="5">
    <fill>
      <patternFill patternType="none"/>
    </fill>
    <fill>
      <patternFill patternType="gray125"/>
    </fill>
    <fill>
      <patternFill patternType="solid">
        <fgColor rgb="FF529DBA"/>
        <bgColor indexed="64"/>
      </patternFill>
    </fill>
    <fill>
      <patternFill patternType="solid">
        <fgColor theme="5" tint="0.79998168889431442"/>
        <bgColor indexed="64"/>
      </patternFill>
    </fill>
    <fill>
      <patternFill patternType="solid">
        <fgColor rgb="FF66952E"/>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56">
    <xf numFmtId="0" fontId="0" fillId="0" borderId="0" xfId="0"/>
    <xf numFmtId="0" fontId="6" fillId="2" borderId="1" xfId="0" applyFont="1" applyFill="1" applyBorder="1" applyAlignment="1">
      <alignment horizontal="right" vertical="center"/>
    </xf>
    <xf numFmtId="0" fontId="5" fillId="3" borderId="1" xfId="0" applyFont="1" applyFill="1" applyBorder="1" applyAlignment="1">
      <alignment horizontal="center"/>
    </xf>
    <xf numFmtId="0" fontId="7" fillId="0" borderId="1" xfId="0" applyFont="1" applyBorder="1" applyAlignment="1">
      <alignment horizontal="center"/>
    </xf>
    <xf numFmtId="0" fontId="6" fillId="2" borderId="1" xfId="0" applyFont="1" applyFill="1" applyBorder="1" applyAlignment="1">
      <alignment horizontal="right"/>
    </xf>
    <xf numFmtId="0" fontId="0" fillId="3" borderId="1" xfId="0" applyFill="1" applyBorder="1" applyAlignment="1">
      <alignment horizontal="center"/>
    </xf>
    <xf numFmtId="0" fontId="0" fillId="0" borderId="1" xfId="0" applyBorder="1"/>
    <xf numFmtId="0" fontId="0" fillId="0" borderId="0" xfId="0" applyAlignment="1">
      <alignment horizontal="center"/>
    </xf>
    <xf numFmtId="0" fontId="7" fillId="0" borderId="0" xfId="0" applyFont="1" applyAlignment="1">
      <alignment horizontal="center"/>
    </xf>
    <xf numFmtId="0" fontId="0" fillId="3" borderId="9" xfId="0" applyFill="1" applyBorder="1" applyAlignment="1">
      <alignment horizontal="center"/>
    </xf>
    <xf numFmtId="0" fontId="0" fillId="0" borderId="10" xfId="0" applyBorder="1"/>
    <xf numFmtId="0" fontId="0" fillId="0" borderId="11" xfId="0" applyBorder="1"/>
    <xf numFmtId="17" fontId="0" fillId="0" borderId="0" xfId="0" applyNumberFormat="1"/>
    <xf numFmtId="4" fontId="0" fillId="0" borderId="0" xfId="0" applyNumberFormat="1"/>
    <xf numFmtId="4" fontId="7" fillId="0" borderId="0" xfId="0" applyNumberFormat="1" applyFont="1" applyAlignment="1">
      <alignment horizontal="right"/>
    </xf>
    <xf numFmtId="4" fontId="0" fillId="0" borderId="0" xfId="0" applyNumberFormat="1" applyAlignment="1">
      <alignment horizontal="right"/>
    </xf>
    <xf numFmtId="14" fontId="0" fillId="0" borderId="0" xfId="0" applyNumberFormat="1"/>
    <xf numFmtId="0" fontId="8" fillId="0" borderId="1" xfId="1" applyBorder="1" applyAlignment="1">
      <alignment horizontal="center"/>
    </xf>
    <xf numFmtId="0" fontId="0" fillId="3" borderId="12" xfId="0" applyFill="1" applyBorder="1" applyAlignment="1">
      <alignment horizontal="center" vertical="top" wrapText="1"/>
    </xf>
    <xf numFmtId="0" fontId="0" fillId="3" borderId="13" xfId="0" applyFill="1" applyBorder="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0" fillId="0" borderId="1" xfId="0" applyBorder="1" applyAlignment="1">
      <alignment horizontal="center"/>
    </xf>
    <xf numFmtId="0" fontId="6" fillId="2" borderId="1" xfId="0" applyFont="1" applyFill="1" applyBorder="1" applyAlignment="1">
      <alignment horizontal="center"/>
    </xf>
    <xf numFmtId="17" fontId="0" fillId="0" borderId="8" xfId="0" applyNumberFormat="1" applyBorder="1" applyAlignment="1">
      <alignment horizontal="center"/>
    </xf>
    <xf numFmtId="0" fontId="6" fillId="2" borderId="11" xfId="0" applyFont="1" applyFill="1" applyBorder="1" applyAlignment="1">
      <alignment horizontal="center"/>
    </xf>
    <xf numFmtId="0" fontId="8" fillId="0" borderId="1" xfId="1" applyBorder="1" applyAlignment="1">
      <alignment horizontal="center"/>
    </xf>
    <xf numFmtId="14" fontId="0" fillId="0" borderId="8" xfId="0" applyNumberFormat="1" applyBorder="1" applyAlignment="1">
      <alignment horizontal="center"/>
    </xf>
    <xf numFmtId="0" fontId="0" fillId="0" borderId="0" xfId="0" applyAlignment="1">
      <alignment horizont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0" fillId="3" borderId="1" xfId="0" applyFill="1" applyBorder="1" applyAlignment="1">
      <alignment horizontal="center"/>
    </xf>
    <xf numFmtId="0" fontId="7" fillId="0" borderId="1" xfId="0" applyFont="1" applyBorder="1" applyAlignment="1">
      <alignment horizont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6" fillId="2" borderId="6" xfId="0" applyFont="1" applyFill="1" applyBorder="1" applyAlignment="1">
      <alignment horizontal="center"/>
    </xf>
    <xf numFmtId="0" fontId="0" fillId="0" borderId="9" xfId="0" applyBorder="1" applyAlignment="1">
      <alignment horizontal="center"/>
    </xf>
    <xf numFmtId="0" fontId="10" fillId="0" borderId="1" xfId="0" applyFont="1" applyBorder="1" applyAlignment="1">
      <alignment horizontal="center" vertical="center"/>
    </xf>
    <xf numFmtId="0" fontId="6" fillId="4" borderId="1" xfId="0" applyFont="1" applyFill="1" applyBorder="1" applyAlignment="1">
      <alignment horizontal="center"/>
    </xf>
    <xf numFmtId="0" fontId="6" fillId="4" borderId="1" xfId="0" applyFont="1" applyFill="1" applyBorder="1" applyAlignment="1">
      <alignment horizontal="right" vertical="center"/>
    </xf>
    <xf numFmtId="0" fontId="6" fillId="4" borderId="1" xfId="0" applyFont="1" applyFill="1" applyBorder="1" applyAlignment="1">
      <alignment horizontal="right"/>
    </xf>
    <xf numFmtId="0" fontId="0" fillId="0" borderId="0" xfId="0" applyAlignment="1">
      <alignment horizontal="right"/>
    </xf>
    <xf numFmtId="0" fontId="6" fillId="4" borderId="6" xfId="0" applyFont="1" applyFill="1" applyBorder="1" applyAlignment="1">
      <alignment horizontal="center"/>
    </xf>
    <xf numFmtId="0" fontId="6" fillId="4" borderId="9"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7" fillId="0" borderId="0" xfId="0" applyFont="1"/>
    <xf numFmtId="0" fontId="7" fillId="0" borderId="0" xfId="0" applyFont="1" applyAlignment="1">
      <alignment horizontal="right"/>
    </xf>
  </cellXfs>
  <cellStyles count="3">
    <cellStyle name="Hiperpovezava" xfId="1" builtinId="8"/>
    <cellStyle name="Navadno" xfId="0" builtinId="0"/>
    <cellStyle name="Navadno 2" xfId="2" xr:uid="{1C5694B6-44D8-4EF5-81F3-FC1E9F43D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561975</xdr:colOff>
      <xdr:row>2</xdr:row>
      <xdr:rowOff>180975</xdr:rowOff>
    </xdr:to>
    <xdr:pic>
      <xdr:nvPicPr>
        <xdr:cNvPr id="2" name="Slika 1">
          <a:extLst>
            <a:ext uri="{FF2B5EF4-FFF2-40B4-BE49-F238E27FC236}">
              <a16:creationId xmlns:a16="http://schemas.microsoft.com/office/drawing/2014/main" id="{58760EC7-8E66-49DD-9E87-A4C820EB3D37}"/>
            </a:ext>
          </a:extLst>
        </xdr:cNvPr>
        <xdr:cNvPicPr>
          <a:picLocks noChangeAspect="1"/>
        </xdr:cNvPicPr>
      </xdr:nvPicPr>
      <xdr:blipFill>
        <a:blip xmlns:r="http://schemas.openxmlformats.org/officeDocument/2006/relationships" r:embed="rId1"/>
        <a:stretch>
          <a:fillRect/>
        </a:stretch>
      </xdr:blipFill>
      <xdr:spPr>
        <a:xfrm>
          <a:off x="238125" y="184150"/>
          <a:ext cx="1727200" cy="365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533400</xdr:colOff>
      <xdr:row>3</xdr:row>
      <xdr:rowOff>0</xdr:rowOff>
    </xdr:to>
    <xdr:pic>
      <xdr:nvPicPr>
        <xdr:cNvPr id="2" name="Slika 1">
          <a:extLst>
            <a:ext uri="{FF2B5EF4-FFF2-40B4-BE49-F238E27FC236}">
              <a16:creationId xmlns:a16="http://schemas.microsoft.com/office/drawing/2014/main" id="{D07E9F62-D098-4582-A7C4-3A5C4B313F2D}"/>
            </a:ext>
          </a:extLst>
        </xdr:cNvPr>
        <xdr:cNvPicPr>
          <a:picLocks noChangeAspect="1"/>
        </xdr:cNvPicPr>
      </xdr:nvPicPr>
      <xdr:blipFill>
        <a:blip xmlns:r="http://schemas.openxmlformats.org/officeDocument/2006/relationships" r:embed="rId1"/>
        <a:stretch>
          <a:fillRect/>
        </a:stretch>
      </xdr:blipFill>
      <xdr:spPr>
        <a:xfrm>
          <a:off x="228600" y="190500"/>
          <a:ext cx="1676400" cy="381000"/>
        </a:xfrm>
        <a:prstGeom prst="rect">
          <a:avLst/>
        </a:prstGeom>
      </xdr:spPr>
    </xdr:pic>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tanja.kolaric@gov.si" TargetMode="External"/><Relationship Id="rId1" Type="http://schemas.openxmlformats.org/officeDocument/2006/relationships/hyperlink" Target="mailto:polona.groselj@gov.si"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tanja.kolaric@gov.si" TargetMode="External"/><Relationship Id="rId1" Type="http://schemas.openxmlformats.org/officeDocument/2006/relationships/hyperlink" Target="mailto:polona.groselj@gov.si"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89AD-BEEC-4FFB-B766-CB1CCD3FA26A}">
  <dimension ref="B1:P675"/>
  <sheetViews>
    <sheetView workbookViewId="0">
      <pane ySplit="15" topLeftCell="A663" activePane="bottomLeft" state="frozen"/>
      <selection pane="bottomLeft" activeCell="F14" sqref="F14"/>
    </sheetView>
  </sheetViews>
  <sheetFormatPr defaultRowHeight="15" outlineLevelCol="1" x14ac:dyDescent="0.25"/>
  <cols>
    <col min="1" max="1" width="3.28515625" customWidth="1"/>
    <col min="2" max="2" width="16.85546875" bestFit="1" customWidth="1"/>
    <col min="3" max="4" width="12.28515625" customWidth="1"/>
    <col min="5" max="5" width="28.5703125" bestFit="1" customWidth="1"/>
    <col min="6" max="6" width="21.42578125" bestFit="1" customWidth="1"/>
    <col min="7" max="7" width="11.7109375" style="13" bestFit="1" customWidth="1"/>
    <col min="8" max="8" width="15.42578125" customWidth="1"/>
    <col min="9" max="9" width="17.28515625" customWidth="1"/>
    <col min="11" max="11" width="15.42578125" customWidth="1"/>
    <col min="12" max="12" width="3.140625" customWidth="1"/>
    <col min="13" max="13" width="5.7109375" customWidth="1" outlineLevel="1"/>
    <col min="14" max="14" width="31" customWidth="1" outlineLevel="1"/>
    <col min="15" max="16" width="9.140625" customWidth="1" outlineLevel="1"/>
    <col min="17" max="22" width="9.140625" customWidth="1"/>
  </cols>
  <sheetData>
    <row r="1" spans="2:16" x14ac:dyDescent="0.25">
      <c r="B1" t="s">
        <v>1533</v>
      </c>
    </row>
    <row r="2" spans="2:16" x14ac:dyDescent="0.25">
      <c r="E2" s="35" t="s">
        <v>0</v>
      </c>
      <c r="F2" s="36"/>
      <c r="G2" s="36"/>
      <c r="H2" s="36"/>
      <c r="I2" s="36"/>
      <c r="J2" s="36"/>
      <c r="K2" s="36"/>
    </row>
    <row r="3" spans="2:16" x14ac:dyDescent="0.25">
      <c r="E3" s="36"/>
      <c r="F3" s="36"/>
      <c r="G3" s="36"/>
      <c r="H3" s="36"/>
      <c r="I3" s="36"/>
      <c r="J3" s="36"/>
      <c r="K3" s="36"/>
    </row>
    <row r="5" spans="2:16" x14ac:dyDescent="0.25">
      <c r="B5" s="29" t="s">
        <v>1</v>
      </c>
      <c r="C5" s="29"/>
      <c r="D5" s="29"/>
      <c r="E5" s="29"/>
      <c r="F5" s="29"/>
      <c r="G5" s="29"/>
      <c r="H5" s="29"/>
      <c r="I5" s="29"/>
      <c r="J5" s="29"/>
      <c r="K5" s="29"/>
      <c r="M5" s="37" t="s">
        <v>2</v>
      </c>
      <c r="N5" s="37"/>
      <c r="O5" s="37"/>
      <c r="P5" s="37"/>
    </row>
    <row r="6" spans="2:16" ht="15" customHeight="1" x14ac:dyDescent="0.25">
      <c r="B6" s="1" t="s">
        <v>3</v>
      </c>
      <c r="C6" s="38" t="s">
        <v>4</v>
      </c>
      <c r="D6" s="38"/>
      <c r="E6" s="38"/>
      <c r="F6" s="38"/>
      <c r="G6" s="38"/>
      <c r="H6" s="38"/>
      <c r="I6" s="38"/>
      <c r="J6" s="38"/>
      <c r="K6" s="38"/>
      <c r="M6" s="2" t="s">
        <v>5</v>
      </c>
      <c r="N6" s="2" t="s">
        <v>6</v>
      </c>
      <c r="O6" s="39" t="s">
        <v>7</v>
      </c>
      <c r="P6" s="40"/>
    </row>
    <row r="7" spans="2:16" x14ac:dyDescent="0.25">
      <c r="B7" s="1" t="s">
        <v>8</v>
      </c>
      <c r="C7" s="3"/>
      <c r="D7" s="4" t="s">
        <v>9</v>
      </c>
      <c r="E7" s="38" t="s">
        <v>498</v>
      </c>
      <c r="F7" s="38"/>
      <c r="G7" s="38"/>
      <c r="H7" s="38"/>
      <c r="I7" s="38"/>
      <c r="J7" s="38"/>
      <c r="K7" s="38"/>
      <c r="M7" s="5">
        <v>1</v>
      </c>
      <c r="N7" s="6" t="s">
        <v>10</v>
      </c>
      <c r="O7" s="41"/>
      <c r="P7" s="42"/>
    </row>
    <row r="8" spans="2:16" x14ac:dyDescent="0.25">
      <c r="M8" s="5">
        <v>2</v>
      </c>
      <c r="N8" s="6" t="s">
        <v>11</v>
      </c>
      <c r="O8" s="41"/>
      <c r="P8" s="42"/>
    </row>
    <row r="9" spans="2:16" x14ac:dyDescent="0.25">
      <c r="B9" s="43" t="s">
        <v>12</v>
      </c>
      <c r="C9" s="43"/>
      <c r="D9" s="43"/>
      <c r="E9" s="43"/>
      <c r="F9" s="29"/>
      <c r="G9" s="29"/>
      <c r="H9" s="29"/>
      <c r="I9" s="29"/>
      <c r="J9" s="29"/>
      <c r="K9" s="29"/>
      <c r="M9" s="5">
        <v>3</v>
      </c>
      <c r="N9" s="6" t="s">
        <v>13</v>
      </c>
      <c r="O9" s="41"/>
      <c r="P9" s="42"/>
    </row>
    <row r="10" spans="2:16" x14ac:dyDescent="0.25">
      <c r="B10" s="4" t="s">
        <v>14</v>
      </c>
      <c r="C10" s="24" t="s">
        <v>15</v>
      </c>
      <c r="D10" s="24"/>
      <c r="E10" s="24"/>
      <c r="F10" s="24"/>
      <c r="G10" s="25"/>
      <c r="H10" s="26" t="s">
        <v>16</v>
      </c>
      <c r="I10" s="27"/>
      <c r="J10" s="44" t="s">
        <v>17</v>
      </c>
      <c r="K10" s="44"/>
      <c r="M10" s="5">
        <v>4</v>
      </c>
      <c r="N10" s="6" t="s">
        <v>18</v>
      </c>
      <c r="O10" s="41"/>
      <c r="P10" s="42"/>
    </row>
    <row r="11" spans="2:16" x14ac:dyDescent="0.25">
      <c r="B11" s="4" t="s">
        <v>19</v>
      </c>
      <c r="C11" s="24" t="s">
        <v>20</v>
      </c>
      <c r="D11" s="24"/>
      <c r="E11" s="24"/>
      <c r="F11" s="24"/>
      <c r="G11" s="25"/>
      <c r="H11" s="26" t="s">
        <v>21</v>
      </c>
      <c r="I11" s="27"/>
      <c r="J11" s="28" t="s">
        <v>22</v>
      </c>
      <c r="K11" s="28"/>
      <c r="M11" s="5">
        <v>5</v>
      </c>
      <c r="N11" s="6" t="s">
        <v>23</v>
      </c>
      <c r="O11" s="41"/>
      <c r="P11" s="42"/>
    </row>
    <row r="12" spans="2:16" x14ac:dyDescent="0.25">
      <c r="B12" s="29" t="s">
        <v>24</v>
      </c>
      <c r="C12" s="29"/>
      <c r="D12" s="29"/>
      <c r="E12" s="29"/>
      <c r="F12" s="30" t="s">
        <v>1537</v>
      </c>
      <c r="G12" s="28"/>
      <c r="H12" s="29" t="s">
        <v>25</v>
      </c>
      <c r="I12" s="31"/>
      <c r="J12" s="32" t="s">
        <v>26</v>
      </c>
      <c r="K12" s="28"/>
      <c r="M12" s="5">
        <v>6</v>
      </c>
      <c r="N12" s="6" t="s">
        <v>27</v>
      </c>
      <c r="O12" s="41"/>
      <c r="P12" s="42"/>
    </row>
    <row r="13" spans="2:16" x14ac:dyDescent="0.25">
      <c r="B13" s="29" t="s">
        <v>28</v>
      </c>
      <c r="C13" s="29"/>
      <c r="D13" s="29"/>
      <c r="E13" s="29"/>
      <c r="F13" s="33">
        <v>46195</v>
      </c>
      <c r="G13" s="28"/>
      <c r="H13" s="29" t="s">
        <v>25</v>
      </c>
      <c r="I13" s="31"/>
      <c r="J13" s="32" t="s">
        <v>29</v>
      </c>
      <c r="K13" s="28"/>
      <c r="M13" s="5">
        <v>7</v>
      </c>
      <c r="N13" s="6" t="s">
        <v>30</v>
      </c>
      <c r="O13" s="41"/>
      <c r="P13" s="42"/>
    </row>
    <row r="14" spans="2:16" x14ac:dyDescent="0.25">
      <c r="M14" s="5">
        <v>8</v>
      </c>
      <c r="N14" s="6" t="s">
        <v>31</v>
      </c>
      <c r="O14" s="41"/>
      <c r="P14" s="42"/>
    </row>
    <row r="15" spans="2:16" x14ac:dyDescent="0.25">
      <c r="B15" s="34" t="s">
        <v>32</v>
      </c>
      <c r="C15" s="34"/>
      <c r="D15" s="34"/>
      <c r="E15" s="34"/>
      <c r="F15" s="34"/>
      <c r="G15" s="34"/>
      <c r="H15" s="34"/>
      <c r="I15" s="34"/>
      <c r="M15" s="5">
        <v>9</v>
      </c>
      <c r="N15" s="6" t="s">
        <v>33</v>
      </c>
      <c r="O15" s="41"/>
      <c r="P15" s="42"/>
    </row>
    <row r="16" spans="2:16" x14ac:dyDescent="0.25">
      <c r="B16" s="7" t="s">
        <v>34</v>
      </c>
      <c r="C16" s="8" t="s">
        <v>35</v>
      </c>
      <c r="D16" s="8" t="s">
        <v>36</v>
      </c>
      <c r="E16" s="8" t="s">
        <v>37</v>
      </c>
      <c r="F16" s="8" t="s">
        <v>38</v>
      </c>
      <c r="G16" s="14" t="s">
        <v>39</v>
      </c>
      <c r="H16" t="s">
        <v>287</v>
      </c>
      <c r="I16" s="8"/>
      <c r="M16" s="9">
        <v>10</v>
      </c>
      <c r="N16" s="10" t="s">
        <v>40</v>
      </c>
      <c r="O16" s="18" t="s">
        <v>41</v>
      </c>
      <c r="P16" s="19"/>
    </row>
    <row r="17" spans="2:16" x14ac:dyDescent="0.25">
      <c r="B17" t="str">
        <f>"0228571"</f>
        <v>0228571</v>
      </c>
      <c r="C17" t="s">
        <v>289</v>
      </c>
      <c r="D17" t="s">
        <v>288</v>
      </c>
      <c r="E17" t="s">
        <v>132</v>
      </c>
      <c r="F17" t="str">
        <f>"Rečica ob Savinji"</f>
        <v>Rečica ob Savinji</v>
      </c>
      <c r="G17" s="15">
        <v>3220.74</v>
      </c>
      <c r="H17" s="12">
        <v>45444</v>
      </c>
      <c r="M17" s="5">
        <v>11</v>
      </c>
      <c r="N17" s="11" t="s">
        <v>44</v>
      </c>
      <c r="O17" s="20"/>
      <c r="P17" s="21"/>
    </row>
    <row r="18" spans="2:16" x14ac:dyDescent="0.25">
      <c r="B18" t="str">
        <f>"0090939"</f>
        <v>0090939</v>
      </c>
      <c r="C18" t="s">
        <v>291</v>
      </c>
      <c r="D18" t="s">
        <v>290</v>
      </c>
      <c r="E18" t="s">
        <v>146</v>
      </c>
      <c r="F18" t="str">
        <f>"Škofja Loka"</f>
        <v>Škofja Loka</v>
      </c>
      <c r="G18" s="15">
        <v>1080</v>
      </c>
      <c r="H18" s="12">
        <v>45444</v>
      </c>
      <c r="M18" s="5">
        <v>12</v>
      </c>
      <c r="N18" s="11" t="s">
        <v>45</v>
      </c>
      <c r="O18" s="20"/>
      <c r="P18" s="21"/>
    </row>
    <row r="19" spans="2:16" x14ac:dyDescent="0.25">
      <c r="B19" t="str">
        <f>"0330178"</f>
        <v>0330178</v>
      </c>
      <c r="C19" t="s">
        <v>293</v>
      </c>
      <c r="D19" t="s">
        <v>292</v>
      </c>
      <c r="E19" t="s">
        <v>499</v>
      </c>
      <c r="F19" t="str">
        <f>"Slovenj Gradec"</f>
        <v>Slovenj Gradec</v>
      </c>
      <c r="G19" s="15">
        <v>3600</v>
      </c>
      <c r="H19" s="12">
        <v>45444</v>
      </c>
      <c r="M19" s="5">
        <v>13</v>
      </c>
      <c r="N19" s="11" t="s">
        <v>47</v>
      </c>
      <c r="O19" s="20"/>
      <c r="P19" s="21"/>
    </row>
    <row r="20" spans="2:16" x14ac:dyDescent="0.25">
      <c r="B20" t="str">
        <f>"0364340"</f>
        <v>0364340</v>
      </c>
      <c r="C20" t="s">
        <v>66</v>
      </c>
      <c r="D20" t="s">
        <v>294</v>
      </c>
      <c r="E20" t="s">
        <v>73</v>
      </c>
      <c r="F20" t="str">
        <f>"Črna na Koroškem"</f>
        <v>Črna na Koroškem</v>
      </c>
      <c r="G20" s="15">
        <v>4047.69</v>
      </c>
      <c r="H20" s="12">
        <v>45444</v>
      </c>
      <c r="M20" s="5">
        <v>14</v>
      </c>
      <c r="N20" s="11" t="s">
        <v>50</v>
      </c>
      <c r="O20" s="20"/>
      <c r="P20" s="21"/>
    </row>
    <row r="21" spans="2:16" x14ac:dyDescent="0.25">
      <c r="B21" t="str">
        <f>"0514067"</f>
        <v>0514067</v>
      </c>
      <c r="C21" t="s">
        <v>97</v>
      </c>
      <c r="D21" t="s">
        <v>295</v>
      </c>
      <c r="E21" t="s">
        <v>251</v>
      </c>
      <c r="F21" t="str">
        <f>"Tišina"</f>
        <v>Tišina</v>
      </c>
      <c r="G21" s="15">
        <v>4255.2</v>
      </c>
      <c r="H21" s="12">
        <v>45444</v>
      </c>
      <c r="M21" s="5">
        <v>15</v>
      </c>
      <c r="N21" s="11" t="s">
        <v>52</v>
      </c>
      <c r="O21" s="20"/>
      <c r="P21" s="21"/>
    </row>
    <row r="22" spans="2:16" x14ac:dyDescent="0.25">
      <c r="B22" t="str">
        <f>"0490020"</f>
        <v>0490020</v>
      </c>
      <c r="C22" t="s">
        <v>297</v>
      </c>
      <c r="D22" t="s">
        <v>296</v>
      </c>
      <c r="E22" t="s">
        <v>275</v>
      </c>
      <c r="F22" t="str">
        <f>"Žiri"</f>
        <v>Žiri</v>
      </c>
      <c r="G22" s="15">
        <v>448.65</v>
      </c>
      <c r="H22" s="12">
        <v>45444</v>
      </c>
      <c r="M22" s="5">
        <v>16</v>
      </c>
      <c r="N22" s="11" t="s">
        <v>54</v>
      </c>
      <c r="O22" s="20"/>
      <c r="P22" s="21"/>
    </row>
    <row r="23" spans="2:16" x14ac:dyDescent="0.25">
      <c r="B23" t="str">
        <f>"0309233"</f>
        <v>0309233</v>
      </c>
      <c r="C23" t="s">
        <v>134</v>
      </c>
      <c r="D23" t="s">
        <v>298</v>
      </c>
      <c r="E23" t="s">
        <v>500</v>
      </c>
      <c r="F23" t="str">
        <f>"Žalec"</f>
        <v>Žalec</v>
      </c>
      <c r="G23" s="15">
        <v>2099.6999999999998</v>
      </c>
      <c r="H23" s="12">
        <v>45444</v>
      </c>
      <c r="M23" s="5">
        <v>17</v>
      </c>
      <c r="N23" s="11" t="s">
        <v>55</v>
      </c>
      <c r="O23" s="20"/>
      <c r="P23" s="21"/>
    </row>
    <row r="24" spans="2:16" x14ac:dyDescent="0.25">
      <c r="B24" t="str">
        <f>"0480345"</f>
        <v>0480345</v>
      </c>
      <c r="C24" t="s">
        <v>300</v>
      </c>
      <c r="D24" t="s">
        <v>299</v>
      </c>
      <c r="E24" t="s">
        <v>501</v>
      </c>
      <c r="F24" t="str">
        <f>"Gorenja vas-Poljane"</f>
        <v>Gorenja vas-Poljane</v>
      </c>
      <c r="G24" s="15">
        <v>45</v>
      </c>
      <c r="H24" s="12">
        <v>45444</v>
      </c>
      <c r="M24" s="5">
        <v>18</v>
      </c>
      <c r="N24" s="11" t="s">
        <v>58</v>
      </c>
      <c r="O24" s="20"/>
      <c r="P24" s="21"/>
    </row>
    <row r="25" spans="2:16" x14ac:dyDescent="0.25">
      <c r="B25" t="str">
        <f>"0248625"</f>
        <v>0248625</v>
      </c>
      <c r="C25" t="s">
        <v>302</v>
      </c>
      <c r="D25" t="s">
        <v>301</v>
      </c>
      <c r="E25" t="s">
        <v>502</v>
      </c>
      <c r="F25" t="str">
        <f>"Kamnik"</f>
        <v>Kamnik</v>
      </c>
      <c r="G25" s="15">
        <v>157.5</v>
      </c>
      <c r="H25" s="12">
        <v>45444</v>
      </c>
      <c r="M25" s="5">
        <v>19</v>
      </c>
      <c r="N25" s="11" t="s">
        <v>61</v>
      </c>
      <c r="O25" s="20"/>
      <c r="P25" s="21"/>
    </row>
    <row r="26" spans="2:16" x14ac:dyDescent="0.25">
      <c r="B26" t="str">
        <f>"0309226"</f>
        <v>0309226</v>
      </c>
      <c r="C26" t="s">
        <v>59</v>
      </c>
      <c r="D26" t="s">
        <v>303</v>
      </c>
      <c r="E26" t="s">
        <v>210</v>
      </c>
      <c r="F26" t="str">
        <f>"Radenci"</f>
        <v>Radenci</v>
      </c>
      <c r="G26" s="15">
        <v>2473.02</v>
      </c>
      <c r="H26" s="12">
        <v>45444</v>
      </c>
      <c r="M26" s="5">
        <v>20</v>
      </c>
      <c r="N26" s="11" t="s">
        <v>63</v>
      </c>
      <c r="O26" s="22"/>
      <c r="P26" s="23"/>
    </row>
    <row r="27" spans="2:16" x14ac:dyDescent="0.25">
      <c r="B27" t="str">
        <f>"0307859"</f>
        <v>0307859</v>
      </c>
      <c r="C27" t="s">
        <v>291</v>
      </c>
      <c r="D27" t="s">
        <v>304</v>
      </c>
      <c r="E27" t="s">
        <v>146</v>
      </c>
      <c r="F27" t="str">
        <f>"Škofja Loka"</f>
        <v>Škofja Loka</v>
      </c>
      <c r="G27" s="15">
        <v>2475</v>
      </c>
      <c r="H27" s="12">
        <v>45444</v>
      </c>
      <c r="M27" s="5">
        <v>21</v>
      </c>
      <c r="N27" s="6" t="s">
        <v>65</v>
      </c>
    </row>
    <row r="28" spans="2:16" x14ac:dyDescent="0.25">
      <c r="B28" t="str">
        <f>"0288008"</f>
        <v>0288008</v>
      </c>
      <c r="C28" t="s">
        <v>62</v>
      </c>
      <c r="D28" t="s">
        <v>305</v>
      </c>
      <c r="E28" t="s">
        <v>503</v>
      </c>
      <c r="F28" t="str">
        <f>"Kranj"</f>
        <v>Kranj</v>
      </c>
      <c r="G28" s="15">
        <v>1597.5</v>
      </c>
      <c r="H28" s="12">
        <v>45444</v>
      </c>
      <c r="M28" s="5">
        <v>22</v>
      </c>
      <c r="N28" s="6" t="s">
        <v>68</v>
      </c>
    </row>
    <row r="29" spans="2:16" x14ac:dyDescent="0.25">
      <c r="B29" t="str">
        <f>"0333856"</f>
        <v>0333856</v>
      </c>
      <c r="C29" t="s">
        <v>307</v>
      </c>
      <c r="D29" t="s">
        <v>306</v>
      </c>
      <c r="E29" t="s">
        <v>132</v>
      </c>
      <c r="F29" t="str">
        <f>"Rečica ob Savinji"</f>
        <v>Rečica ob Savinji</v>
      </c>
      <c r="G29" s="15">
        <v>832.5</v>
      </c>
      <c r="H29" s="12">
        <v>45444</v>
      </c>
      <c r="M29" s="5">
        <v>23</v>
      </c>
      <c r="N29" s="6" t="s">
        <v>70</v>
      </c>
    </row>
    <row r="30" spans="2:16" x14ac:dyDescent="0.25">
      <c r="B30" t="str">
        <f>"0737695"</f>
        <v>0737695</v>
      </c>
      <c r="C30" t="s">
        <v>309</v>
      </c>
      <c r="D30" t="s">
        <v>308</v>
      </c>
      <c r="E30" t="s">
        <v>60</v>
      </c>
      <c r="F30" t="str">
        <f>"Ljubljana"</f>
        <v>Ljubljana</v>
      </c>
      <c r="G30" s="15">
        <v>2700</v>
      </c>
      <c r="H30" s="12">
        <v>45444</v>
      </c>
      <c r="M30" s="5">
        <v>24</v>
      </c>
      <c r="N30" s="6" t="s">
        <v>73</v>
      </c>
    </row>
    <row r="31" spans="2:16" x14ac:dyDescent="0.25">
      <c r="B31" t="str">
        <f>"0445636"</f>
        <v>0445636</v>
      </c>
      <c r="C31" t="s">
        <v>302</v>
      </c>
      <c r="D31" t="s">
        <v>310</v>
      </c>
      <c r="E31" t="s">
        <v>45</v>
      </c>
      <c r="F31" t="str">
        <f>"Braslovče"</f>
        <v>Braslovče</v>
      </c>
      <c r="G31" s="15">
        <v>540</v>
      </c>
      <c r="H31" s="12">
        <v>45444</v>
      </c>
      <c r="M31" s="5">
        <v>25</v>
      </c>
      <c r="N31" s="6" t="s">
        <v>75</v>
      </c>
    </row>
    <row r="32" spans="2:16" x14ac:dyDescent="0.25">
      <c r="B32" t="str">
        <f>"0238207"</f>
        <v>0238207</v>
      </c>
      <c r="C32" t="s">
        <v>51</v>
      </c>
      <c r="D32" t="s">
        <v>311</v>
      </c>
      <c r="E32" t="s">
        <v>102</v>
      </c>
      <c r="F32" t="str">
        <f>"Gornji Grad"</f>
        <v>Gornji Grad</v>
      </c>
      <c r="G32" s="15">
        <v>405</v>
      </c>
      <c r="H32" s="12">
        <v>45444</v>
      </c>
      <c r="M32" s="5">
        <v>26</v>
      </c>
      <c r="N32" s="6" t="s">
        <v>76</v>
      </c>
    </row>
    <row r="33" spans="2:14" x14ac:dyDescent="0.25">
      <c r="B33" t="str">
        <f>"0324513"</f>
        <v>0324513</v>
      </c>
      <c r="C33" t="s">
        <v>313</v>
      </c>
      <c r="D33" t="s">
        <v>312</v>
      </c>
      <c r="E33" t="s">
        <v>504</v>
      </c>
      <c r="F33" t="str">
        <f>"Ljubno"</f>
        <v>Ljubno</v>
      </c>
      <c r="G33" s="15">
        <v>3285</v>
      </c>
      <c r="H33" s="12">
        <v>45444</v>
      </c>
      <c r="M33" s="5">
        <v>27</v>
      </c>
      <c r="N33" s="6" t="s">
        <v>77</v>
      </c>
    </row>
    <row r="34" spans="2:14" x14ac:dyDescent="0.25">
      <c r="B34" t="str">
        <f>"0246239"</f>
        <v>0246239</v>
      </c>
      <c r="C34" t="s">
        <v>315</v>
      </c>
      <c r="D34" t="s">
        <v>314</v>
      </c>
      <c r="E34" t="s">
        <v>132</v>
      </c>
      <c r="F34" t="str">
        <f>"Rečica ob Savinji"</f>
        <v>Rečica ob Savinji</v>
      </c>
      <c r="G34" s="15">
        <v>5112</v>
      </c>
      <c r="H34" s="12">
        <v>45444</v>
      </c>
      <c r="M34" s="5">
        <v>28</v>
      </c>
      <c r="N34" s="6" t="s">
        <v>79</v>
      </c>
    </row>
    <row r="35" spans="2:14" x14ac:dyDescent="0.25">
      <c r="B35" t="str">
        <f>"0045616"</f>
        <v>0045616</v>
      </c>
      <c r="C35" t="s">
        <v>56</v>
      </c>
      <c r="D35" t="s">
        <v>316</v>
      </c>
      <c r="E35" t="s">
        <v>185</v>
      </c>
      <c r="F35" t="str">
        <f>"Mozirje"</f>
        <v>Mozirje</v>
      </c>
      <c r="G35" s="15">
        <v>252.9</v>
      </c>
      <c r="H35" s="12">
        <v>45444</v>
      </c>
      <c r="M35" s="5">
        <v>29</v>
      </c>
      <c r="N35" s="6" t="s">
        <v>80</v>
      </c>
    </row>
    <row r="36" spans="2:14" x14ac:dyDescent="0.25">
      <c r="B36" t="str">
        <f>"0283193"</f>
        <v>0283193</v>
      </c>
      <c r="C36" t="s">
        <v>291</v>
      </c>
      <c r="D36" t="s">
        <v>317</v>
      </c>
      <c r="E36" t="s">
        <v>132</v>
      </c>
      <c r="F36" t="str">
        <f>"Rečica ob Savinji"</f>
        <v>Rečica ob Savinji</v>
      </c>
      <c r="G36" s="15">
        <v>95.96</v>
      </c>
      <c r="H36" s="12">
        <v>45444</v>
      </c>
      <c r="M36" s="5">
        <v>30</v>
      </c>
      <c r="N36" s="6" t="s">
        <v>82</v>
      </c>
    </row>
    <row r="37" spans="2:14" x14ac:dyDescent="0.25">
      <c r="B37" t="str">
        <f>"0103470"</f>
        <v>0103470</v>
      </c>
      <c r="C37" t="s">
        <v>121</v>
      </c>
      <c r="D37" t="s">
        <v>122</v>
      </c>
      <c r="E37" t="s">
        <v>45</v>
      </c>
      <c r="F37" t="str">
        <f>"Braslovče"</f>
        <v>Braslovče</v>
      </c>
      <c r="G37" s="15">
        <v>47250</v>
      </c>
      <c r="H37" s="12">
        <v>45444</v>
      </c>
      <c r="M37" s="5">
        <v>31</v>
      </c>
      <c r="N37" s="6" t="s">
        <v>81</v>
      </c>
    </row>
    <row r="38" spans="2:14" x14ac:dyDescent="0.25">
      <c r="B38" t="str">
        <f>"0329246"</f>
        <v>0329246</v>
      </c>
      <c r="C38" t="s">
        <v>71</v>
      </c>
      <c r="D38" t="s">
        <v>318</v>
      </c>
      <c r="E38" t="s">
        <v>142</v>
      </c>
      <c r="F38" t="str">
        <f>"Kranj"</f>
        <v>Kranj</v>
      </c>
      <c r="G38" s="15">
        <v>495</v>
      </c>
      <c r="H38" s="12">
        <v>45444</v>
      </c>
      <c r="M38" s="5">
        <v>32</v>
      </c>
      <c r="N38" s="6" t="s">
        <v>83</v>
      </c>
    </row>
    <row r="39" spans="2:14" x14ac:dyDescent="0.25">
      <c r="B39" t="str">
        <f>"0336180"</f>
        <v>0336180</v>
      </c>
      <c r="C39" t="s">
        <v>309</v>
      </c>
      <c r="D39" t="s">
        <v>319</v>
      </c>
      <c r="E39" t="s">
        <v>73</v>
      </c>
      <c r="F39" t="str">
        <f>"Črna na Koroškem"</f>
        <v>Črna na Koroškem</v>
      </c>
      <c r="G39" s="15">
        <v>700.88</v>
      </c>
      <c r="H39" s="12">
        <v>45444</v>
      </c>
      <c r="M39" s="5">
        <v>33</v>
      </c>
      <c r="N39" s="6" t="s">
        <v>69</v>
      </c>
    </row>
    <row r="40" spans="2:14" x14ac:dyDescent="0.25">
      <c r="B40" t="str">
        <f>"0717841"</f>
        <v>0717841</v>
      </c>
      <c r="C40" t="s">
        <v>51</v>
      </c>
      <c r="D40" t="s">
        <v>320</v>
      </c>
      <c r="E40" t="s">
        <v>46</v>
      </c>
      <c r="F40" t="str">
        <f>"Komenda"</f>
        <v>Komenda</v>
      </c>
      <c r="G40" s="15">
        <v>180</v>
      </c>
      <c r="H40" s="12">
        <v>45444</v>
      </c>
      <c r="M40" s="5">
        <v>34</v>
      </c>
      <c r="N40" s="6" t="s">
        <v>86</v>
      </c>
    </row>
    <row r="41" spans="2:14" x14ac:dyDescent="0.25">
      <c r="B41" t="str">
        <f>"0613594"</f>
        <v>0613594</v>
      </c>
      <c r="C41" t="s">
        <v>280</v>
      </c>
      <c r="D41" t="s">
        <v>279</v>
      </c>
      <c r="E41" t="s">
        <v>204</v>
      </c>
      <c r="F41" t="str">
        <f>"Kranj"</f>
        <v>Kranj</v>
      </c>
      <c r="G41" s="15">
        <v>942.04</v>
      </c>
      <c r="H41" s="12">
        <v>45444</v>
      </c>
      <c r="M41" s="5">
        <v>35</v>
      </c>
      <c r="N41" s="6" t="s">
        <v>88</v>
      </c>
    </row>
    <row r="42" spans="2:14" x14ac:dyDescent="0.25">
      <c r="B42" t="str">
        <f>"0588050"</f>
        <v>0588050</v>
      </c>
      <c r="C42" t="s">
        <v>322</v>
      </c>
      <c r="D42" t="s">
        <v>321</v>
      </c>
      <c r="E42" t="s">
        <v>92</v>
      </c>
      <c r="F42" t="str">
        <f>"Dravograd"</f>
        <v>Dravograd</v>
      </c>
      <c r="G42" s="15">
        <v>900</v>
      </c>
      <c r="H42" s="12">
        <v>45444</v>
      </c>
      <c r="M42" s="5">
        <v>36</v>
      </c>
      <c r="N42" s="6" t="s">
        <v>90</v>
      </c>
    </row>
    <row r="43" spans="2:14" x14ac:dyDescent="0.25">
      <c r="B43" t="str">
        <f>"1283488"</f>
        <v>1283488</v>
      </c>
      <c r="C43" t="s">
        <v>324</v>
      </c>
      <c r="D43" t="s">
        <v>323</v>
      </c>
      <c r="E43" t="s">
        <v>173</v>
      </c>
      <c r="F43" t="str">
        <f>"Markovci"</f>
        <v>Markovci</v>
      </c>
      <c r="G43" s="15">
        <v>630</v>
      </c>
      <c r="H43" s="12">
        <v>45444</v>
      </c>
      <c r="M43" s="5">
        <v>37</v>
      </c>
      <c r="N43" s="6" t="s">
        <v>92</v>
      </c>
    </row>
    <row r="44" spans="2:14" x14ac:dyDescent="0.25">
      <c r="B44" t="str">
        <f>"0735295"</f>
        <v>0735295</v>
      </c>
      <c r="C44" t="s">
        <v>62</v>
      </c>
      <c r="D44" t="s">
        <v>74</v>
      </c>
      <c r="E44" t="s">
        <v>69</v>
      </c>
      <c r="F44" t="str">
        <f>"Dol pri Ljubljani"</f>
        <v>Dol pri Ljubljani</v>
      </c>
      <c r="G44" s="15">
        <v>315</v>
      </c>
      <c r="H44" s="12">
        <v>45444</v>
      </c>
      <c r="M44" s="5">
        <v>38</v>
      </c>
      <c r="N44" s="6" t="s">
        <v>94</v>
      </c>
    </row>
    <row r="45" spans="2:14" x14ac:dyDescent="0.25">
      <c r="B45" t="str">
        <f>"0819813"</f>
        <v>0819813</v>
      </c>
      <c r="C45" t="s">
        <v>97</v>
      </c>
      <c r="D45" t="s">
        <v>325</v>
      </c>
      <c r="E45" t="s">
        <v>505</v>
      </c>
      <c r="F45" t="str">
        <f>"Nazarje"</f>
        <v>Nazarje</v>
      </c>
      <c r="G45" s="15">
        <v>292.5</v>
      </c>
      <c r="H45" s="12">
        <v>45444</v>
      </c>
      <c r="M45" s="5">
        <v>39</v>
      </c>
      <c r="N45" s="6" t="s">
        <v>96</v>
      </c>
    </row>
    <row r="46" spans="2:14" x14ac:dyDescent="0.25">
      <c r="B46" t="str">
        <f>"0076265"</f>
        <v>0076265</v>
      </c>
      <c r="C46" t="s">
        <v>327</v>
      </c>
      <c r="D46" t="s">
        <v>326</v>
      </c>
      <c r="E46" t="s">
        <v>73</v>
      </c>
      <c r="F46" t="str">
        <f>"Črna na Koroškem"</f>
        <v>Črna na Koroškem</v>
      </c>
      <c r="G46" s="15">
        <v>847.67</v>
      </c>
      <c r="H46" s="12">
        <v>45444</v>
      </c>
      <c r="M46" s="5">
        <v>40</v>
      </c>
      <c r="N46" s="6" t="s">
        <v>98</v>
      </c>
    </row>
    <row r="47" spans="2:14" x14ac:dyDescent="0.25">
      <c r="B47" t="str">
        <f>"0286263"</f>
        <v>0286263</v>
      </c>
      <c r="C47" t="s">
        <v>329</v>
      </c>
      <c r="D47" t="s">
        <v>328</v>
      </c>
      <c r="E47" t="s">
        <v>505</v>
      </c>
      <c r="F47" t="str">
        <f>"Nazarje"</f>
        <v>Nazarje</v>
      </c>
      <c r="G47" s="15">
        <v>1552.5</v>
      </c>
      <c r="H47" s="12">
        <v>45444</v>
      </c>
      <c r="M47" s="5">
        <v>41</v>
      </c>
      <c r="N47" s="6" t="s">
        <v>99</v>
      </c>
    </row>
    <row r="48" spans="2:14" x14ac:dyDescent="0.25">
      <c r="B48" t="str">
        <f>"0201637"</f>
        <v>0201637</v>
      </c>
      <c r="C48" t="s">
        <v>331</v>
      </c>
      <c r="D48" t="s">
        <v>330</v>
      </c>
      <c r="E48" t="s">
        <v>146</v>
      </c>
      <c r="F48" t="str">
        <f>"Škofja Loka"</f>
        <v>Škofja Loka</v>
      </c>
      <c r="G48" s="15">
        <v>18</v>
      </c>
      <c r="H48" s="12">
        <v>45444</v>
      </c>
      <c r="M48" s="5">
        <v>42</v>
      </c>
      <c r="N48" s="6" t="s">
        <v>101</v>
      </c>
    </row>
    <row r="49" spans="2:14" x14ac:dyDescent="0.25">
      <c r="B49" t="str">
        <f>"0329890"</f>
        <v>0329890</v>
      </c>
      <c r="C49" t="s">
        <v>324</v>
      </c>
      <c r="D49" t="s">
        <v>332</v>
      </c>
      <c r="E49" t="s">
        <v>185</v>
      </c>
      <c r="F49" t="str">
        <f>"Mozirje"</f>
        <v>Mozirje</v>
      </c>
      <c r="G49" s="15">
        <v>832.5</v>
      </c>
      <c r="H49" s="12">
        <v>45444</v>
      </c>
      <c r="M49" s="5">
        <v>43</v>
      </c>
      <c r="N49" s="6" t="s">
        <v>102</v>
      </c>
    </row>
    <row r="50" spans="2:14" x14ac:dyDescent="0.25">
      <c r="B50" t="str">
        <f>"0336554"</f>
        <v>0336554</v>
      </c>
      <c r="C50" t="s">
        <v>125</v>
      </c>
      <c r="D50" t="s">
        <v>333</v>
      </c>
      <c r="E50" t="s">
        <v>58</v>
      </c>
      <c r="F50" t="str">
        <f>"Cerklje na Gorenjskem"</f>
        <v>Cerklje na Gorenjskem</v>
      </c>
      <c r="G50" s="15">
        <v>3175.56</v>
      </c>
      <c r="H50" s="12">
        <v>45444</v>
      </c>
      <c r="M50" s="5">
        <v>44</v>
      </c>
      <c r="N50" s="6" t="s">
        <v>103</v>
      </c>
    </row>
    <row r="51" spans="2:14" x14ac:dyDescent="0.25">
      <c r="B51" t="str">
        <f>"0458874"</f>
        <v>0458874</v>
      </c>
      <c r="C51" t="s">
        <v>335</v>
      </c>
      <c r="D51" t="s">
        <v>334</v>
      </c>
      <c r="E51" t="s">
        <v>88</v>
      </c>
      <c r="F51" t="str">
        <f>"Domžale"</f>
        <v>Domžale</v>
      </c>
      <c r="G51" s="15">
        <v>535.5</v>
      </c>
      <c r="H51" s="12">
        <v>45444</v>
      </c>
      <c r="M51" s="5">
        <v>45</v>
      </c>
      <c r="N51" s="6" t="s">
        <v>105</v>
      </c>
    </row>
    <row r="52" spans="2:14" x14ac:dyDescent="0.25">
      <c r="B52" t="str">
        <f>"0411894"</f>
        <v>0411894</v>
      </c>
      <c r="C52" t="s">
        <v>337</v>
      </c>
      <c r="D52" t="s">
        <v>336</v>
      </c>
      <c r="E52" t="s">
        <v>506</v>
      </c>
      <c r="F52" t="str">
        <f>"Slovenj Gradec"</f>
        <v>Slovenj Gradec</v>
      </c>
      <c r="G52" s="15">
        <v>11.02</v>
      </c>
      <c r="H52" s="12">
        <v>45444</v>
      </c>
      <c r="M52" s="5">
        <v>46</v>
      </c>
      <c r="N52" s="6" t="s">
        <v>107</v>
      </c>
    </row>
    <row r="53" spans="2:14" x14ac:dyDescent="0.25">
      <c r="B53" t="str">
        <f>"0254345"</f>
        <v>0254345</v>
      </c>
      <c r="C53" t="s">
        <v>291</v>
      </c>
      <c r="D53" t="s">
        <v>338</v>
      </c>
      <c r="E53" t="s">
        <v>507</v>
      </c>
      <c r="F53" t="str">
        <f>"Dravograd"</f>
        <v>Dravograd</v>
      </c>
      <c r="G53" s="15">
        <v>72</v>
      </c>
      <c r="H53" s="12">
        <v>45444</v>
      </c>
      <c r="M53" s="5">
        <v>47</v>
      </c>
      <c r="N53" s="6" t="s">
        <v>109</v>
      </c>
    </row>
    <row r="54" spans="2:14" x14ac:dyDescent="0.25">
      <c r="B54" t="str">
        <f>"0246415"</f>
        <v>0246415</v>
      </c>
      <c r="C54" t="s">
        <v>340</v>
      </c>
      <c r="D54" t="s">
        <v>339</v>
      </c>
      <c r="E54" t="s">
        <v>508</v>
      </c>
      <c r="F54" t="str">
        <f>"Gorenja vas-Poljane"</f>
        <v>Gorenja vas-Poljane</v>
      </c>
      <c r="G54" s="15">
        <v>90.68</v>
      </c>
      <c r="H54" s="12">
        <v>45444</v>
      </c>
      <c r="M54" s="5">
        <v>48</v>
      </c>
      <c r="N54" s="6" t="s">
        <v>112</v>
      </c>
    </row>
    <row r="55" spans="2:14" x14ac:dyDescent="0.25">
      <c r="B55" t="str">
        <f>"0220522"</f>
        <v>0220522</v>
      </c>
      <c r="C55" t="s">
        <v>342</v>
      </c>
      <c r="D55" t="s">
        <v>341</v>
      </c>
      <c r="E55" t="s">
        <v>509</v>
      </c>
      <c r="F55" t="str">
        <f>"Ivančna Gorica"</f>
        <v>Ivančna Gorica</v>
      </c>
      <c r="G55" s="15">
        <v>270</v>
      </c>
      <c r="H55" s="12">
        <v>45444</v>
      </c>
      <c r="M55" s="5">
        <v>49</v>
      </c>
      <c r="N55" s="6" t="s">
        <v>113</v>
      </c>
    </row>
    <row r="56" spans="2:14" x14ac:dyDescent="0.25">
      <c r="B56" t="str">
        <f>"0022076"</f>
        <v>0022076</v>
      </c>
      <c r="C56" t="s">
        <v>324</v>
      </c>
      <c r="D56" t="s">
        <v>343</v>
      </c>
      <c r="E56" t="s">
        <v>137</v>
      </c>
      <c r="F56" t="str">
        <f>"Kamnik"</f>
        <v>Kamnik</v>
      </c>
      <c r="G56" s="15">
        <v>112.5</v>
      </c>
      <c r="H56" s="12">
        <v>45444</v>
      </c>
      <c r="M56" s="5">
        <v>50</v>
      </c>
      <c r="N56" s="6" t="s">
        <v>114</v>
      </c>
    </row>
    <row r="57" spans="2:14" x14ac:dyDescent="0.25">
      <c r="B57" t="str">
        <f>"0203686"</f>
        <v>0203686</v>
      </c>
      <c r="C57" t="s">
        <v>345</v>
      </c>
      <c r="D57" t="s">
        <v>344</v>
      </c>
      <c r="E57" t="s">
        <v>502</v>
      </c>
      <c r="F57" t="str">
        <f>"Kamnik"</f>
        <v>Kamnik</v>
      </c>
      <c r="G57" s="15">
        <v>450</v>
      </c>
      <c r="H57" s="12">
        <v>45444</v>
      </c>
      <c r="M57" s="5">
        <v>51</v>
      </c>
      <c r="N57" s="6" t="s">
        <v>116</v>
      </c>
    </row>
    <row r="58" spans="2:14" x14ac:dyDescent="0.25">
      <c r="B58" t="str">
        <f>"0246074"</f>
        <v>0246074</v>
      </c>
      <c r="C58" t="s">
        <v>51</v>
      </c>
      <c r="D58" t="s">
        <v>346</v>
      </c>
      <c r="E58" t="s">
        <v>185</v>
      </c>
      <c r="F58" t="str">
        <f>"Mozirje"</f>
        <v>Mozirje</v>
      </c>
      <c r="G58" s="15">
        <v>1507.5</v>
      </c>
      <c r="H58" s="12">
        <v>45444</v>
      </c>
      <c r="M58" s="5">
        <v>52</v>
      </c>
      <c r="N58" s="6" t="s">
        <v>118</v>
      </c>
    </row>
    <row r="59" spans="2:14" x14ac:dyDescent="0.25">
      <c r="B59" t="str">
        <f>"0337865"</f>
        <v>0337865</v>
      </c>
      <c r="C59" t="s">
        <v>348</v>
      </c>
      <c r="D59" t="s">
        <v>347</v>
      </c>
      <c r="E59" t="s">
        <v>63</v>
      </c>
      <c r="F59" t="str">
        <f>"Cerkno"</f>
        <v>Cerkno</v>
      </c>
      <c r="G59" s="15">
        <v>445.5</v>
      </c>
      <c r="H59" s="12">
        <v>45444</v>
      </c>
      <c r="M59" s="5">
        <v>53</v>
      </c>
      <c r="N59" s="6" t="s">
        <v>119</v>
      </c>
    </row>
    <row r="60" spans="2:14" x14ac:dyDescent="0.25">
      <c r="B60" t="str">
        <f>"0336311"</f>
        <v>0336311</v>
      </c>
      <c r="C60" t="s">
        <v>350</v>
      </c>
      <c r="D60" t="s">
        <v>349</v>
      </c>
      <c r="E60" t="s">
        <v>58</v>
      </c>
      <c r="F60" t="str">
        <f>"Cerklje na Gorenjskem"</f>
        <v>Cerklje na Gorenjskem</v>
      </c>
      <c r="G60" s="15">
        <v>990</v>
      </c>
      <c r="H60" s="12">
        <v>45444</v>
      </c>
      <c r="M60" s="5">
        <v>54</v>
      </c>
      <c r="N60" s="6" t="s">
        <v>120</v>
      </c>
    </row>
    <row r="61" spans="2:14" x14ac:dyDescent="0.25">
      <c r="B61" t="str">
        <f>"0334306"</f>
        <v>0334306</v>
      </c>
      <c r="C61" t="s">
        <v>71</v>
      </c>
      <c r="D61" t="s">
        <v>72</v>
      </c>
      <c r="E61" t="s">
        <v>257</v>
      </c>
      <c r="F61" t="str">
        <f>"Trzin"</f>
        <v>Trzin</v>
      </c>
      <c r="G61" s="15">
        <v>270</v>
      </c>
      <c r="H61" s="12">
        <v>45444</v>
      </c>
      <c r="M61" s="5">
        <v>55</v>
      </c>
      <c r="N61" s="6" t="s">
        <v>123</v>
      </c>
    </row>
    <row r="62" spans="2:14" x14ac:dyDescent="0.25">
      <c r="B62" t="str">
        <f>"0340939"</f>
        <v>0340939</v>
      </c>
      <c r="C62" t="s">
        <v>352</v>
      </c>
      <c r="D62" t="s">
        <v>351</v>
      </c>
      <c r="E62" t="s">
        <v>169</v>
      </c>
      <c r="F62" t="str">
        <f>"Luče"</f>
        <v>Luče</v>
      </c>
      <c r="G62" s="15">
        <v>450</v>
      </c>
      <c r="H62" s="12">
        <v>45444</v>
      </c>
      <c r="M62" s="5">
        <v>56</v>
      </c>
      <c r="N62" s="6" t="s">
        <v>124</v>
      </c>
    </row>
    <row r="63" spans="2:14" x14ac:dyDescent="0.25">
      <c r="B63" t="str">
        <f>"0381885"</f>
        <v>0381885</v>
      </c>
      <c r="C63" t="s">
        <v>309</v>
      </c>
      <c r="D63" t="s">
        <v>353</v>
      </c>
      <c r="E63" t="s">
        <v>501</v>
      </c>
      <c r="F63" t="str">
        <f>"Gorenja vas-Poljane"</f>
        <v>Gorenja vas-Poljane</v>
      </c>
      <c r="G63" s="15">
        <v>3150</v>
      </c>
      <c r="H63" s="12">
        <v>45444</v>
      </c>
      <c r="M63" s="5">
        <v>57</v>
      </c>
      <c r="N63" s="6" t="s">
        <v>127</v>
      </c>
    </row>
    <row r="64" spans="2:14" x14ac:dyDescent="0.25">
      <c r="B64" t="str">
        <f>"0394857"</f>
        <v>0394857</v>
      </c>
      <c r="C64" t="s">
        <v>355</v>
      </c>
      <c r="D64" t="s">
        <v>354</v>
      </c>
      <c r="E64" t="s">
        <v>510</v>
      </c>
      <c r="F64" t="str">
        <f>"Domžale"</f>
        <v>Domžale</v>
      </c>
      <c r="G64" s="15">
        <v>355.5</v>
      </c>
      <c r="H64" s="12">
        <v>45444</v>
      </c>
      <c r="M64" s="5">
        <v>58</v>
      </c>
      <c r="N64" s="6" t="s">
        <v>128</v>
      </c>
    </row>
    <row r="65" spans="2:14" x14ac:dyDescent="0.25">
      <c r="B65" t="str">
        <f>"0650563"</f>
        <v>0650563</v>
      </c>
      <c r="C65" t="s">
        <v>62</v>
      </c>
      <c r="D65" t="s">
        <v>356</v>
      </c>
      <c r="E65" t="s">
        <v>132</v>
      </c>
      <c r="F65" t="str">
        <f>"Rečica ob Savinji"</f>
        <v>Rečica ob Savinji</v>
      </c>
      <c r="G65" s="15">
        <v>1888.85</v>
      </c>
      <c r="H65" s="12">
        <v>45444</v>
      </c>
      <c r="M65" s="5">
        <v>59</v>
      </c>
      <c r="N65" s="6" t="s">
        <v>130</v>
      </c>
    </row>
    <row r="66" spans="2:14" x14ac:dyDescent="0.25">
      <c r="B66" t="str">
        <f>"0507023"</f>
        <v>0507023</v>
      </c>
      <c r="C66" t="s">
        <v>358</v>
      </c>
      <c r="D66" t="s">
        <v>357</v>
      </c>
      <c r="E66" t="s">
        <v>267</v>
      </c>
      <c r="F66" t="str">
        <f>"Vojnik"</f>
        <v>Vojnik</v>
      </c>
      <c r="G66" s="15">
        <v>396.9</v>
      </c>
      <c r="H66" s="12">
        <v>45444</v>
      </c>
      <c r="M66" s="5">
        <v>60</v>
      </c>
      <c r="N66" s="6" t="s">
        <v>133</v>
      </c>
    </row>
    <row r="67" spans="2:14" x14ac:dyDescent="0.25">
      <c r="B67" t="str">
        <f>"0464847"</f>
        <v>0464847</v>
      </c>
      <c r="C67" t="s">
        <v>360</v>
      </c>
      <c r="D67" t="s">
        <v>359</v>
      </c>
      <c r="E67" t="s">
        <v>169</v>
      </c>
      <c r="F67" t="str">
        <f>"Luče"</f>
        <v>Luče</v>
      </c>
      <c r="G67" s="15">
        <v>1808.6</v>
      </c>
      <c r="H67" s="12">
        <v>45444</v>
      </c>
      <c r="M67" s="5">
        <v>61</v>
      </c>
      <c r="N67" s="6" t="s">
        <v>137</v>
      </c>
    </row>
    <row r="68" spans="2:14" x14ac:dyDescent="0.25">
      <c r="B68" t="str">
        <f>"0605034"</f>
        <v>0605034</v>
      </c>
      <c r="C68" t="s">
        <v>362</v>
      </c>
      <c r="D68" t="s">
        <v>361</v>
      </c>
      <c r="E68" t="s">
        <v>504</v>
      </c>
      <c r="F68" t="str">
        <f>"Ljubno"</f>
        <v>Ljubno</v>
      </c>
      <c r="G68" s="15">
        <v>1142.55</v>
      </c>
      <c r="H68" s="12">
        <v>45444</v>
      </c>
      <c r="M68" s="5">
        <v>62</v>
      </c>
      <c r="N68" s="6" t="s">
        <v>139</v>
      </c>
    </row>
    <row r="69" spans="2:14" x14ac:dyDescent="0.25">
      <c r="B69" t="str">
        <f>"0324628"</f>
        <v>0324628</v>
      </c>
      <c r="C69" t="s">
        <v>315</v>
      </c>
      <c r="D69" t="s">
        <v>363</v>
      </c>
      <c r="E69" t="s">
        <v>504</v>
      </c>
      <c r="F69" t="str">
        <f>"Ljubno"</f>
        <v>Ljubno</v>
      </c>
      <c r="G69" s="15">
        <v>1062</v>
      </c>
      <c r="H69" s="12">
        <v>45444</v>
      </c>
      <c r="M69" s="5">
        <v>63</v>
      </c>
      <c r="N69" s="6" t="s">
        <v>141</v>
      </c>
    </row>
    <row r="70" spans="2:14" x14ac:dyDescent="0.25">
      <c r="B70" t="str">
        <f>"0045626"</f>
        <v>0045626</v>
      </c>
      <c r="C70" t="s">
        <v>51</v>
      </c>
      <c r="D70" t="s">
        <v>364</v>
      </c>
      <c r="E70" t="s">
        <v>185</v>
      </c>
      <c r="F70" t="str">
        <f>"Mozirje"</f>
        <v>Mozirje</v>
      </c>
      <c r="G70" s="15">
        <v>2205</v>
      </c>
      <c r="H70" s="12">
        <v>45444</v>
      </c>
      <c r="M70" s="5">
        <v>64</v>
      </c>
      <c r="N70" s="6" t="s">
        <v>143</v>
      </c>
    </row>
    <row r="71" spans="2:14" x14ac:dyDescent="0.25">
      <c r="B71" t="str">
        <f>"0268214"</f>
        <v>0268214</v>
      </c>
      <c r="C71" t="s">
        <v>366</v>
      </c>
      <c r="D71" t="s">
        <v>365</v>
      </c>
      <c r="E71" t="s">
        <v>214</v>
      </c>
      <c r="F71" t="str">
        <f>"Razkrižje"</f>
        <v>Razkrižje</v>
      </c>
      <c r="G71" s="15">
        <v>927</v>
      </c>
      <c r="H71" s="12">
        <v>45444</v>
      </c>
      <c r="M71" s="5">
        <v>65</v>
      </c>
      <c r="N71" s="6" t="s">
        <v>147</v>
      </c>
    </row>
    <row r="72" spans="2:14" x14ac:dyDescent="0.25">
      <c r="B72" t="str">
        <f>"0331689"</f>
        <v>0331689</v>
      </c>
      <c r="C72" t="s">
        <v>368</v>
      </c>
      <c r="D72" t="s">
        <v>367</v>
      </c>
      <c r="E72" t="s">
        <v>73</v>
      </c>
      <c r="F72" t="str">
        <f>"Črna na Koroškem"</f>
        <v>Črna na Koroškem</v>
      </c>
      <c r="G72" s="15">
        <v>2533.5</v>
      </c>
      <c r="H72" s="12">
        <v>45444</v>
      </c>
      <c r="M72" s="5">
        <v>66</v>
      </c>
      <c r="N72" s="6" t="s">
        <v>148</v>
      </c>
    </row>
    <row r="73" spans="2:14" x14ac:dyDescent="0.25">
      <c r="B73" t="str">
        <f>"0328021"</f>
        <v>0328021</v>
      </c>
      <c r="C73" t="s">
        <v>358</v>
      </c>
      <c r="D73" t="s">
        <v>369</v>
      </c>
      <c r="E73" t="s">
        <v>137</v>
      </c>
      <c r="F73" t="str">
        <f>"Kamnik"</f>
        <v>Kamnik</v>
      </c>
      <c r="G73" s="15">
        <v>540</v>
      </c>
      <c r="H73" s="12">
        <v>45444</v>
      </c>
      <c r="M73" s="5">
        <v>67</v>
      </c>
      <c r="N73" s="6" t="s">
        <v>151</v>
      </c>
    </row>
    <row r="74" spans="2:14" x14ac:dyDescent="0.25">
      <c r="B74" t="str">
        <f>"0338500"</f>
        <v>0338500</v>
      </c>
      <c r="C74" t="s">
        <v>371</v>
      </c>
      <c r="D74" t="s">
        <v>370</v>
      </c>
      <c r="E74" t="s">
        <v>504</v>
      </c>
      <c r="F74" t="str">
        <f>"Ljubno"</f>
        <v>Ljubno</v>
      </c>
      <c r="G74" s="15">
        <v>7065</v>
      </c>
      <c r="H74" s="12">
        <v>45444</v>
      </c>
      <c r="M74" s="5">
        <v>68</v>
      </c>
      <c r="N74" s="6" t="s">
        <v>46</v>
      </c>
    </row>
    <row r="75" spans="2:14" x14ac:dyDescent="0.25">
      <c r="B75" t="str">
        <f>"0393182"</f>
        <v>0393182</v>
      </c>
      <c r="C75" t="s">
        <v>345</v>
      </c>
      <c r="D75" t="s">
        <v>372</v>
      </c>
      <c r="E75" t="s">
        <v>129</v>
      </c>
      <c r="F75" t="str">
        <f>"Šmartno ob Paki"</f>
        <v>Šmartno ob Paki</v>
      </c>
      <c r="G75" s="15">
        <v>4585.5</v>
      </c>
      <c r="H75" s="12">
        <v>45444</v>
      </c>
      <c r="M75" s="5">
        <v>69</v>
      </c>
      <c r="N75" s="6" t="s">
        <v>152</v>
      </c>
    </row>
    <row r="76" spans="2:14" x14ac:dyDescent="0.25">
      <c r="B76" t="str">
        <f>"0618440"</f>
        <v>0618440</v>
      </c>
      <c r="C76" t="s">
        <v>117</v>
      </c>
      <c r="D76" t="s">
        <v>373</v>
      </c>
      <c r="E76" t="s">
        <v>63</v>
      </c>
      <c r="F76" t="str">
        <f>"Cerkno"</f>
        <v>Cerkno</v>
      </c>
      <c r="G76" s="15">
        <v>225</v>
      </c>
      <c r="H76" s="12">
        <v>45444</v>
      </c>
      <c r="M76" s="5">
        <v>70</v>
      </c>
      <c r="N76" s="6" t="s">
        <v>153</v>
      </c>
    </row>
    <row r="77" spans="2:14" x14ac:dyDescent="0.25">
      <c r="B77" t="str">
        <f>"0238535"</f>
        <v>0238535</v>
      </c>
      <c r="C77" t="s">
        <v>375</v>
      </c>
      <c r="D77" t="s">
        <v>374</v>
      </c>
      <c r="E77" t="s">
        <v>146</v>
      </c>
      <c r="F77" t="str">
        <f>"Škofja Loka"</f>
        <v>Škofja Loka</v>
      </c>
      <c r="G77" s="15">
        <v>443.43</v>
      </c>
      <c r="H77" s="12">
        <v>45444</v>
      </c>
      <c r="M77" s="5">
        <v>71</v>
      </c>
      <c r="N77" s="6" t="s">
        <v>154</v>
      </c>
    </row>
    <row r="78" spans="2:14" x14ac:dyDescent="0.25">
      <c r="B78" t="str">
        <f>"0496972"</f>
        <v>0496972</v>
      </c>
      <c r="C78" t="s">
        <v>377</v>
      </c>
      <c r="D78" t="s">
        <v>376</v>
      </c>
      <c r="E78" t="s">
        <v>257</v>
      </c>
      <c r="F78" t="str">
        <f>"Trzin"</f>
        <v>Trzin</v>
      </c>
      <c r="G78" s="15">
        <v>844.31</v>
      </c>
      <c r="H78" s="12">
        <v>45444</v>
      </c>
      <c r="M78" s="5">
        <v>72</v>
      </c>
      <c r="N78" s="6" t="s">
        <v>155</v>
      </c>
    </row>
    <row r="79" spans="2:14" x14ac:dyDescent="0.25">
      <c r="B79" t="str">
        <f>"0463639"</f>
        <v>0463639</v>
      </c>
      <c r="C79" t="s">
        <v>62</v>
      </c>
      <c r="D79" t="s">
        <v>378</v>
      </c>
      <c r="E79" t="s">
        <v>511</v>
      </c>
      <c r="F79" t="str">
        <f>"Sveta Ana"</f>
        <v>Sveta Ana</v>
      </c>
      <c r="G79" s="15">
        <v>2362.5</v>
      </c>
      <c r="H79" s="12">
        <v>45444</v>
      </c>
      <c r="M79" s="5">
        <v>73</v>
      </c>
      <c r="N79" s="6" t="s">
        <v>142</v>
      </c>
    </row>
    <row r="80" spans="2:14" x14ac:dyDescent="0.25">
      <c r="B80" t="str">
        <f>"0480330"</f>
        <v>0480330</v>
      </c>
      <c r="C80" t="s">
        <v>380</v>
      </c>
      <c r="D80" t="s">
        <v>379</v>
      </c>
      <c r="E80" t="s">
        <v>508</v>
      </c>
      <c r="F80" t="str">
        <f>"Gorenja vas-Poljane"</f>
        <v>Gorenja vas-Poljane</v>
      </c>
      <c r="G80" s="15">
        <v>3071.08</v>
      </c>
      <c r="H80" s="12">
        <v>45444</v>
      </c>
      <c r="M80" s="5">
        <v>74</v>
      </c>
      <c r="N80" s="6" t="s">
        <v>156</v>
      </c>
    </row>
    <row r="81" spans="2:14" x14ac:dyDescent="0.25">
      <c r="B81" t="str">
        <f>"0751803"</f>
        <v>0751803</v>
      </c>
      <c r="C81" t="s">
        <v>64</v>
      </c>
      <c r="D81" t="s">
        <v>381</v>
      </c>
      <c r="E81" t="s">
        <v>102</v>
      </c>
      <c r="F81" t="str">
        <f>"Gornji Grad"</f>
        <v>Gornji Grad</v>
      </c>
      <c r="G81" s="15">
        <v>2115</v>
      </c>
      <c r="H81" s="12">
        <v>45444</v>
      </c>
      <c r="M81" s="5">
        <v>75</v>
      </c>
      <c r="N81" s="6" t="s">
        <v>157</v>
      </c>
    </row>
    <row r="82" spans="2:14" x14ac:dyDescent="0.25">
      <c r="B82" t="str">
        <f>"1383228"</f>
        <v>1383228</v>
      </c>
      <c r="C82" t="s">
        <v>383</v>
      </c>
      <c r="D82" t="s">
        <v>382</v>
      </c>
      <c r="E82" t="s">
        <v>269</v>
      </c>
      <c r="F82" t="str">
        <f>"Vrhnika"</f>
        <v>Vrhnika</v>
      </c>
      <c r="G82" s="15">
        <v>180</v>
      </c>
      <c r="H82" s="12">
        <v>45444</v>
      </c>
      <c r="M82" s="5">
        <v>76</v>
      </c>
      <c r="N82" s="6" t="s">
        <v>158</v>
      </c>
    </row>
    <row r="83" spans="2:14" x14ac:dyDescent="0.25">
      <c r="B83" t="str">
        <f>"0120956"</f>
        <v>0120956</v>
      </c>
      <c r="C83" t="s">
        <v>385</v>
      </c>
      <c r="D83" t="s">
        <v>384</v>
      </c>
      <c r="E83" t="s">
        <v>73</v>
      </c>
      <c r="F83" t="str">
        <f>"Črna na Koroškem"</f>
        <v>Črna na Koroškem</v>
      </c>
      <c r="G83" s="15">
        <v>3600</v>
      </c>
      <c r="H83" s="12">
        <v>45444</v>
      </c>
      <c r="M83" s="5">
        <v>77</v>
      </c>
      <c r="N83" s="6" t="s">
        <v>85</v>
      </c>
    </row>
    <row r="84" spans="2:14" x14ac:dyDescent="0.25">
      <c r="B84" t="str">
        <f>"0301401"</f>
        <v>0301401</v>
      </c>
      <c r="C84" t="s">
        <v>387</v>
      </c>
      <c r="D84" t="s">
        <v>386</v>
      </c>
      <c r="E84" t="s">
        <v>138</v>
      </c>
      <c r="F84" t="str">
        <f>"Nazarje"</f>
        <v>Nazarje</v>
      </c>
      <c r="G84" s="15">
        <v>450</v>
      </c>
      <c r="H84" s="12">
        <v>45444</v>
      </c>
      <c r="M84" s="5">
        <v>78</v>
      </c>
      <c r="N84" s="6" t="s">
        <v>159</v>
      </c>
    </row>
    <row r="85" spans="2:14" x14ac:dyDescent="0.25">
      <c r="B85" t="str">
        <f>"0121535"</f>
        <v>0121535</v>
      </c>
      <c r="C85" t="s">
        <v>327</v>
      </c>
      <c r="D85" t="s">
        <v>388</v>
      </c>
      <c r="E85" t="s">
        <v>146</v>
      </c>
      <c r="F85" t="str">
        <f>"Škofja Loka"</f>
        <v>Škofja Loka</v>
      </c>
      <c r="G85" s="15">
        <v>1369.18</v>
      </c>
      <c r="H85" s="12">
        <v>45444</v>
      </c>
      <c r="M85" s="5">
        <v>79</v>
      </c>
      <c r="N85" s="6" t="s">
        <v>160</v>
      </c>
    </row>
    <row r="86" spans="2:14" x14ac:dyDescent="0.25">
      <c r="B86" t="str">
        <f>"0320043"</f>
        <v>0320043</v>
      </c>
      <c r="C86" t="s">
        <v>342</v>
      </c>
      <c r="D86" t="s">
        <v>389</v>
      </c>
      <c r="E86" t="s">
        <v>146</v>
      </c>
      <c r="F86" t="str">
        <f>"Škofja Loka"</f>
        <v>Škofja Loka</v>
      </c>
      <c r="G86" s="15">
        <v>1125</v>
      </c>
      <c r="H86" s="12">
        <v>45444</v>
      </c>
      <c r="M86" s="5">
        <v>80</v>
      </c>
      <c r="N86" s="6" t="s">
        <v>161</v>
      </c>
    </row>
    <row r="87" spans="2:14" x14ac:dyDescent="0.25">
      <c r="B87" t="str">
        <f>"0311925"</f>
        <v>0311925</v>
      </c>
      <c r="C87" t="s">
        <v>64</v>
      </c>
      <c r="D87" t="s">
        <v>390</v>
      </c>
      <c r="E87" t="s">
        <v>173</v>
      </c>
      <c r="F87" t="str">
        <f>"Markovci"</f>
        <v>Markovci</v>
      </c>
      <c r="G87" s="15">
        <v>1665</v>
      </c>
      <c r="H87" s="12">
        <v>45444</v>
      </c>
      <c r="M87" s="5">
        <v>81</v>
      </c>
      <c r="N87" s="6" t="s">
        <v>162</v>
      </c>
    </row>
    <row r="88" spans="2:14" x14ac:dyDescent="0.25">
      <c r="B88" t="str">
        <f>"0718274"</f>
        <v>0718274</v>
      </c>
      <c r="C88" t="s">
        <v>392</v>
      </c>
      <c r="D88" t="s">
        <v>391</v>
      </c>
      <c r="E88" t="s">
        <v>504</v>
      </c>
      <c r="F88" t="str">
        <f>"Ljubno"</f>
        <v>Ljubno</v>
      </c>
      <c r="G88" s="15">
        <v>24551.25</v>
      </c>
      <c r="H88" s="12">
        <v>45444</v>
      </c>
      <c r="M88" s="5">
        <v>82</v>
      </c>
      <c r="N88" s="6" t="s">
        <v>67</v>
      </c>
    </row>
    <row r="89" spans="2:14" x14ac:dyDescent="0.25">
      <c r="B89" t="str">
        <f>"0506454"</f>
        <v>0506454</v>
      </c>
      <c r="C89" t="s">
        <v>394</v>
      </c>
      <c r="D89" t="s">
        <v>393</v>
      </c>
      <c r="E89" t="s">
        <v>43</v>
      </c>
      <c r="F89" t="str">
        <f>"Medvode"</f>
        <v>Medvode</v>
      </c>
      <c r="G89" s="15">
        <v>2250</v>
      </c>
      <c r="H89" s="12">
        <v>45444</v>
      </c>
      <c r="M89" s="5">
        <v>83</v>
      </c>
      <c r="N89" s="6" t="s">
        <v>60</v>
      </c>
    </row>
    <row r="90" spans="2:14" x14ac:dyDescent="0.25">
      <c r="B90" t="str">
        <f>"0537493"</f>
        <v>0537493</v>
      </c>
      <c r="C90" t="s">
        <v>53</v>
      </c>
      <c r="D90" t="s">
        <v>395</v>
      </c>
      <c r="E90" t="s">
        <v>129</v>
      </c>
      <c r="F90" t="str">
        <f>"Šmartno ob Paki"</f>
        <v>Šmartno ob Paki</v>
      </c>
      <c r="G90" s="15">
        <v>1372.5</v>
      </c>
      <c r="H90" s="12">
        <v>45444</v>
      </c>
      <c r="M90" s="5">
        <v>84</v>
      </c>
      <c r="N90" s="6" t="s">
        <v>136</v>
      </c>
    </row>
    <row r="91" spans="2:14" x14ac:dyDescent="0.25">
      <c r="B91" t="str">
        <f>"0499938"</f>
        <v>0499938</v>
      </c>
      <c r="C91" t="s">
        <v>397</v>
      </c>
      <c r="D91" t="s">
        <v>396</v>
      </c>
      <c r="E91" t="s">
        <v>46</v>
      </c>
      <c r="F91" t="str">
        <f>"Komenda"</f>
        <v>Komenda</v>
      </c>
      <c r="G91" s="15">
        <v>5408.57</v>
      </c>
      <c r="H91" s="12">
        <v>45444</v>
      </c>
      <c r="M91" s="5">
        <v>85</v>
      </c>
      <c r="N91" s="6" t="s">
        <v>163</v>
      </c>
    </row>
    <row r="92" spans="2:14" x14ac:dyDescent="0.25">
      <c r="B92" t="str">
        <f>"0825690"</f>
        <v>0825690</v>
      </c>
      <c r="C92" t="s">
        <v>64</v>
      </c>
      <c r="D92" t="s">
        <v>398</v>
      </c>
      <c r="E92" t="s">
        <v>92</v>
      </c>
      <c r="F92" t="str">
        <f>"Dravograd"</f>
        <v>Dravograd</v>
      </c>
      <c r="G92" s="15">
        <v>1615.5</v>
      </c>
      <c r="H92" s="12">
        <v>45444</v>
      </c>
      <c r="M92" s="5">
        <v>86</v>
      </c>
      <c r="N92" s="6" t="s">
        <v>164</v>
      </c>
    </row>
    <row r="93" spans="2:14" x14ac:dyDescent="0.25">
      <c r="B93" t="str">
        <f>"0686634"</f>
        <v>0686634</v>
      </c>
      <c r="C93" t="s">
        <v>400</v>
      </c>
      <c r="D93" t="s">
        <v>399</v>
      </c>
      <c r="E93" t="s">
        <v>138</v>
      </c>
      <c r="F93" t="str">
        <f>"Nazarje"</f>
        <v>Nazarje</v>
      </c>
      <c r="G93" s="15">
        <v>327.60000000000002</v>
      </c>
      <c r="H93" s="12">
        <v>45444</v>
      </c>
      <c r="M93" s="5">
        <v>87</v>
      </c>
      <c r="N93" s="6" t="s">
        <v>165</v>
      </c>
    </row>
    <row r="94" spans="2:14" x14ac:dyDescent="0.25">
      <c r="B94" t="str">
        <f>"0304790"</f>
        <v>0304790</v>
      </c>
      <c r="C94" t="s">
        <v>282</v>
      </c>
      <c r="D94" t="s">
        <v>281</v>
      </c>
      <c r="E94" t="s">
        <v>106</v>
      </c>
      <c r="F94" t="str">
        <f>"Žalec"</f>
        <v>Žalec</v>
      </c>
      <c r="G94" s="15">
        <v>657</v>
      </c>
      <c r="H94" s="12">
        <v>45444</v>
      </c>
      <c r="M94" s="5">
        <v>88</v>
      </c>
      <c r="N94" s="6" t="s">
        <v>166</v>
      </c>
    </row>
    <row r="95" spans="2:14" x14ac:dyDescent="0.25">
      <c r="B95" t="str">
        <f>"0336436"</f>
        <v>0336436</v>
      </c>
      <c r="C95" t="s">
        <v>149</v>
      </c>
      <c r="D95" t="s">
        <v>401</v>
      </c>
      <c r="E95" t="s">
        <v>137</v>
      </c>
      <c r="F95" t="str">
        <f>"Kamnik"</f>
        <v>Kamnik</v>
      </c>
      <c r="G95" s="15">
        <v>1465.65</v>
      </c>
      <c r="H95" s="12">
        <v>45444</v>
      </c>
      <c r="M95" s="5">
        <v>89</v>
      </c>
      <c r="N95" s="6" t="s">
        <v>167</v>
      </c>
    </row>
    <row r="96" spans="2:14" x14ac:dyDescent="0.25">
      <c r="B96" t="str">
        <f>"0338391"</f>
        <v>0338391</v>
      </c>
      <c r="C96" t="s">
        <v>403</v>
      </c>
      <c r="D96" t="s">
        <v>402</v>
      </c>
      <c r="E96" t="s">
        <v>504</v>
      </c>
      <c r="F96" t="str">
        <f>"Ljubno"</f>
        <v>Ljubno</v>
      </c>
      <c r="G96" s="15">
        <v>5242.5</v>
      </c>
      <c r="H96" s="12">
        <v>45444</v>
      </c>
      <c r="M96" s="5">
        <v>90</v>
      </c>
      <c r="N96" s="6" t="s">
        <v>168</v>
      </c>
    </row>
    <row r="97" spans="2:14" x14ac:dyDescent="0.25">
      <c r="B97" t="str">
        <f>"0348238"</f>
        <v>0348238</v>
      </c>
      <c r="C97" t="s">
        <v>95</v>
      </c>
      <c r="D97" t="s">
        <v>404</v>
      </c>
      <c r="E97" t="s">
        <v>126</v>
      </c>
      <c r="F97" t="str">
        <f>"Šoštanj"</f>
        <v>Šoštanj</v>
      </c>
      <c r="G97" s="15">
        <v>7254</v>
      </c>
      <c r="H97" s="12">
        <v>45444</v>
      </c>
      <c r="M97" s="5">
        <v>91</v>
      </c>
      <c r="N97" s="6" t="s">
        <v>169</v>
      </c>
    </row>
    <row r="98" spans="2:14" x14ac:dyDescent="0.25">
      <c r="B98" t="str">
        <f>"0423252"</f>
        <v>0423252</v>
      </c>
      <c r="C98" t="s">
        <v>313</v>
      </c>
      <c r="D98" t="s">
        <v>405</v>
      </c>
      <c r="E98" t="s">
        <v>504</v>
      </c>
      <c r="F98" t="str">
        <f>"Ljubno"</f>
        <v>Ljubno</v>
      </c>
      <c r="G98" s="15">
        <v>1805.85</v>
      </c>
      <c r="H98" s="12">
        <v>45444</v>
      </c>
      <c r="M98" s="5">
        <v>92</v>
      </c>
      <c r="N98" s="6" t="s">
        <v>170</v>
      </c>
    </row>
    <row r="99" spans="2:14" x14ac:dyDescent="0.25">
      <c r="B99" t="str">
        <f>"0699821"</f>
        <v>0699821</v>
      </c>
      <c r="C99" t="s">
        <v>407</v>
      </c>
      <c r="D99" t="s">
        <v>406</v>
      </c>
      <c r="E99" t="s">
        <v>501</v>
      </c>
      <c r="F99" t="str">
        <f>"Gorenja vas-Poljane"</f>
        <v>Gorenja vas-Poljane</v>
      </c>
      <c r="G99" s="15">
        <v>1674</v>
      </c>
      <c r="H99" s="12">
        <v>45444</v>
      </c>
      <c r="M99" s="5">
        <v>93</v>
      </c>
      <c r="N99" s="6" t="s">
        <v>171</v>
      </c>
    </row>
    <row r="100" spans="2:14" x14ac:dyDescent="0.25">
      <c r="B100" t="str">
        <f>"0399905"</f>
        <v>0399905</v>
      </c>
      <c r="C100" t="s">
        <v>284</v>
      </c>
      <c r="D100" t="s">
        <v>283</v>
      </c>
      <c r="E100" t="s">
        <v>58</v>
      </c>
      <c r="F100" t="str">
        <f>"Cerklje na Gorenjskem"</f>
        <v>Cerklje na Gorenjskem</v>
      </c>
      <c r="G100" s="15">
        <v>316.37</v>
      </c>
      <c r="H100" s="12">
        <v>45444</v>
      </c>
      <c r="M100" s="5">
        <v>94</v>
      </c>
      <c r="N100" s="6" t="s">
        <v>172</v>
      </c>
    </row>
    <row r="101" spans="2:14" x14ac:dyDescent="0.25">
      <c r="B101" t="str">
        <f>"0546663"</f>
        <v>0546663</v>
      </c>
      <c r="C101" t="s">
        <v>409</v>
      </c>
      <c r="D101" t="s">
        <v>408</v>
      </c>
      <c r="E101" t="s">
        <v>169</v>
      </c>
      <c r="F101" t="str">
        <f>"Luče"</f>
        <v>Luče</v>
      </c>
      <c r="G101" s="15">
        <v>6018.08</v>
      </c>
      <c r="H101" s="12">
        <v>45444</v>
      </c>
      <c r="M101" s="5">
        <v>95</v>
      </c>
      <c r="N101" s="6" t="s">
        <v>91</v>
      </c>
    </row>
    <row r="102" spans="2:14" x14ac:dyDescent="0.25">
      <c r="B102" t="str">
        <f>"0428208"</f>
        <v>0428208</v>
      </c>
      <c r="C102" t="s">
        <v>394</v>
      </c>
      <c r="D102" t="s">
        <v>140</v>
      </c>
      <c r="E102" t="s">
        <v>102</v>
      </c>
      <c r="F102" t="str">
        <f>"Gornji Grad"</f>
        <v>Gornji Grad</v>
      </c>
      <c r="G102" s="15">
        <v>643.5</v>
      </c>
      <c r="H102" s="12">
        <v>45444</v>
      </c>
      <c r="M102" s="5">
        <v>96</v>
      </c>
      <c r="N102" s="6" t="s">
        <v>173</v>
      </c>
    </row>
    <row r="103" spans="2:14" x14ac:dyDescent="0.25">
      <c r="B103" t="str">
        <f>"0496715"</f>
        <v>0496715</v>
      </c>
      <c r="C103" t="s">
        <v>411</v>
      </c>
      <c r="D103" t="s">
        <v>410</v>
      </c>
      <c r="E103" t="s">
        <v>176</v>
      </c>
      <c r="F103" t="str">
        <f>"Mežica"</f>
        <v>Mežica</v>
      </c>
      <c r="G103" s="15">
        <v>607.5</v>
      </c>
      <c r="H103" s="12">
        <v>45444</v>
      </c>
      <c r="M103" s="5">
        <v>97</v>
      </c>
      <c r="N103" s="6" t="s">
        <v>43</v>
      </c>
    </row>
    <row r="104" spans="2:14" x14ac:dyDescent="0.25">
      <c r="B104" t="str">
        <f>"1313043"</f>
        <v>1313043</v>
      </c>
      <c r="C104" t="s">
        <v>413</v>
      </c>
      <c r="D104" t="s">
        <v>412</v>
      </c>
      <c r="E104" t="s">
        <v>512</v>
      </c>
      <c r="F104" t="str">
        <f>"Hoče-Slivnica"</f>
        <v>Hoče-Slivnica</v>
      </c>
      <c r="G104" s="15">
        <v>3268.8</v>
      </c>
      <c r="H104" s="12">
        <v>45444</v>
      </c>
      <c r="M104" s="5">
        <v>98</v>
      </c>
      <c r="N104" s="6" t="s">
        <v>174</v>
      </c>
    </row>
    <row r="105" spans="2:14" x14ac:dyDescent="0.25">
      <c r="B105" t="str">
        <f>"0586961"</f>
        <v>0586961</v>
      </c>
      <c r="C105" t="s">
        <v>415</v>
      </c>
      <c r="D105" t="s">
        <v>414</v>
      </c>
      <c r="E105" t="s">
        <v>55</v>
      </c>
      <c r="F105" t="str">
        <f>"Celje"</f>
        <v>Celje</v>
      </c>
      <c r="G105" s="15">
        <v>617.76</v>
      </c>
      <c r="H105" s="12">
        <v>45444</v>
      </c>
      <c r="M105" s="5">
        <v>99</v>
      </c>
      <c r="N105" s="6" t="s">
        <v>175</v>
      </c>
    </row>
    <row r="106" spans="2:14" x14ac:dyDescent="0.25">
      <c r="B106" t="str">
        <f>"0241623"</f>
        <v>0241623</v>
      </c>
      <c r="C106" t="s">
        <v>417</v>
      </c>
      <c r="D106" t="s">
        <v>416</v>
      </c>
      <c r="E106" t="s">
        <v>185</v>
      </c>
      <c r="F106" t="str">
        <f>"Mozirje"</f>
        <v>Mozirje</v>
      </c>
      <c r="G106" s="15">
        <v>891</v>
      </c>
      <c r="H106" s="12">
        <v>45444</v>
      </c>
      <c r="M106" s="5">
        <v>100</v>
      </c>
      <c r="N106" s="6" t="s">
        <v>176</v>
      </c>
    </row>
    <row r="107" spans="2:14" x14ac:dyDescent="0.25">
      <c r="B107" t="str">
        <f>"0556252"</f>
        <v>0556252</v>
      </c>
      <c r="C107" t="s">
        <v>419</v>
      </c>
      <c r="D107" t="s">
        <v>418</v>
      </c>
      <c r="E107" t="s">
        <v>169</v>
      </c>
      <c r="F107" t="str">
        <f>"Luče"</f>
        <v>Luče</v>
      </c>
      <c r="G107" s="15">
        <v>36.9</v>
      </c>
      <c r="H107" s="12">
        <v>45444</v>
      </c>
      <c r="M107" s="5">
        <v>101</v>
      </c>
      <c r="N107" s="6" t="s">
        <v>177</v>
      </c>
    </row>
    <row r="108" spans="2:14" x14ac:dyDescent="0.25">
      <c r="B108" t="str">
        <f>"0245413"</f>
        <v>0245413</v>
      </c>
      <c r="C108" t="s">
        <v>293</v>
      </c>
      <c r="D108" t="s">
        <v>135</v>
      </c>
      <c r="E108" t="s">
        <v>132</v>
      </c>
      <c r="F108" t="str">
        <f>"Rečica ob Savinji"</f>
        <v>Rečica ob Savinji</v>
      </c>
      <c r="G108" s="15">
        <v>427.5</v>
      </c>
      <c r="H108" s="12">
        <v>45474</v>
      </c>
      <c r="M108" s="5">
        <v>102</v>
      </c>
      <c r="N108" s="6" t="s">
        <v>178</v>
      </c>
    </row>
    <row r="109" spans="2:14" x14ac:dyDescent="0.25">
      <c r="B109" t="str">
        <f>"0007344"</f>
        <v>0007344</v>
      </c>
      <c r="C109" t="s">
        <v>362</v>
      </c>
      <c r="D109" t="s">
        <v>420</v>
      </c>
      <c r="E109" t="s">
        <v>513</v>
      </c>
      <c r="F109" t="str">
        <f>"Vojnik"</f>
        <v>Vojnik</v>
      </c>
      <c r="G109" s="15">
        <v>501.3</v>
      </c>
      <c r="H109" s="12">
        <v>45474</v>
      </c>
      <c r="M109" s="5">
        <v>103</v>
      </c>
      <c r="N109" s="6" t="s">
        <v>179</v>
      </c>
    </row>
    <row r="110" spans="2:14" x14ac:dyDescent="0.25">
      <c r="B110" t="str">
        <f>"0275659"</f>
        <v>0275659</v>
      </c>
      <c r="C110" t="s">
        <v>104</v>
      </c>
      <c r="D110" t="s">
        <v>421</v>
      </c>
      <c r="E110" t="s">
        <v>46</v>
      </c>
      <c r="F110" t="str">
        <f>"Komenda"</f>
        <v>Komenda</v>
      </c>
      <c r="G110" s="15">
        <v>18067.5</v>
      </c>
      <c r="H110" s="12">
        <v>45474</v>
      </c>
      <c r="M110" s="5">
        <v>104</v>
      </c>
      <c r="N110" s="6" t="s">
        <v>180</v>
      </c>
    </row>
    <row r="111" spans="2:14" x14ac:dyDescent="0.25">
      <c r="B111" t="str">
        <f>"0521030"</f>
        <v>0521030</v>
      </c>
      <c r="C111" t="s">
        <v>84</v>
      </c>
      <c r="D111" t="s">
        <v>422</v>
      </c>
      <c r="E111" t="s">
        <v>138</v>
      </c>
      <c r="F111" t="str">
        <f>"Nazarje"</f>
        <v>Nazarje</v>
      </c>
      <c r="G111" s="15">
        <v>1314</v>
      </c>
      <c r="H111" s="12">
        <v>45474</v>
      </c>
      <c r="M111" s="5">
        <v>105</v>
      </c>
      <c r="N111" s="6" t="s">
        <v>181</v>
      </c>
    </row>
    <row r="112" spans="2:14" x14ac:dyDescent="0.25">
      <c r="B112" t="str">
        <f>"0090055"</f>
        <v>0090055</v>
      </c>
      <c r="C112" t="s">
        <v>291</v>
      </c>
      <c r="D112" t="s">
        <v>423</v>
      </c>
      <c r="E112" t="s">
        <v>501</v>
      </c>
      <c r="F112" t="str">
        <f>"Gorenja vas-Poljane"</f>
        <v>Gorenja vas-Poljane</v>
      </c>
      <c r="G112" s="15">
        <v>459.91</v>
      </c>
      <c r="H112" s="12">
        <v>45474</v>
      </c>
      <c r="M112" s="5">
        <v>106</v>
      </c>
      <c r="N112" s="6" t="s">
        <v>182</v>
      </c>
    </row>
    <row r="113" spans="2:14" x14ac:dyDescent="0.25">
      <c r="B113" t="str">
        <f>"0323828"</f>
        <v>0323828</v>
      </c>
      <c r="C113" t="s">
        <v>110</v>
      </c>
      <c r="D113" t="s">
        <v>111</v>
      </c>
      <c r="E113" t="s">
        <v>514</v>
      </c>
      <c r="F113" t="str">
        <f>"Žalec"</f>
        <v>Žalec</v>
      </c>
      <c r="G113" s="15">
        <v>3645</v>
      </c>
      <c r="H113" s="12">
        <v>45474</v>
      </c>
      <c r="M113" s="5">
        <v>107</v>
      </c>
      <c r="N113" s="6" t="s">
        <v>183</v>
      </c>
    </row>
    <row r="114" spans="2:14" x14ac:dyDescent="0.25">
      <c r="B114" t="str">
        <f>"0532585"</f>
        <v>0532585</v>
      </c>
      <c r="C114" t="s">
        <v>425</v>
      </c>
      <c r="D114" t="s">
        <v>424</v>
      </c>
      <c r="E114" t="s">
        <v>60</v>
      </c>
      <c r="F114" t="str">
        <f>"Ljubljana"</f>
        <v>Ljubljana</v>
      </c>
      <c r="G114" s="15">
        <v>32152.5</v>
      </c>
      <c r="H114" s="12">
        <v>45474</v>
      </c>
      <c r="M114" s="5">
        <v>108</v>
      </c>
      <c r="N114" s="6" t="s">
        <v>184</v>
      </c>
    </row>
    <row r="115" spans="2:14" x14ac:dyDescent="0.25">
      <c r="B115" t="str">
        <f>"0393067"</f>
        <v>0393067</v>
      </c>
      <c r="C115" t="s">
        <v>426</v>
      </c>
      <c r="D115" t="s">
        <v>319</v>
      </c>
      <c r="E115" t="s">
        <v>501</v>
      </c>
      <c r="F115" t="str">
        <f>"Gorenja vas-Poljane"</f>
        <v>Gorenja vas-Poljane</v>
      </c>
      <c r="G115" s="15">
        <v>75.38</v>
      </c>
      <c r="H115" s="12">
        <v>45474</v>
      </c>
      <c r="M115" s="5">
        <v>109</v>
      </c>
      <c r="N115" s="6" t="s">
        <v>185</v>
      </c>
    </row>
    <row r="116" spans="2:14" x14ac:dyDescent="0.25">
      <c r="B116" t="str">
        <f>"0690233"</f>
        <v>0690233</v>
      </c>
      <c r="C116" t="s">
        <v>291</v>
      </c>
      <c r="D116" t="s">
        <v>427</v>
      </c>
      <c r="E116" t="s">
        <v>174</v>
      </c>
      <c r="F116" t="str">
        <f>"Mengeš"</f>
        <v>Mengeš</v>
      </c>
      <c r="G116" s="15">
        <v>1665</v>
      </c>
      <c r="H116" s="12">
        <v>45474</v>
      </c>
      <c r="M116" s="5">
        <v>110</v>
      </c>
      <c r="N116" s="6" t="s">
        <v>186</v>
      </c>
    </row>
    <row r="117" spans="2:14" x14ac:dyDescent="0.25">
      <c r="B117" t="str">
        <f>"0482866"</f>
        <v>0482866</v>
      </c>
      <c r="C117" t="s">
        <v>59</v>
      </c>
      <c r="D117" t="s">
        <v>428</v>
      </c>
      <c r="E117" t="s">
        <v>45</v>
      </c>
      <c r="F117" t="str">
        <f>"Braslovče"</f>
        <v>Braslovče</v>
      </c>
      <c r="G117" s="15">
        <v>1003.14</v>
      </c>
      <c r="H117" s="12">
        <v>45474</v>
      </c>
      <c r="M117" s="5">
        <v>111</v>
      </c>
      <c r="N117" s="6" t="s">
        <v>187</v>
      </c>
    </row>
    <row r="118" spans="2:14" x14ac:dyDescent="0.25">
      <c r="B118" t="str">
        <f>"0026160"</f>
        <v>0026160</v>
      </c>
      <c r="C118" t="s">
        <v>430</v>
      </c>
      <c r="D118" t="s">
        <v>429</v>
      </c>
      <c r="E118" t="s">
        <v>58</v>
      </c>
      <c r="F118" t="str">
        <f>"Cerklje na Gorenjskem"</f>
        <v>Cerklje na Gorenjskem</v>
      </c>
      <c r="G118" s="15">
        <v>1350</v>
      </c>
      <c r="H118" s="12">
        <v>45474</v>
      </c>
      <c r="M118" s="5">
        <v>112</v>
      </c>
      <c r="N118" s="6" t="s">
        <v>188</v>
      </c>
    </row>
    <row r="119" spans="2:14" x14ac:dyDescent="0.25">
      <c r="B119" t="str">
        <f>"0323113"</f>
        <v>0323113</v>
      </c>
      <c r="C119" t="s">
        <v>362</v>
      </c>
      <c r="D119" t="s">
        <v>431</v>
      </c>
      <c r="E119" t="s">
        <v>132</v>
      </c>
      <c r="F119" t="str">
        <f>"Rečica ob Savinji"</f>
        <v>Rečica ob Savinji</v>
      </c>
      <c r="G119" s="15">
        <v>5382</v>
      </c>
      <c r="H119" s="12">
        <v>45474</v>
      </c>
      <c r="M119" s="5">
        <v>113</v>
      </c>
      <c r="N119" s="6" t="s">
        <v>138</v>
      </c>
    </row>
    <row r="120" spans="2:14" x14ac:dyDescent="0.25">
      <c r="B120" t="str">
        <f>"0101037"</f>
        <v>0101037</v>
      </c>
      <c r="C120" t="s">
        <v>433</v>
      </c>
      <c r="D120" t="s">
        <v>432</v>
      </c>
      <c r="E120" t="s">
        <v>269</v>
      </c>
      <c r="F120" t="str">
        <f>"Vrhnika"</f>
        <v>Vrhnika</v>
      </c>
      <c r="G120" s="15">
        <v>8460</v>
      </c>
      <c r="H120" s="12">
        <v>45474</v>
      </c>
      <c r="M120" s="5">
        <v>114</v>
      </c>
      <c r="N120" s="6" t="s">
        <v>189</v>
      </c>
    </row>
    <row r="121" spans="2:14" x14ac:dyDescent="0.25">
      <c r="B121" t="str">
        <f>"0428036"</f>
        <v>0428036</v>
      </c>
      <c r="C121" t="s">
        <v>394</v>
      </c>
      <c r="D121" t="s">
        <v>434</v>
      </c>
      <c r="E121" t="s">
        <v>504</v>
      </c>
      <c r="F121" t="str">
        <f>"Ljubno"</f>
        <v>Ljubno</v>
      </c>
      <c r="G121" s="15">
        <v>2020.95</v>
      </c>
      <c r="H121" s="12">
        <v>45474</v>
      </c>
      <c r="M121" s="5">
        <v>115</v>
      </c>
      <c r="N121" s="6" t="s">
        <v>190</v>
      </c>
    </row>
    <row r="122" spans="2:14" x14ac:dyDescent="0.25">
      <c r="B122" t="str">
        <f>"0686806"</f>
        <v>0686806</v>
      </c>
      <c r="C122" t="s">
        <v>436</v>
      </c>
      <c r="D122" t="s">
        <v>435</v>
      </c>
      <c r="E122" t="s">
        <v>201</v>
      </c>
      <c r="F122" t="str">
        <f>"Polzela"</f>
        <v>Polzela</v>
      </c>
      <c r="G122" s="15">
        <v>315</v>
      </c>
      <c r="H122" s="12">
        <v>45474</v>
      </c>
      <c r="M122" s="5">
        <v>116</v>
      </c>
      <c r="N122" s="6" t="s">
        <v>191</v>
      </c>
    </row>
    <row r="123" spans="2:14" x14ac:dyDescent="0.25">
      <c r="B123" t="str">
        <f>"0401152"</f>
        <v>0401152</v>
      </c>
      <c r="C123" t="s">
        <v>62</v>
      </c>
      <c r="D123" t="s">
        <v>131</v>
      </c>
      <c r="E123" t="s">
        <v>132</v>
      </c>
      <c r="F123" t="str">
        <f>"Rečica ob Savinji"</f>
        <v>Rečica ob Savinji</v>
      </c>
      <c r="G123" s="15">
        <v>129032.78</v>
      </c>
      <c r="H123" s="12">
        <v>45474</v>
      </c>
      <c r="M123" s="5">
        <v>117</v>
      </c>
      <c r="N123" s="6" t="s">
        <v>192</v>
      </c>
    </row>
    <row r="124" spans="2:14" x14ac:dyDescent="0.25">
      <c r="B124" t="str">
        <f>"0464996"</f>
        <v>0464996</v>
      </c>
      <c r="C124" t="s">
        <v>291</v>
      </c>
      <c r="D124" t="s">
        <v>131</v>
      </c>
      <c r="E124" t="s">
        <v>185</v>
      </c>
      <c r="F124" t="str">
        <f>"Mozirje"</f>
        <v>Mozirje</v>
      </c>
      <c r="G124" s="15">
        <v>1267.2</v>
      </c>
      <c r="H124" s="12">
        <v>45474</v>
      </c>
      <c r="M124" s="5">
        <v>118</v>
      </c>
      <c r="N124" s="6" t="s">
        <v>193</v>
      </c>
    </row>
    <row r="125" spans="2:14" x14ac:dyDescent="0.25">
      <c r="B125" t="str">
        <f>"1234047"</f>
        <v>1234047</v>
      </c>
      <c r="C125" t="s">
        <v>358</v>
      </c>
      <c r="D125" t="s">
        <v>437</v>
      </c>
      <c r="E125" t="s">
        <v>515</v>
      </c>
      <c r="F125" t="str">
        <f>"Vojnik"</f>
        <v>Vojnik</v>
      </c>
      <c r="G125" s="15">
        <v>607.5</v>
      </c>
      <c r="H125" s="12">
        <v>45474</v>
      </c>
      <c r="M125" s="5">
        <v>119</v>
      </c>
      <c r="N125" s="6" t="s">
        <v>194</v>
      </c>
    </row>
    <row r="126" spans="2:14" x14ac:dyDescent="0.25">
      <c r="B126" t="str">
        <f>"0958490"</f>
        <v>0958490</v>
      </c>
      <c r="C126" t="s">
        <v>78</v>
      </c>
      <c r="D126" t="s">
        <v>438</v>
      </c>
      <c r="E126" t="s">
        <v>126</v>
      </c>
      <c r="F126" t="str">
        <f>"Šoštanj"</f>
        <v>Šoštanj</v>
      </c>
      <c r="G126" s="15">
        <v>652.5</v>
      </c>
      <c r="H126" s="12">
        <v>45474</v>
      </c>
      <c r="M126" s="5">
        <v>120</v>
      </c>
      <c r="N126" s="6" t="s">
        <v>195</v>
      </c>
    </row>
    <row r="127" spans="2:14" x14ac:dyDescent="0.25">
      <c r="B127" t="str">
        <f>"0583118"</f>
        <v>0583118</v>
      </c>
      <c r="C127" t="s">
        <v>280</v>
      </c>
      <c r="D127" t="s">
        <v>439</v>
      </c>
      <c r="E127" t="s">
        <v>58</v>
      </c>
      <c r="F127" t="str">
        <f>"Cerklje na Gorenjskem"</f>
        <v>Cerklje na Gorenjskem</v>
      </c>
      <c r="G127" s="15">
        <v>364.5</v>
      </c>
      <c r="H127" s="12">
        <v>45474</v>
      </c>
      <c r="M127" s="5">
        <v>121</v>
      </c>
      <c r="N127" s="6" t="s">
        <v>196</v>
      </c>
    </row>
    <row r="128" spans="2:14" x14ac:dyDescent="0.25">
      <c r="B128" t="str">
        <f>"0763598"</f>
        <v>0763598</v>
      </c>
      <c r="C128" t="s">
        <v>66</v>
      </c>
      <c r="D128" t="s">
        <v>440</v>
      </c>
      <c r="E128" t="s">
        <v>73</v>
      </c>
      <c r="F128" t="str">
        <f>"Črna na Koroškem"</f>
        <v>Črna na Koroškem</v>
      </c>
      <c r="G128" s="15">
        <v>1687.5</v>
      </c>
      <c r="H128" s="12">
        <v>45474</v>
      </c>
      <c r="M128" s="5">
        <v>122</v>
      </c>
      <c r="N128" s="6" t="s">
        <v>197</v>
      </c>
    </row>
    <row r="129" spans="2:14" x14ac:dyDescent="0.25">
      <c r="B129" t="str">
        <f>"0273387"</f>
        <v>0273387</v>
      </c>
      <c r="C129" t="s">
        <v>71</v>
      </c>
      <c r="D129" t="s">
        <v>441</v>
      </c>
      <c r="E129" t="s">
        <v>137</v>
      </c>
      <c r="F129" t="str">
        <f>"Kamnik"</f>
        <v>Kamnik</v>
      </c>
      <c r="G129" s="15">
        <v>33.75</v>
      </c>
      <c r="H129" s="12">
        <v>45474</v>
      </c>
      <c r="M129" s="5">
        <v>123</v>
      </c>
      <c r="N129" s="6" t="s">
        <v>198</v>
      </c>
    </row>
    <row r="130" spans="2:14" x14ac:dyDescent="0.25">
      <c r="B130" t="str">
        <f>"0386308"</f>
        <v>0386308</v>
      </c>
      <c r="C130" t="s">
        <v>95</v>
      </c>
      <c r="D130" t="s">
        <v>429</v>
      </c>
      <c r="E130" t="s">
        <v>58</v>
      </c>
      <c r="F130" t="str">
        <f>"Cerklje na Gorenjskem"</f>
        <v>Cerklje na Gorenjskem</v>
      </c>
      <c r="G130" s="15">
        <v>438.75</v>
      </c>
      <c r="H130" s="12">
        <v>45474</v>
      </c>
      <c r="M130" s="5">
        <v>124</v>
      </c>
      <c r="N130" s="6" t="s">
        <v>199</v>
      </c>
    </row>
    <row r="131" spans="2:14" x14ac:dyDescent="0.25">
      <c r="B131" t="str">
        <f>"0424419"</f>
        <v>0424419</v>
      </c>
      <c r="C131" t="s">
        <v>324</v>
      </c>
      <c r="D131" t="s">
        <v>442</v>
      </c>
      <c r="E131" t="s">
        <v>132</v>
      </c>
      <c r="F131" t="str">
        <f>"Rečica ob Savinji"</f>
        <v>Rečica ob Savinji</v>
      </c>
      <c r="G131" s="15">
        <v>765</v>
      </c>
      <c r="H131" s="12">
        <v>45474</v>
      </c>
      <c r="M131" s="5">
        <v>125</v>
      </c>
      <c r="N131" s="6" t="s">
        <v>200</v>
      </c>
    </row>
    <row r="132" spans="2:14" x14ac:dyDescent="0.25">
      <c r="B132" t="str">
        <f>"0393654"</f>
        <v>0393654</v>
      </c>
      <c r="C132" t="s">
        <v>84</v>
      </c>
      <c r="D132" t="s">
        <v>402</v>
      </c>
      <c r="E132" t="s">
        <v>102</v>
      </c>
      <c r="F132" t="str">
        <f>"Gornji Grad"</f>
        <v>Gornji Grad</v>
      </c>
      <c r="G132" s="15">
        <v>361.42</v>
      </c>
      <c r="H132" s="12">
        <v>45474</v>
      </c>
      <c r="M132" s="5">
        <v>126</v>
      </c>
      <c r="N132" s="6" t="s">
        <v>100</v>
      </c>
    </row>
    <row r="133" spans="2:14" x14ac:dyDescent="0.25">
      <c r="B133" t="str">
        <f>"0322910"</f>
        <v>0322910</v>
      </c>
      <c r="C133" t="s">
        <v>444</v>
      </c>
      <c r="D133" t="s">
        <v>443</v>
      </c>
      <c r="E133" t="s">
        <v>45</v>
      </c>
      <c r="F133" t="str">
        <f>"Braslovče"</f>
        <v>Braslovče</v>
      </c>
      <c r="G133" s="15">
        <v>3865.5</v>
      </c>
      <c r="H133" s="12">
        <v>45474</v>
      </c>
      <c r="M133" s="5">
        <v>127</v>
      </c>
      <c r="N133" s="6" t="s">
        <v>201</v>
      </c>
    </row>
    <row r="134" spans="2:14" x14ac:dyDescent="0.25">
      <c r="B134" t="str">
        <f>"0465097"</f>
        <v>0465097</v>
      </c>
      <c r="C134" t="s">
        <v>446</v>
      </c>
      <c r="D134" t="s">
        <v>445</v>
      </c>
      <c r="E134" t="s">
        <v>516</v>
      </c>
      <c r="F134" t="str">
        <f>"Puconci"</f>
        <v>Puconci</v>
      </c>
      <c r="G134" s="15">
        <v>6624</v>
      </c>
      <c r="H134" s="12">
        <v>45474</v>
      </c>
      <c r="M134" s="5">
        <v>128</v>
      </c>
      <c r="N134" s="6" t="s">
        <v>202</v>
      </c>
    </row>
    <row r="135" spans="2:14" x14ac:dyDescent="0.25">
      <c r="B135" t="str">
        <f>"0523213"</f>
        <v>0523213</v>
      </c>
      <c r="C135" t="s">
        <v>66</v>
      </c>
      <c r="D135" t="s">
        <v>447</v>
      </c>
      <c r="E135" t="s">
        <v>185</v>
      </c>
      <c r="F135" t="str">
        <f>"Mozirje"</f>
        <v>Mozirje</v>
      </c>
      <c r="G135" s="15">
        <v>1170</v>
      </c>
      <c r="H135" s="12">
        <v>45474</v>
      </c>
      <c r="M135" s="5">
        <v>129</v>
      </c>
      <c r="N135" s="6" t="s">
        <v>203</v>
      </c>
    </row>
    <row r="136" spans="2:14" x14ac:dyDescent="0.25">
      <c r="B136" t="str">
        <f>"0890552"</f>
        <v>0890552</v>
      </c>
      <c r="C136" t="s">
        <v>62</v>
      </c>
      <c r="D136" t="s">
        <v>448</v>
      </c>
      <c r="E136" t="s">
        <v>504</v>
      </c>
      <c r="F136" t="str">
        <f>"Ljubno"</f>
        <v>Ljubno</v>
      </c>
      <c r="G136" s="15">
        <v>5195.7</v>
      </c>
      <c r="H136" s="12">
        <v>45474</v>
      </c>
      <c r="M136" s="5">
        <v>130</v>
      </c>
      <c r="N136" s="6" t="s">
        <v>204</v>
      </c>
    </row>
    <row r="137" spans="2:14" x14ac:dyDescent="0.25">
      <c r="B137" t="str">
        <f>"0328290"</f>
        <v>0328290</v>
      </c>
      <c r="C137" t="s">
        <v>117</v>
      </c>
      <c r="D137" t="s">
        <v>449</v>
      </c>
      <c r="E137" t="s">
        <v>501</v>
      </c>
      <c r="F137" t="str">
        <f>"Gorenja vas-Poljane"</f>
        <v>Gorenja vas-Poljane</v>
      </c>
      <c r="G137" s="15">
        <v>22981.49</v>
      </c>
      <c r="H137" s="12">
        <v>45474</v>
      </c>
      <c r="M137" s="5">
        <v>131</v>
      </c>
      <c r="N137" s="6" t="s">
        <v>205</v>
      </c>
    </row>
    <row r="138" spans="2:14" x14ac:dyDescent="0.25">
      <c r="B138" t="str">
        <f>"0487961"</f>
        <v>0487961</v>
      </c>
      <c r="C138" t="s">
        <v>451</v>
      </c>
      <c r="D138" t="s">
        <v>450</v>
      </c>
      <c r="E138" t="s">
        <v>169</v>
      </c>
      <c r="F138" t="str">
        <f>"Luče"</f>
        <v>Luče</v>
      </c>
      <c r="G138" s="15">
        <v>27066.15</v>
      </c>
      <c r="H138" s="12">
        <v>45474</v>
      </c>
      <c r="M138" s="5">
        <v>132</v>
      </c>
      <c r="N138" s="6" t="s">
        <v>206</v>
      </c>
    </row>
    <row r="139" spans="2:14" x14ac:dyDescent="0.25">
      <c r="B139" t="str">
        <f>"0229355"</f>
        <v>0229355</v>
      </c>
      <c r="C139" t="s">
        <v>56</v>
      </c>
      <c r="D139" t="s">
        <v>57</v>
      </c>
      <c r="E139" t="s">
        <v>46</v>
      </c>
      <c r="F139" t="str">
        <f>"Komenda"</f>
        <v>Komenda</v>
      </c>
      <c r="G139" s="15">
        <v>450</v>
      </c>
      <c r="H139" s="12">
        <v>45474</v>
      </c>
      <c r="M139" s="5">
        <v>133</v>
      </c>
      <c r="N139" s="6" t="s">
        <v>207</v>
      </c>
    </row>
    <row r="140" spans="2:14" x14ac:dyDescent="0.25">
      <c r="B140" t="str">
        <f>"0123856"</f>
        <v>0123856</v>
      </c>
      <c r="C140" t="s">
        <v>453</v>
      </c>
      <c r="D140" t="s">
        <v>452</v>
      </c>
      <c r="E140" t="s">
        <v>213</v>
      </c>
      <c r="F140" t="str">
        <f>"Ravne na Koroškem"</f>
        <v>Ravne na Koroškem</v>
      </c>
      <c r="G140" s="15">
        <v>1479.38</v>
      </c>
      <c r="H140" s="12">
        <v>45474</v>
      </c>
      <c r="M140" s="5">
        <v>134</v>
      </c>
      <c r="N140" s="6" t="s">
        <v>208</v>
      </c>
    </row>
    <row r="141" spans="2:14" x14ac:dyDescent="0.25">
      <c r="B141" t="str">
        <f>"0677503"</f>
        <v>0677503</v>
      </c>
      <c r="C141" t="s">
        <v>291</v>
      </c>
      <c r="D141" t="s">
        <v>454</v>
      </c>
      <c r="E141" t="s">
        <v>504</v>
      </c>
      <c r="F141" t="str">
        <f>"Ljubno"</f>
        <v>Ljubno</v>
      </c>
      <c r="G141" s="15">
        <v>2533.5</v>
      </c>
      <c r="H141" s="12">
        <v>45474</v>
      </c>
      <c r="M141" s="5">
        <v>135</v>
      </c>
      <c r="N141" s="6" t="s">
        <v>209</v>
      </c>
    </row>
    <row r="142" spans="2:14" x14ac:dyDescent="0.25">
      <c r="B142" t="str">
        <f>"1258761"</f>
        <v>1258761</v>
      </c>
      <c r="C142" t="s">
        <v>377</v>
      </c>
      <c r="D142" t="s">
        <v>150</v>
      </c>
      <c r="E142" t="s">
        <v>501</v>
      </c>
      <c r="F142" t="str">
        <f>"Gorenja vas-Poljane"</f>
        <v>Gorenja vas-Poljane</v>
      </c>
      <c r="G142" s="15">
        <v>153.9</v>
      </c>
      <c r="H142" s="12">
        <v>45474</v>
      </c>
      <c r="M142" s="5">
        <v>136</v>
      </c>
      <c r="N142" s="6" t="s">
        <v>210</v>
      </c>
    </row>
    <row r="143" spans="2:14" x14ac:dyDescent="0.25">
      <c r="B143" t="str">
        <f>"0425982"</f>
        <v>0425982</v>
      </c>
      <c r="C143" t="s">
        <v>64</v>
      </c>
      <c r="D143" t="s">
        <v>376</v>
      </c>
      <c r="E143" t="s">
        <v>257</v>
      </c>
      <c r="F143" t="str">
        <f>"Trzin"</f>
        <v>Trzin</v>
      </c>
      <c r="G143" s="15">
        <v>369.9</v>
      </c>
      <c r="H143" s="12">
        <v>45474</v>
      </c>
      <c r="M143" s="5">
        <v>137</v>
      </c>
      <c r="N143" s="6" t="s">
        <v>211</v>
      </c>
    </row>
    <row r="144" spans="2:14" x14ac:dyDescent="0.25">
      <c r="B144" t="str">
        <f>"0308432"</f>
        <v>0308432</v>
      </c>
      <c r="C144" t="s">
        <v>59</v>
      </c>
      <c r="D144" t="s">
        <v>455</v>
      </c>
      <c r="E144" t="s">
        <v>517</v>
      </c>
      <c r="F144" t="str">
        <f>"Brezovica"</f>
        <v>Brezovica</v>
      </c>
      <c r="G144" s="15">
        <v>1125</v>
      </c>
      <c r="H144" s="12">
        <v>45474</v>
      </c>
      <c r="M144" s="5">
        <v>138</v>
      </c>
      <c r="N144" s="6" t="s">
        <v>212</v>
      </c>
    </row>
    <row r="145" spans="2:14" x14ac:dyDescent="0.25">
      <c r="B145" t="str">
        <f>"0280050"</f>
        <v>0280050</v>
      </c>
      <c r="C145" t="s">
        <v>64</v>
      </c>
      <c r="D145" t="s">
        <v>456</v>
      </c>
      <c r="E145" t="s">
        <v>185</v>
      </c>
      <c r="F145" t="str">
        <f>"Mozirje"</f>
        <v>Mozirje</v>
      </c>
      <c r="G145" s="15">
        <v>850.5</v>
      </c>
      <c r="H145" s="12">
        <v>45474</v>
      </c>
      <c r="M145" s="5">
        <v>139</v>
      </c>
      <c r="N145" s="6" t="s">
        <v>213</v>
      </c>
    </row>
    <row r="146" spans="2:14" x14ac:dyDescent="0.25">
      <c r="B146" t="str">
        <f>"0123030"</f>
        <v>0123030</v>
      </c>
      <c r="C146" t="s">
        <v>62</v>
      </c>
      <c r="D146" t="s">
        <v>457</v>
      </c>
      <c r="E146" t="s">
        <v>234</v>
      </c>
      <c r="F146" t="str">
        <f>"Slovenj Gradec"</f>
        <v>Slovenj Gradec</v>
      </c>
      <c r="G146" s="15">
        <v>261</v>
      </c>
      <c r="H146" s="12">
        <v>45474</v>
      </c>
      <c r="M146" s="5">
        <v>140</v>
      </c>
      <c r="N146" s="6" t="s">
        <v>214</v>
      </c>
    </row>
    <row r="147" spans="2:14" x14ac:dyDescent="0.25">
      <c r="B147" t="str">
        <f>"0449589"</f>
        <v>0449589</v>
      </c>
      <c r="C147" t="s">
        <v>331</v>
      </c>
      <c r="D147" t="s">
        <v>458</v>
      </c>
      <c r="E147" t="s">
        <v>185</v>
      </c>
      <c r="F147" t="str">
        <f>"Mozirje"</f>
        <v>Mozirje</v>
      </c>
      <c r="G147" s="15">
        <v>460.26</v>
      </c>
      <c r="H147" s="12">
        <v>45474</v>
      </c>
      <c r="M147" s="5">
        <v>141</v>
      </c>
      <c r="N147" s="6" t="s">
        <v>132</v>
      </c>
    </row>
    <row r="148" spans="2:14" x14ac:dyDescent="0.25">
      <c r="B148" t="str">
        <f>"0665656"</f>
        <v>0665656</v>
      </c>
      <c r="C148" t="s">
        <v>460</v>
      </c>
      <c r="D148" t="s">
        <v>459</v>
      </c>
      <c r="E148" t="s">
        <v>92</v>
      </c>
      <c r="F148" t="str">
        <f>"Dravograd"</f>
        <v>Dravograd</v>
      </c>
      <c r="G148" s="15">
        <v>495</v>
      </c>
      <c r="H148" s="12">
        <v>45474</v>
      </c>
      <c r="M148" s="5">
        <v>142</v>
      </c>
      <c r="N148" s="6" t="s">
        <v>215</v>
      </c>
    </row>
    <row r="149" spans="2:14" x14ac:dyDescent="0.25">
      <c r="B149" t="str">
        <f>"0228467"</f>
        <v>0228467</v>
      </c>
      <c r="C149" t="s">
        <v>462</v>
      </c>
      <c r="D149" t="s">
        <v>461</v>
      </c>
      <c r="E149" t="s">
        <v>185</v>
      </c>
      <c r="F149" t="str">
        <f>"Mozirje"</f>
        <v>Mozirje</v>
      </c>
      <c r="G149" s="15">
        <v>1537.65</v>
      </c>
      <c r="H149" s="12">
        <v>45474</v>
      </c>
      <c r="M149" s="5">
        <v>143</v>
      </c>
      <c r="N149" s="6" t="s">
        <v>216</v>
      </c>
    </row>
    <row r="150" spans="2:14" x14ac:dyDescent="0.25">
      <c r="B150" t="str">
        <f>"0340607"</f>
        <v>0340607</v>
      </c>
      <c r="C150" t="s">
        <v>291</v>
      </c>
      <c r="D150" t="s">
        <v>463</v>
      </c>
      <c r="E150" t="s">
        <v>129</v>
      </c>
      <c r="F150" t="str">
        <f>"Šmartno ob Paki"</f>
        <v>Šmartno ob Paki</v>
      </c>
      <c r="G150" s="15">
        <v>3505.5</v>
      </c>
      <c r="H150" s="12">
        <v>45474</v>
      </c>
      <c r="M150" s="5">
        <v>144</v>
      </c>
      <c r="N150" s="6" t="s">
        <v>217</v>
      </c>
    </row>
    <row r="151" spans="2:14" x14ac:dyDescent="0.25">
      <c r="B151" t="str">
        <f>"0045926"</f>
        <v>0045926</v>
      </c>
      <c r="C151" t="s">
        <v>465</v>
      </c>
      <c r="D151" t="s">
        <v>464</v>
      </c>
      <c r="E151" t="s">
        <v>169</v>
      </c>
      <c r="F151" t="str">
        <f>"Luče"</f>
        <v>Luče</v>
      </c>
      <c r="G151" s="15">
        <v>7335</v>
      </c>
      <c r="H151" s="12">
        <v>45474</v>
      </c>
      <c r="M151" s="5">
        <v>145</v>
      </c>
      <c r="N151" s="6" t="s">
        <v>218</v>
      </c>
    </row>
    <row r="152" spans="2:14" x14ac:dyDescent="0.25">
      <c r="B152" t="str">
        <f>"0401182"</f>
        <v>0401182</v>
      </c>
      <c r="C152" t="s">
        <v>352</v>
      </c>
      <c r="D152" t="s">
        <v>135</v>
      </c>
      <c r="E152" t="s">
        <v>132</v>
      </c>
      <c r="F152" t="str">
        <f>"Rečica ob Savinji"</f>
        <v>Rečica ob Savinji</v>
      </c>
      <c r="G152" s="15">
        <v>810</v>
      </c>
      <c r="H152" s="12">
        <v>45474</v>
      </c>
      <c r="M152" s="5">
        <v>146</v>
      </c>
      <c r="N152" s="6" t="s">
        <v>219</v>
      </c>
    </row>
    <row r="153" spans="2:14" x14ac:dyDescent="0.25">
      <c r="B153" t="str">
        <f>"1281757"</f>
        <v>1281757</v>
      </c>
      <c r="C153" t="s">
        <v>467</v>
      </c>
      <c r="D153" t="s">
        <v>466</v>
      </c>
      <c r="E153" t="s">
        <v>504</v>
      </c>
      <c r="F153" t="str">
        <f>"Ljubno"</f>
        <v>Ljubno</v>
      </c>
      <c r="G153" s="15">
        <v>423.9</v>
      </c>
      <c r="H153" s="12">
        <v>45474</v>
      </c>
      <c r="M153" s="5">
        <v>147</v>
      </c>
      <c r="N153" s="6" t="s">
        <v>220</v>
      </c>
    </row>
    <row r="154" spans="2:14" x14ac:dyDescent="0.25">
      <c r="B154" t="str">
        <f>"1351469"</f>
        <v>1351469</v>
      </c>
      <c r="C154" t="s">
        <v>394</v>
      </c>
      <c r="D154" t="s">
        <v>468</v>
      </c>
      <c r="E154" t="s">
        <v>185</v>
      </c>
      <c r="F154" t="str">
        <f>"Mozirje"</f>
        <v>Mozirje</v>
      </c>
      <c r="G154" s="15">
        <v>202.5</v>
      </c>
      <c r="H154" s="12">
        <v>45474</v>
      </c>
      <c r="M154" s="5">
        <v>148</v>
      </c>
      <c r="N154" s="6" t="s">
        <v>221</v>
      </c>
    </row>
    <row r="155" spans="2:14" x14ac:dyDescent="0.25">
      <c r="B155" t="str">
        <f>"0225541"</f>
        <v>0225541</v>
      </c>
      <c r="C155" t="s">
        <v>48</v>
      </c>
      <c r="D155" t="s">
        <v>469</v>
      </c>
      <c r="E155" t="s">
        <v>504</v>
      </c>
      <c r="F155" t="str">
        <f>"Ljubno"</f>
        <v>Ljubno</v>
      </c>
      <c r="G155" s="15">
        <v>337.5</v>
      </c>
      <c r="H155" s="12">
        <v>45474</v>
      </c>
      <c r="M155" s="5">
        <v>149</v>
      </c>
      <c r="N155" s="6" t="s">
        <v>222</v>
      </c>
    </row>
    <row r="156" spans="2:14" x14ac:dyDescent="0.25">
      <c r="B156" t="str">
        <f>"0224960"</f>
        <v>0224960</v>
      </c>
      <c r="C156" t="s">
        <v>51</v>
      </c>
      <c r="D156" t="s">
        <v>470</v>
      </c>
      <c r="E156" t="s">
        <v>247</v>
      </c>
      <c r="F156" t="str">
        <f>"Sveti Jurij ob Ščavnici"</f>
        <v>Sveti Jurij ob Ščavnici</v>
      </c>
      <c r="G156" s="15">
        <v>1035</v>
      </c>
      <c r="H156" s="12">
        <v>45474</v>
      </c>
      <c r="M156" s="5">
        <v>150</v>
      </c>
      <c r="N156" s="6" t="s">
        <v>223</v>
      </c>
    </row>
    <row r="157" spans="2:14" x14ac:dyDescent="0.25">
      <c r="B157" t="str">
        <f>"0238353"</f>
        <v>0238353</v>
      </c>
      <c r="C157" t="s">
        <v>409</v>
      </c>
      <c r="D157" t="s">
        <v>471</v>
      </c>
      <c r="E157" t="s">
        <v>146</v>
      </c>
      <c r="F157" t="str">
        <f>"Škofja Loka"</f>
        <v>Škofja Loka</v>
      </c>
      <c r="G157" s="15">
        <v>337.5</v>
      </c>
      <c r="H157" s="12">
        <v>45474</v>
      </c>
      <c r="M157" s="5">
        <v>151</v>
      </c>
      <c r="N157" s="6" t="s">
        <v>224</v>
      </c>
    </row>
    <row r="158" spans="2:14" x14ac:dyDescent="0.25">
      <c r="B158" t="str">
        <f>"0223504"</f>
        <v>0223504</v>
      </c>
      <c r="C158" t="s">
        <v>64</v>
      </c>
      <c r="D158" t="s">
        <v>472</v>
      </c>
      <c r="E158" t="s">
        <v>106</v>
      </c>
      <c r="F158" t="str">
        <f>"Žalec"</f>
        <v>Žalec</v>
      </c>
      <c r="G158" s="15">
        <v>386.1</v>
      </c>
      <c r="H158" s="12">
        <v>45474</v>
      </c>
      <c r="M158" s="5">
        <v>152</v>
      </c>
      <c r="N158" s="6" t="s">
        <v>225</v>
      </c>
    </row>
    <row r="159" spans="2:14" x14ac:dyDescent="0.25">
      <c r="B159" t="str">
        <f>"0342236"</f>
        <v>0342236</v>
      </c>
      <c r="C159" t="s">
        <v>474</v>
      </c>
      <c r="D159" t="s">
        <v>473</v>
      </c>
      <c r="E159" t="s">
        <v>185</v>
      </c>
      <c r="F159" t="str">
        <f>"Mozirje"</f>
        <v>Mozirje</v>
      </c>
      <c r="G159" s="15">
        <v>661.5</v>
      </c>
      <c r="H159" s="12">
        <v>45474</v>
      </c>
      <c r="M159" s="5">
        <v>153</v>
      </c>
      <c r="N159" s="6" t="s">
        <v>226</v>
      </c>
    </row>
    <row r="160" spans="2:14" x14ac:dyDescent="0.25">
      <c r="B160" t="str">
        <f>"0423172"</f>
        <v>0423172</v>
      </c>
      <c r="C160" t="s">
        <v>48</v>
      </c>
      <c r="D160" t="s">
        <v>49</v>
      </c>
      <c r="E160" t="s">
        <v>46</v>
      </c>
      <c r="F160" t="str">
        <f>"Komenda"</f>
        <v>Komenda</v>
      </c>
      <c r="G160" s="15">
        <v>20625.66</v>
      </c>
      <c r="H160" s="12">
        <v>45474</v>
      </c>
      <c r="M160" s="5">
        <v>154</v>
      </c>
      <c r="N160" s="6" t="s">
        <v>89</v>
      </c>
    </row>
    <row r="161" spans="2:14" x14ac:dyDescent="0.25">
      <c r="B161" t="str">
        <f>"0731597"</f>
        <v>0731597</v>
      </c>
      <c r="C161" t="s">
        <v>465</v>
      </c>
      <c r="D161" t="s">
        <v>382</v>
      </c>
      <c r="E161" t="s">
        <v>518</v>
      </c>
      <c r="F161" t="str">
        <f>"Medvode"</f>
        <v>Medvode</v>
      </c>
      <c r="G161" s="15">
        <v>4783.5</v>
      </c>
      <c r="H161" s="12">
        <v>45474</v>
      </c>
      <c r="M161" s="5">
        <v>155</v>
      </c>
      <c r="N161" s="6" t="s">
        <v>227</v>
      </c>
    </row>
    <row r="162" spans="2:14" x14ac:dyDescent="0.25">
      <c r="B162" t="str">
        <f>"0702327"</f>
        <v>0702327</v>
      </c>
      <c r="C162" t="s">
        <v>335</v>
      </c>
      <c r="D162" t="s">
        <v>475</v>
      </c>
      <c r="E162" t="s">
        <v>185</v>
      </c>
      <c r="F162" t="str">
        <f>"Mozirje"</f>
        <v>Mozirje</v>
      </c>
      <c r="G162" s="15">
        <v>706.5</v>
      </c>
      <c r="H162" s="12">
        <v>45474</v>
      </c>
      <c r="M162" s="5">
        <v>156</v>
      </c>
      <c r="N162" s="6" t="s">
        <v>228</v>
      </c>
    </row>
    <row r="163" spans="2:14" x14ac:dyDescent="0.25">
      <c r="B163" t="str">
        <f>"0414103"</f>
        <v>0414103</v>
      </c>
      <c r="C163" t="s">
        <v>477</v>
      </c>
      <c r="D163" t="s">
        <v>476</v>
      </c>
      <c r="E163" t="s">
        <v>129</v>
      </c>
      <c r="F163" t="str">
        <f>"Šmartno ob Paki"</f>
        <v>Šmartno ob Paki</v>
      </c>
      <c r="G163" s="15">
        <v>6277.5</v>
      </c>
      <c r="H163" s="12">
        <v>45474</v>
      </c>
      <c r="M163" s="5">
        <v>157</v>
      </c>
      <c r="N163" s="6" t="s">
        <v>229</v>
      </c>
    </row>
    <row r="164" spans="2:14" x14ac:dyDescent="0.25">
      <c r="B164" t="str">
        <f>"0912947"</f>
        <v>0912947</v>
      </c>
      <c r="C164" t="s">
        <v>358</v>
      </c>
      <c r="D164" t="s">
        <v>478</v>
      </c>
      <c r="E164" t="s">
        <v>146</v>
      </c>
      <c r="F164" t="str">
        <f>"Škofja Loka"</f>
        <v>Škofja Loka</v>
      </c>
      <c r="G164" s="15">
        <v>54</v>
      </c>
      <c r="H164" s="12">
        <v>45474</v>
      </c>
      <c r="M164" s="5">
        <v>158</v>
      </c>
      <c r="N164" s="6" t="s">
        <v>230</v>
      </c>
    </row>
    <row r="165" spans="2:14" x14ac:dyDescent="0.25">
      <c r="B165" t="str">
        <f>"0209207"</f>
        <v>0209207</v>
      </c>
      <c r="C165" t="s">
        <v>345</v>
      </c>
      <c r="D165" t="s">
        <v>479</v>
      </c>
      <c r="E165" t="s">
        <v>519</v>
      </c>
      <c r="F165" t="str">
        <f>"Pesnica"</f>
        <v>Pesnica</v>
      </c>
      <c r="G165" s="15">
        <v>1800</v>
      </c>
      <c r="H165" s="12">
        <v>45474</v>
      </c>
      <c r="M165" s="5">
        <v>159</v>
      </c>
      <c r="N165" s="6" t="s">
        <v>231</v>
      </c>
    </row>
    <row r="166" spans="2:14" x14ac:dyDescent="0.25">
      <c r="B166" t="str">
        <f>"0239272"</f>
        <v>0239272</v>
      </c>
      <c r="C166" t="s">
        <v>481</v>
      </c>
      <c r="D166" t="s">
        <v>480</v>
      </c>
      <c r="E166" t="s">
        <v>520</v>
      </c>
      <c r="F166" t="str">
        <f>"Škofja Loka"</f>
        <v>Škofja Loka</v>
      </c>
      <c r="G166" s="15">
        <v>336.6</v>
      </c>
      <c r="H166" s="12">
        <v>45474</v>
      </c>
      <c r="M166" s="5">
        <v>160</v>
      </c>
      <c r="N166" s="6" t="s">
        <v>232</v>
      </c>
    </row>
    <row r="167" spans="2:14" x14ac:dyDescent="0.25">
      <c r="B167" t="str">
        <f>"0228701"</f>
        <v>0228701</v>
      </c>
      <c r="C167" t="s">
        <v>62</v>
      </c>
      <c r="D167" t="s">
        <v>115</v>
      </c>
      <c r="E167" t="s">
        <v>106</v>
      </c>
      <c r="F167" t="str">
        <f>"Žalec"</f>
        <v>Žalec</v>
      </c>
      <c r="G167" s="15">
        <v>1319.4</v>
      </c>
      <c r="H167" s="12">
        <v>45474</v>
      </c>
      <c r="M167" s="5">
        <v>161</v>
      </c>
      <c r="N167" s="6" t="s">
        <v>146</v>
      </c>
    </row>
    <row r="168" spans="2:14" x14ac:dyDescent="0.25">
      <c r="B168" t="str">
        <f>"0223449"</f>
        <v>0223449</v>
      </c>
      <c r="C168" t="s">
        <v>97</v>
      </c>
      <c r="D168" t="s">
        <v>482</v>
      </c>
      <c r="E168" t="s">
        <v>106</v>
      </c>
      <c r="F168" t="str">
        <f>"Žalec"</f>
        <v>Žalec</v>
      </c>
      <c r="G168" s="15">
        <v>2880</v>
      </c>
      <c r="H168" s="12">
        <v>45474</v>
      </c>
      <c r="M168" s="5">
        <v>162</v>
      </c>
      <c r="N168" s="6" t="s">
        <v>233</v>
      </c>
    </row>
    <row r="169" spans="2:14" x14ac:dyDescent="0.25">
      <c r="B169" t="str">
        <f>"0331251"</f>
        <v>0331251</v>
      </c>
      <c r="C169" t="s">
        <v>286</v>
      </c>
      <c r="D169" t="s">
        <v>285</v>
      </c>
      <c r="E169" t="s">
        <v>146</v>
      </c>
      <c r="F169" t="str">
        <f>"Škofja Loka"</f>
        <v>Škofja Loka</v>
      </c>
      <c r="G169" s="15">
        <v>1572.93</v>
      </c>
      <c r="H169" s="12">
        <v>45474</v>
      </c>
      <c r="M169" s="5">
        <v>163</v>
      </c>
      <c r="N169" s="6" t="s">
        <v>234</v>
      </c>
    </row>
    <row r="170" spans="2:14" x14ac:dyDescent="0.25">
      <c r="B170" t="str">
        <f>"0332872"</f>
        <v>0332872</v>
      </c>
      <c r="C170" t="s">
        <v>484</v>
      </c>
      <c r="D170" t="s">
        <v>483</v>
      </c>
      <c r="E170" t="s">
        <v>506</v>
      </c>
      <c r="F170" t="str">
        <f>"Slovenj Gradec"</f>
        <v>Slovenj Gradec</v>
      </c>
      <c r="G170" s="15">
        <v>263.7</v>
      </c>
      <c r="H170" s="12">
        <v>45474</v>
      </c>
      <c r="M170" s="5">
        <v>164</v>
      </c>
      <c r="N170" s="6" t="s">
        <v>235</v>
      </c>
    </row>
    <row r="171" spans="2:14" x14ac:dyDescent="0.25">
      <c r="B171" t="str">
        <f>"0433088"</f>
        <v>0433088</v>
      </c>
      <c r="C171" t="s">
        <v>302</v>
      </c>
      <c r="D171" t="s">
        <v>485</v>
      </c>
      <c r="E171" t="s">
        <v>58</v>
      </c>
      <c r="F171" t="str">
        <f>"Cerklje na Gorenjskem"</f>
        <v>Cerklje na Gorenjskem</v>
      </c>
      <c r="G171" s="15">
        <v>702.86</v>
      </c>
      <c r="H171" s="12">
        <v>45474</v>
      </c>
      <c r="M171" s="5">
        <v>165</v>
      </c>
      <c r="N171" s="6" t="s">
        <v>236</v>
      </c>
    </row>
    <row r="172" spans="2:14" x14ac:dyDescent="0.25">
      <c r="B172" t="str">
        <f>"0544821"</f>
        <v>0544821</v>
      </c>
      <c r="C172" t="s">
        <v>487</v>
      </c>
      <c r="D172" t="s">
        <v>486</v>
      </c>
      <c r="E172" t="s">
        <v>185</v>
      </c>
      <c r="F172" t="str">
        <f>"Mozirje"</f>
        <v>Mozirje</v>
      </c>
      <c r="G172" s="15">
        <v>540</v>
      </c>
      <c r="H172" s="12">
        <v>45474</v>
      </c>
      <c r="M172" s="5">
        <v>166</v>
      </c>
      <c r="N172" s="6" t="s">
        <v>237</v>
      </c>
    </row>
    <row r="173" spans="2:14" x14ac:dyDescent="0.25">
      <c r="B173" t="str">
        <f>"0749508"</f>
        <v>0749508</v>
      </c>
      <c r="C173" t="s">
        <v>371</v>
      </c>
      <c r="D173" t="s">
        <v>488</v>
      </c>
      <c r="E173" t="s">
        <v>507</v>
      </c>
      <c r="F173" t="str">
        <f>"Dravograd"</f>
        <v>Dravograd</v>
      </c>
      <c r="G173" s="15">
        <v>1710</v>
      </c>
      <c r="H173" s="12">
        <v>45474</v>
      </c>
      <c r="M173" s="5">
        <v>167</v>
      </c>
      <c r="N173" s="6" t="s">
        <v>238</v>
      </c>
    </row>
    <row r="174" spans="2:14" x14ac:dyDescent="0.25">
      <c r="B174" t="str">
        <f>"0466078"</f>
        <v>0466078</v>
      </c>
      <c r="C174" t="s">
        <v>48</v>
      </c>
      <c r="D174" t="s">
        <v>489</v>
      </c>
      <c r="E174" t="s">
        <v>54</v>
      </c>
      <c r="F174" t="str">
        <f>"Cankova"</f>
        <v>Cankova</v>
      </c>
      <c r="G174" s="15">
        <v>405</v>
      </c>
      <c r="H174" s="12">
        <v>45474</v>
      </c>
      <c r="M174" s="5">
        <v>168</v>
      </c>
      <c r="N174" s="6" t="s">
        <v>129</v>
      </c>
    </row>
    <row r="175" spans="2:14" x14ac:dyDescent="0.25">
      <c r="B175" t="str">
        <f>"0531307"</f>
        <v>0531307</v>
      </c>
      <c r="C175" t="s">
        <v>491</v>
      </c>
      <c r="D175" t="s">
        <v>490</v>
      </c>
      <c r="E175" t="s">
        <v>132</v>
      </c>
      <c r="F175" t="str">
        <f>"Rečica ob Savinji"</f>
        <v>Rečica ob Savinji</v>
      </c>
      <c r="G175" s="15">
        <v>1327.5</v>
      </c>
      <c r="H175" s="12">
        <v>45474</v>
      </c>
      <c r="M175" s="5">
        <v>169</v>
      </c>
      <c r="N175" s="6" t="s">
        <v>239</v>
      </c>
    </row>
    <row r="176" spans="2:14" x14ac:dyDescent="0.25">
      <c r="B176" t="str">
        <f>"0414011"</f>
        <v>0414011</v>
      </c>
      <c r="C176" t="s">
        <v>280</v>
      </c>
      <c r="D176" t="s">
        <v>492</v>
      </c>
      <c r="E176" t="s">
        <v>521</v>
      </c>
      <c r="F176" t="str">
        <f>"Slovenska Bistrica"</f>
        <v>Slovenska Bistrica</v>
      </c>
      <c r="G176" s="15">
        <v>5892.92</v>
      </c>
      <c r="H176" s="12">
        <v>45474</v>
      </c>
      <c r="M176" s="5">
        <v>170</v>
      </c>
      <c r="N176" s="6" t="s">
        <v>240</v>
      </c>
    </row>
    <row r="177" spans="2:14" x14ac:dyDescent="0.25">
      <c r="B177" t="str">
        <f>"0226071"</f>
        <v>0226071</v>
      </c>
      <c r="C177" t="s">
        <v>494</v>
      </c>
      <c r="D177" t="s">
        <v>493</v>
      </c>
      <c r="E177" t="s">
        <v>504</v>
      </c>
      <c r="F177" t="str">
        <f>"Ljubno"</f>
        <v>Ljubno</v>
      </c>
      <c r="G177" s="15">
        <v>7309.08</v>
      </c>
      <c r="H177" s="12">
        <v>45474</v>
      </c>
      <c r="M177" s="5">
        <v>171</v>
      </c>
      <c r="N177" s="6" t="s">
        <v>241</v>
      </c>
    </row>
    <row r="178" spans="2:14" x14ac:dyDescent="0.25">
      <c r="B178" t="str">
        <f>"0223435"</f>
        <v>0223435</v>
      </c>
      <c r="C178" t="s">
        <v>387</v>
      </c>
      <c r="D178" t="s">
        <v>495</v>
      </c>
      <c r="E178" t="s">
        <v>504</v>
      </c>
      <c r="F178" t="str">
        <f>"Ljubno"</f>
        <v>Ljubno</v>
      </c>
      <c r="G178" s="15">
        <v>8405.7800000000007</v>
      </c>
      <c r="H178" s="12">
        <v>45474</v>
      </c>
      <c r="M178" s="5">
        <v>172</v>
      </c>
      <c r="N178" s="6" t="s">
        <v>126</v>
      </c>
    </row>
    <row r="179" spans="2:14" x14ac:dyDescent="0.25">
      <c r="B179" t="str">
        <f>"0390820"</f>
        <v>0390820</v>
      </c>
      <c r="C179" t="s">
        <v>48</v>
      </c>
      <c r="D179" t="s">
        <v>496</v>
      </c>
      <c r="E179" t="s">
        <v>522</v>
      </c>
      <c r="F179" t="str">
        <f>"Koper"</f>
        <v>Koper</v>
      </c>
      <c r="G179" s="15">
        <v>3060</v>
      </c>
      <c r="H179" s="12">
        <v>45474</v>
      </c>
      <c r="M179" s="5">
        <v>173</v>
      </c>
      <c r="N179" s="6" t="s">
        <v>242</v>
      </c>
    </row>
    <row r="180" spans="2:14" x14ac:dyDescent="0.25">
      <c r="B180" t="str">
        <f>"0419292"</f>
        <v>0419292</v>
      </c>
      <c r="C180" t="s">
        <v>144</v>
      </c>
      <c r="D180" t="s">
        <v>145</v>
      </c>
      <c r="E180" t="s">
        <v>146</v>
      </c>
      <c r="F180" t="str">
        <f>"Škofja Loka"</f>
        <v>Škofja Loka</v>
      </c>
      <c r="G180" s="15">
        <v>810</v>
      </c>
      <c r="H180" s="12">
        <v>45474</v>
      </c>
      <c r="M180" s="5">
        <v>174</v>
      </c>
      <c r="N180" s="6" t="s">
        <v>87</v>
      </c>
    </row>
    <row r="181" spans="2:14" x14ac:dyDescent="0.25">
      <c r="B181" t="str">
        <f>"0631390"</f>
        <v>0631390</v>
      </c>
      <c r="C181" t="s">
        <v>42</v>
      </c>
      <c r="D181" t="s">
        <v>108</v>
      </c>
      <c r="E181" t="s">
        <v>169</v>
      </c>
      <c r="F181" t="str">
        <f>"Luče"</f>
        <v>Luče</v>
      </c>
      <c r="G181" s="15">
        <v>283.5</v>
      </c>
      <c r="H181" s="12">
        <v>45474</v>
      </c>
      <c r="M181" s="5">
        <v>175</v>
      </c>
      <c r="N181" s="6" t="s">
        <v>243</v>
      </c>
    </row>
    <row r="182" spans="2:14" x14ac:dyDescent="0.25">
      <c r="B182" t="str">
        <f>"0713343"</f>
        <v>0713343</v>
      </c>
      <c r="C182" t="s">
        <v>62</v>
      </c>
      <c r="D182" t="s">
        <v>122</v>
      </c>
      <c r="E182" t="s">
        <v>45</v>
      </c>
      <c r="F182" t="str">
        <f>"Braslovče"</f>
        <v>Braslovče</v>
      </c>
      <c r="G182" s="15">
        <v>2125.8000000000002</v>
      </c>
      <c r="H182" s="12">
        <v>45474</v>
      </c>
      <c r="M182" s="5">
        <v>176</v>
      </c>
      <c r="N182" s="6" t="s">
        <v>244</v>
      </c>
    </row>
    <row r="183" spans="2:14" x14ac:dyDescent="0.25">
      <c r="B183" t="str">
        <f>"0401746"</f>
        <v>0401746</v>
      </c>
      <c r="C183" t="s">
        <v>335</v>
      </c>
      <c r="D183" t="s">
        <v>497</v>
      </c>
      <c r="E183" t="s">
        <v>504</v>
      </c>
      <c r="F183" t="str">
        <f>"Ljubno"</f>
        <v>Ljubno</v>
      </c>
      <c r="G183" s="15">
        <v>1534.5</v>
      </c>
      <c r="H183" s="12">
        <v>45474</v>
      </c>
      <c r="M183" s="5">
        <v>177</v>
      </c>
      <c r="N183" s="6" t="s">
        <v>245</v>
      </c>
    </row>
    <row r="184" spans="2:14" x14ac:dyDescent="0.25">
      <c r="B184" t="s">
        <v>523</v>
      </c>
      <c r="C184" t="s">
        <v>524</v>
      </c>
      <c r="D184" t="s">
        <v>525</v>
      </c>
      <c r="E184" t="s">
        <v>46</v>
      </c>
      <c r="F184" t="s">
        <v>46</v>
      </c>
      <c r="G184" s="15">
        <v>113111.38</v>
      </c>
      <c r="H184" s="12">
        <v>45536</v>
      </c>
      <c r="M184" s="5">
        <v>178</v>
      </c>
      <c r="N184" s="6" t="s">
        <v>246</v>
      </c>
    </row>
    <row r="185" spans="2:14" x14ac:dyDescent="0.25">
      <c r="B185" t="s">
        <v>526</v>
      </c>
      <c r="C185" t="s">
        <v>335</v>
      </c>
      <c r="D185" t="s">
        <v>527</v>
      </c>
      <c r="E185" t="s">
        <v>136</v>
      </c>
      <c r="F185" t="s">
        <v>136</v>
      </c>
      <c r="G185" s="15">
        <v>4000</v>
      </c>
      <c r="H185" s="12">
        <v>45566</v>
      </c>
      <c r="M185" s="5">
        <v>179</v>
      </c>
      <c r="N185" s="6" t="s">
        <v>93</v>
      </c>
    </row>
    <row r="186" spans="2:14" x14ac:dyDescent="0.25">
      <c r="B186" t="s">
        <v>528</v>
      </c>
      <c r="C186" t="s">
        <v>51</v>
      </c>
      <c r="D186" t="s">
        <v>529</v>
      </c>
      <c r="E186" t="s">
        <v>169</v>
      </c>
      <c r="F186" t="s">
        <v>169</v>
      </c>
      <c r="G186" s="15">
        <v>4000</v>
      </c>
      <c r="H186" s="12">
        <v>45566</v>
      </c>
      <c r="M186" s="5">
        <v>180</v>
      </c>
      <c r="N186" s="6" t="s">
        <v>247</v>
      </c>
    </row>
    <row r="187" spans="2:14" x14ac:dyDescent="0.25">
      <c r="B187" t="s">
        <v>530</v>
      </c>
      <c r="C187" t="s">
        <v>387</v>
      </c>
      <c r="D187" t="s">
        <v>531</v>
      </c>
      <c r="E187" t="s">
        <v>136</v>
      </c>
      <c r="F187" t="s">
        <v>136</v>
      </c>
      <c r="G187" s="15">
        <v>2925</v>
      </c>
      <c r="H187" s="12">
        <v>45597</v>
      </c>
      <c r="M187" s="5">
        <v>181</v>
      </c>
      <c r="N187" s="6" t="s">
        <v>248</v>
      </c>
    </row>
    <row r="188" spans="2:14" x14ac:dyDescent="0.25">
      <c r="B188" t="s">
        <v>532</v>
      </c>
      <c r="C188" t="s">
        <v>121</v>
      </c>
      <c r="D188" t="s">
        <v>122</v>
      </c>
      <c r="E188" t="s">
        <v>45</v>
      </c>
      <c r="F188" t="s">
        <v>45</v>
      </c>
      <c r="G188" s="15">
        <v>7650</v>
      </c>
      <c r="H188" s="12">
        <v>45597</v>
      </c>
      <c r="M188" s="5">
        <v>182</v>
      </c>
      <c r="N188" s="6" t="s">
        <v>249</v>
      </c>
    </row>
    <row r="189" spans="2:14" x14ac:dyDescent="0.25">
      <c r="B189" t="s">
        <v>533</v>
      </c>
      <c r="C189" t="s">
        <v>84</v>
      </c>
      <c r="D189" t="s">
        <v>534</v>
      </c>
      <c r="E189" t="s">
        <v>58</v>
      </c>
      <c r="F189" t="s">
        <v>58</v>
      </c>
      <c r="G189" s="15">
        <v>2365.1999999999998</v>
      </c>
      <c r="H189" s="12">
        <v>45597</v>
      </c>
      <c r="M189" s="5">
        <v>183</v>
      </c>
      <c r="N189" s="6" t="s">
        <v>250</v>
      </c>
    </row>
    <row r="190" spans="2:14" x14ac:dyDescent="0.25">
      <c r="B190" t="s">
        <v>535</v>
      </c>
      <c r="C190" t="s">
        <v>536</v>
      </c>
      <c r="D190" t="s">
        <v>537</v>
      </c>
      <c r="E190" t="s">
        <v>60</v>
      </c>
      <c r="F190" t="s">
        <v>60</v>
      </c>
      <c r="G190">
        <v>326.04000000000002</v>
      </c>
      <c r="H190" s="12">
        <v>45627</v>
      </c>
      <c r="M190" s="5">
        <v>184</v>
      </c>
      <c r="N190" s="6" t="s">
        <v>251</v>
      </c>
    </row>
    <row r="191" spans="2:14" x14ac:dyDescent="0.25">
      <c r="B191" t="s">
        <v>538</v>
      </c>
      <c r="C191" t="s">
        <v>62</v>
      </c>
      <c r="D191" t="s">
        <v>539</v>
      </c>
      <c r="E191" t="s">
        <v>60</v>
      </c>
      <c r="F191" t="s">
        <v>60</v>
      </c>
      <c r="G191">
        <v>1493.17</v>
      </c>
      <c r="H191" s="12">
        <v>45627</v>
      </c>
      <c r="M191" s="5">
        <v>185</v>
      </c>
      <c r="N191" s="6" t="s">
        <v>252</v>
      </c>
    </row>
    <row r="192" spans="2:14" x14ac:dyDescent="0.25">
      <c r="B192" t="s">
        <v>540</v>
      </c>
      <c r="C192" t="s">
        <v>48</v>
      </c>
      <c r="D192" t="s">
        <v>541</v>
      </c>
      <c r="E192" t="s">
        <v>60</v>
      </c>
      <c r="F192" t="s">
        <v>60</v>
      </c>
      <c r="G192">
        <v>1544.08</v>
      </c>
      <c r="H192" s="12">
        <v>45627</v>
      </c>
      <c r="M192" s="5">
        <v>186</v>
      </c>
      <c r="N192" s="6" t="s">
        <v>253</v>
      </c>
    </row>
    <row r="193" spans="2:14" x14ac:dyDescent="0.25">
      <c r="B193" t="s">
        <v>542</v>
      </c>
      <c r="C193" t="s">
        <v>543</v>
      </c>
      <c r="D193" t="s">
        <v>544</v>
      </c>
      <c r="E193" t="s">
        <v>60</v>
      </c>
      <c r="F193" t="s">
        <v>60</v>
      </c>
      <c r="G193">
        <v>7308.02</v>
      </c>
      <c r="H193" s="12">
        <v>45627</v>
      </c>
      <c r="M193" s="5">
        <v>187</v>
      </c>
      <c r="N193" s="6" t="s">
        <v>254</v>
      </c>
    </row>
    <row r="194" spans="2:14" x14ac:dyDescent="0.25">
      <c r="B194" t="s">
        <v>545</v>
      </c>
      <c r="C194" t="s">
        <v>546</v>
      </c>
      <c r="D194" t="s">
        <v>547</v>
      </c>
      <c r="E194" t="s">
        <v>60</v>
      </c>
      <c r="F194" t="s">
        <v>60</v>
      </c>
      <c r="G194">
        <v>7162.99</v>
      </c>
      <c r="H194" s="12">
        <v>45627</v>
      </c>
      <c r="M194" s="5">
        <v>188</v>
      </c>
      <c r="N194" s="6" t="s">
        <v>255</v>
      </c>
    </row>
    <row r="195" spans="2:14" x14ac:dyDescent="0.25">
      <c r="B195" t="s">
        <v>548</v>
      </c>
      <c r="C195" t="s">
        <v>62</v>
      </c>
      <c r="D195" t="s">
        <v>549</v>
      </c>
      <c r="E195" t="s">
        <v>60</v>
      </c>
      <c r="F195" t="s">
        <v>60</v>
      </c>
      <c r="G195">
        <v>2008.03</v>
      </c>
      <c r="H195" s="12">
        <v>45627</v>
      </c>
      <c r="M195" s="5">
        <v>189</v>
      </c>
      <c r="N195" s="6" t="s">
        <v>256</v>
      </c>
    </row>
    <row r="196" spans="2:14" x14ac:dyDescent="0.25">
      <c r="B196" t="s">
        <v>550</v>
      </c>
      <c r="C196" t="s">
        <v>551</v>
      </c>
      <c r="D196" t="s">
        <v>552</v>
      </c>
      <c r="E196" t="s">
        <v>60</v>
      </c>
      <c r="F196" t="s">
        <v>60</v>
      </c>
      <c r="G196">
        <v>208.48</v>
      </c>
      <c r="H196" s="12">
        <v>45627</v>
      </c>
      <c r="M196" s="5">
        <v>190</v>
      </c>
      <c r="N196" s="6" t="s">
        <v>257</v>
      </c>
    </row>
    <row r="197" spans="2:14" x14ac:dyDescent="0.25">
      <c r="B197" t="s">
        <v>553</v>
      </c>
      <c r="C197" t="s">
        <v>291</v>
      </c>
      <c r="D197" t="s">
        <v>328</v>
      </c>
      <c r="E197" t="s">
        <v>60</v>
      </c>
      <c r="F197" t="s">
        <v>60</v>
      </c>
      <c r="G197">
        <v>17351.12</v>
      </c>
      <c r="H197" s="12">
        <v>45627</v>
      </c>
      <c r="M197" s="5">
        <v>191</v>
      </c>
      <c r="N197" s="6" t="s">
        <v>258</v>
      </c>
    </row>
    <row r="198" spans="2:14" x14ac:dyDescent="0.25">
      <c r="B198" t="s">
        <v>554</v>
      </c>
      <c r="C198" t="s">
        <v>555</v>
      </c>
      <c r="D198" t="s">
        <v>556</v>
      </c>
      <c r="E198" t="s">
        <v>60</v>
      </c>
      <c r="F198" t="s">
        <v>60</v>
      </c>
      <c r="G198">
        <v>541.44000000000005</v>
      </c>
      <c r="H198" s="12">
        <v>45627</v>
      </c>
      <c r="M198" s="5">
        <v>192</v>
      </c>
      <c r="N198" s="6" t="s">
        <v>259</v>
      </c>
    </row>
    <row r="199" spans="2:14" x14ac:dyDescent="0.25">
      <c r="B199" t="s">
        <v>557</v>
      </c>
      <c r="C199" t="s">
        <v>558</v>
      </c>
      <c r="D199" t="s">
        <v>559</v>
      </c>
      <c r="E199" t="s">
        <v>60</v>
      </c>
      <c r="F199" t="s">
        <v>60</v>
      </c>
      <c r="G199">
        <v>1545.3</v>
      </c>
      <c r="H199" s="12">
        <v>45627</v>
      </c>
      <c r="M199" s="5">
        <v>193</v>
      </c>
      <c r="N199" s="6" t="s">
        <v>260</v>
      </c>
    </row>
    <row r="200" spans="2:14" x14ac:dyDescent="0.25">
      <c r="B200" t="s">
        <v>560</v>
      </c>
      <c r="C200" t="s">
        <v>561</v>
      </c>
      <c r="D200" t="s">
        <v>562</v>
      </c>
      <c r="E200" t="s">
        <v>60</v>
      </c>
      <c r="F200" t="s">
        <v>60</v>
      </c>
      <c r="G200">
        <v>1807.88</v>
      </c>
      <c r="H200" s="12">
        <v>45627</v>
      </c>
      <c r="M200" s="5">
        <v>194</v>
      </c>
      <c r="N200" s="6" t="s">
        <v>261</v>
      </c>
    </row>
    <row r="201" spans="2:14" x14ac:dyDescent="0.25">
      <c r="B201" t="s">
        <v>563</v>
      </c>
      <c r="C201" t="s">
        <v>394</v>
      </c>
      <c r="D201" t="s">
        <v>393</v>
      </c>
      <c r="E201" t="s">
        <v>43</v>
      </c>
      <c r="F201" t="s">
        <v>43</v>
      </c>
      <c r="G201">
        <v>218.08</v>
      </c>
      <c r="H201" s="12">
        <v>45627</v>
      </c>
      <c r="M201" s="5">
        <v>195</v>
      </c>
      <c r="N201" s="6" t="s">
        <v>262</v>
      </c>
    </row>
    <row r="202" spans="2:14" x14ac:dyDescent="0.25">
      <c r="B202" t="s">
        <v>564</v>
      </c>
      <c r="C202" t="s">
        <v>293</v>
      </c>
      <c r="D202" t="s">
        <v>565</v>
      </c>
      <c r="E202" t="s">
        <v>266</v>
      </c>
      <c r="F202" t="s">
        <v>266</v>
      </c>
      <c r="G202">
        <v>2640.51</v>
      </c>
      <c r="H202" s="12">
        <v>45627</v>
      </c>
      <c r="M202" s="5">
        <v>196</v>
      </c>
      <c r="N202" s="6" t="s">
        <v>263</v>
      </c>
    </row>
    <row r="203" spans="2:14" x14ac:dyDescent="0.25">
      <c r="B203" t="s">
        <v>566</v>
      </c>
      <c r="C203" t="s">
        <v>62</v>
      </c>
      <c r="D203" t="s">
        <v>567</v>
      </c>
      <c r="E203" t="s">
        <v>266</v>
      </c>
      <c r="F203" t="s">
        <v>266</v>
      </c>
      <c r="G203">
        <v>1084.46</v>
      </c>
      <c r="H203" s="12">
        <v>45627</v>
      </c>
      <c r="M203" s="5">
        <v>197</v>
      </c>
      <c r="N203" s="6" t="s">
        <v>264</v>
      </c>
    </row>
    <row r="204" spans="2:14" x14ac:dyDescent="0.25">
      <c r="B204" t="s">
        <v>568</v>
      </c>
      <c r="C204" t="s">
        <v>51</v>
      </c>
      <c r="D204" t="s">
        <v>569</v>
      </c>
      <c r="E204" t="s">
        <v>266</v>
      </c>
      <c r="F204" t="s">
        <v>266</v>
      </c>
      <c r="G204">
        <v>3855.84</v>
      </c>
      <c r="H204" s="12">
        <v>45627</v>
      </c>
      <c r="M204" s="5">
        <v>198</v>
      </c>
      <c r="N204" s="6" t="s">
        <v>265</v>
      </c>
    </row>
    <row r="205" spans="2:14" x14ac:dyDescent="0.25">
      <c r="B205" t="s">
        <v>570</v>
      </c>
      <c r="C205" t="s">
        <v>300</v>
      </c>
      <c r="D205" t="s">
        <v>571</v>
      </c>
      <c r="E205" t="s">
        <v>266</v>
      </c>
      <c r="F205" t="s">
        <v>266</v>
      </c>
      <c r="G205">
        <v>6654.23</v>
      </c>
      <c r="H205" s="12">
        <v>45627</v>
      </c>
      <c r="M205" s="5">
        <v>199</v>
      </c>
      <c r="N205" s="6" t="s">
        <v>266</v>
      </c>
    </row>
    <row r="206" spans="2:14" x14ac:dyDescent="0.25">
      <c r="B206" t="s">
        <v>572</v>
      </c>
      <c r="C206" t="s">
        <v>48</v>
      </c>
      <c r="D206" t="s">
        <v>49</v>
      </c>
      <c r="E206" t="s">
        <v>46</v>
      </c>
      <c r="F206" t="s">
        <v>46</v>
      </c>
      <c r="G206">
        <v>1682.6</v>
      </c>
      <c r="H206" s="12">
        <v>45627</v>
      </c>
      <c r="M206" s="5">
        <v>200</v>
      </c>
      <c r="N206" s="6" t="s">
        <v>267</v>
      </c>
    </row>
    <row r="207" spans="2:14" x14ac:dyDescent="0.25">
      <c r="B207" t="s">
        <v>573</v>
      </c>
      <c r="C207" t="s">
        <v>53</v>
      </c>
      <c r="D207" t="s">
        <v>574</v>
      </c>
      <c r="E207" t="s">
        <v>46</v>
      </c>
      <c r="F207" t="s">
        <v>46</v>
      </c>
      <c r="G207">
        <v>179.17</v>
      </c>
      <c r="H207" s="12">
        <v>45627</v>
      </c>
      <c r="M207" s="5">
        <v>201</v>
      </c>
      <c r="N207" s="6" t="s">
        <v>268</v>
      </c>
    </row>
    <row r="208" spans="2:14" x14ac:dyDescent="0.25">
      <c r="B208" t="s">
        <v>575</v>
      </c>
      <c r="C208" t="s">
        <v>104</v>
      </c>
      <c r="D208" t="s">
        <v>421</v>
      </c>
      <c r="E208" t="s">
        <v>46</v>
      </c>
      <c r="F208" t="s">
        <v>46</v>
      </c>
      <c r="G208">
        <v>8621.4</v>
      </c>
      <c r="H208" s="12">
        <v>45627</v>
      </c>
      <c r="M208" s="5">
        <v>202</v>
      </c>
      <c r="N208" s="6" t="s">
        <v>269</v>
      </c>
    </row>
    <row r="209" spans="2:14" x14ac:dyDescent="0.25">
      <c r="B209" t="s">
        <v>576</v>
      </c>
      <c r="C209" t="s">
        <v>313</v>
      </c>
      <c r="D209" t="s">
        <v>577</v>
      </c>
      <c r="E209" t="s">
        <v>170</v>
      </c>
      <c r="F209" t="s">
        <v>170</v>
      </c>
      <c r="G209">
        <v>924.44</v>
      </c>
      <c r="H209" s="12">
        <v>45627</v>
      </c>
      <c r="M209" s="5">
        <v>203</v>
      </c>
      <c r="N209" s="6" t="s">
        <v>270</v>
      </c>
    </row>
    <row r="210" spans="2:14" x14ac:dyDescent="0.25">
      <c r="B210" t="s">
        <v>578</v>
      </c>
      <c r="C210" t="s">
        <v>579</v>
      </c>
      <c r="D210" t="s">
        <v>72</v>
      </c>
      <c r="E210" t="s">
        <v>60</v>
      </c>
      <c r="F210" t="s">
        <v>60</v>
      </c>
      <c r="G210">
        <v>3797.6</v>
      </c>
      <c r="H210" s="12">
        <v>45627</v>
      </c>
      <c r="M210" s="5">
        <v>204</v>
      </c>
      <c r="N210" s="6" t="s">
        <v>271</v>
      </c>
    </row>
    <row r="211" spans="2:14" x14ac:dyDescent="0.25">
      <c r="B211" t="s">
        <v>580</v>
      </c>
      <c r="C211" t="s">
        <v>59</v>
      </c>
      <c r="D211" t="s">
        <v>581</v>
      </c>
      <c r="E211" t="s">
        <v>60</v>
      </c>
      <c r="F211" t="s">
        <v>60</v>
      </c>
      <c r="G211">
        <v>31409.74</v>
      </c>
      <c r="H211" s="12">
        <v>45627</v>
      </c>
      <c r="M211" s="5">
        <v>205</v>
      </c>
      <c r="N211" s="6" t="s">
        <v>106</v>
      </c>
    </row>
    <row r="212" spans="2:14" x14ac:dyDescent="0.25">
      <c r="B212" t="s">
        <v>582</v>
      </c>
      <c r="C212" t="s">
        <v>583</v>
      </c>
      <c r="D212" t="s">
        <v>584</v>
      </c>
      <c r="E212" t="s">
        <v>137</v>
      </c>
      <c r="F212" t="s">
        <v>137</v>
      </c>
      <c r="G212">
        <v>382.76</v>
      </c>
      <c r="H212" s="12">
        <v>45627</v>
      </c>
      <c r="M212" s="5">
        <v>206</v>
      </c>
      <c r="N212" s="6" t="s">
        <v>272</v>
      </c>
    </row>
    <row r="213" spans="2:14" x14ac:dyDescent="0.25">
      <c r="B213" t="s">
        <v>585</v>
      </c>
      <c r="C213" t="s">
        <v>586</v>
      </c>
      <c r="D213" t="s">
        <v>587</v>
      </c>
      <c r="E213" t="s">
        <v>137</v>
      </c>
      <c r="F213" t="s">
        <v>137</v>
      </c>
      <c r="G213">
        <v>565.49</v>
      </c>
      <c r="H213" s="12">
        <v>45627</v>
      </c>
      <c r="M213" s="5">
        <v>207</v>
      </c>
      <c r="N213" s="6" t="s">
        <v>273</v>
      </c>
    </row>
    <row r="214" spans="2:14" x14ac:dyDescent="0.25">
      <c r="B214" t="s">
        <v>588</v>
      </c>
      <c r="C214" t="s">
        <v>291</v>
      </c>
      <c r="D214" t="s">
        <v>589</v>
      </c>
      <c r="E214" t="s">
        <v>60</v>
      </c>
      <c r="F214" t="s">
        <v>60</v>
      </c>
      <c r="G214">
        <v>991.61</v>
      </c>
      <c r="H214" s="12">
        <v>45627</v>
      </c>
      <c r="M214" s="5">
        <v>208</v>
      </c>
      <c r="N214" s="6" t="s">
        <v>274</v>
      </c>
    </row>
    <row r="215" spans="2:14" x14ac:dyDescent="0.25">
      <c r="B215" t="s">
        <v>590</v>
      </c>
      <c r="C215" t="s">
        <v>409</v>
      </c>
      <c r="D215" t="s">
        <v>591</v>
      </c>
      <c r="E215" t="s">
        <v>60</v>
      </c>
      <c r="F215" t="s">
        <v>60</v>
      </c>
      <c r="G215">
        <v>2889.66</v>
      </c>
      <c r="H215" s="12">
        <v>45627</v>
      </c>
      <c r="M215" s="5">
        <v>209</v>
      </c>
      <c r="N215" s="6" t="s">
        <v>275</v>
      </c>
    </row>
    <row r="216" spans="2:14" x14ac:dyDescent="0.25">
      <c r="B216" t="s">
        <v>592</v>
      </c>
      <c r="C216" t="s">
        <v>465</v>
      </c>
      <c r="D216" t="s">
        <v>593</v>
      </c>
      <c r="E216" t="s">
        <v>60</v>
      </c>
      <c r="F216" t="s">
        <v>60</v>
      </c>
      <c r="G216">
        <v>5350.13</v>
      </c>
      <c r="H216" s="12">
        <v>45627</v>
      </c>
      <c r="M216" s="5">
        <v>210</v>
      </c>
      <c r="N216" s="6" t="s">
        <v>276</v>
      </c>
    </row>
    <row r="217" spans="2:14" x14ac:dyDescent="0.25">
      <c r="B217" t="s">
        <v>594</v>
      </c>
      <c r="C217" t="s">
        <v>484</v>
      </c>
      <c r="D217" t="s">
        <v>595</v>
      </c>
      <c r="E217" t="s">
        <v>60</v>
      </c>
      <c r="F217" t="s">
        <v>60</v>
      </c>
      <c r="G217">
        <v>1381.38</v>
      </c>
      <c r="H217" s="12">
        <v>45627</v>
      </c>
      <c r="M217" s="5">
        <v>211</v>
      </c>
      <c r="N217" s="6" t="s">
        <v>277</v>
      </c>
    </row>
    <row r="218" spans="2:14" x14ac:dyDescent="0.25">
      <c r="B218" t="s">
        <v>596</v>
      </c>
      <c r="C218" t="s">
        <v>289</v>
      </c>
      <c r="D218" t="s">
        <v>591</v>
      </c>
      <c r="E218" t="s">
        <v>60</v>
      </c>
      <c r="F218" t="s">
        <v>60</v>
      </c>
      <c r="G218">
        <v>2476.0100000000002</v>
      </c>
      <c r="H218" s="12">
        <v>45627</v>
      </c>
      <c r="M218" s="5">
        <v>212</v>
      </c>
      <c r="N218" s="6" t="s">
        <v>278</v>
      </c>
    </row>
    <row r="219" spans="2:14" x14ac:dyDescent="0.25">
      <c r="B219" t="s">
        <v>597</v>
      </c>
      <c r="C219" t="s">
        <v>380</v>
      </c>
      <c r="D219" t="s">
        <v>598</v>
      </c>
      <c r="E219" t="s">
        <v>60</v>
      </c>
      <c r="F219" t="s">
        <v>60</v>
      </c>
      <c r="G219">
        <v>7805.02</v>
      </c>
      <c r="H219" s="12">
        <v>45627</v>
      </c>
    </row>
    <row r="220" spans="2:14" x14ac:dyDescent="0.25">
      <c r="B220" t="s">
        <v>599</v>
      </c>
      <c r="C220" t="s">
        <v>104</v>
      </c>
      <c r="D220" t="s">
        <v>600</v>
      </c>
      <c r="E220" t="s">
        <v>60</v>
      </c>
      <c r="F220" t="s">
        <v>60</v>
      </c>
      <c r="G220">
        <v>443.47</v>
      </c>
      <c r="H220" s="12">
        <v>45627</v>
      </c>
    </row>
    <row r="221" spans="2:14" x14ac:dyDescent="0.25">
      <c r="B221" t="s">
        <v>601</v>
      </c>
      <c r="C221" t="s">
        <v>436</v>
      </c>
      <c r="D221" t="s">
        <v>602</v>
      </c>
      <c r="E221" t="s">
        <v>60</v>
      </c>
      <c r="F221" t="s">
        <v>60</v>
      </c>
      <c r="G221">
        <v>12084.9</v>
      </c>
      <c r="H221" s="12">
        <v>45627</v>
      </c>
    </row>
    <row r="222" spans="2:14" x14ac:dyDescent="0.25">
      <c r="B222" t="s">
        <v>603</v>
      </c>
      <c r="C222" t="s">
        <v>293</v>
      </c>
      <c r="D222" t="s">
        <v>604</v>
      </c>
      <c r="E222" t="s">
        <v>60</v>
      </c>
      <c r="F222" t="s">
        <v>60</v>
      </c>
      <c r="G222">
        <v>6938.73</v>
      </c>
      <c r="H222" s="12">
        <v>45627</v>
      </c>
    </row>
    <row r="223" spans="2:14" x14ac:dyDescent="0.25">
      <c r="B223" t="s">
        <v>605</v>
      </c>
      <c r="C223" t="s">
        <v>335</v>
      </c>
      <c r="D223" t="s">
        <v>606</v>
      </c>
      <c r="E223" t="s">
        <v>60</v>
      </c>
      <c r="F223" t="s">
        <v>60</v>
      </c>
      <c r="G223">
        <v>10124.870000000001</v>
      </c>
      <c r="H223" s="12">
        <v>45627</v>
      </c>
    </row>
    <row r="224" spans="2:14" x14ac:dyDescent="0.25">
      <c r="B224" t="s">
        <v>607</v>
      </c>
      <c r="C224" t="s">
        <v>51</v>
      </c>
      <c r="D224" t="s">
        <v>608</v>
      </c>
      <c r="E224" t="s">
        <v>69</v>
      </c>
      <c r="F224" t="s">
        <v>69</v>
      </c>
      <c r="G224">
        <v>1497.8</v>
      </c>
      <c r="H224" s="12">
        <v>45627</v>
      </c>
    </row>
    <row r="225" spans="2:8" x14ac:dyDescent="0.25">
      <c r="B225" t="s">
        <v>609</v>
      </c>
      <c r="C225" t="s">
        <v>335</v>
      </c>
      <c r="D225" t="s">
        <v>610</v>
      </c>
      <c r="E225" t="s">
        <v>69</v>
      </c>
      <c r="F225" t="s">
        <v>69</v>
      </c>
      <c r="G225">
        <v>5862.16</v>
      </c>
      <c r="H225" s="12">
        <v>45627</v>
      </c>
    </row>
    <row r="226" spans="2:8" x14ac:dyDescent="0.25">
      <c r="B226" t="s">
        <v>611</v>
      </c>
      <c r="C226" t="s">
        <v>117</v>
      </c>
      <c r="D226" t="s">
        <v>328</v>
      </c>
      <c r="E226" t="s">
        <v>69</v>
      </c>
      <c r="F226" t="s">
        <v>69</v>
      </c>
      <c r="G226">
        <v>12014.2</v>
      </c>
      <c r="H226" s="12">
        <v>45627</v>
      </c>
    </row>
    <row r="227" spans="2:8" x14ac:dyDescent="0.25">
      <c r="B227" t="s">
        <v>612</v>
      </c>
      <c r="C227" t="s">
        <v>149</v>
      </c>
      <c r="D227" t="s">
        <v>613</v>
      </c>
      <c r="E227" t="s">
        <v>69</v>
      </c>
      <c r="F227" t="s">
        <v>69</v>
      </c>
      <c r="G227">
        <v>838.91</v>
      </c>
      <c r="H227" s="12">
        <v>45627</v>
      </c>
    </row>
    <row r="228" spans="2:8" x14ac:dyDescent="0.25">
      <c r="B228" t="s">
        <v>614</v>
      </c>
      <c r="C228" t="s">
        <v>71</v>
      </c>
      <c r="D228" t="s">
        <v>72</v>
      </c>
      <c r="E228" t="s">
        <v>69</v>
      </c>
      <c r="F228" t="s">
        <v>69</v>
      </c>
      <c r="G228">
        <v>6815.98</v>
      </c>
      <c r="H228" s="12">
        <v>45627</v>
      </c>
    </row>
    <row r="229" spans="2:8" x14ac:dyDescent="0.25">
      <c r="B229" t="s">
        <v>615</v>
      </c>
      <c r="C229" t="s">
        <v>616</v>
      </c>
      <c r="D229" t="s">
        <v>617</v>
      </c>
      <c r="E229" t="s">
        <v>69</v>
      </c>
      <c r="F229" t="s">
        <v>69</v>
      </c>
      <c r="G229">
        <v>1509.35</v>
      </c>
      <c r="H229" s="12">
        <v>45627</v>
      </c>
    </row>
    <row r="230" spans="2:8" x14ac:dyDescent="0.25">
      <c r="B230" t="s">
        <v>618</v>
      </c>
      <c r="C230" t="s">
        <v>48</v>
      </c>
      <c r="D230" t="s">
        <v>613</v>
      </c>
      <c r="E230" t="s">
        <v>69</v>
      </c>
      <c r="F230" t="s">
        <v>69</v>
      </c>
      <c r="G230">
        <v>769.91</v>
      </c>
      <c r="H230" s="12">
        <v>45627</v>
      </c>
    </row>
    <row r="231" spans="2:8" x14ac:dyDescent="0.25">
      <c r="B231" t="s">
        <v>619</v>
      </c>
      <c r="C231" t="s">
        <v>51</v>
      </c>
      <c r="D231" t="s">
        <v>620</v>
      </c>
      <c r="E231" t="s">
        <v>69</v>
      </c>
      <c r="F231" t="s">
        <v>69</v>
      </c>
      <c r="G231">
        <v>337.39</v>
      </c>
      <c r="H231" s="12">
        <v>45627</v>
      </c>
    </row>
    <row r="232" spans="2:8" x14ac:dyDescent="0.25">
      <c r="B232" t="s">
        <v>621</v>
      </c>
      <c r="C232" t="s">
        <v>286</v>
      </c>
      <c r="D232" t="s">
        <v>622</v>
      </c>
      <c r="E232" t="s">
        <v>69</v>
      </c>
      <c r="F232" t="s">
        <v>69</v>
      </c>
      <c r="G232">
        <v>4430.42</v>
      </c>
      <c r="H232" s="12">
        <v>45627</v>
      </c>
    </row>
    <row r="233" spans="2:8" x14ac:dyDescent="0.25">
      <c r="B233" t="s">
        <v>623</v>
      </c>
      <c r="C233" t="s">
        <v>293</v>
      </c>
      <c r="D233" t="s">
        <v>613</v>
      </c>
      <c r="E233" t="s">
        <v>69</v>
      </c>
      <c r="F233" t="s">
        <v>69</v>
      </c>
      <c r="G233">
        <v>1665.14</v>
      </c>
      <c r="H233" s="12">
        <v>45627</v>
      </c>
    </row>
    <row r="234" spans="2:8" x14ac:dyDescent="0.25">
      <c r="B234" t="s">
        <v>624</v>
      </c>
      <c r="C234" t="s">
        <v>625</v>
      </c>
      <c r="D234" t="s">
        <v>140</v>
      </c>
      <c r="E234" t="s">
        <v>69</v>
      </c>
      <c r="F234" t="s">
        <v>69</v>
      </c>
      <c r="G234">
        <v>393.73</v>
      </c>
      <c r="H234" s="12">
        <v>45627</v>
      </c>
    </row>
    <row r="235" spans="2:8" x14ac:dyDescent="0.25">
      <c r="B235" t="s">
        <v>626</v>
      </c>
      <c r="C235" t="s">
        <v>59</v>
      </c>
      <c r="D235" t="s">
        <v>74</v>
      </c>
      <c r="E235" t="s">
        <v>69</v>
      </c>
      <c r="F235" t="s">
        <v>69</v>
      </c>
      <c r="G235">
        <v>4337.82</v>
      </c>
      <c r="H235" s="12">
        <v>45627</v>
      </c>
    </row>
    <row r="236" spans="2:8" x14ac:dyDescent="0.25">
      <c r="B236" t="s">
        <v>627</v>
      </c>
      <c r="C236" t="s">
        <v>628</v>
      </c>
      <c r="D236" t="s">
        <v>629</v>
      </c>
      <c r="E236" t="s">
        <v>69</v>
      </c>
      <c r="F236" t="s">
        <v>69</v>
      </c>
      <c r="G236">
        <v>872.25</v>
      </c>
      <c r="H236" s="12">
        <v>45627</v>
      </c>
    </row>
    <row r="237" spans="2:8" x14ac:dyDescent="0.25">
      <c r="B237" t="s">
        <v>630</v>
      </c>
      <c r="C237" t="s">
        <v>62</v>
      </c>
      <c r="D237" t="s">
        <v>631</v>
      </c>
      <c r="E237" t="s">
        <v>69</v>
      </c>
      <c r="F237" t="s">
        <v>69</v>
      </c>
      <c r="G237">
        <v>4856.42</v>
      </c>
      <c r="H237" s="12">
        <v>45627</v>
      </c>
    </row>
    <row r="238" spans="2:8" x14ac:dyDescent="0.25">
      <c r="B238" t="s">
        <v>632</v>
      </c>
      <c r="C238" t="s">
        <v>633</v>
      </c>
      <c r="D238" t="s">
        <v>634</v>
      </c>
      <c r="E238" t="s">
        <v>69</v>
      </c>
      <c r="F238" t="s">
        <v>69</v>
      </c>
      <c r="G238">
        <v>227.71</v>
      </c>
      <c r="H238" s="12">
        <v>45627</v>
      </c>
    </row>
    <row r="239" spans="2:8" x14ac:dyDescent="0.25">
      <c r="B239" t="s">
        <v>635</v>
      </c>
      <c r="C239" t="s">
        <v>59</v>
      </c>
      <c r="D239" t="s">
        <v>636</v>
      </c>
      <c r="E239" t="s">
        <v>637</v>
      </c>
      <c r="F239" t="s">
        <v>67</v>
      </c>
      <c r="G239">
        <v>1217.22</v>
      </c>
      <c r="H239" s="12">
        <v>45627</v>
      </c>
    </row>
    <row r="240" spans="2:8" x14ac:dyDescent="0.25">
      <c r="B240" t="s">
        <v>638</v>
      </c>
      <c r="C240" t="s">
        <v>546</v>
      </c>
      <c r="D240" t="s">
        <v>639</v>
      </c>
      <c r="E240" t="s">
        <v>637</v>
      </c>
      <c r="F240" t="s">
        <v>67</v>
      </c>
      <c r="G240">
        <v>698.98</v>
      </c>
      <c r="H240" s="12">
        <v>45627</v>
      </c>
    </row>
    <row r="241" spans="2:8" x14ac:dyDescent="0.25">
      <c r="B241" t="s">
        <v>640</v>
      </c>
      <c r="C241" t="s">
        <v>465</v>
      </c>
      <c r="D241" t="s">
        <v>641</v>
      </c>
      <c r="E241" t="s">
        <v>642</v>
      </c>
      <c r="F241" t="s">
        <v>67</v>
      </c>
      <c r="G241">
        <v>115.51</v>
      </c>
      <c r="H241" s="12">
        <v>45627</v>
      </c>
    </row>
    <row r="242" spans="2:8" x14ac:dyDescent="0.25">
      <c r="B242" t="s">
        <v>643</v>
      </c>
      <c r="C242" t="s">
        <v>644</v>
      </c>
      <c r="D242" t="s">
        <v>645</v>
      </c>
      <c r="E242" t="s">
        <v>107</v>
      </c>
      <c r="F242" t="s">
        <v>107</v>
      </c>
      <c r="G242">
        <v>10643.75</v>
      </c>
      <c r="H242" s="12">
        <v>45627</v>
      </c>
    </row>
    <row r="243" spans="2:8" x14ac:dyDescent="0.25">
      <c r="B243" t="s">
        <v>646</v>
      </c>
      <c r="C243" t="s">
        <v>647</v>
      </c>
      <c r="D243" t="s">
        <v>648</v>
      </c>
      <c r="E243" t="s">
        <v>120</v>
      </c>
      <c r="F243" t="s">
        <v>120</v>
      </c>
      <c r="G243">
        <v>1350.38</v>
      </c>
      <c r="H243" s="12">
        <v>45627</v>
      </c>
    </row>
    <row r="244" spans="2:8" x14ac:dyDescent="0.25">
      <c r="B244" t="s">
        <v>649</v>
      </c>
      <c r="C244" t="s">
        <v>51</v>
      </c>
      <c r="D244" t="s">
        <v>650</v>
      </c>
      <c r="E244" t="s">
        <v>81</v>
      </c>
      <c r="F244" t="s">
        <v>81</v>
      </c>
      <c r="G244">
        <v>2206.0300000000002</v>
      </c>
      <c r="H244" s="12">
        <v>45627</v>
      </c>
    </row>
    <row r="245" spans="2:8" x14ac:dyDescent="0.25">
      <c r="B245" t="s">
        <v>651</v>
      </c>
      <c r="C245" t="s">
        <v>95</v>
      </c>
      <c r="D245" t="s">
        <v>652</v>
      </c>
      <c r="E245" t="s">
        <v>517</v>
      </c>
      <c r="F245" t="s">
        <v>52</v>
      </c>
      <c r="G245">
        <v>4315.76</v>
      </c>
      <c r="H245" s="12">
        <v>45627</v>
      </c>
    </row>
    <row r="246" spans="2:8" x14ac:dyDescent="0.25">
      <c r="B246" t="s">
        <v>653</v>
      </c>
      <c r="C246" t="s">
        <v>313</v>
      </c>
      <c r="D246" t="s">
        <v>654</v>
      </c>
      <c r="E246" t="s">
        <v>269</v>
      </c>
      <c r="F246" t="s">
        <v>269</v>
      </c>
      <c r="G246">
        <v>748.99</v>
      </c>
      <c r="H246" s="12">
        <v>45627</v>
      </c>
    </row>
    <row r="247" spans="2:8" x14ac:dyDescent="0.25">
      <c r="B247" t="s">
        <v>655</v>
      </c>
      <c r="C247" t="s">
        <v>656</v>
      </c>
      <c r="D247" t="s">
        <v>657</v>
      </c>
      <c r="E247" t="s">
        <v>91</v>
      </c>
      <c r="F247" t="s">
        <v>91</v>
      </c>
      <c r="G247">
        <v>5805.74</v>
      </c>
      <c r="H247" s="12">
        <v>45627</v>
      </c>
    </row>
    <row r="248" spans="2:8" x14ac:dyDescent="0.25">
      <c r="B248" t="s">
        <v>658</v>
      </c>
      <c r="C248" t="s">
        <v>358</v>
      </c>
      <c r="D248" t="s">
        <v>659</v>
      </c>
      <c r="E248" t="s">
        <v>91</v>
      </c>
      <c r="F248" t="s">
        <v>91</v>
      </c>
      <c r="G248">
        <v>220.02</v>
      </c>
      <c r="H248" s="12">
        <v>45627</v>
      </c>
    </row>
    <row r="249" spans="2:8" x14ac:dyDescent="0.25">
      <c r="B249" t="s">
        <v>660</v>
      </c>
      <c r="C249" t="s">
        <v>51</v>
      </c>
      <c r="D249" t="s">
        <v>661</v>
      </c>
      <c r="E249" t="s">
        <v>91</v>
      </c>
      <c r="F249" t="s">
        <v>91</v>
      </c>
      <c r="G249">
        <v>570.79999999999995</v>
      </c>
      <c r="H249" s="12">
        <v>45627</v>
      </c>
    </row>
    <row r="250" spans="2:8" x14ac:dyDescent="0.25">
      <c r="B250" t="s">
        <v>662</v>
      </c>
      <c r="C250" t="s">
        <v>663</v>
      </c>
      <c r="D250" t="s">
        <v>664</v>
      </c>
      <c r="E250" t="s">
        <v>91</v>
      </c>
      <c r="F250" t="s">
        <v>91</v>
      </c>
      <c r="G250">
        <v>1107.4100000000001</v>
      </c>
      <c r="H250" s="12">
        <v>45627</v>
      </c>
    </row>
    <row r="251" spans="2:8" x14ac:dyDescent="0.25">
      <c r="B251" t="s">
        <v>665</v>
      </c>
      <c r="C251" t="s">
        <v>64</v>
      </c>
      <c r="D251" t="s">
        <v>666</v>
      </c>
      <c r="E251" t="s">
        <v>667</v>
      </c>
      <c r="F251" t="s">
        <v>85</v>
      </c>
      <c r="G251">
        <v>3313.81</v>
      </c>
      <c r="H251" s="12">
        <v>45627</v>
      </c>
    </row>
    <row r="252" spans="2:8" x14ac:dyDescent="0.25">
      <c r="B252" t="s">
        <v>668</v>
      </c>
      <c r="C252" t="s">
        <v>669</v>
      </c>
      <c r="D252" t="s">
        <v>670</v>
      </c>
      <c r="E252" t="s">
        <v>87</v>
      </c>
      <c r="F252" t="s">
        <v>87</v>
      </c>
      <c r="G252">
        <v>226.68</v>
      </c>
      <c r="H252" s="12">
        <v>45627</v>
      </c>
    </row>
    <row r="253" spans="2:8" x14ac:dyDescent="0.25">
      <c r="B253" t="s">
        <v>671</v>
      </c>
      <c r="C253" t="s">
        <v>672</v>
      </c>
      <c r="D253" t="s">
        <v>673</v>
      </c>
      <c r="E253" t="s">
        <v>87</v>
      </c>
      <c r="F253" t="s">
        <v>87</v>
      </c>
      <c r="G253">
        <v>3206.93</v>
      </c>
      <c r="H253" s="12">
        <v>45627</v>
      </c>
    </row>
    <row r="254" spans="2:8" x14ac:dyDescent="0.25">
      <c r="B254" t="s">
        <v>674</v>
      </c>
      <c r="C254" t="s">
        <v>291</v>
      </c>
      <c r="D254" t="s">
        <v>140</v>
      </c>
      <c r="E254" t="s">
        <v>87</v>
      </c>
      <c r="F254" t="s">
        <v>87</v>
      </c>
      <c r="G254">
        <v>1299.83</v>
      </c>
      <c r="H254" s="12">
        <v>45627</v>
      </c>
    </row>
    <row r="255" spans="2:8" x14ac:dyDescent="0.25">
      <c r="B255" t="s">
        <v>675</v>
      </c>
      <c r="C255" t="s">
        <v>397</v>
      </c>
      <c r="D255" t="s">
        <v>676</v>
      </c>
      <c r="E255" t="s">
        <v>87</v>
      </c>
      <c r="F255" t="s">
        <v>87</v>
      </c>
      <c r="G255">
        <v>492.28</v>
      </c>
      <c r="H255" s="12">
        <v>45627</v>
      </c>
    </row>
    <row r="256" spans="2:8" x14ac:dyDescent="0.25">
      <c r="B256" t="s">
        <v>677</v>
      </c>
      <c r="C256" t="s">
        <v>678</v>
      </c>
      <c r="D256" t="s">
        <v>679</v>
      </c>
      <c r="E256" t="s">
        <v>87</v>
      </c>
      <c r="F256" t="s">
        <v>87</v>
      </c>
      <c r="G256">
        <v>2936.61</v>
      </c>
      <c r="H256" s="12">
        <v>45627</v>
      </c>
    </row>
    <row r="257" spans="2:8" x14ac:dyDescent="0.25">
      <c r="B257" t="s">
        <v>680</v>
      </c>
      <c r="C257" t="s">
        <v>681</v>
      </c>
      <c r="D257" t="s">
        <v>682</v>
      </c>
      <c r="E257" t="s">
        <v>87</v>
      </c>
      <c r="F257" t="s">
        <v>87</v>
      </c>
      <c r="G257">
        <v>4018.14</v>
      </c>
      <c r="H257" s="12">
        <v>45627</v>
      </c>
    </row>
    <row r="258" spans="2:8" x14ac:dyDescent="0.25">
      <c r="B258" t="s">
        <v>683</v>
      </c>
      <c r="C258" t="s">
        <v>684</v>
      </c>
      <c r="D258" t="s">
        <v>685</v>
      </c>
      <c r="E258" t="s">
        <v>87</v>
      </c>
      <c r="F258" t="s">
        <v>87</v>
      </c>
      <c r="G258">
        <v>1060.6400000000001</v>
      </c>
      <c r="H258" s="12">
        <v>45627</v>
      </c>
    </row>
    <row r="259" spans="2:8" x14ac:dyDescent="0.25">
      <c r="B259" t="s">
        <v>686</v>
      </c>
      <c r="C259" t="s">
        <v>687</v>
      </c>
      <c r="D259" t="s">
        <v>688</v>
      </c>
      <c r="E259" t="s">
        <v>87</v>
      </c>
      <c r="F259" t="s">
        <v>87</v>
      </c>
      <c r="G259">
        <v>5286.54</v>
      </c>
      <c r="H259" s="12">
        <v>45627</v>
      </c>
    </row>
    <row r="260" spans="2:8" x14ac:dyDescent="0.25">
      <c r="B260" t="s">
        <v>689</v>
      </c>
      <c r="C260" t="s">
        <v>690</v>
      </c>
      <c r="D260" t="s">
        <v>691</v>
      </c>
      <c r="E260" t="s">
        <v>87</v>
      </c>
      <c r="F260" t="s">
        <v>87</v>
      </c>
      <c r="G260">
        <v>996.81</v>
      </c>
      <c r="H260" s="12">
        <v>45627</v>
      </c>
    </row>
    <row r="261" spans="2:8" x14ac:dyDescent="0.25">
      <c r="B261" t="s">
        <v>692</v>
      </c>
      <c r="C261" t="s">
        <v>64</v>
      </c>
      <c r="D261" t="s">
        <v>673</v>
      </c>
      <c r="E261" t="s">
        <v>87</v>
      </c>
      <c r="F261" t="s">
        <v>87</v>
      </c>
      <c r="G261">
        <v>392.15</v>
      </c>
      <c r="H261" s="12">
        <v>45627</v>
      </c>
    </row>
    <row r="262" spans="2:8" x14ac:dyDescent="0.25">
      <c r="B262" t="s">
        <v>693</v>
      </c>
      <c r="C262" t="s">
        <v>284</v>
      </c>
      <c r="D262" t="s">
        <v>428</v>
      </c>
      <c r="E262" t="s">
        <v>87</v>
      </c>
      <c r="F262" t="s">
        <v>87</v>
      </c>
      <c r="G262">
        <v>450.73</v>
      </c>
      <c r="H262" s="12">
        <v>45627</v>
      </c>
    </row>
    <row r="263" spans="2:8" x14ac:dyDescent="0.25">
      <c r="B263" t="s">
        <v>694</v>
      </c>
      <c r="C263" t="s">
        <v>625</v>
      </c>
      <c r="D263" t="s">
        <v>695</v>
      </c>
      <c r="E263" t="s">
        <v>87</v>
      </c>
      <c r="F263" t="s">
        <v>87</v>
      </c>
      <c r="G263">
        <v>256.52999999999997</v>
      </c>
      <c r="H263" s="12">
        <v>45627</v>
      </c>
    </row>
    <row r="264" spans="2:8" x14ac:dyDescent="0.25">
      <c r="B264" t="s">
        <v>696</v>
      </c>
      <c r="C264" t="s">
        <v>697</v>
      </c>
      <c r="D264" t="s">
        <v>698</v>
      </c>
      <c r="E264" t="s">
        <v>87</v>
      </c>
      <c r="F264" t="s">
        <v>87</v>
      </c>
      <c r="G264">
        <v>12361.01</v>
      </c>
      <c r="H264" s="12">
        <v>45627</v>
      </c>
    </row>
    <row r="265" spans="2:8" x14ac:dyDescent="0.25">
      <c r="B265" t="s">
        <v>699</v>
      </c>
      <c r="C265" t="s">
        <v>280</v>
      </c>
      <c r="D265" t="s">
        <v>369</v>
      </c>
      <c r="E265" t="s">
        <v>87</v>
      </c>
      <c r="F265" t="s">
        <v>87</v>
      </c>
      <c r="G265">
        <v>1414.76</v>
      </c>
      <c r="H265" s="12">
        <v>45627</v>
      </c>
    </row>
    <row r="266" spans="2:8" x14ac:dyDescent="0.25">
      <c r="B266" t="s">
        <v>700</v>
      </c>
      <c r="C266" t="s">
        <v>64</v>
      </c>
      <c r="D266" t="s">
        <v>299</v>
      </c>
      <c r="E266" t="s">
        <v>87</v>
      </c>
      <c r="F266" t="s">
        <v>87</v>
      </c>
      <c r="G266">
        <v>460.54</v>
      </c>
      <c r="H266" s="12">
        <v>45627</v>
      </c>
    </row>
    <row r="267" spans="2:8" x14ac:dyDescent="0.25">
      <c r="B267" t="s">
        <v>701</v>
      </c>
      <c r="C267" t="s">
        <v>702</v>
      </c>
      <c r="D267" t="s">
        <v>703</v>
      </c>
      <c r="E267" t="s">
        <v>87</v>
      </c>
      <c r="F267" t="s">
        <v>87</v>
      </c>
      <c r="G267">
        <v>643.20000000000005</v>
      </c>
      <c r="H267" s="12">
        <v>45627</v>
      </c>
    </row>
    <row r="268" spans="2:8" x14ac:dyDescent="0.25">
      <c r="B268" t="s">
        <v>704</v>
      </c>
      <c r="C268" t="s">
        <v>335</v>
      </c>
      <c r="D268" t="s">
        <v>319</v>
      </c>
      <c r="E268" t="s">
        <v>87</v>
      </c>
      <c r="F268" t="s">
        <v>87</v>
      </c>
      <c r="G268">
        <v>1550.94</v>
      </c>
      <c r="H268" s="12">
        <v>45627</v>
      </c>
    </row>
    <row r="269" spans="2:8" x14ac:dyDescent="0.25">
      <c r="B269" t="s">
        <v>705</v>
      </c>
      <c r="C269" t="s">
        <v>426</v>
      </c>
      <c r="D269" t="s">
        <v>706</v>
      </c>
      <c r="E269" t="s">
        <v>87</v>
      </c>
      <c r="F269" t="s">
        <v>87</v>
      </c>
      <c r="G269">
        <v>411.72</v>
      </c>
      <c r="H269" s="12">
        <v>45627</v>
      </c>
    </row>
    <row r="270" spans="2:8" x14ac:dyDescent="0.25">
      <c r="B270" t="s">
        <v>707</v>
      </c>
      <c r="C270" t="s">
        <v>291</v>
      </c>
      <c r="D270" t="s">
        <v>708</v>
      </c>
      <c r="E270" t="s">
        <v>87</v>
      </c>
      <c r="F270" t="s">
        <v>87</v>
      </c>
      <c r="G270">
        <v>1226.26</v>
      </c>
      <c r="H270" s="12">
        <v>45627</v>
      </c>
    </row>
    <row r="271" spans="2:8" x14ac:dyDescent="0.25">
      <c r="B271" t="s">
        <v>709</v>
      </c>
      <c r="C271" t="s">
        <v>387</v>
      </c>
      <c r="D271" t="s">
        <v>710</v>
      </c>
      <c r="E271" t="s">
        <v>87</v>
      </c>
      <c r="F271" t="s">
        <v>87</v>
      </c>
      <c r="G271">
        <v>2918.96</v>
      </c>
      <c r="H271" s="12">
        <v>45627</v>
      </c>
    </row>
    <row r="272" spans="2:8" x14ac:dyDescent="0.25">
      <c r="B272" t="s">
        <v>711</v>
      </c>
      <c r="C272" t="s">
        <v>302</v>
      </c>
      <c r="D272" t="s">
        <v>712</v>
      </c>
      <c r="E272" t="s">
        <v>87</v>
      </c>
      <c r="F272" t="s">
        <v>87</v>
      </c>
      <c r="G272">
        <v>2099.29</v>
      </c>
      <c r="H272" s="12">
        <v>45627</v>
      </c>
    </row>
    <row r="273" spans="2:8" x14ac:dyDescent="0.25">
      <c r="B273" t="s">
        <v>713</v>
      </c>
      <c r="C273" t="s">
        <v>714</v>
      </c>
      <c r="D273" t="s">
        <v>715</v>
      </c>
      <c r="E273" t="s">
        <v>716</v>
      </c>
      <c r="F273" t="s">
        <v>87</v>
      </c>
      <c r="G273">
        <v>677.58</v>
      </c>
      <c r="H273" s="12">
        <v>45627</v>
      </c>
    </row>
    <row r="274" spans="2:8" x14ac:dyDescent="0.25">
      <c r="B274" t="s">
        <v>717</v>
      </c>
      <c r="C274" t="s">
        <v>51</v>
      </c>
      <c r="D274" t="s">
        <v>718</v>
      </c>
      <c r="E274" t="s">
        <v>719</v>
      </c>
      <c r="F274" t="s">
        <v>89</v>
      </c>
      <c r="G274">
        <v>223.44</v>
      </c>
      <c r="H274" s="12">
        <v>45627</v>
      </c>
    </row>
    <row r="275" spans="2:8" x14ac:dyDescent="0.25">
      <c r="B275" t="s">
        <v>720</v>
      </c>
      <c r="C275" t="s">
        <v>721</v>
      </c>
      <c r="D275" t="s">
        <v>722</v>
      </c>
      <c r="E275" t="s">
        <v>161</v>
      </c>
      <c r="F275" t="s">
        <v>161</v>
      </c>
      <c r="G275">
        <v>777.5</v>
      </c>
      <c r="H275" s="12">
        <v>45627</v>
      </c>
    </row>
    <row r="276" spans="2:8" x14ac:dyDescent="0.25">
      <c r="B276" t="s">
        <v>723</v>
      </c>
      <c r="C276" t="s">
        <v>362</v>
      </c>
      <c r="D276" t="s">
        <v>724</v>
      </c>
      <c r="E276" t="s">
        <v>161</v>
      </c>
      <c r="F276" t="s">
        <v>161</v>
      </c>
      <c r="G276">
        <v>5344.14</v>
      </c>
      <c r="H276" s="12">
        <v>45627</v>
      </c>
    </row>
    <row r="277" spans="2:8" x14ac:dyDescent="0.25">
      <c r="B277" t="s">
        <v>725</v>
      </c>
      <c r="C277" t="s">
        <v>417</v>
      </c>
      <c r="D277" t="s">
        <v>726</v>
      </c>
      <c r="E277" t="s">
        <v>195</v>
      </c>
      <c r="F277" t="s">
        <v>195</v>
      </c>
      <c r="G277">
        <v>1487.87</v>
      </c>
      <c r="H277" s="12">
        <v>45627</v>
      </c>
    </row>
    <row r="278" spans="2:8" x14ac:dyDescent="0.25">
      <c r="B278" t="s">
        <v>727</v>
      </c>
      <c r="C278" t="s">
        <v>59</v>
      </c>
      <c r="D278" t="s">
        <v>728</v>
      </c>
      <c r="E278" t="s">
        <v>195</v>
      </c>
      <c r="F278" t="s">
        <v>195</v>
      </c>
      <c r="G278">
        <v>210.78</v>
      </c>
      <c r="H278" s="12">
        <v>45627</v>
      </c>
    </row>
    <row r="279" spans="2:8" x14ac:dyDescent="0.25">
      <c r="B279" t="s">
        <v>729</v>
      </c>
      <c r="C279" t="s">
        <v>324</v>
      </c>
      <c r="D279" t="s">
        <v>730</v>
      </c>
      <c r="E279" t="s">
        <v>731</v>
      </c>
      <c r="F279" t="s">
        <v>161</v>
      </c>
      <c r="G279">
        <v>380.37</v>
      </c>
      <c r="H279" s="12">
        <v>45627</v>
      </c>
    </row>
    <row r="280" spans="2:8" x14ac:dyDescent="0.25">
      <c r="B280" t="s">
        <v>732</v>
      </c>
      <c r="C280" t="s">
        <v>733</v>
      </c>
      <c r="D280" t="s">
        <v>734</v>
      </c>
      <c r="E280" t="s">
        <v>731</v>
      </c>
      <c r="F280" t="s">
        <v>161</v>
      </c>
      <c r="G280">
        <v>1201.69</v>
      </c>
      <c r="H280" s="12">
        <v>45627</v>
      </c>
    </row>
    <row r="281" spans="2:8" x14ac:dyDescent="0.25">
      <c r="B281" t="s">
        <v>735</v>
      </c>
      <c r="C281" t="s">
        <v>59</v>
      </c>
      <c r="D281" t="s">
        <v>479</v>
      </c>
      <c r="E281" t="s">
        <v>736</v>
      </c>
      <c r="F281" t="s">
        <v>736</v>
      </c>
      <c r="G281">
        <v>487.23</v>
      </c>
      <c r="H281" s="12">
        <v>45627</v>
      </c>
    </row>
    <row r="282" spans="2:8" x14ac:dyDescent="0.25">
      <c r="B282" t="s">
        <v>737</v>
      </c>
      <c r="C282" t="s">
        <v>738</v>
      </c>
      <c r="D282" t="s">
        <v>739</v>
      </c>
      <c r="E282" t="s">
        <v>736</v>
      </c>
      <c r="F282" t="s">
        <v>736</v>
      </c>
      <c r="G282">
        <v>2703.17</v>
      </c>
      <c r="H282" s="12">
        <v>45627</v>
      </c>
    </row>
    <row r="283" spans="2:8" x14ac:dyDescent="0.25">
      <c r="B283" t="s">
        <v>740</v>
      </c>
      <c r="C283" t="s">
        <v>337</v>
      </c>
      <c r="D283" t="s">
        <v>741</v>
      </c>
      <c r="E283" t="s">
        <v>742</v>
      </c>
      <c r="F283" t="s">
        <v>94</v>
      </c>
      <c r="G283">
        <v>1332.82</v>
      </c>
      <c r="H283" s="12">
        <v>45627</v>
      </c>
    </row>
    <row r="284" spans="2:8" x14ac:dyDescent="0.25">
      <c r="B284" t="s">
        <v>743</v>
      </c>
      <c r="C284" t="s">
        <v>48</v>
      </c>
      <c r="D284" t="s">
        <v>744</v>
      </c>
      <c r="E284" t="s">
        <v>742</v>
      </c>
      <c r="F284" t="s">
        <v>94</v>
      </c>
      <c r="G284">
        <v>1721.65</v>
      </c>
      <c r="H284" s="12">
        <v>45627</v>
      </c>
    </row>
    <row r="285" spans="2:8" x14ac:dyDescent="0.25">
      <c r="B285" t="s">
        <v>745</v>
      </c>
      <c r="C285" t="s">
        <v>487</v>
      </c>
      <c r="D285" t="s">
        <v>746</v>
      </c>
      <c r="E285" t="s">
        <v>742</v>
      </c>
      <c r="F285" t="s">
        <v>94</v>
      </c>
      <c r="G285">
        <v>11091.72</v>
      </c>
      <c r="H285" s="12">
        <v>45627</v>
      </c>
    </row>
    <row r="286" spans="2:8" x14ac:dyDescent="0.25">
      <c r="B286" t="s">
        <v>747</v>
      </c>
      <c r="C286" t="s">
        <v>64</v>
      </c>
      <c r="D286" t="s">
        <v>559</v>
      </c>
      <c r="E286" t="s">
        <v>742</v>
      </c>
      <c r="F286" t="s">
        <v>94</v>
      </c>
      <c r="G286">
        <v>7551.64</v>
      </c>
      <c r="H286" s="12">
        <v>45627</v>
      </c>
    </row>
    <row r="287" spans="2:8" x14ac:dyDescent="0.25">
      <c r="B287" t="s">
        <v>748</v>
      </c>
      <c r="C287" t="s">
        <v>362</v>
      </c>
      <c r="D287" t="s">
        <v>534</v>
      </c>
      <c r="E287" t="s">
        <v>76</v>
      </c>
      <c r="F287" t="s">
        <v>76</v>
      </c>
      <c r="G287">
        <v>413.18</v>
      </c>
      <c r="H287" s="12">
        <v>45627</v>
      </c>
    </row>
    <row r="288" spans="2:8" x14ac:dyDescent="0.25">
      <c r="B288" t="s">
        <v>749</v>
      </c>
      <c r="C288" t="s">
        <v>134</v>
      </c>
      <c r="D288" t="s">
        <v>750</v>
      </c>
      <c r="E288" t="s">
        <v>255</v>
      </c>
      <c r="F288" t="s">
        <v>255</v>
      </c>
      <c r="G288">
        <v>4544.4799999999996</v>
      </c>
      <c r="H288" s="12">
        <v>45627</v>
      </c>
    </row>
    <row r="289" spans="2:8" x14ac:dyDescent="0.25">
      <c r="B289" t="s">
        <v>751</v>
      </c>
      <c r="C289" t="s">
        <v>752</v>
      </c>
      <c r="D289" t="s">
        <v>753</v>
      </c>
      <c r="E289" t="s">
        <v>255</v>
      </c>
      <c r="F289" t="s">
        <v>255</v>
      </c>
      <c r="G289">
        <v>284.67</v>
      </c>
      <c r="H289" s="12">
        <v>45627</v>
      </c>
    </row>
    <row r="290" spans="2:8" x14ac:dyDescent="0.25">
      <c r="B290" t="s">
        <v>754</v>
      </c>
      <c r="C290" t="s">
        <v>149</v>
      </c>
      <c r="D290" t="s">
        <v>755</v>
      </c>
      <c r="E290" t="s">
        <v>255</v>
      </c>
      <c r="F290" t="s">
        <v>255</v>
      </c>
      <c r="G290">
        <v>2443.58</v>
      </c>
      <c r="H290" s="12">
        <v>45627</v>
      </c>
    </row>
    <row r="291" spans="2:8" x14ac:dyDescent="0.25">
      <c r="B291" t="s">
        <v>756</v>
      </c>
      <c r="C291" t="s">
        <v>51</v>
      </c>
      <c r="D291" t="s">
        <v>757</v>
      </c>
      <c r="E291" t="s">
        <v>255</v>
      </c>
      <c r="F291" t="s">
        <v>255</v>
      </c>
      <c r="G291">
        <v>897.85</v>
      </c>
      <c r="H291" s="12">
        <v>45627</v>
      </c>
    </row>
    <row r="292" spans="2:8" x14ac:dyDescent="0.25">
      <c r="B292" t="s">
        <v>758</v>
      </c>
      <c r="C292" t="s">
        <v>315</v>
      </c>
      <c r="D292" t="s">
        <v>753</v>
      </c>
      <c r="E292" t="s">
        <v>255</v>
      </c>
      <c r="F292" t="s">
        <v>255</v>
      </c>
      <c r="G292">
        <v>58.12</v>
      </c>
      <c r="H292" s="12">
        <v>45627</v>
      </c>
    </row>
    <row r="293" spans="2:8" x14ac:dyDescent="0.25">
      <c r="B293" t="s">
        <v>759</v>
      </c>
      <c r="C293" t="s">
        <v>714</v>
      </c>
      <c r="D293" t="s">
        <v>760</v>
      </c>
      <c r="E293" t="s">
        <v>255</v>
      </c>
      <c r="F293" t="s">
        <v>255</v>
      </c>
      <c r="G293">
        <v>2232.9</v>
      </c>
      <c r="H293" s="12">
        <v>45627</v>
      </c>
    </row>
    <row r="294" spans="2:8" x14ac:dyDescent="0.25">
      <c r="B294" t="s">
        <v>761</v>
      </c>
      <c r="C294" t="s">
        <v>433</v>
      </c>
      <c r="D294" t="s">
        <v>762</v>
      </c>
      <c r="E294" t="s">
        <v>255</v>
      </c>
      <c r="F294" t="s">
        <v>255</v>
      </c>
      <c r="G294">
        <v>550</v>
      </c>
      <c r="H294" s="12">
        <v>45627</v>
      </c>
    </row>
    <row r="295" spans="2:8" x14ac:dyDescent="0.25">
      <c r="B295" t="s">
        <v>763</v>
      </c>
      <c r="C295" t="s">
        <v>764</v>
      </c>
      <c r="D295" t="s">
        <v>765</v>
      </c>
      <c r="E295" t="s">
        <v>766</v>
      </c>
      <c r="F295" t="s">
        <v>93</v>
      </c>
      <c r="G295">
        <v>559.4</v>
      </c>
      <c r="H295" s="12">
        <v>45627</v>
      </c>
    </row>
    <row r="296" spans="2:8" x14ac:dyDescent="0.25">
      <c r="B296" t="s">
        <v>767</v>
      </c>
      <c r="C296" t="s">
        <v>768</v>
      </c>
      <c r="D296" t="s">
        <v>769</v>
      </c>
      <c r="E296" t="s">
        <v>766</v>
      </c>
      <c r="F296" t="s">
        <v>93</v>
      </c>
      <c r="G296">
        <v>1642.06</v>
      </c>
      <c r="H296" s="12">
        <v>45627</v>
      </c>
    </row>
    <row r="297" spans="2:8" x14ac:dyDescent="0.25">
      <c r="B297" t="s">
        <v>770</v>
      </c>
      <c r="C297" t="s">
        <v>95</v>
      </c>
      <c r="D297" t="s">
        <v>771</v>
      </c>
      <c r="E297" t="s">
        <v>766</v>
      </c>
      <c r="F297" t="s">
        <v>93</v>
      </c>
      <c r="G297">
        <v>3388.94</v>
      </c>
      <c r="H297" s="12">
        <v>45627</v>
      </c>
    </row>
    <row r="298" spans="2:8" x14ac:dyDescent="0.25">
      <c r="B298" t="s">
        <v>772</v>
      </c>
      <c r="C298" t="s">
        <v>51</v>
      </c>
      <c r="D298" t="s">
        <v>773</v>
      </c>
      <c r="E298" t="s">
        <v>766</v>
      </c>
      <c r="F298" t="s">
        <v>93</v>
      </c>
      <c r="G298">
        <v>115.37</v>
      </c>
      <c r="H298" s="12">
        <v>45627</v>
      </c>
    </row>
    <row r="299" spans="2:8" x14ac:dyDescent="0.25">
      <c r="B299" t="s">
        <v>774</v>
      </c>
      <c r="C299" t="s">
        <v>64</v>
      </c>
      <c r="D299" t="s">
        <v>775</v>
      </c>
      <c r="E299" t="s">
        <v>766</v>
      </c>
      <c r="F299" t="s">
        <v>93</v>
      </c>
      <c r="G299">
        <v>353.89</v>
      </c>
      <c r="H299" s="12">
        <v>45627</v>
      </c>
    </row>
    <row r="300" spans="2:8" x14ac:dyDescent="0.25">
      <c r="B300" t="s">
        <v>776</v>
      </c>
      <c r="C300" t="s">
        <v>453</v>
      </c>
      <c r="D300" t="s">
        <v>777</v>
      </c>
      <c r="E300" t="s">
        <v>133</v>
      </c>
      <c r="F300" t="s">
        <v>133</v>
      </c>
      <c r="G300">
        <v>42.15</v>
      </c>
      <c r="H300" s="12">
        <v>45627</v>
      </c>
    </row>
    <row r="301" spans="2:8" x14ac:dyDescent="0.25">
      <c r="B301" t="s">
        <v>778</v>
      </c>
      <c r="C301" t="s">
        <v>764</v>
      </c>
      <c r="D301" t="s">
        <v>428</v>
      </c>
      <c r="E301" t="s">
        <v>133</v>
      </c>
      <c r="F301" t="s">
        <v>133</v>
      </c>
      <c r="G301">
        <v>610.82000000000005</v>
      </c>
      <c r="H301" s="12">
        <v>45627</v>
      </c>
    </row>
    <row r="302" spans="2:8" x14ac:dyDescent="0.25">
      <c r="B302" t="s">
        <v>779</v>
      </c>
      <c r="C302" t="s">
        <v>66</v>
      </c>
      <c r="D302" t="s">
        <v>780</v>
      </c>
      <c r="E302" t="s">
        <v>133</v>
      </c>
      <c r="F302" t="s">
        <v>133</v>
      </c>
      <c r="G302">
        <v>1207.01</v>
      </c>
      <c r="H302" s="12">
        <v>45627</v>
      </c>
    </row>
    <row r="303" spans="2:8" x14ac:dyDescent="0.25">
      <c r="B303" t="s">
        <v>781</v>
      </c>
      <c r="C303" t="s">
        <v>782</v>
      </c>
      <c r="D303" t="s">
        <v>783</v>
      </c>
      <c r="E303" t="s">
        <v>133</v>
      </c>
      <c r="F303" t="s">
        <v>133</v>
      </c>
      <c r="G303">
        <v>2219.34</v>
      </c>
      <c r="H303" s="12">
        <v>45627</v>
      </c>
    </row>
    <row r="304" spans="2:8" x14ac:dyDescent="0.25">
      <c r="B304" t="s">
        <v>784</v>
      </c>
      <c r="C304" t="s">
        <v>64</v>
      </c>
      <c r="D304" t="s">
        <v>785</v>
      </c>
      <c r="E304" t="s">
        <v>98</v>
      </c>
      <c r="F304" t="s">
        <v>98</v>
      </c>
      <c r="G304">
        <v>498.88</v>
      </c>
      <c r="H304" s="12">
        <v>45627</v>
      </c>
    </row>
    <row r="305" spans="2:8" x14ac:dyDescent="0.25">
      <c r="B305" t="s">
        <v>786</v>
      </c>
      <c r="C305" t="s">
        <v>97</v>
      </c>
      <c r="D305" t="s">
        <v>787</v>
      </c>
      <c r="E305" t="s">
        <v>98</v>
      </c>
      <c r="F305" t="s">
        <v>98</v>
      </c>
      <c r="G305">
        <v>8894.31</v>
      </c>
      <c r="H305" s="12">
        <v>45627</v>
      </c>
    </row>
    <row r="306" spans="2:8" x14ac:dyDescent="0.25">
      <c r="B306" t="s">
        <v>788</v>
      </c>
      <c r="C306" t="s">
        <v>64</v>
      </c>
      <c r="D306" t="s">
        <v>789</v>
      </c>
      <c r="E306" t="s">
        <v>98</v>
      </c>
      <c r="F306" t="s">
        <v>98</v>
      </c>
      <c r="G306">
        <v>344.67</v>
      </c>
      <c r="H306" s="12">
        <v>45627</v>
      </c>
    </row>
    <row r="307" spans="2:8" x14ac:dyDescent="0.25">
      <c r="B307" t="s">
        <v>790</v>
      </c>
      <c r="C307" t="s">
        <v>64</v>
      </c>
      <c r="D307" t="s">
        <v>791</v>
      </c>
      <c r="E307" t="s">
        <v>98</v>
      </c>
      <c r="F307" t="s">
        <v>98</v>
      </c>
      <c r="G307">
        <v>1382.17</v>
      </c>
      <c r="H307" s="12">
        <v>45627</v>
      </c>
    </row>
    <row r="308" spans="2:8" x14ac:dyDescent="0.25">
      <c r="B308" t="s">
        <v>792</v>
      </c>
      <c r="C308" t="s">
        <v>793</v>
      </c>
      <c r="D308" t="s">
        <v>794</v>
      </c>
      <c r="E308" t="s">
        <v>98</v>
      </c>
      <c r="F308" t="s">
        <v>98</v>
      </c>
      <c r="G308">
        <v>134.21</v>
      </c>
      <c r="H308" s="12">
        <v>45627</v>
      </c>
    </row>
    <row r="309" spans="2:8" x14ac:dyDescent="0.25">
      <c r="B309" t="s">
        <v>795</v>
      </c>
      <c r="C309" t="s">
        <v>796</v>
      </c>
      <c r="D309" t="s">
        <v>797</v>
      </c>
      <c r="E309" t="s">
        <v>98</v>
      </c>
      <c r="F309" t="s">
        <v>98</v>
      </c>
      <c r="G309">
        <v>1083</v>
      </c>
      <c r="H309" s="12">
        <v>45627</v>
      </c>
    </row>
    <row r="310" spans="2:8" x14ac:dyDescent="0.25">
      <c r="B310" t="s">
        <v>798</v>
      </c>
      <c r="C310" t="s">
        <v>799</v>
      </c>
      <c r="D310" t="s">
        <v>800</v>
      </c>
      <c r="E310" t="s">
        <v>98</v>
      </c>
      <c r="F310" t="s">
        <v>98</v>
      </c>
      <c r="G310">
        <v>216.89</v>
      </c>
      <c r="H310" s="12">
        <v>45627</v>
      </c>
    </row>
    <row r="311" spans="2:8" x14ac:dyDescent="0.25">
      <c r="B311" t="s">
        <v>801</v>
      </c>
      <c r="C311" t="s">
        <v>134</v>
      </c>
      <c r="D311" t="s">
        <v>802</v>
      </c>
      <c r="E311" t="s">
        <v>98</v>
      </c>
      <c r="F311" t="s">
        <v>98</v>
      </c>
      <c r="G311">
        <v>4469.7</v>
      </c>
      <c r="H311" s="12">
        <v>45627</v>
      </c>
    </row>
    <row r="312" spans="2:8" x14ac:dyDescent="0.25">
      <c r="B312" t="s">
        <v>803</v>
      </c>
      <c r="C312" t="s">
        <v>633</v>
      </c>
      <c r="D312" t="s">
        <v>780</v>
      </c>
      <c r="E312" t="s">
        <v>98</v>
      </c>
      <c r="F312" t="s">
        <v>98</v>
      </c>
      <c r="G312">
        <v>7014.51</v>
      </c>
      <c r="H312" s="12">
        <v>45627</v>
      </c>
    </row>
    <row r="313" spans="2:8" x14ac:dyDescent="0.25">
      <c r="B313" t="s">
        <v>804</v>
      </c>
      <c r="C313" t="s">
        <v>625</v>
      </c>
      <c r="D313" t="s">
        <v>805</v>
      </c>
      <c r="E313" t="s">
        <v>98</v>
      </c>
      <c r="F313" t="s">
        <v>98</v>
      </c>
      <c r="G313">
        <v>12529.97</v>
      </c>
      <c r="H313" s="12">
        <v>45627</v>
      </c>
    </row>
    <row r="314" spans="2:8" x14ac:dyDescent="0.25">
      <c r="B314" t="s">
        <v>806</v>
      </c>
      <c r="C314" t="s">
        <v>807</v>
      </c>
      <c r="D314" t="s">
        <v>777</v>
      </c>
      <c r="E314" t="s">
        <v>98</v>
      </c>
      <c r="F314" t="s">
        <v>98</v>
      </c>
      <c r="G314">
        <v>26443.24</v>
      </c>
      <c r="H314" s="12">
        <v>45627</v>
      </c>
    </row>
    <row r="315" spans="2:8" x14ac:dyDescent="0.25">
      <c r="B315" t="s">
        <v>808</v>
      </c>
      <c r="C315" t="s">
        <v>48</v>
      </c>
      <c r="D315" t="s">
        <v>809</v>
      </c>
      <c r="E315" t="s">
        <v>810</v>
      </c>
      <c r="F315" t="s">
        <v>193</v>
      </c>
      <c r="G315">
        <v>610.73</v>
      </c>
      <c r="H315" s="12">
        <v>45627</v>
      </c>
    </row>
    <row r="316" spans="2:8" x14ac:dyDescent="0.25">
      <c r="B316" t="s">
        <v>811</v>
      </c>
      <c r="C316" t="s">
        <v>625</v>
      </c>
      <c r="D316" t="s">
        <v>669</v>
      </c>
      <c r="E316" t="s">
        <v>810</v>
      </c>
      <c r="F316" t="s">
        <v>193</v>
      </c>
      <c r="G316">
        <v>742.72</v>
      </c>
      <c r="H316" s="12">
        <v>45627</v>
      </c>
    </row>
    <row r="317" spans="2:8" x14ac:dyDescent="0.25">
      <c r="B317" t="s">
        <v>812</v>
      </c>
      <c r="C317" t="s">
        <v>813</v>
      </c>
      <c r="D317" t="s">
        <v>814</v>
      </c>
      <c r="E317" t="s">
        <v>810</v>
      </c>
      <c r="F317" t="s">
        <v>193</v>
      </c>
      <c r="G317">
        <v>4636.6000000000004</v>
      </c>
      <c r="H317" s="12">
        <v>45627</v>
      </c>
    </row>
    <row r="318" spans="2:8" x14ac:dyDescent="0.25">
      <c r="B318" t="s">
        <v>815</v>
      </c>
      <c r="C318" t="s">
        <v>371</v>
      </c>
      <c r="D318" t="s">
        <v>816</v>
      </c>
      <c r="E318" t="s">
        <v>810</v>
      </c>
      <c r="F318" t="s">
        <v>193</v>
      </c>
      <c r="G318">
        <v>1327.15</v>
      </c>
      <c r="H318" s="12">
        <v>45627</v>
      </c>
    </row>
    <row r="319" spans="2:8" x14ac:dyDescent="0.25">
      <c r="B319" t="s">
        <v>817</v>
      </c>
      <c r="C319" t="s">
        <v>818</v>
      </c>
      <c r="D319" t="s">
        <v>819</v>
      </c>
      <c r="E319" t="s">
        <v>810</v>
      </c>
      <c r="F319" t="s">
        <v>193</v>
      </c>
      <c r="G319">
        <v>2061.5700000000002</v>
      </c>
      <c r="H319" s="12">
        <v>45627</v>
      </c>
    </row>
    <row r="320" spans="2:8" x14ac:dyDescent="0.25">
      <c r="B320" t="s">
        <v>820</v>
      </c>
      <c r="C320" t="s">
        <v>51</v>
      </c>
      <c r="D320" t="s">
        <v>787</v>
      </c>
      <c r="E320" t="s">
        <v>810</v>
      </c>
      <c r="F320" t="s">
        <v>193</v>
      </c>
      <c r="G320">
        <v>325.33999999999997</v>
      </c>
      <c r="H320" s="12">
        <v>45627</v>
      </c>
    </row>
    <row r="321" spans="2:8" x14ac:dyDescent="0.25">
      <c r="B321" t="s">
        <v>821</v>
      </c>
      <c r="C321" t="s">
        <v>352</v>
      </c>
      <c r="D321" t="s">
        <v>809</v>
      </c>
      <c r="E321" t="s">
        <v>810</v>
      </c>
      <c r="F321" t="s">
        <v>193</v>
      </c>
      <c r="G321">
        <v>1658.78</v>
      </c>
      <c r="H321" s="12">
        <v>45627</v>
      </c>
    </row>
    <row r="322" spans="2:8" x14ac:dyDescent="0.25">
      <c r="B322" t="s">
        <v>822</v>
      </c>
      <c r="C322" t="s">
        <v>823</v>
      </c>
      <c r="D322" t="s">
        <v>669</v>
      </c>
      <c r="E322" t="s">
        <v>824</v>
      </c>
      <c r="F322" t="s">
        <v>193</v>
      </c>
      <c r="G322">
        <v>2673.78</v>
      </c>
      <c r="H322" s="12">
        <v>45627</v>
      </c>
    </row>
    <row r="323" spans="2:8" x14ac:dyDescent="0.25">
      <c r="B323" t="s">
        <v>825</v>
      </c>
      <c r="C323" t="s">
        <v>387</v>
      </c>
      <c r="D323" t="s">
        <v>826</v>
      </c>
      <c r="E323" t="s">
        <v>824</v>
      </c>
      <c r="F323" t="s">
        <v>193</v>
      </c>
      <c r="G323">
        <v>5422.28</v>
      </c>
      <c r="H323" s="12">
        <v>45627</v>
      </c>
    </row>
    <row r="324" spans="2:8" x14ac:dyDescent="0.25">
      <c r="B324" t="s">
        <v>827</v>
      </c>
      <c r="C324" t="s">
        <v>51</v>
      </c>
      <c r="D324" t="s">
        <v>595</v>
      </c>
      <c r="E324" t="s">
        <v>242</v>
      </c>
      <c r="F324" t="s">
        <v>242</v>
      </c>
      <c r="G324">
        <v>779.78</v>
      </c>
      <c r="H324" s="12">
        <v>45627</v>
      </c>
    </row>
    <row r="325" spans="2:8" x14ac:dyDescent="0.25">
      <c r="B325" t="s">
        <v>828</v>
      </c>
      <c r="C325" t="s">
        <v>829</v>
      </c>
      <c r="D325" t="s">
        <v>830</v>
      </c>
      <c r="E325" t="s">
        <v>242</v>
      </c>
      <c r="F325" t="s">
        <v>242</v>
      </c>
      <c r="G325">
        <v>1863.27</v>
      </c>
      <c r="H325" s="12">
        <v>45627</v>
      </c>
    </row>
    <row r="326" spans="2:8" x14ac:dyDescent="0.25">
      <c r="B326" t="s">
        <v>831</v>
      </c>
      <c r="C326" t="s">
        <v>71</v>
      </c>
      <c r="D326" t="s">
        <v>832</v>
      </c>
      <c r="E326" t="s">
        <v>242</v>
      </c>
      <c r="F326" t="s">
        <v>242</v>
      </c>
      <c r="G326">
        <v>826.34</v>
      </c>
      <c r="H326" s="12">
        <v>45627</v>
      </c>
    </row>
    <row r="327" spans="2:8" x14ac:dyDescent="0.25">
      <c r="B327" t="s">
        <v>833</v>
      </c>
      <c r="C327" t="s">
        <v>834</v>
      </c>
      <c r="D327" t="s">
        <v>835</v>
      </c>
      <c r="E327" t="s">
        <v>242</v>
      </c>
      <c r="F327" t="s">
        <v>242</v>
      </c>
      <c r="G327">
        <v>861.94</v>
      </c>
      <c r="H327" s="12">
        <v>45627</v>
      </c>
    </row>
    <row r="328" spans="2:8" x14ac:dyDescent="0.25">
      <c r="B328" t="s">
        <v>836</v>
      </c>
      <c r="C328" t="s">
        <v>837</v>
      </c>
      <c r="D328" t="s">
        <v>587</v>
      </c>
      <c r="E328" t="s">
        <v>242</v>
      </c>
      <c r="F328" t="s">
        <v>242</v>
      </c>
      <c r="G328">
        <v>403.78</v>
      </c>
      <c r="H328" s="12">
        <v>45627</v>
      </c>
    </row>
    <row r="329" spans="2:8" x14ac:dyDescent="0.25">
      <c r="B329" t="s">
        <v>838</v>
      </c>
      <c r="C329" t="s">
        <v>839</v>
      </c>
      <c r="D329" t="s">
        <v>840</v>
      </c>
      <c r="E329" t="s">
        <v>242</v>
      </c>
      <c r="F329" t="s">
        <v>242</v>
      </c>
      <c r="G329">
        <v>212.79</v>
      </c>
      <c r="H329" s="12">
        <v>45627</v>
      </c>
    </row>
    <row r="330" spans="2:8" x14ac:dyDescent="0.25">
      <c r="B330" t="s">
        <v>841</v>
      </c>
      <c r="C330" t="s">
        <v>362</v>
      </c>
      <c r="D330" t="s">
        <v>842</v>
      </c>
      <c r="E330" t="s">
        <v>242</v>
      </c>
      <c r="F330" t="s">
        <v>242</v>
      </c>
      <c r="G330">
        <v>214.37</v>
      </c>
      <c r="H330" s="12">
        <v>45627</v>
      </c>
    </row>
    <row r="331" spans="2:8" x14ac:dyDescent="0.25">
      <c r="B331" t="s">
        <v>843</v>
      </c>
      <c r="C331" t="s">
        <v>66</v>
      </c>
      <c r="D331" t="s">
        <v>844</v>
      </c>
      <c r="E331" t="s">
        <v>242</v>
      </c>
      <c r="F331" t="s">
        <v>242</v>
      </c>
      <c r="G331">
        <v>2489.12</v>
      </c>
      <c r="H331" s="12">
        <v>45627</v>
      </c>
    </row>
    <row r="332" spans="2:8" x14ac:dyDescent="0.25">
      <c r="B332" t="s">
        <v>845</v>
      </c>
      <c r="C332" t="s">
        <v>846</v>
      </c>
      <c r="D332" t="s">
        <v>847</v>
      </c>
      <c r="E332" t="s">
        <v>242</v>
      </c>
      <c r="F332" t="s">
        <v>242</v>
      </c>
      <c r="G332">
        <v>481.79</v>
      </c>
      <c r="H332" s="12">
        <v>45627</v>
      </c>
    </row>
    <row r="333" spans="2:8" x14ac:dyDescent="0.25">
      <c r="B333" t="s">
        <v>848</v>
      </c>
      <c r="C333" t="s">
        <v>335</v>
      </c>
      <c r="D333" t="s">
        <v>849</v>
      </c>
      <c r="E333" t="s">
        <v>173</v>
      </c>
      <c r="F333" t="s">
        <v>173</v>
      </c>
      <c r="G333">
        <v>333.93</v>
      </c>
      <c r="H333" s="12">
        <v>45627</v>
      </c>
    </row>
    <row r="334" spans="2:8" x14ac:dyDescent="0.25">
      <c r="B334" t="s">
        <v>850</v>
      </c>
      <c r="C334" t="s">
        <v>362</v>
      </c>
      <c r="D334" t="s">
        <v>851</v>
      </c>
      <c r="E334" t="s">
        <v>173</v>
      </c>
      <c r="F334" t="s">
        <v>173</v>
      </c>
      <c r="G334">
        <v>1442.97</v>
      </c>
      <c r="H334" s="12">
        <v>45627</v>
      </c>
    </row>
    <row r="335" spans="2:8" x14ac:dyDescent="0.25">
      <c r="B335" t="s">
        <v>852</v>
      </c>
      <c r="C335" t="s">
        <v>853</v>
      </c>
      <c r="D335" t="s">
        <v>854</v>
      </c>
      <c r="E335" t="s">
        <v>173</v>
      </c>
      <c r="F335" t="s">
        <v>173</v>
      </c>
      <c r="G335">
        <v>549.92999999999995</v>
      </c>
      <c r="H335" s="12">
        <v>45627</v>
      </c>
    </row>
    <row r="336" spans="2:8" x14ac:dyDescent="0.25">
      <c r="B336" t="s">
        <v>855</v>
      </c>
      <c r="C336" t="s">
        <v>51</v>
      </c>
      <c r="D336" t="s">
        <v>856</v>
      </c>
      <c r="E336" t="s">
        <v>173</v>
      </c>
      <c r="F336" t="s">
        <v>173</v>
      </c>
      <c r="G336">
        <v>348.31</v>
      </c>
      <c r="H336" s="12">
        <v>45627</v>
      </c>
    </row>
    <row r="337" spans="2:8" x14ac:dyDescent="0.25">
      <c r="B337" t="s">
        <v>857</v>
      </c>
      <c r="C337" t="s">
        <v>417</v>
      </c>
      <c r="D337" t="s">
        <v>854</v>
      </c>
      <c r="E337" t="s">
        <v>173</v>
      </c>
      <c r="F337" t="s">
        <v>173</v>
      </c>
      <c r="G337">
        <v>13642.46</v>
      </c>
      <c r="H337" s="12">
        <v>45627</v>
      </c>
    </row>
    <row r="338" spans="2:8" x14ac:dyDescent="0.25">
      <c r="B338" t="s">
        <v>858</v>
      </c>
      <c r="C338" t="s">
        <v>64</v>
      </c>
      <c r="D338" t="s">
        <v>859</v>
      </c>
      <c r="E338" t="s">
        <v>173</v>
      </c>
      <c r="F338" t="s">
        <v>173</v>
      </c>
      <c r="G338">
        <v>1564.83</v>
      </c>
      <c r="H338" s="12">
        <v>45627</v>
      </c>
    </row>
    <row r="339" spans="2:8" x14ac:dyDescent="0.25">
      <c r="B339" t="s">
        <v>860</v>
      </c>
      <c r="C339" t="s">
        <v>62</v>
      </c>
      <c r="D339" t="s">
        <v>861</v>
      </c>
      <c r="E339" t="s">
        <v>173</v>
      </c>
      <c r="F339" t="s">
        <v>173</v>
      </c>
      <c r="G339">
        <v>522.09</v>
      </c>
      <c r="H339" s="12">
        <v>45627</v>
      </c>
    </row>
    <row r="340" spans="2:8" x14ac:dyDescent="0.25">
      <c r="B340" t="s">
        <v>862</v>
      </c>
      <c r="C340" t="s">
        <v>313</v>
      </c>
      <c r="D340" t="s">
        <v>863</v>
      </c>
      <c r="E340" t="s">
        <v>173</v>
      </c>
      <c r="F340" t="s">
        <v>173</v>
      </c>
      <c r="G340">
        <v>1489.7</v>
      </c>
      <c r="H340" s="12">
        <v>45627</v>
      </c>
    </row>
    <row r="341" spans="2:8" x14ac:dyDescent="0.25">
      <c r="B341" t="s">
        <v>864</v>
      </c>
      <c r="C341" t="s">
        <v>64</v>
      </c>
      <c r="D341" t="s">
        <v>390</v>
      </c>
      <c r="E341" t="s">
        <v>173</v>
      </c>
      <c r="F341" t="s">
        <v>173</v>
      </c>
      <c r="G341">
        <v>1008.05</v>
      </c>
      <c r="H341" s="12">
        <v>45627</v>
      </c>
    </row>
    <row r="342" spans="2:8" x14ac:dyDescent="0.25">
      <c r="B342" t="s">
        <v>865</v>
      </c>
      <c r="C342" t="s">
        <v>625</v>
      </c>
      <c r="D342" t="s">
        <v>866</v>
      </c>
      <c r="E342" t="s">
        <v>173</v>
      </c>
      <c r="F342" t="s">
        <v>173</v>
      </c>
      <c r="G342">
        <v>302.63</v>
      </c>
      <c r="H342" s="12">
        <v>45627</v>
      </c>
    </row>
    <row r="343" spans="2:8" x14ac:dyDescent="0.25">
      <c r="B343" t="s">
        <v>867</v>
      </c>
      <c r="C343" t="s">
        <v>360</v>
      </c>
      <c r="D343" t="s">
        <v>868</v>
      </c>
      <c r="E343" t="s">
        <v>173</v>
      </c>
      <c r="F343" t="s">
        <v>173</v>
      </c>
      <c r="G343">
        <v>29624.27</v>
      </c>
      <c r="H343" s="12">
        <v>45627</v>
      </c>
    </row>
    <row r="344" spans="2:8" x14ac:dyDescent="0.25">
      <c r="B344" t="s">
        <v>869</v>
      </c>
      <c r="C344" t="s">
        <v>302</v>
      </c>
      <c r="D344" t="s">
        <v>870</v>
      </c>
      <c r="E344" t="s">
        <v>173</v>
      </c>
      <c r="F344" t="s">
        <v>173</v>
      </c>
      <c r="G344">
        <v>132.69</v>
      </c>
      <c r="H344" s="12">
        <v>45627</v>
      </c>
    </row>
    <row r="345" spans="2:8" x14ac:dyDescent="0.25">
      <c r="B345" t="s">
        <v>871</v>
      </c>
      <c r="C345" t="s">
        <v>331</v>
      </c>
      <c r="D345" t="s">
        <v>872</v>
      </c>
      <c r="E345" t="s">
        <v>173</v>
      </c>
      <c r="F345" t="s">
        <v>173</v>
      </c>
      <c r="G345">
        <v>38.65</v>
      </c>
      <c r="H345" s="12">
        <v>45627</v>
      </c>
    </row>
    <row r="346" spans="2:8" x14ac:dyDescent="0.25">
      <c r="B346" t="s">
        <v>873</v>
      </c>
      <c r="C346" t="s">
        <v>62</v>
      </c>
      <c r="D346" t="s">
        <v>874</v>
      </c>
      <c r="E346" t="s">
        <v>173</v>
      </c>
      <c r="F346" t="s">
        <v>173</v>
      </c>
      <c r="G346">
        <v>297.58</v>
      </c>
      <c r="H346" s="12">
        <v>45627</v>
      </c>
    </row>
    <row r="347" spans="2:8" x14ac:dyDescent="0.25">
      <c r="B347" t="s">
        <v>875</v>
      </c>
      <c r="C347" t="s">
        <v>329</v>
      </c>
      <c r="D347" t="s">
        <v>876</v>
      </c>
      <c r="E347" t="s">
        <v>173</v>
      </c>
      <c r="F347" t="s">
        <v>173</v>
      </c>
      <c r="G347">
        <v>348.05</v>
      </c>
      <c r="H347" s="12">
        <v>45627</v>
      </c>
    </row>
    <row r="348" spans="2:8" x14ac:dyDescent="0.25">
      <c r="B348" t="s">
        <v>877</v>
      </c>
      <c r="C348" t="s">
        <v>878</v>
      </c>
      <c r="D348" t="s">
        <v>854</v>
      </c>
      <c r="E348" t="s">
        <v>173</v>
      </c>
      <c r="F348" t="s">
        <v>173</v>
      </c>
      <c r="G348">
        <v>136.01</v>
      </c>
      <c r="H348" s="12">
        <v>45627</v>
      </c>
    </row>
    <row r="349" spans="2:8" x14ac:dyDescent="0.25">
      <c r="B349" t="s">
        <v>879</v>
      </c>
      <c r="C349" t="s">
        <v>291</v>
      </c>
      <c r="D349" t="s">
        <v>880</v>
      </c>
      <c r="E349" t="s">
        <v>173</v>
      </c>
      <c r="F349" t="s">
        <v>173</v>
      </c>
      <c r="G349">
        <v>1793.26</v>
      </c>
      <c r="H349" s="12">
        <v>45627</v>
      </c>
    </row>
    <row r="350" spans="2:8" x14ac:dyDescent="0.25">
      <c r="B350" t="s">
        <v>881</v>
      </c>
      <c r="C350" t="s">
        <v>484</v>
      </c>
      <c r="D350" t="s">
        <v>882</v>
      </c>
      <c r="E350" t="s">
        <v>173</v>
      </c>
      <c r="F350" t="s">
        <v>173</v>
      </c>
      <c r="G350">
        <v>264.29000000000002</v>
      </c>
      <c r="H350" s="12">
        <v>45627</v>
      </c>
    </row>
    <row r="351" spans="2:8" x14ac:dyDescent="0.25">
      <c r="B351" t="s">
        <v>883</v>
      </c>
      <c r="C351" t="s">
        <v>392</v>
      </c>
      <c r="D351" t="s">
        <v>884</v>
      </c>
      <c r="E351" t="s">
        <v>173</v>
      </c>
      <c r="F351" t="s">
        <v>173</v>
      </c>
      <c r="G351">
        <v>3339.08</v>
      </c>
      <c r="H351" s="12">
        <v>45627</v>
      </c>
    </row>
    <row r="352" spans="2:8" x14ac:dyDescent="0.25">
      <c r="B352" t="s">
        <v>885</v>
      </c>
      <c r="C352" t="s">
        <v>331</v>
      </c>
      <c r="D352" t="s">
        <v>863</v>
      </c>
      <c r="E352" t="s">
        <v>173</v>
      </c>
      <c r="F352" t="s">
        <v>173</v>
      </c>
      <c r="G352">
        <v>262.43</v>
      </c>
      <c r="H352" s="12">
        <v>45627</v>
      </c>
    </row>
    <row r="353" spans="2:8" x14ac:dyDescent="0.25">
      <c r="B353" t="s">
        <v>886</v>
      </c>
      <c r="C353" t="s">
        <v>887</v>
      </c>
      <c r="D353" t="s">
        <v>854</v>
      </c>
      <c r="E353" t="s">
        <v>68</v>
      </c>
      <c r="F353" t="s">
        <v>68</v>
      </c>
      <c r="G353">
        <v>1737.06</v>
      </c>
      <c r="H353" s="12">
        <v>45627</v>
      </c>
    </row>
    <row r="354" spans="2:8" x14ac:dyDescent="0.25">
      <c r="B354" t="s">
        <v>888</v>
      </c>
      <c r="C354" t="s">
        <v>291</v>
      </c>
      <c r="D354" t="s">
        <v>889</v>
      </c>
      <c r="E354" t="s">
        <v>109</v>
      </c>
      <c r="F354" t="s">
        <v>109</v>
      </c>
      <c r="G354">
        <v>719.67</v>
      </c>
      <c r="H354" s="12">
        <v>45627</v>
      </c>
    </row>
    <row r="355" spans="2:8" x14ac:dyDescent="0.25">
      <c r="B355" t="s">
        <v>890</v>
      </c>
      <c r="C355" t="s">
        <v>752</v>
      </c>
      <c r="D355" t="s">
        <v>891</v>
      </c>
      <c r="E355" t="s">
        <v>109</v>
      </c>
      <c r="F355" t="s">
        <v>109</v>
      </c>
      <c r="G355">
        <v>1360.53</v>
      </c>
      <c r="H355" s="12">
        <v>45627</v>
      </c>
    </row>
    <row r="356" spans="2:8" x14ac:dyDescent="0.25">
      <c r="B356" t="s">
        <v>892</v>
      </c>
      <c r="C356" t="s">
        <v>337</v>
      </c>
      <c r="D356" t="s">
        <v>893</v>
      </c>
      <c r="E356" t="s">
        <v>109</v>
      </c>
      <c r="F356" t="s">
        <v>109</v>
      </c>
      <c r="G356">
        <v>1095.33</v>
      </c>
      <c r="H356" s="12">
        <v>45627</v>
      </c>
    </row>
    <row r="357" spans="2:8" x14ac:dyDescent="0.25">
      <c r="B357" t="s">
        <v>894</v>
      </c>
      <c r="C357" t="s">
        <v>895</v>
      </c>
      <c r="D357" t="s">
        <v>691</v>
      </c>
      <c r="E357" t="s">
        <v>109</v>
      </c>
      <c r="F357" t="s">
        <v>109</v>
      </c>
      <c r="G357">
        <v>1504.34</v>
      </c>
      <c r="H357" s="12">
        <v>45627</v>
      </c>
    </row>
    <row r="358" spans="2:8" x14ac:dyDescent="0.25">
      <c r="B358" t="s">
        <v>896</v>
      </c>
      <c r="C358" t="s">
        <v>897</v>
      </c>
      <c r="D358" t="s">
        <v>898</v>
      </c>
      <c r="E358" t="s">
        <v>109</v>
      </c>
      <c r="F358" t="s">
        <v>109</v>
      </c>
      <c r="G358">
        <v>390.92</v>
      </c>
      <c r="H358" s="12">
        <v>45627</v>
      </c>
    </row>
    <row r="359" spans="2:8" x14ac:dyDescent="0.25">
      <c r="B359" t="s">
        <v>899</v>
      </c>
      <c r="C359" t="s">
        <v>291</v>
      </c>
      <c r="D359" t="s">
        <v>673</v>
      </c>
      <c r="E359" t="s">
        <v>109</v>
      </c>
      <c r="F359" t="s">
        <v>109</v>
      </c>
      <c r="G359">
        <v>1029.32</v>
      </c>
      <c r="H359" s="12">
        <v>45627</v>
      </c>
    </row>
    <row r="360" spans="2:8" x14ac:dyDescent="0.25">
      <c r="B360" t="s">
        <v>900</v>
      </c>
      <c r="C360" t="s">
        <v>901</v>
      </c>
      <c r="D360" t="s">
        <v>902</v>
      </c>
      <c r="E360" t="s">
        <v>109</v>
      </c>
      <c r="F360" t="s">
        <v>109</v>
      </c>
      <c r="G360">
        <v>3397.31</v>
      </c>
      <c r="H360" s="12">
        <v>45627</v>
      </c>
    </row>
    <row r="361" spans="2:8" x14ac:dyDescent="0.25">
      <c r="B361" t="s">
        <v>903</v>
      </c>
      <c r="C361" t="s">
        <v>656</v>
      </c>
      <c r="D361" t="s">
        <v>904</v>
      </c>
      <c r="E361" t="s">
        <v>109</v>
      </c>
      <c r="F361" t="s">
        <v>109</v>
      </c>
      <c r="G361">
        <v>1525.5</v>
      </c>
      <c r="H361" s="12">
        <v>45627</v>
      </c>
    </row>
    <row r="362" spans="2:8" x14ac:dyDescent="0.25">
      <c r="B362" t="s">
        <v>905</v>
      </c>
      <c r="C362" t="s">
        <v>331</v>
      </c>
      <c r="D362" t="s">
        <v>412</v>
      </c>
      <c r="E362" t="s">
        <v>109</v>
      </c>
      <c r="F362" t="s">
        <v>109</v>
      </c>
      <c r="G362">
        <v>275.11</v>
      </c>
      <c r="H362" s="12">
        <v>45627</v>
      </c>
    </row>
    <row r="363" spans="2:8" x14ac:dyDescent="0.25">
      <c r="B363" t="s">
        <v>906</v>
      </c>
      <c r="C363" t="s">
        <v>752</v>
      </c>
      <c r="D363" t="s">
        <v>907</v>
      </c>
      <c r="E363" t="s">
        <v>908</v>
      </c>
      <c r="F363" t="s">
        <v>91</v>
      </c>
      <c r="G363">
        <v>591.78</v>
      </c>
      <c r="H363" s="12">
        <v>45627</v>
      </c>
    </row>
    <row r="364" spans="2:8" x14ac:dyDescent="0.25">
      <c r="B364" t="s">
        <v>909</v>
      </c>
      <c r="C364" t="s">
        <v>536</v>
      </c>
      <c r="D364" t="s">
        <v>910</v>
      </c>
      <c r="E364" t="s">
        <v>92</v>
      </c>
      <c r="F364" t="s">
        <v>92</v>
      </c>
      <c r="G364">
        <v>111.97</v>
      </c>
      <c r="H364" s="12">
        <v>45627</v>
      </c>
    </row>
    <row r="365" spans="2:8" x14ac:dyDescent="0.25">
      <c r="B365" t="s">
        <v>911</v>
      </c>
      <c r="C365" t="s">
        <v>417</v>
      </c>
      <c r="D365" t="s">
        <v>912</v>
      </c>
      <c r="E365" t="s">
        <v>507</v>
      </c>
      <c r="F365" t="s">
        <v>92</v>
      </c>
      <c r="G365">
        <v>526.92999999999995</v>
      </c>
      <c r="H365" s="12">
        <v>45627</v>
      </c>
    </row>
    <row r="366" spans="2:8" x14ac:dyDescent="0.25">
      <c r="B366" t="s">
        <v>913</v>
      </c>
      <c r="C366" t="s">
        <v>371</v>
      </c>
      <c r="D366" t="s">
        <v>488</v>
      </c>
      <c r="E366" t="s">
        <v>507</v>
      </c>
      <c r="F366" t="s">
        <v>92</v>
      </c>
      <c r="G366">
        <v>2393.0700000000002</v>
      </c>
      <c r="H366" s="12">
        <v>45627</v>
      </c>
    </row>
    <row r="367" spans="2:8" x14ac:dyDescent="0.25">
      <c r="B367" t="s">
        <v>914</v>
      </c>
      <c r="C367" t="s">
        <v>62</v>
      </c>
      <c r="D367" t="s">
        <v>915</v>
      </c>
      <c r="E367" t="s">
        <v>507</v>
      </c>
      <c r="F367" t="s">
        <v>92</v>
      </c>
      <c r="G367">
        <v>994.59</v>
      </c>
      <c r="H367" s="12">
        <v>45627</v>
      </c>
    </row>
    <row r="368" spans="2:8" x14ac:dyDescent="0.25">
      <c r="B368" t="s">
        <v>916</v>
      </c>
      <c r="C368" t="s">
        <v>411</v>
      </c>
      <c r="D368" t="s">
        <v>457</v>
      </c>
      <c r="E368" t="s">
        <v>506</v>
      </c>
      <c r="F368" t="s">
        <v>234</v>
      </c>
      <c r="G368">
        <v>383.39</v>
      </c>
      <c r="H368" s="12">
        <v>45627</v>
      </c>
    </row>
    <row r="369" spans="2:8" x14ac:dyDescent="0.25">
      <c r="B369" t="s">
        <v>917</v>
      </c>
      <c r="C369" t="s">
        <v>453</v>
      </c>
      <c r="D369" t="s">
        <v>452</v>
      </c>
      <c r="E369" t="s">
        <v>213</v>
      </c>
      <c r="F369" t="s">
        <v>213</v>
      </c>
      <c r="G369">
        <v>252.5</v>
      </c>
      <c r="H369" s="12">
        <v>45627</v>
      </c>
    </row>
    <row r="370" spans="2:8" x14ac:dyDescent="0.25">
      <c r="B370" t="s">
        <v>918</v>
      </c>
      <c r="C370" t="s">
        <v>919</v>
      </c>
      <c r="D370" t="s">
        <v>920</v>
      </c>
      <c r="E370" t="s">
        <v>205</v>
      </c>
      <c r="F370" t="s">
        <v>205</v>
      </c>
      <c r="G370">
        <v>791.4</v>
      </c>
      <c r="H370" s="12">
        <v>45627</v>
      </c>
    </row>
    <row r="371" spans="2:8" x14ac:dyDescent="0.25">
      <c r="B371" t="s">
        <v>921</v>
      </c>
      <c r="C371" t="s">
        <v>84</v>
      </c>
      <c r="D371" t="s">
        <v>922</v>
      </c>
      <c r="E371" t="s">
        <v>176</v>
      </c>
      <c r="F371" t="s">
        <v>176</v>
      </c>
      <c r="G371">
        <v>950.85</v>
      </c>
      <c r="H371" s="12">
        <v>45627</v>
      </c>
    </row>
    <row r="372" spans="2:8" x14ac:dyDescent="0.25">
      <c r="B372" t="s">
        <v>923</v>
      </c>
      <c r="C372" t="s">
        <v>358</v>
      </c>
      <c r="D372" t="s">
        <v>924</v>
      </c>
      <c r="E372" t="s">
        <v>55</v>
      </c>
      <c r="F372" t="s">
        <v>55</v>
      </c>
      <c r="G372">
        <v>26655.69</v>
      </c>
      <c r="H372" s="12">
        <v>45627</v>
      </c>
    </row>
    <row r="373" spans="2:8" x14ac:dyDescent="0.25">
      <c r="B373" t="s">
        <v>925</v>
      </c>
      <c r="C373" t="s">
        <v>926</v>
      </c>
      <c r="D373" t="s">
        <v>927</v>
      </c>
      <c r="E373" t="s">
        <v>55</v>
      </c>
      <c r="F373" t="s">
        <v>55</v>
      </c>
      <c r="G373">
        <v>271.39999999999998</v>
      </c>
      <c r="H373" s="12">
        <v>45627</v>
      </c>
    </row>
    <row r="374" spans="2:8" x14ac:dyDescent="0.25">
      <c r="B374" t="s">
        <v>928</v>
      </c>
      <c r="C374" t="s">
        <v>104</v>
      </c>
      <c r="D374" t="s">
        <v>929</v>
      </c>
      <c r="E374" t="s">
        <v>55</v>
      </c>
      <c r="F374" t="s">
        <v>55</v>
      </c>
      <c r="G374">
        <v>187.8</v>
      </c>
      <c r="H374" s="12">
        <v>45627</v>
      </c>
    </row>
    <row r="375" spans="2:8" x14ac:dyDescent="0.25">
      <c r="B375" t="s">
        <v>930</v>
      </c>
      <c r="C375" t="s">
        <v>291</v>
      </c>
      <c r="D375" t="s">
        <v>931</v>
      </c>
      <c r="E375" t="s">
        <v>55</v>
      </c>
      <c r="F375" t="s">
        <v>55</v>
      </c>
      <c r="G375">
        <v>2524.2399999999998</v>
      </c>
      <c r="H375" s="12">
        <v>45627</v>
      </c>
    </row>
    <row r="376" spans="2:8" x14ac:dyDescent="0.25">
      <c r="B376" t="s">
        <v>932</v>
      </c>
      <c r="C376" t="s">
        <v>291</v>
      </c>
      <c r="D376" t="s">
        <v>933</v>
      </c>
      <c r="E376" t="s">
        <v>55</v>
      </c>
      <c r="F376" t="s">
        <v>55</v>
      </c>
      <c r="G376">
        <v>1662.31</v>
      </c>
      <c r="H376" s="12">
        <v>45627</v>
      </c>
    </row>
    <row r="377" spans="2:8" x14ac:dyDescent="0.25">
      <c r="B377" t="s">
        <v>934</v>
      </c>
      <c r="C377" t="s">
        <v>71</v>
      </c>
      <c r="D377" t="s">
        <v>606</v>
      </c>
      <c r="E377" t="s">
        <v>935</v>
      </c>
      <c r="F377" t="s">
        <v>55</v>
      </c>
      <c r="G377">
        <v>889.2</v>
      </c>
      <c r="H377" s="12">
        <v>45627</v>
      </c>
    </row>
    <row r="378" spans="2:8" x14ac:dyDescent="0.25">
      <c r="B378" t="s">
        <v>936</v>
      </c>
      <c r="C378" t="s">
        <v>937</v>
      </c>
      <c r="D378" t="s">
        <v>938</v>
      </c>
      <c r="E378" t="s">
        <v>513</v>
      </c>
      <c r="F378" t="s">
        <v>267</v>
      </c>
      <c r="G378">
        <v>128.97</v>
      </c>
      <c r="H378" s="12">
        <v>45627</v>
      </c>
    </row>
    <row r="379" spans="2:8" x14ac:dyDescent="0.25">
      <c r="B379" t="s">
        <v>939</v>
      </c>
      <c r="C379" t="s">
        <v>48</v>
      </c>
      <c r="D379" t="s">
        <v>940</v>
      </c>
      <c r="E379" t="s">
        <v>513</v>
      </c>
      <c r="F379" t="s">
        <v>267</v>
      </c>
      <c r="G379">
        <v>330</v>
      </c>
      <c r="H379" s="12">
        <v>45627</v>
      </c>
    </row>
    <row r="380" spans="2:8" x14ac:dyDescent="0.25">
      <c r="B380" t="s">
        <v>941</v>
      </c>
      <c r="C380" t="s">
        <v>309</v>
      </c>
      <c r="D380" t="s">
        <v>942</v>
      </c>
      <c r="E380" t="s">
        <v>267</v>
      </c>
      <c r="F380" t="s">
        <v>267</v>
      </c>
      <c r="G380">
        <v>427.55</v>
      </c>
      <c r="H380" s="12">
        <v>45627</v>
      </c>
    </row>
    <row r="381" spans="2:8" x14ac:dyDescent="0.25">
      <c r="B381" t="s">
        <v>943</v>
      </c>
      <c r="C381" t="s">
        <v>465</v>
      </c>
      <c r="D381" t="s">
        <v>944</v>
      </c>
      <c r="E381" t="s">
        <v>267</v>
      </c>
      <c r="F381" t="s">
        <v>267</v>
      </c>
      <c r="G381">
        <v>1133.47</v>
      </c>
      <c r="H381" s="12">
        <v>45627</v>
      </c>
    </row>
    <row r="382" spans="2:8" x14ac:dyDescent="0.25">
      <c r="B382" t="s">
        <v>945</v>
      </c>
      <c r="C382" t="s">
        <v>946</v>
      </c>
      <c r="D382" t="s">
        <v>947</v>
      </c>
      <c r="E382" t="s">
        <v>160</v>
      </c>
      <c r="F382" t="s">
        <v>160</v>
      </c>
      <c r="G382">
        <v>2247.86</v>
      </c>
      <c r="H382" s="12">
        <v>45627</v>
      </c>
    </row>
    <row r="383" spans="2:8" x14ac:dyDescent="0.25">
      <c r="B383" t="s">
        <v>948</v>
      </c>
      <c r="C383" t="s">
        <v>451</v>
      </c>
      <c r="D383" t="s">
        <v>949</v>
      </c>
      <c r="E383" t="s">
        <v>160</v>
      </c>
      <c r="F383" t="s">
        <v>160</v>
      </c>
      <c r="G383">
        <v>830.64</v>
      </c>
      <c r="H383" s="12">
        <v>45627</v>
      </c>
    </row>
    <row r="384" spans="2:8" x14ac:dyDescent="0.25">
      <c r="B384" t="s">
        <v>950</v>
      </c>
      <c r="C384" t="s">
        <v>951</v>
      </c>
      <c r="D384" t="s">
        <v>947</v>
      </c>
      <c r="E384" t="s">
        <v>952</v>
      </c>
      <c r="F384" t="s">
        <v>160</v>
      </c>
      <c r="G384">
        <v>494.56</v>
      </c>
      <c r="H384" s="12">
        <v>45627</v>
      </c>
    </row>
    <row r="385" spans="2:8" x14ac:dyDescent="0.25">
      <c r="B385" t="s">
        <v>953</v>
      </c>
      <c r="C385" t="s">
        <v>291</v>
      </c>
      <c r="D385" t="s">
        <v>954</v>
      </c>
      <c r="E385" t="s">
        <v>952</v>
      </c>
      <c r="F385" t="s">
        <v>160</v>
      </c>
      <c r="G385">
        <v>842.56</v>
      </c>
      <c r="H385" s="12">
        <v>45627</v>
      </c>
    </row>
    <row r="386" spans="2:8" x14ac:dyDescent="0.25">
      <c r="B386" t="s">
        <v>955</v>
      </c>
      <c r="C386" t="s">
        <v>956</v>
      </c>
      <c r="D386" t="s">
        <v>957</v>
      </c>
      <c r="E386" t="s">
        <v>952</v>
      </c>
      <c r="F386" t="s">
        <v>160</v>
      </c>
      <c r="G386">
        <v>1877.4</v>
      </c>
      <c r="H386" s="12">
        <v>45627</v>
      </c>
    </row>
    <row r="387" spans="2:8" x14ac:dyDescent="0.25">
      <c r="B387" t="s">
        <v>958</v>
      </c>
      <c r="C387" t="s">
        <v>134</v>
      </c>
      <c r="D387" t="s">
        <v>959</v>
      </c>
      <c r="E387" t="s">
        <v>514</v>
      </c>
      <c r="F387" t="s">
        <v>106</v>
      </c>
      <c r="G387">
        <v>860.9</v>
      </c>
      <c r="H387" s="12">
        <v>45627</v>
      </c>
    </row>
    <row r="388" spans="2:8" x14ac:dyDescent="0.25">
      <c r="B388" t="s">
        <v>960</v>
      </c>
      <c r="C388" t="s">
        <v>51</v>
      </c>
      <c r="D388" t="s">
        <v>961</v>
      </c>
      <c r="E388" t="s">
        <v>514</v>
      </c>
      <c r="F388" t="s">
        <v>106</v>
      </c>
      <c r="G388">
        <v>5037.54</v>
      </c>
      <c r="H388" s="12">
        <v>45627</v>
      </c>
    </row>
    <row r="389" spans="2:8" x14ac:dyDescent="0.25">
      <c r="B389" t="s">
        <v>962</v>
      </c>
      <c r="C389" t="s">
        <v>335</v>
      </c>
      <c r="D389" t="s">
        <v>963</v>
      </c>
      <c r="E389" t="s">
        <v>514</v>
      </c>
      <c r="F389" t="s">
        <v>106</v>
      </c>
      <c r="G389">
        <v>151.82</v>
      </c>
      <c r="H389" s="12">
        <v>45627</v>
      </c>
    </row>
    <row r="390" spans="2:8" x14ac:dyDescent="0.25">
      <c r="B390" t="s">
        <v>964</v>
      </c>
      <c r="C390" t="s">
        <v>965</v>
      </c>
      <c r="D390" t="s">
        <v>966</v>
      </c>
      <c r="E390" t="s">
        <v>514</v>
      </c>
      <c r="F390" t="s">
        <v>106</v>
      </c>
      <c r="G390">
        <v>128.93</v>
      </c>
      <c r="H390" s="12">
        <v>45627</v>
      </c>
    </row>
    <row r="391" spans="2:8" x14ac:dyDescent="0.25">
      <c r="B391" t="s">
        <v>967</v>
      </c>
      <c r="C391" t="s">
        <v>681</v>
      </c>
      <c r="D391" t="s">
        <v>968</v>
      </c>
      <c r="E391" t="s">
        <v>514</v>
      </c>
      <c r="F391" t="s">
        <v>106</v>
      </c>
      <c r="G391">
        <v>688.8</v>
      </c>
      <c r="H391" s="12">
        <v>45627</v>
      </c>
    </row>
    <row r="392" spans="2:8" x14ac:dyDescent="0.25">
      <c r="B392" t="s">
        <v>969</v>
      </c>
      <c r="C392" t="s">
        <v>878</v>
      </c>
      <c r="D392" t="s">
        <v>108</v>
      </c>
      <c r="E392" t="s">
        <v>514</v>
      </c>
      <c r="F392" t="s">
        <v>106</v>
      </c>
      <c r="G392">
        <v>176.3</v>
      </c>
      <c r="H392" s="12">
        <v>45627</v>
      </c>
    </row>
    <row r="393" spans="2:8" x14ac:dyDescent="0.25">
      <c r="B393" t="s">
        <v>970</v>
      </c>
      <c r="C393" t="s">
        <v>51</v>
      </c>
      <c r="D393" t="s">
        <v>108</v>
      </c>
      <c r="E393" t="s">
        <v>514</v>
      </c>
      <c r="F393" t="s">
        <v>106</v>
      </c>
      <c r="G393">
        <v>2305.61</v>
      </c>
      <c r="H393" s="12">
        <v>45627</v>
      </c>
    </row>
    <row r="394" spans="2:8" x14ac:dyDescent="0.25">
      <c r="B394" t="s">
        <v>971</v>
      </c>
      <c r="C394" t="s">
        <v>110</v>
      </c>
      <c r="D394" t="s">
        <v>111</v>
      </c>
      <c r="E394" t="s">
        <v>514</v>
      </c>
      <c r="F394" t="s">
        <v>106</v>
      </c>
      <c r="G394">
        <v>2726.45</v>
      </c>
      <c r="H394" s="12">
        <v>45627</v>
      </c>
    </row>
    <row r="395" spans="2:8" x14ac:dyDescent="0.25">
      <c r="B395" t="s">
        <v>972</v>
      </c>
      <c r="C395" t="s">
        <v>973</v>
      </c>
      <c r="D395" t="s">
        <v>927</v>
      </c>
      <c r="E395" t="s">
        <v>514</v>
      </c>
      <c r="F395" t="s">
        <v>106</v>
      </c>
      <c r="G395">
        <v>953.94</v>
      </c>
      <c r="H395" s="12">
        <v>45627</v>
      </c>
    </row>
    <row r="396" spans="2:8" x14ac:dyDescent="0.25">
      <c r="B396" t="s">
        <v>974</v>
      </c>
      <c r="C396" t="s">
        <v>975</v>
      </c>
      <c r="D396" t="s">
        <v>976</v>
      </c>
      <c r="E396" t="s">
        <v>514</v>
      </c>
      <c r="F396" t="s">
        <v>106</v>
      </c>
      <c r="G396">
        <v>309.01</v>
      </c>
      <c r="H396" s="12">
        <v>45627</v>
      </c>
    </row>
    <row r="397" spans="2:8" x14ac:dyDescent="0.25">
      <c r="B397" t="s">
        <v>977</v>
      </c>
      <c r="C397" t="s">
        <v>394</v>
      </c>
      <c r="D397" t="s">
        <v>978</v>
      </c>
      <c r="E397" t="s">
        <v>514</v>
      </c>
      <c r="F397" t="s">
        <v>106</v>
      </c>
      <c r="G397">
        <v>4468.3100000000004</v>
      </c>
      <c r="H397" s="12">
        <v>45627</v>
      </c>
    </row>
    <row r="398" spans="2:8" x14ac:dyDescent="0.25">
      <c r="B398" t="s">
        <v>979</v>
      </c>
      <c r="C398" t="s">
        <v>71</v>
      </c>
      <c r="D398" t="s">
        <v>482</v>
      </c>
      <c r="E398" t="s">
        <v>514</v>
      </c>
      <c r="F398" t="s">
        <v>106</v>
      </c>
      <c r="G398">
        <v>3783.08</v>
      </c>
      <c r="H398" s="12">
        <v>45627</v>
      </c>
    </row>
    <row r="399" spans="2:8" x14ac:dyDescent="0.25">
      <c r="B399" t="s">
        <v>980</v>
      </c>
      <c r="C399" t="s">
        <v>42</v>
      </c>
      <c r="D399" t="s">
        <v>981</v>
      </c>
      <c r="E399" t="s">
        <v>982</v>
      </c>
      <c r="F399" t="s">
        <v>106</v>
      </c>
      <c r="G399">
        <v>1247.8599999999999</v>
      </c>
      <c r="H399" s="12">
        <v>45627</v>
      </c>
    </row>
    <row r="400" spans="2:8" x14ac:dyDescent="0.25">
      <c r="B400" t="s">
        <v>983</v>
      </c>
      <c r="C400" t="s">
        <v>64</v>
      </c>
      <c r="D400" t="s">
        <v>984</v>
      </c>
      <c r="E400" t="s">
        <v>982</v>
      </c>
      <c r="F400" t="s">
        <v>106</v>
      </c>
      <c r="G400">
        <v>334.05</v>
      </c>
      <c r="H400" s="12">
        <v>45627</v>
      </c>
    </row>
    <row r="401" spans="2:8" x14ac:dyDescent="0.25">
      <c r="B401" t="s">
        <v>985</v>
      </c>
      <c r="C401" t="s">
        <v>738</v>
      </c>
      <c r="D401" t="s">
        <v>986</v>
      </c>
      <c r="E401" t="s">
        <v>982</v>
      </c>
      <c r="F401" t="s">
        <v>106</v>
      </c>
      <c r="G401">
        <v>1796.23</v>
      </c>
      <c r="H401" s="12">
        <v>45627</v>
      </c>
    </row>
    <row r="402" spans="2:8" x14ac:dyDescent="0.25">
      <c r="B402" t="s">
        <v>987</v>
      </c>
      <c r="C402" t="s">
        <v>84</v>
      </c>
      <c r="D402" t="s">
        <v>988</v>
      </c>
      <c r="E402" t="s">
        <v>982</v>
      </c>
      <c r="F402" t="s">
        <v>106</v>
      </c>
      <c r="G402">
        <v>2766.32</v>
      </c>
      <c r="H402" s="12">
        <v>45627</v>
      </c>
    </row>
    <row r="403" spans="2:8" x14ac:dyDescent="0.25">
      <c r="B403" t="s">
        <v>989</v>
      </c>
      <c r="C403" t="s">
        <v>990</v>
      </c>
      <c r="D403" t="s">
        <v>991</v>
      </c>
      <c r="E403" t="s">
        <v>982</v>
      </c>
      <c r="F403" t="s">
        <v>106</v>
      </c>
      <c r="G403">
        <v>54.3</v>
      </c>
      <c r="H403" s="12">
        <v>45627</v>
      </c>
    </row>
    <row r="404" spans="2:8" x14ac:dyDescent="0.25">
      <c r="B404" t="s">
        <v>992</v>
      </c>
      <c r="C404" t="s">
        <v>64</v>
      </c>
      <c r="D404" t="s">
        <v>472</v>
      </c>
      <c r="E404" t="s">
        <v>106</v>
      </c>
      <c r="F404" t="s">
        <v>106</v>
      </c>
      <c r="G404">
        <v>2133.39</v>
      </c>
      <c r="H404" s="12">
        <v>45627</v>
      </c>
    </row>
    <row r="405" spans="2:8" x14ac:dyDescent="0.25">
      <c r="B405" t="s">
        <v>993</v>
      </c>
      <c r="C405" t="s">
        <v>994</v>
      </c>
      <c r="D405" t="s">
        <v>995</v>
      </c>
      <c r="E405" t="s">
        <v>106</v>
      </c>
      <c r="F405" t="s">
        <v>106</v>
      </c>
      <c r="G405">
        <v>224.27</v>
      </c>
      <c r="H405" s="12">
        <v>45627</v>
      </c>
    </row>
    <row r="406" spans="2:8" x14ac:dyDescent="0.25">
      <c r="B406" t="s">
        <v>996</v>
      </c>
      <c r="C406" t="s">
        <v>97</v>
      </c>
      <c r="D406" t="s">
        <v>482</v>
      </c>
      <c r="E406" t="s">
        <v>106</v>
      </c>
      <c r="F406" t="s">
        <v>106</v>
      </c>
      <c r="G406">
        <v>1946.88</v>
      </c>
      <c r="H406" s="12">
        <v>45627</v>
      </c>
    </row>
    <row r="407" spans="2:8" x14ac:dyDescent="0.25">
      <c r="B407" t="s">
        <v>997</v>
      </c>
      <c r="C407" t="s">
        <v>62</v>
      </c>
      <c r="D407" t="s">
        <v>115</v>
      </c>
      <c r="E407" t="s">
        <v>106</v>
      </c>
      <c r="F407" t="s">
        <v>106</v>
      </c>
      <c r="G407">
        <v>780.16</v>
      </c>
      <c r="H407" s="12">
        <v>45627</v>
      </c>
    </row>
    <row r="408" spans="2:8" x14ac:dyDescent="0.25">
      <c r="B408" t="s">
        <v>998</v>
      </c>
      <c r="C408" t="s">
        <v>999</v>
      </c>
      <c r="D408" t="s">
        <v>1000</v>
      </c>
      <c r="E408" t="s">
        <v>106</v>
      </c>
      <c r="F408" t="s">
        <v>106</v>
      </c>
      <c r="G408">
        <v>899.15</v>
      </c>
      <c r="H408" s="12">
        <v>45627</v>
      </c>
    </row>
    <row r="409" spans="2:8" x14ac:dyDescent="0.25">
      <c r="B409" t="s">
        <v>1001</v>
      </c>
      <c r="C409" t="s">
        <v>436</v>
      </c>
      <c r="D409" t="s">
        <v>1002</v>
      </c>
      <c r="E409" t="s">
        <v>500</v>
      </c>
      <c r="F409" t="s">
        <v>106</v>
      </c>
      <c r="G409">
        <v>883.76</v>
      </c>
      <c r="H409" s="12">
        <v>45627</v>
      </c>
    </row>
    <row r="410" spans="2:8" x14ac:dyDescent="0.25">
      <c r="B410" t="s">
        <v>1003</v>
      </c>
      <c r="C410" t="s">
        <v>818</v>
      </c>
      <c r="D410" t="s">
        <v>1002</v>
      </c>
      <c r="E410" t="s">
        <v>500</v>
      </c>
      <c r="F410" t="s">
        <v>106</v>
      </c>
      <c r="G410">
        <v>886.72</v>
      </c>
      <c r="H410" s="12">
        <v>45627</v>
      </c>
    </row>
    <row r="411" spans="2:8" x14ac:dyDescent="0.25">
      <c r="B411" t="s">
        <v>1004</v>
      </c>
      <c r="C411" t="s">
        <v>134</v>
      </c>
      <c r="D411" t="s">
        <v>298</v>
      </c>
      <c r="E411" t="s">
        <v>500</v>
      </c>
      <c r="F411" t="s">
        <v>106</v>
      </c>
      <c r="G411">
        <v>357.44</v>
      </c>
      <c r="H411" s="12">
        <v>45627</v>
      </c>
    </row>
    <row r="412" spans="2:8" x14ac:dyDescent="0.25">
      <c r="B412" t="s">
        <v>1005</v>
      </c>
      <c r="C412" t="s">
        <v>149</v>
      </c>
      <c r="D412" t="s">
        <v>629</v>
      </c>
      <c r="E412" t="s">
        <v>500</v>
      </c>
      <c r="F412" t="s">
        <v>106</v>
      </c>
      <c r="G412">
        <v>2593.7199999999998</v>
      </c>
      <c r="H412" s="12">
        <v>45627</v>
      </c>
    </row>
    <row r="413" spans="2:8" x14ac:dyDescent="0.25">
      <c r="B413" t="s">
        <v>1006</v>
      </c>
      <c r="C413" t="s">
        <v>51</v>
      </c>
      <c r="D413" t="s">
        <v>1007</v>
      </c>
      <c r="E413" t="s">
        <v>500</v>
      </c>
      <c r="F413" t="s">
        <v>106</v>
      </c>
      <c r="G413">
        <v>553.29</v>
      </c>
      <c r="H413" s="12">
        <v>45627</v>
      </c>
    </row>
    <row r="414" spans="2:8" x14ac:dyDescent="0.25">
      <c r="B414" t="s">
        <v>1008</v>
      </c>
      <c r="C414" t="s">
        <v>1009</v>
      </c>
      <c r="D414" t="s">
        <v>1010</v>
      </c>
      <c r="E414" t="s">
        <v>500</v>
      </c>
      <c r="F414" t="s">
        <v>106</v>
      </c>
      <c r="G414">
        <v>2812.67</v>
      </c>
      <c r="H414" s="12">
        <v>45627</v>
      </c>
    </row>
    <row r="415" spans="2:8" x14ac:dyDescent="0.25">
      <c r="B415" t="s">
        <v>1011</v>
      </c>
      <c r="C415" t="s">
        <v>1012</v>
      </c>
      <c r="D415" t="s">
        <v>1013</v>
      </c>
      <c r="E415" t="s">
        <v>500</v>
      </c>
      <c r="F415" t="s">
        <v>106</v>
      </c>
      <c r="G415">
        <v>599.82000000000005</v>
      </c>
      <c r="H415" s="12">
        <v>45627</v>
      </c>
    </row>
    <row r="416" spans="2:8" x14ac:dyDescent="0.25">
      <c r="B416" t="s">
        <v>1014</v>
      </c>
      <c r="C416" t="s">
        <v>309</v>
      </c>
      <c r="D416" t="s">
        <v>959</v>
      </c>
      <c r="E416" t="s">
        <v>203</v>
      </c>
      <c r="F416" t="s">
        <v>203</v>
      </c>
      <c r="G416">
        <v>309.72000000000003</v>
      </c>
      <c r="H416" s="12">
        <v>45627</v>
      </c>
    </row>
    <row r="417" spans="2:8" x14ac:dyDescent="0.25">
      <c r="B417" t="s">
        <v>1015</v>
      </c>
      <c r="C417" t="s">
        <v>352</v>
      </c>
      <c r="D417" t="s">
        <v>111</v>
      </c>
      <c r="E417" t="s">
        <v>201</v>
      </c>
      <c r="F417" t="s">
        <v>201</v>
      </c>
      <c r="G417">
        <v>549.46</v>
      </c>
      <c r="H417" s="12">
        <v>45627</v>
      </c>
    </row>
    <row r="418" spans="2:8" x14ac:dyDescent="0.25">
      <c r="B418" t="s">
        <v>1016</v>
      </c>
      <c r="C418" t="s">
        <v>1017</v>
      </c>
      <c r="D418" t="s">
        <v>1018</v>
      </c>
      <c r="E418" t="s">
        <v>201</v>
      </c>
      <c r="F418" t="s">
        <v>201</v>
      </c>
      <c r="G418">
        <v>907.4</v>
      </c>
      <c r="H418" s="12">
        <v>45627</v>
      </c>
    </row>
    <row r="419" spans="2:8" x14ac:dyDescent="0.25">
      <c r="B419" t="s">
        <v>1019</v>
      </c>
      <c r="C419" t="s">
        <v>62</v>
      </c>
      <c r="D419" t="s">
        <v>1020</v>
      </c>
      <c r="E419" t="s">
        <v>201</v>
      </c>
      <c r="F419" t="s">
        <v>201</v>
      </c>
      <c r="G419">
        <v>289.19</v>
      </c>
      <c r="H419" s="12">
        <v>45627</v>
      </c>
    </row>
    <row r="420" spans="2:8" x14ac:dyDescent="0.25">
      <c r="B420" t="s">
        <v>1021</v>
      </c>
      <c r="C420" t="s">
        <v>293</v>
      </c>
      <c r="D420" t="s">
        <v>1022</v>
      </c>
      <c r="E420" t="s">
        <v>201</v>
      </c>
      <c r="F420" t="s">
        <v>201</v>
      </c>
      <c r="G420">
        <v>271.52</v>
      </c>
      <c r="H420" s="12">
        <v>45627</v>
      </c>
    </row>
    <row r="421" spans="2:8" x14ac:dyDescent="0.25">
      <c r="B421" t="s">
        <v>1023</v>
      </c>
      <c r="C421" t="s">
        <v>1024</v>
      </c>
      <c r="D421" t="s">
        <v>1025</v>
      </c>
      <c r="E421" t="s">
        <v>201</v>
      </c>
      <c r="F421" t="s">
        <v>201</v>
      </c>
      <c r="G421">
        <v>265.5</v>
      </c>
      <c r="H421" s="12">
        <v>45627</v>
      </c>
    </row>
    <row r="422" spans="2:8" x14ac:dyDescent="0.25">
      <c r="B422" t="s">
        <v>532</v>
      </c>
      <c r="C422" t="s">
        <v>121</v>
      </c>
      <c r="D422" t="s">
        <v>122</v>
      </c>
      <c r="E422" t="s">
        <v>45</v>
      </c>
      <c r="F422" t="s">
        <v>45</v>
      </c>
      <c r="G422">
        <v>1730.09</v>
      </c>
      <c r="H422" s="12">
        <v>45627</v>
      </c>
    </row>
    <row r="423" spans="2:8" x14ac:dyDescent="0.25">
      <c r="B423" t="s">
        <v>1026</v>
      </c>
      <c r="C423" t="s">
        <v>371</v>
      </c>
      <c r="D423" t="s">
        <v>483</v>
      </c>
      <c r="E423" t="s">
        <v>45</v>
      </c>
      <c r="F423" t="s">
        <v>45</v>
      </c>
      <c r="G423">
        <v>1492.26</v>
      </c>
      <c r="H423" s="12">
        <v>45627</v>
      </c>
    </row>
    <row r="424" spans="2:8" x14ac:dyDescent="0.25">
      <c r="B424" t="s">
        <v>1027</v>
      </c>
      <c r="C424" t="s">
        <v>536</v>
      </c>
      <c r="D424" t="s">
        <v>454</v>
      </c>
      <c r="E424" t="s">
        <v>45</v>
      </c>
      <c r="F424" t="s">
        <v>45</v>
      </c>
      <c r="G424">
        <v>565.88</v>
      </c>
      <c r="H424" s="12">
        <v>45627</v>
      </c>
    </row>
    <row r="425" spans="2:8" x14ac:dyDescent="0.25">
      <c r="B425" t="s">
        <v>1028</v>
      </c>
      <c r="C425" t="s">
        <v>291</v>
      </c>
      <c r="D425" t="s">
        <v>1029</v>
      </c>
      <c r="E425" t="s">
        <v>45</v>
      </c>
      <c r="F425" t="s">
        <v>45</v>
      </c>
      <c r="G425">
        <v>3025.86</v>
      </c>
      <c r="H425" s="12">
        <v>45627</v>
      </c>
    </row>
    <row r="426" spans="2:8" x14ac:dyDescent="0.25">
      <c r="B426" t="s">
        <v>1030</v>
      </c>
      <c r="C426" t="s">
        <v>95</v>
      </c>
      <c r="D426" t="s">
        <v>404</v>
      </c>
      <c r="E426" t="s">
        <v>126</v>
      </c>
      <c r="F426" t="s">
        <v>126</v>
      </c>
      <c r="G426">
        <v>2240</v>
      </c>
      <c r="H426" s="12">
        <v>45627</v>
      </c>
    </row>
    <row r="427" spans="2:8" x14ac:dyDescent="0.25">
      <c r="B427" t="s">
        <v>1031</v>
      </c>
      <c r="C427" t="s">
        <v>291</v>
      </c>
      <c r="D427" t="s">
        <v>463</v>
      </c>
      <c r="E427" t="s">
        <v>129</v>
      </c>
      <c r="F427" t="s">
        <v>129</v>
      </c>
      <c r="G427">
        <v>121.62</v>
      </c>
      <c r="H427" s="12">
        <v>45627</v>
      </c>
    </row>
    <row r="428" spans="2:8" x14ac:dyDescent="0.25">
      <c r="B428" t="s">
        <v>1032</v>
      </c>
      <c r="C428" t="s">
        <v>465</v>
      </c>
      <c r="D428" t="s">
        <v>1033</v>
      </c>
      <c r="E428" t="s">
        <v>45</v>
      </c>
      <c r="F428" t="s">
        <v>45</v>
      </c>
      <c r="G428">
        <v>51.38</v>
      </c>
      <c r="H428" s="12">
        <v>45627</v>
      </c>
    </row>
    <row r="429" spans="2:8" x14ac:dyDescent="0.25">
      <c r="B429" t="s">
        <v>1034</v>
      </c>
      <c r="C429" t="s">
        <v>291</v>
      </c>
      <c r="D429" t="s">
        <v>1035</v>
      </c>
      <c r="E429" t="s">
        <v>129</v>
      </c>
      <c r="F429" t="s">
        <v>129</v>
      </c>
      <c r="G429">
        <v>140.43</v>
      </c>
      <c r="H429" s="12">
        <v>45627</v>
      </c>
    </row>
    <row r="430" spans="2:8" x14ac:dyDescent="0.25">
      <c r="B430" t="s">
        <v>1036</v>
      </c>
      <c r="C430" t="s">
        <v>465</v>
      </c>
      <c r="D430" t="s">
        <v>1037</v>
      </c>
      <c r="E430" t="s">
        <v>185</v>
      </c>
      <c r="F430" t="s">
        <v>185</v>
      </c>
      <c r="G430">
        <v>603.34</v>
      </c>
      <c r="H430" s="12">
        <v>45627</v>
      </c>
    </row>
    <row r="431" spans="2:8" x14ac:dyDescent="0.25">
      <c r="B431" t="s">
        <v>1038</v>
      </c>
      <c r="C431" t="s">
        <v>1039</v>
      </c>
      <c r="D431" t="s">
        <v>1040</v>
      </c>
      <c r="E431" t="s">
        <v>185</v>
      </c>
      <c r="F431" t="s">
        <v>185</v>
      </c>
      <c r="G431">
        <v>173.51</v>
      </c>
      <c r="H431" s="12">
        <v>45627</v>
      </c>
    </row>
    <row r="432" spans="2:8" x14ac:dyDescent="0.25">
      <c r="B432" t="s">
        <v>1041</v>
      </c>
      <c r="C432" t="s">
        <v>474</v>
      </c>
      <c r="D432" t="s">
        <v>473</v>
      </c>
      <c r="E432" t="s">
        <v>185</v>
      </c>
      <c r="F432" t="s">
        <v>185</v>
      </c>
      <c r="G432">
        <v>1200.05</v>
      </c>
      <c r="H432" s="12">
        <v>45627</v>
      </c>
    </row>
    <row r="433" spans="2:8" x14ac:dyDescent="0.25">
      <c r="B433" t="s">
        <v>1042</v>
      </c>
      <c r="C433" t="s">
        <v>51</v>
      </c>
      <c r="D433" t="s">
        <v>364</v>
      </c>
      <c r="E433" t="s">
        <v>185</v>
      </c>
      <c r="F433" t="s">
        <v>185</v>
      </c>
      <c r="G433">
        <v>109.34</v>
      </c>
      <c r="H433" s="12">
        <v>45627</v>
      </c>
    </row>
    <row r="434" spans="2:8" x14ac:dyDescent="0.25">
      <c r="B434" t="s">
        <v>1043</v>
      </c>
      <c r="C434" t="s">
        <v>462</v>
      </c>
      <c r="D434" t="s">
        <v>461</v>
      </c>
      <c r="E434" t="s">
        <v>185</v>
      </c>
      <c r="F434" t="s">
        <v>185</v>
      </c>
      <c r="G434">
        <v>500.25</v>
      </c>
      <c r="H434" s="12">
        <v>45627</v>
      </c>
    </row>
    <row r="435" spans="2:8" x14ac:dyDescent="0.25">
      <c r="B435" t="s">
        <v>1044</v>
      </c>
      <c r="C435" t="s">
        <v>394</v>
      </c>
      <c r="D435" t="s">
        <v>468</v>
      </c>
      <c r="E435" t="s">
        <v>185</v>
      </c>
      <c r="F435" t="s">
        <v>185</v>
      </c>
      <c r="G435">
        <v>504.87</v>
      </c>
      <c r="H435" s="12">
        <v>45627</v>
      </c>
    </row>
    <row r="436" spans="2:8" x14ac:dyDescent="0.25">
      <c r="B436" t="s">
        <v>1045</v>
      </c>
      <c r="C436" t="s">
        <v>494</v>
      </c>
      <c r="D436" t="s">
        <v>1046</v>
      </c>
      <c r="E436" t="s">
        <v>138</v>
      </c>
      <c r="F436" t="s">
        <v>138</v>
      </c>
      <c r="G436">
        <v>610.51</v>
      </c>
      <c r="H436" s="12">
        <v>45627</v>
      </c>
    </row>
    <row r="437" spans="2:8" x14ac:dyDescent="0.25">
      <c r="B437" t="s">
        <v>1047</v>
      </c>
      <c r="C437" t="s">
        <v>291</v>
      </c>
      <c r="D437" t="s">
        <v>1048</v>
      </c>
      <c r="E437" t="s">
        <v>138</v>
      </c>
      <c r="F437" t="s">
        <v>138</v>
      </c>
      <c r="G437">
        <v>193.59</v>
      </c>
      <c r="H437" s="12">
        <v>45627</v>
      </c>
    </row>
    <row r="438" spans="2:8" x14ac:dyDescent="0.25">
      <c r="B438" t="s">
        <v>1049</v>
      </c>
      <c r="C438" t="s">
        <v>84</v>
      </c>
      <c r="D438" t="s">
        <v>422</v>
      </c>
      <c r="E438" t="s">
        <v>138</v>
      </c>
      <c r="F438" t="s">
        <v>138</v>
      </c>
      <c r="G438">
        <v>2579.08</v>
      </c>
      <c r="H438" s="12">
        <v>45627</v>
      </c>
    </row>
    <row r="439" spans="2:8" x14ac:dyDescent="0.25">
      <c r="B439" t="s">
        <v>1050</v>
      </c>
      <c r="C439" t="s">
        <v>460</v>
      </c>
      <c r="D439" t="s">
        <v>1051</v>
      </c>
      <c r="E439" t="s">
        <v>138</v>
      </c>
      <c r="F439" t="s">
        <v>138</v>
      </c>
      <c r="G439">
        <v>1208.1600000000001</v>
      </c>
      <c r="H439" s="12">
        <v>45627</v>
      </c>
    </row>
    <row r="440" spans="2:8" x14ac:dyDescent="0.25">
      <c r="B440" t="s">
        <v>1052</v>
      </c>
      <c r="C440" t="s">
        <v>465</v>
      </c>
      <c r="D440" t="s">
        <v>1053</v>
      </c>
      <c r="E440" t="s">
        <v>138</v>
      </c>
      <c r="F440" t="s">
        <v>138</v>
      </c>
      <c r="G440">
        <v>183.43</v>
      </c>
      <c r="H440" s="12">
        <v>45627</v>
      </c>
    </row>
    <row r="441" spans="2:8" x14ac:dyDescent="0.25">
      <c r="B441" t="s">
        <v>1054</v>
      </c>
      <c r="C441" t="s">
        <v>733</v>
      </c>
      <c r="D441" t="s">
        <v>1055</v>
      </c>
      <c r="E441" t="s">
        <v>138</v>
      </c>
      <c r="F441" t="s">
        <v>138</v>
      </c>
      <c r="G441">
        <v>600.64</v>
      </c>
      <c r="H441" s="12">
        <v>45627</v>
      </c>
    </row>
    <row r="442" spans="2:8" x14ac:dyDescent="0.25">
      <c r="B442" t="s">
        <v>1056</v>
      </c>
      <c r="C442" t="s">
        <v>1057</v>
      </c>
      <c r="D442" t="s">
        <v>1055</v>
      </c>
      <c r="E442" t="s">
        <v>138</v>
      </c>
      <c r="F442" t="s">
        <v>138</v>
      </c>
      <c r="G442">
        <v>937.72</v>
      </c>
      <c r="H442" s="12">
        <v>45627</v>
      </c>
    </row>
    <row r="443" spans="2:8" x14ac:dyDescent="0.25">
      <c r="B443" t="s">
        <v>1058</v>
      </c>
      <c r="C443" t="s">
        <v>62</v>
      </c>
      <c r="D443" t="s">
        <v>356</v>
      </c>
      <c r="E443" t="s">
        <v>132</v>
      </c>
      <c r="F443" t="s">
        <v>132</v>
      </c>
      <c r="G443">
        <v>947.76</v>
      </c>
      <c r="H443" s="12">
        <v>45627</v>
      </c>
    </row>
    <row r="444" spans="2:8" x14ac:dyDescent="0.25">
      <c r="B444" t="s">
        <v>1059</v>
      </c>
      <c r="C444" t="s">
        <v>62</v>
      </c>
      <c r="D444" t="s">
        <v>131</v>
      </c>
      <c r="E444" t="s">
        <v>132</v>
      </c>
      <c r="F444" t="s">
        <v>132</v>
      </c>
      <c r="G444">
        <v>1445.38</v>
      </c>
      <c r="H444" s="12">
        <v>45627</v>
      </c>
    </row>
    <row r="445" spans="2:8" x14ac:dyDescent="0.25">
      <c r="B445" t="s">
        <v>1060</v>
      </c>
      <c r="C445" t="s">
        <v>289</v>
      </c>
      <c r="D445" t="s">
        <v>288</v>
      </c>
      <c r="E445" t="s">
        <v>132</v>
      </c>
      <c r="F445" t="s">
        <v>132</v>
      </c>
      <c r="G445">
        <v>1129.1099999999999</v>
      </c>
      <c r="H445" s="12">
        <v>45627</v>
      </c>
    </row>
    <row r="446" spans="2:8" x14ac:dyDescent="0.25">
      <c r="B446" t="s">
        <v>1061</v>
      </c>
      <c r="C446" t="s">
        <v>436</v>
      </c>
      <c r="D446" t="s">
        <v>1062</v>
      </c>
      <c r="E446" t="s">
        <v>136</v>
      </c>
      <c r="F446" t="s">
        <v>136</v>
      </c>
      <c r="G446">
        <v>101.22</v>
      </c>
      <c r="H446" s="12">
        <v>45627</v>
      </c>
    </row>
    <row r="447" spans="2:8" x14ac:dyDescent="0.25">
      <c r="B447" t="s">
        <v>1063</v>
      </c>
      <c r="C447" t="s">
        <v>494</v>
      </c>
      <c r="D447" t="s">
        <v>493</v>
      </c>
      <c r="E447" t="s">
        <v>136</v>
      </c>
      <c r="F447" t="s">
        <v>136</v>
      </c>
      <c r="G447">
        <v>6356.89</v>
      </c>
      <c r="H447" s="12">
        <v>45627</v>
      </c>
    </row>
    <row r="448" spans="2:8" x14ac:dyDescent="0.25">
      <c r="B448" t="s">
        <v>1064</v>
      </c>
      <c r="C448" t="s">
        <v>451</v>
      </c>
      <c r="D448" t="s">
        <v>135</v>
      </c>
      <c r="E448" t="s">
        <v>136</v>
      </c>
      <c r="F448" t="s">
        <v>136</v>
      </c>
      <c r="G448">
        <v>368.46</v>
      </c>
      <c r="H448" s="12">
        <v>45627</v>
      </c>
    </row>
    <row r="449" spans="2:8" x14ac:dyDescent="0.25">
      <c r="B449" t="s">
        <v>1065</v>
      </c>
      <c r="C449" t="s">
        <v>1066</v>
      </c>
      <c r="D449" t="s">
        <v>1067</v>
      </c>
      <c r="E449" t="s">
        <v>136</v>
      </c>
      <c r="F449" t="s">
        <v>136</v>
      </c>
      <c r="G449">
        <v>626.17999999999995</v>
      </c>
      <c r="H449" s="12">
        <v>45627</v>
      </c>
    </row>
    <row r="450" spans="2:8" x14ac:dyDescent="0.25">
      <c r="B450" t="s">
        <v>1068</v>
      </c>
      <c r="C450" t="s">
        <v>134</v>
      </c>
      <c r="D450" t="s">
        <v>135</v>
      </c>
      <c r="E450" t="s">
        <v>136</v>
      </c>
      <c r="F450" t="s">
        <v>136</v>
      </c>
      <c r="G450">
        <v>2134.08</v>
      </c>
      <c r="H450" s="12">
        <v>45627</v>
      </c>
    </row>
    <row r="451" spans="2:8" x14ac:dyDescent="0.25">
      <c r="B451" t="s">
        <v>1069</v>
      </c>
      <c r="C451" t="s">
        <v>64</v>
      </c>
      <c r="D451" t="s">
        <v>1070</v>
      </c>
      <c r="E451" t="s">
        <v>169</v>
      </c>
      <c r="F451" t="s">
        <v>169</v>
      </c>
      <c r="G451">
        <v>275.2</v>
      </c>
      <c r="H451" s="12">
        <v>45627</v>
      </c>
    </row>
    <row r="452" spans="2:8" x14ac:dyDescent="0.25">
      <c r="B452" t="s">
        <v>1071</v>
      </c>
      <c r="C452" t="s">
        <v>335</v>
      </c>
      <c r="D452" t="s">
        <v>1072</v>
      </c>
      <c r="E452" t="s">
        <v>169</v>
      </c>
      <c r="F452" t="s">
        <v>169</v>
      </c>
      <c r="G452">
        <v>279.02999999999997</v>
      </c>
      <c r="H452" s="12">
        <v>45627</v>
      </c>
    </row>
    <row r="453" spans="2:8" x14ac:dyDescent="0.25">
      <c r="B453" t="s">
        <v>1073</v>
      </c>
      <c r="C453" t="s">
        <v>48</v>
      </c>
      <c r="D453" t="s">
        <v>1074</v>
      </c>
      <c r="E453" t="s">
        <v>169</v>
      </c>
      <c r="F453" t="s">
        <v>169</v>
      </c>
      <c r="G453">
        <v>127.57</v>
      </c>
      <c r="H453" s="12">
        <v>45627</v>
      </c>
    </row>
    <row r="454" spans="2:8" x14ac:dyDescent="0.25">
      <c r="B454" t="s">
        <v>1075</v>
      </c>
      <c r="C454" t="s">
        <v>451</v>
      </c>
      <c r="D454" t="s">
        <v>450</v>
      </c>
      <c r="E454" t="s">
        <v>169</v>
      </c>
      <c r="F454" t="s">
        <v>169</v>
      </c>
      <c r="G454">
        <v>735.67</v>
      </c>
      <c r="H454" s="12">
        <v>45627</v>
      </c>
    </row>
    <row r="455" spans="2:8" x14ac:dyDescent="0.25">
      <c r="B455" t="s">
        <v>1076</v>
      </c>
      <c r="C455" t="s">
        <v>1077</v>
      </c>
      <c r="D455" t="s">
        <v>1078</v>
      </c>
      <c r="E455" t="s">
        <v>505</v>
      </c>
      <c r="F455" t="s">
        <v>138</v>
      </c>
      <c r="G455">
        <v>4508.09</v>
      </c>
      <c r="H455" s="12">
        <v>45627</v>
      </c>
    </row>
    <row r="456" spans="2:8" x14ac:dyDescent="0.25">
      <c r="B456" t="s">
        <v>1079</v>
      </c>
      <c r="C456" t="s">
        <v>1080</v>
      </c>
      <c r="D456" t="s">
        <v>1081</v>
      </c>
      <c r="E456" t="s">
        <v>505</v>
      </c>
      <c r="F456" t="s">
        <v>102</v>
      </c>
      <c r="G456">
        <v>1307.48</v>
      </c>
      <c r="H456" s="12">
        <v>45627</v>
      </c>
    </row>
    <row r="457" spans="2:8" x14ac:dyDescent="0.25">
      <c r="B457" t="s">
        <v>1082</v>
      </c>
      <c r="C457" t="s">
        <v>465</v>
      </c>
      <c r="D457" t="s">
        <v>1083</v>
      </c>
      <c r="E457" t="s">
        <v>1084</v>
      </c>
      <c r="F457" t="s">
        <v>142</v>
      </c>
      <c r="G457">
        <v>26422.5</v>
      </c>
      <c r="H457" s="12">
        <v>45627</v>
      </c>
    </row>
    <row r="458" spans="2:8" x14ac:dyDescent="0.25">
      <c r="B458" t="s">
        <v>1085</v>
      </c>
      <c r="C458" t="s">
        <v>1086</v>
      </c>
      <c r="D458" t="s">
        <v>1087</v>
      </c>
      <c r="E458" t="s">
        <v>58</v>
      </c>
      <c r="F458" t="s">
        <v>58</v>
      </c>
      <c r="G458">
        <v>476.52</v>
      </c>
      <c r="H458" s="12">
        <v>45627</v>
      </c>
    </row>
    <row r="459" spans="2:8" x14ac:dyDescent="0.25">
      <c r="B459" t="s">
        <v>1088</v>
      </c>
      <c r="C459" t="s">
        <v>309</v>
      </c>
      <c r="D459" t="s">
        <v>1089</v>
      </c>
      <c r="E459" t="s">
        <v>58</v>
      </c>
      <c r="F459" t="s">
        <v>58</v>
      </c>
      <c r="G459">
        <v>672.5</v>
      </c>
      <c r="H459" s="12">
        <v>45627</v>
      </c>
    </row>
    <row r="460" spans="2:8" x14ac:dyDescent="0.25">
      <c r="B460" t="s">
        <v>1090</v>
      </c>
      <c r="C460" t="s">
        <v>291</v>
      </c>
      <c r="D460" t="s">
        <v>1091</v>
      </c>
      <c r="E460" t="s">
        <v>58</v>
      </c>
      <c r="F460" t="s">
        <v>58</v>
      </c>
      <c r="G460">
        <v>9637.2199999999993</v>
      </c>
      <c r="H460" s="12">
        <v>45627</v>
      </c>
    </row>
    <row r="461" spans="2:8" x14ac:dyDescent="0.25">
      <c r="B461" t="s">
        <v>1092</v>
      </c>
      <c r="C461" t="s">
        <v>465</v>
      </c>
      <c r="D461" t="s">
        <v>1093</v>
      </c>
      <c r="E461" t="s">
        <v>58</v>
      </c>
      <c r="F461" t="s">
        <v>58</v>
      </c>
      <c r="G461">
        <v>4365.9399999999996</v>
      </c>
      <c r="H461" s="12">
        <v>45627</v>
      </c>
    </row>
    <row r="462" spans="2:8" x14ac:dyDescent="0.25">
      <c r="B462" t="s">
        <v>1094</v>
      </c>
      <c r="C462" t="s">
        <v>409</v>
      </c>
      <c r="D462" t="s">
        <v>1095</v>
      </c>
      <c r="E462" t="s">
        <v>58</v>
      </c>
      <c r="F462" t="s">
        <v>58</v>
      </c>
      <c r="G462">
        <v>7219.39</v>
      </c>
      <c r="H462" s="12">
        <v>45627</v>
      </c>
    </row>
    <row r="463" spans="2:8" x14ac:dyDescent="0.25">
      <c r="B463" t="s">
        <v>1096</v>
      </c>
      <c r="C463" t="s">
        <v>1097</v>
      </c>
      <c r="D463" t="s">
        <v>1098</v>
      </c>
      <c r="E463" t="s">
        <v>58</v>
      </c>
      <c r="F463" t="s">
        <v>58</v>
      </c>
      <c r="G463">
        <v>347.2</v>
      </c>
      <c r="H463" s="12">
        <v>45627</v>
      </c>
    </row>
    <row r="464" spans="2:8" x14ac:dyDescent="0.25">
      <c r="B464" t="s">
        <v>1099</v>
      </c>
      <c r="C464" t="s">
        <v>1100</v>
      </c>
      <c r="D464" t="s">
        <v>401</v>
      </c>
      <c r="E464" t="s">
        <v>58</v>
      </c>
      <c r="F464" t="s">
        <v>58</v>
      </c>
      <c r="G464">
        <v>644.11</v>
      </c>
      <c r="H464" s="12">
        <v>45627</v>
      </c>
    </row>
    <row r="465" spans="2:8" x14ac:dyDescent="0.25">
      <c r="B465" t="s">
        <v>1101</v>
      </c>
      <c r="C465" t="s">
        <v>551</v>
      </c>
      <c r="D465" t="s">
        <v>290</v>
      </c>
      <c r="E465" t="s">
        <v>146</v>
      </c>
      <c r="F465" t="s">
        <v>146</v>
      </c>
      <c r="G465">
        <v>1569.15</v>
      </c>
      <c r="H465" s="12">
        <v>45627</v>
      </c>
    </row>
    <row r="466" spans="2:8" x14ac:dyDescent="0.25">
      <c r="B466" t="s">
        <v>1102</v>
      </c>
      <c r="C466" t="s">
        <v>144</v>
      </c>
      <c r="D466" t="s">
        <v>145</v>
      </c>
      <c r="E466" t="s">
        <v>146</v>
      </c>
      <c r="F466" t="s">
        <v>146</v>
      </c>
      <c r="G466">
        <v>5584.37</v>
      </c>
      <c r="H466" s="12">
        <v>45627</v>
      </c>
    </row>
    <row r="467" spans="2:8" x14ac:dyDescent="0.25">
      <c r="B467" t="s">
        <v>1103</v>
      </c>
      <c r="C467" t="s">
        <v>644</v>
      </c>
      <c r="D467" t="s">
        <v>1104</v>
      </c>
      <c r="E467" t="s">
        <v>146</v>
      </c>
      <c r="F467" t="s">
        <v>146</v>
      </c>
      <c r="G467">
        <v>581.6</v>
      </c>
      <c r="H467" s="12">
        <v>45627</v>
      </c>
    </row>
    <row r="468" spans="2:8" x14ac:dyDescent="0.25">
      <c r="B468" t="s">
        <v>1105</v>
      </c>
      <c r="C468" t="s">
        <v>62</v>
      </c>
      <c r="D468" t="s">
        <v>1106</v>
      </c>
      <c r="E468" t="s">
        <v>146</v>
      </c>
      <c r="F468" t="s">
        <v>146</v>
      </c>
      <c r="G468">
        <v>4906.1499999999996</v>
      </c>
      <c r="H468" s="12">
        <v>45627</v>
      </c>
    </row>
    <row r="469" spans="2:8" x14ac:dyDescent="0.25">
      <c r="B469" t="s">
        <v>1107</v>
      </c>
      <c r="C469" t="s">
        <v>1108</v>
      </c>
      <c r="D469" t="s">
        <v>574</v>
      </c>
      <c r="E469" t="s">
        <v>146</v>
      </c>
      <c r="F469" t="s">
        <v>146</v>
      </c>
      <c r="G469">
        <v>1411.35</v>
      </c>
      <c r="H469" s="12">
        <v>45627</v>
      </c>
    </row>
    <row r="470" spans="2:8" x14ac:dyDescent="0.25">
      <c r="B470" t="s">
        <v>1109</v>
      </c>
      <c r="C470" t="s">
        <v>97</v>
      </c>
      <c r="D470" t="s">
        <v>1110</v>
      </c>
      <c r="E470" t="s">
        <v>146</v>
      </c>
      <c r="F470" t="s">
        <v>146</v>
      </c>
      <c r="G470">
        <v>609.99</v>
      </c>
      <c r="H470" s="12">
        <v>45627</v>
      </c>
    </row>
    <row r="471" spans="2:8" x14ac:dyDescent="0.25">
      <c r="B471" t="s">
        <v>1111</v>
      </c>
      <c r="C471" t="s">
        <v>291</v>
      </c>
      <c r="D471" t="s">
        <v>1112</v>
      </c>
      <c r="E471" t="s">
        <v>146</v>
      </c>
      <c r="F471" t="s">
        <v>146</v>
      </c>
      <c r="G471">
        <v>803.13</v>
      </c>
      <c r="H471" s="12">
        <v>45627</v>
      </c>
    </row>
    <row r="472" spans="2:8" x14ac:dyDescent="0.25">
      <c r="B472" t="s">
        <v>1113</v>
      </c>
      <c r="C472" t="s">
        <v>62</v>
      </c>
      <c r="D472" t="s">
        <v>145</v>
      </c>
      <c r="E472" t="s">
        <v>146</v>
      </c>
      <c r="F472" t="s">
        <v>146</v>
      </c>
      <c r="G472">
        <v>3189.66</v>
      </c>
      <c r="H472" s="12">
        <v>45627</v>
      </c>
    </row>
    <row r="473" spans="2:8" x14ac:dyDescent="0.25">
      <c r="B473" t="s">
        <v>1114</v>
      </c>
      <c r="C473" t="s">
        <v>48</v>
      </c>
      <c r="D473" t="s">
        <v>1115</v>
      </c>
      <c r="E473" t="s">
        <v>146</v>
      </c>
      <c r="F473" t="s">
        <v>146</v>
      </c>
      <c r="G473">
        <v>1699.95</v>
      </c>
      <c r="H473" s="12">
        <v>45627</v>
      </c>
    </row>
    <row r="474" spans="2:8" x14ac:dyDescent="0.25">
      <c r="B474" t="s">
        <v>1116</v>
      </c>
      <c r="C474" t="s">
        <v>465</v>
      </c>
      <c r="D474" t="s">
        <v>396</v>
      </c>
      <c r="E474" t="s">
        <v>146</v>
      </c>
      <c r="F474" t="s">
        <v>146</v>
      </c>
      <c r="G474">
        <v>1272.6099999999999</v>
      </c>
      <c r="H474" s="12">
        <v>45627</v>
      </c>
    </row>
    <row r="475" spans="2:8" x14ac:dyDescent="0.25">
      <c r="B475" t="s">
        <v>1117</v>
      </c>
      <c r="C475" t="s">
        <v>387</v>
      </c>
      <c r="D475" t="s">
        <v>1118</v>
      </c>
      <c r="E475" t="s">
        <v>146</v>
      </c>
      <c r="F475" t="s">
        <v>146</v>
      </c>
      <c r="G475">
        <v>1489.45</v>
      </c>
      <c r="H475" s="12">
        <v>45627</v>
      </c>
    </row>
    <row r="476" spans="2:8" x14ac:dyDescent="0.25">
      <c r="B476" t="s">
        <v>1119</v>
      </c>
      <c r="C476" t="s">
        <v>59</v>
      </c>
      <c r="D476" t="s">
        <v>150</v>
      </c>
      <c r="E476" t="s">
        <v>146</v>
      </c>
      <c r="F476" t="s">
        <v>146</v>
      </c>
      <c r="G476">
        <v>469.76</v>
      </c>
      <c r="H476" s="12">
        <v>45627</v>
      </c>
    </row>
    <row r="477" spans="2:8" x14ac:dyDescent="0.25">
      <c r="B477" t="s">
        <v>1120</v>
      </c>
      <c r="C477" t="s">
        <v>1108</v>
      </c>
      <c r="D477" t="s">
        <v>1121</v>
      </c>
      <c r="E477" t="s">
        <v>146</v>
      </c>
      <c r="F477" t="s">
        <v>146</v>
      </c>
      <c r="G477">
        <v>1510.78</v>
      </c>
      <c r="H477" s="12">
        <v>45627</v>
      </c>
    </row>
    <row r="478" spans="2:8" x14ac:dyDescent="0.25">
      <c r="B478" t="s">
        <v>1122</v>
      </c>
      <c r="C478" t="s">
        <v>1123</v>
      </c>
      <c r="D478" t="s">
        <v>1124</v>
      </c>
      <c r="E478" t="s">
        <v>508</v>
      </c>
      <c r="F478" t="s">
        <v>96</v>
      </c>
      <c r="G478">
        <v>112.32</v>
      </c>
      <c r="H478" s="12">
        <v>45627</v>
      </c>
    </row>
    <row r="479" spans="2:8" x14ac:dyDescent="0.25">
      <c r="B479" t="s">
        <v>1125</v>
      </c>
      <c r="C479" t="s">
        <v>380</v>
      </c>
      <c r="D479" t="s">
        <v>379</v>
      </c>
      <c r="E479" t="s">
        <v>508</v>
      </c>
      <c r="F479" t="s">
        <v>96</v>
      </c>
      <c r="G479">
        <v>1986.01</v>
      </c>
      <c r="H479" s="12">
        <v>45627</v>
      </c>
    </row>
    <row r="480" spans="2:8" x14ac:dyDescent="0.25">
      <c r="B480" t="s">
        <v>1126</v>
      </c>
      <c r="C480" t="s">
        <v>62</v>
      </c>
      <c r="D480" t="s">
        <v>1127</v>
      </c>
      <c r="E480" t="s">
        <v>501</v>
      </c>
      <c r="F480" t="s">
        <v>96</v>
      </c>
      <c r="G480">
        <v>130.25</v>
      </c>
      <c r="H480" s="12">
        <v>45627</v>
      </c>
    </row>
    <row r="481" spans="2:8" x14ac:dyDescent="0.25">
      <c r="B481" t="s">
        <v>1128</v>
      </c>
      <c r="C481" t="s">
        <v>291</v>
      </c>
      <c r="D481" t="s">
        <v>1129</v>
      </c>
      <c r="E481" t="s">
        <v>501</v>
      </c>
      <c r="F481" t="s">
        <v>96</v>
      </c>
      <c r="G481">
        <v>205</v>
      </c>
      <c r="H481" s="12">
        <v>45627</v>
      </c>
    </row>
    <row r="482" spans="2:8" x14ac:dyDescent="0.25">
      <c r="B482" t="s">
        <v>1130</v>
      </c>
      <c r="C482" t="s">
        <v>117</v>
      </c>
      <c r="D482" t="s">
        <v>449</v>
      </c>
      <c r="E482" t="s">
        <v>501</v>
      </c>
      <c r="F482" t="s">
        <v>96</v>
      </c>
      <c r="G482">
        <v>1507.04</v>
      </c>
      <c r="H482" s="12">
        <v>45627</v>
      </c>
    </row>
    <row r="483" spans="2:8" x14ac:dyDescent="0.25">
      <c r="B483" t="s">
        <v>1131</v>
      </c>
      <c r="C483" t="s">
        <v>551</v>
      </c>
      <c r="D483" t="s">
        <v>1132</v>
      </c>
      <c r="E483" t="s">
        <v>212</v>
      </c>
      <c r="F483" t="s">
        <v>212</v>
      </c>
      <c r="G483">
        <v>508.78</v>
      </c>
      <c r="H483" s="12">
        <v>45627</v>
      </c>
    </row>
    <row r="484" spans="2:8" x14ac:dyDescent="0.25">
      <c r="B484" t="s">
        <v>1133</v>
      </c>
      <c r="C484" t="s">
        <v>697</v>
      </c>
      <c r="D484" t="s">
        <v>1134</v>
      </c>
      <c r="E484" t="s">
        <v>212</v>
      </c>
      <c r="F484" t="s">
        <v>212</v>
      </c>
      <c r="G484">
        <v>688.09</v>
      </c>
      <c r="H484" s="12">
        <v>45627</v>
      </c>
    </row>
    <row r="485" spans="2:8" x14ac:dyDescent="0.25">
      <c r="B485" t="s">
        <v>1135</v>
      </c>
      <c r="C485" t="s">
        <v>51</v>
      </c>
      <c r="D485" t="s">
        <v>1136</v>
      </c>
      <c r="E485" t="s">
        <v>256</v>
      </c>
      <c r="F485" t="s">
        <v>256</v>
      </c>
      <c r="G485">
        <v>7958</v>
      </c>
      <c r="H485" s="12">
        <v>45627</v>
      </c>
    </row>
    <row r="486" spans="2:8" x14ac:dyDescent="0.25">
      <c r="B486" t="s">
        <v>1137</v>
      </c>
      <c r="C486" t="s">
        <v>465</v>
      </c>
      <c r="D486" t="s">
        <v>1138</v>
      </c>
      <c r="E486" t="s">
        <v>256</v>
      </c>
      <c r="F486" t="s">
        <v>256</v>
      </c>
      <c r="G486">
        <v>69386.52</v>
      </c>
      <c r="H486" s="12">
        <v>45627</v>
      </c>
    </row>
    <row r="487" spans="2:8" x14ac:dyDescent="0.25">
      <c r="B487" t="s">
        <v>1139</v>
      </c>
      <c r="C487" t="s">
        <v>104</v>
      </c>
      <c r="D487" t="s">
        <v>1140</v>
      </c>
      <c r="E487" t="s">
        <v>152</v>
      </c>
      <c r="F487" t="s">
        <v>152</v>
      </c>
      <c r="G487">
        <v>15739.37</v>
      </c>
      <c r="H487" s="12">
        <v>45627</v>
      </c>
    </row>
    <row r="488" spans="2:8" x14ac:dyDescent="0.25">
      <c r="B488" t="s">
        <v>1141</v>
      </c>
      <c r="C488" t="s">
        <v>1142</v>
      </c>
      <c r="D488" t="s">
        <v>648</v>
      </c>
      <c r="E488" t="s">
        <v>152</v>
      </c>
      <c r="F488" t="s">
        <v>152</v>
      </c>
      <c r="G488">
        <v>1180.04</v>
      </c>
      <c r="H488" s="12">
        <v>45627</v>
      </c>
    </row>
    <row r="489" spans="2:8" x14ac:dyDescent="0.25">
      <c r="B489" t="s">
        <v>1143</v>
      </c>
      <c r="C489" t="s">
        <v>1144</v>
      </c>
      <c r="D489" t="s">
        <v>1145</v>
      </c>
      <c r="E489" t="s">
        <v>152</v>
      </c>
      <c r="F489" t="s">
        <v>152</v>
      </c>
      <c r="G489">
        <v>463.37</v>
      </c>
      <c r="H489" s="12">
        <v>45627</v>
      </c>
    </row>
    <row r="490" spans="2:8" x14ac:dyDescent="0.25">
      <c r="B490" t="s">
        <v>1146</v>
      </c>
      <c r="C490" t="s">
        <v>1147</v>
      </c>
      <c r="D490" t="s">
        <v>1148</v>
      </c>
      <c r="E490" t="s">
        <v>77</v>
      </c>
      <c r="F490" t="s">
        <v>77</v>
      </c>
      <c r="G490">
        <v>926.04</v>
      </c>
      <c r="H490" s="12">
        <v>45627</v>
      </c>
    </row>
    <row r="491" spans="2:8" x14ac:dyDescent="0.25">
      <c r="B491" t="s">
        <v>1149</v>
      </c>
      <c r="C491" t="s">
        <v>702</v>
      </c>
      <c r="D491" t="s">
        <v>1150</v>
      </c>
      <c r="E491" t="s">
        <v>77</v>
      </c>
      <c r="F491" t="s">
        <v>77</v>
      </c>
      <c r="G491">
        <v>1351.78</v>
      </c>
      <c r="H491" s="12">
        <v>45627</v>
      </c>
    </row>
    <row r="492" spans="2:8" x14ac:dyDescent="0.25">
      <c r="B492" t="s">
        <v>1151</v>
      </c>
      <c r="C492" t="s">
        <v>1152</v>
      </c>
      <c r="D492" t="s">
        <v>1153</v>
      </c>
      <c r="E492" t="s">
        <v>1154</v>
      </c>
      <c r="F492" t="s">
        <v>77</v>
      </c>
      <c r="G492">
        <v>6079.1</v>
      </c>
      <c r="H492" s="12">
        <v>45627</v>
      </c>
    </row>
    <row r="493" spans="2:8" x14ac:dyDescent="0.25">
      <c r="B493" t="s">
        <v>1155</v>
      </c>
      <c r="C493" t="s">
        <v>1156</v>
      </c>
      <c r="D493" t="s">
        <v>1153</v>
      </c>
      <c r="E493" t="s">
        <v>1154</v>
      </c>
      <c r="F493" t="s">
        <v>77</v>
      </c>
      <c r="G493">
        <v>1478.04</v>
      </c>
      <c r="H493" s="12">
        <v>45627</v>
      </c>
    </row>
    <row r="494" spans="2:8" x14ac:dyDescent="0.25">
      <c r="B494" t="s">
        <v>1157</v>
      </c>
      <c r="C494" t="s">
        <v>62</v>
      </c>
      <c r="D494" t="s">
        <v>1158</v>
      </c>
      <c r="E494" t="s">
        <v>1154</v>
      </c>
      <c r="F494" t="s">
        <v>77</v>
      </c>
      <c r="G494">
        <v>1479.84</v>
      </c>
      <c r="H494" s="12">
        <v>45627</v>
      </c>
    </row>
    <row r="495" spans="2:8" x14ac:dyDescent="0.25">
      <c r="B495" t="s">
        <v>1159</v>
      </c>
      <c r="C495" t="s">
        <v>834</v>
      </c>
      <c r="D495" t="s">
        <v>1160</v>
      </c>
      <c r="E495" t="s">
        <v>1154</v>
      </c>
      <c r="F495" t="s">
        <v>77</v>
      </c>
      <c r="G495">
        <v>2204.9899999999998</v>
      </c>
      <c r="H495" s="12">
        <v>45627</v>
      </c>
    </row>
    <row r="496" spans="2:8" x14ac:dyDescent="0.25">
      <c r="B496" t="s">
        <v>1161</v>
      </c>
      <c r="C496" t="s">
        <v>1162</v>
      </c>
      <c r="D496" t="s">
        <v>1163</v>
      </c>
      <c r="E496" t="s">
        <v>522</v>
      </c>
      <c r="F496" t="s">
        <v>152</v>
      </c>
      <c r="G496">
        <v>122.9</v>
      </c>
      <c r="H496" s="12">
        <v>45627</v>
      </c>
    </row>
    <row r="497" spans="2:8" x14ac:dyDescent="0.25">
      <c r="B497" t="s">
        <v>1164</v>
      </c>
      <c r="C497" t="s">
        <v>1165</v>
      </c>
      <c r="D497" t="s">
        <v>1166</v>
      </c>
      <c r="E497" t="s">
        <v>11</v>
      </c>
      <c r="F497" t="s">
        <v>11</v>
      </c>
      <c r="G497">
        <v>518.9</v>
      </c>
      <c r="H497" s="12">
        <v>45627</v>
      </c>
    </row>
    <row r="498" spans="2:8" x14ac:dyDescent="0.25">
      <c r="B498" t="s">
        <v>1167</v>
      </c>
      <c r="C498" t="s">
        <v>536</v>
      </c>
      <c r="D498" t="s">
        <v>1163</v>
      </c>
      <c r="E498" t="s">
        <v>1168</v>
      </c>
      <c r="F498" t="s">
        <v>152</v>
      </c>
      <c r="G498">
        <v>5106.1899999999996</v>
      </c>
      <c r="H498" s="12">
        <v>45627</v>
      </c>
    </row>
    <row r="499" spans="2:8" x14ac:dyDescent="0.25">
      <c r="B499" t="s">
        <v>1169</v>
      </c>
      <c r="C499" t="s">
        <v>764</v>
      </c>
      <c r="D499" t="s">
        <v>1170</v>
      </c>
      <c r="E499" t="s">
        <v>127</v>
      </c>
      <c r="F499" t="s">
        <v>127</v>
      </c>
      <c r="G499">
        <v>4398.7700000000004</v>
      </c>
      <c r="H499" s="12">
        <v>45627</v>
      </c>
    </row>
    <row r="500" spans="2:8" x14ac:dyDescent="0.25">
      <c r="B500" t="s">
        <v>1171</v>
      </c>
      <c r="C500" t="s">
        <v>1172</v>
      </c>
      <c r="D500" t="s">
        <v>1173</v>
      </c>
      <c r="E500" t="s">
        <v>127</v>
      </c>
      <c r="F500" t="s">
        <v>127</v>
      </c>
      <c r="G500">
        <v>413.62</v>
      </c>
      <c r="H500" s="12">
        <v>45627</v>
      </c>
    </row>
    <row r="501" spans="2:8" x14ac:dyDescent="0.25">
      <c r="B501" t="s">
        <v>1174</v>
      </c>
      <c r="C501" t="s">
        <v>1175</v>
      </c>
      <c r="D501" t="s">
        <v>1176</v>
      </c>
      <c r="E501" t="s">
        <v>1177</v>
      </c>
      <c r="F501" t="s">
        <v>196</v>
      </c>
      <c r="G501">
        <v>1851.83</v>
      </c>
      <c r="H501" s="12">
        <v>45627</v>
      </c>
    </row>
    <row r="502" spans="2:8" x14ac:dyDescent="0.25">
      <c r="B502" t="s">
        <v>1178</v>
      </c>
      <c r="C502" t="s">
        <v>1179</v>
      </c>
      <c r="D502" t="s">
        <v>1180</v>
      </c>
      <c r="E502" t="s">
        <v>1177</v>
      </c>
      <c r="F502" t="s">
        <v>196</v>
      </c>
      <c r="G502">
        <v>5232.3500000000004</v>
      </c>
      <c r="H502" s="12">
        <v>45627</v>
      </c>
    </row>
    <row r="503" spans="2:8" x14ac:dyDescent="0.25">
      <c r="B503" t="s">
        <v>1181</v>
      </c>
      <c r="C503" t="s">
        <v>348</v>
      </c>
      <c r="D503" t="s">
        <v>1182</v>
      </c>
      <c r="E503" t="s">
        <v>50</v>
      </c>
      <c r="F503" t="s">
        <v>50</v>
      </c>
      <c r="G503">
        <v>1043.5</v>
      </c>
      <c r="H503" s="12">
        <v>45627</v>
      </c>
    </row>
    <row r="504" spans="2:8" x14ac:dyDescent="0.25">
      <c r="B504" t="s">
        <v>1183</v>
      </c>
      <c r="C504" t="s">
        <v>426</v>
      </c>
      <c r="D504" t="s">
        <v>1184</v>
      </c>
      <c r="E504" t="s">
        <v>50</v>
      </c>
      <c r="F504" t="s">
        <v>50</v>
      </c>
      <c r="G504">
        <v>34733.51</v>
      </c>
      <c r="H504" s="12">
        <v>45627</v>
      </c>
    </row>
    <row r="505" spans="2:8" x14ac:dyDescent="0.25">
      <c r="B505" t="s">
        <v>1185</v>
      </c>
      <c r="C505" t="s">
        <v>291</v>
      </c>
      <c r="D505" t="s">
        <v>1186</v>
      </c>
      <c r="E505" t="s">
        <v>50</v>
      </c>
      <c r="F505" t="s">
        <v>50</v>
      </c>
      <c r="G505">
        <v>958.13</v>
      </c>
      <c r="H505" s="12">
        <v>45627</v>
      </c>
    </row>
    <row r="506" spans="2:8" x14ac:dyDescent="0.25">
      <c r="B506" t="s">
        <v>1187</v>
      </c>
      <c r="C506" t="s">
        <v>291</v>
      </c>
      <c r="D506" t="s">
        <v>1188</v>
      </c>
      <c r="E506" t="s">
        <v>50</v>
      </c>
      <c r="F506" t="s">
        <v>50</v>
      </c>
      <c r="G506">
        <v>826.66</v>
      </c>
      <c r="H506" s="12">
        <v>45627</v>
      </c>
    </row>
    <row r="507" spans="2:8" x14ac:dyDescent="0.25">
      <c r="B507" t="s">
        <v>1189</v>
      </c>
      <c r="C507" t="s">
        <v>1057</v>
      </c>
      <c r="D507" t="s">
        <v>1190</v>
      </c>
      <c r="E507" t="s">
        <v>50</v>
      </c>
      <c r="F507" t="s">
        <v>50</v>
      </c>
      <c r="G507">
        <v>1580.46</v>
      </c>
      <c r="H507" s="12">
        <v>45627</v>
      </c>
    </row>
    <row r="508" spans="2:8" x14ac:dyDescent="0.25">
      <c r="B508" t="s">
        <v>1191</v>
      </c>
      <c r="C508" t="s">
        <v>291</v>
      </c>
      <c r="D508" t="s">
        <v>1192</v>
      </c>
      <c r="E508" t="s">
        <v>1193</v>
      </c>
      <c r="F508" t="s">
        <v>50</v>
      </c>
      <c r="G508">
        <v>1509.92</v>
      </c>
      <c r="H508" s="12">
        <v>45627</v>
      </c>
    </row>
    <row r="509" spans="2:8" x14ac:dyDescent="0.25">
      <c r="B509" t="s">
        <v>1194</v>
      </c>
      <c r="C509" t="s">
        <v>436</v>
      </c>
      <c r="D509" t="s">
        <v>1195</v>
      </c>
      <c r="E509" t="s">
        <v>1193</v>
      </c>
      <c r="F509" t="s">
        <v>50</v>
      </c>
      <c r="G509">
        <v>4272.96</v>
      </c>
      <c r="H509" s="12">
        <v>45627</v>
      </c>
    </row>
    <row r="510" spans="2:8" x14ac:dyDescent="0.25">
      <c r="B510" t="s">
        <v>1196</v>
      </c>
      <c r="C510" t="s">
        <v>1197</v>
      </c>
      <c r="D510" t="s">
        <v>1198</v>
      </c>
      <c r="E510" t="s">
        <v>1193</v>
      </c>
      <c r="F510" t="s">
        <v>50</v>
      </c>
      <c r="G510">
        <v>3520.75</v>
      </c>
      <c r="H510" s="12">
        <v>45627</v>
      </c>
    </row>
    <row r="511" spans="2:8" x14ac:dyDescent="0.25">
      <c r="B511" t="s">
        <v>1199</v>
      </c>
      <c r="C511" t="s">
        <v>752</v>
      </c>
      <c r="D511" t="s">
        <v>1200</v>
      </c>
      <c r="E511" t="s">
        <v>1193</v>
      </c>
      <c r="F511" t="s">
        <v>50</v>
      </c>
      <c r="G511">
        <v>144.59</v>
      </c>
      <c r="H511" s="12">
        <v>45627</v>
      </c>
    </row>
    <row r="512" spans="2:8" x14ac:dyDescent="0.25">
      <c r="B512" t="s">
        <v>1201</v>
      </c>
      <c r="C512" t="s">
        <v>64</v>
      </c>
      <c r="D512" t="s">
        <v>1202</v>
      </c>
      <c r="E512" t="s">
        <v>1193</v>
      </c>
      <c r="F512" t="s">
        <v>50</v>
      </c>
      <c r="G512">
        <v>547.59</v>
      </c>
      <c r="H512" s="12">
        <v>45627</v>
      </c>
    </row>
    <row r="513" spans="2:8" x14ac:dyDescent="0.25">
      <c r="B513" t="s">
        <v>1203</v>
      </c>
      <c r="C513" t="s">
        <v>51</v>
      </c>
      <c r="D513" t="s">
        <v>1204</v>
      </c>
      <c r="E513" t="s">
        <v>1193</v>
      </c>
      <c r="F513" t="s">
        <v>50</v>
      </c>
      <c r="G513">
        <v>423.31</v>
      </c>
      <c r="H513" s="12">
        <v>45627</v>
      </c>
    </row>
    <row r="514" spans="2:8" x14ac:dyDescent="0.25">
      <c r="B514" t="s">
        <v>1205</v>
      </c>
      <c r="C514" t="s">
        <v>1206</v>
      </c>
      <c r="D514" t="s">
        <v>1207</v>
      </c>
      <c r="E514" t="s">
        <v>1193</v>
      </c>
      <c r="F514" t="s">
        <v>50</v>
      </c>
      <c r="G514">
        <v>967.12</v>
      </c>
      <c r="H514" s="12">
        <v>45627</v>
      </c>
    </row>
    <row r="515" spans="2:8" x14ac:dyDescent="0.25">
      <c r="B515" t="s">
        <v>1208</v>
      </c>
      <c r="C515" t="s">
        <v>64</v>
      </c>
      <c r="D515" t="s">
        <v>1182</v>
      </c>
      <c r="E515" t="s">
        <v>1193</v>
      </c>
      <c r="F515" t="s">
        <v>50</v>
      </c>
      <c r="G515">
        <v>476.05</v>
      </c>
      <c r="H515" s="12">
        <v>45627</v>
      </c>
    </row>
    <row r="516" spans="2:8" x14ac:dyDescent="0.25">
      <c r="B516" t="s">
        <v>1209</v>
      </c>
      <c r="C516" t="s">
        <v>1152</v>
      </c>
      <c r="D516" t="s">
        <v>1210</v>
      </c>
      <c r="E516" t="s">
        <v>1193</v>
      </c>
      <c r="F516" t="s">
        <v>50</v>
      </c>
      <c r="G516">
        <v>3346.69</v>
      </c>
      <c r="H516" s="12">
        <v>45627</v>
      </c>
    </row>
    <row r="517" spans="2:8" x14ac:dyDescent="0.25">
      <c r="B517" t="s">
        <v>1211</v>
      </c>
      <c r="C517" t="s">
        <v>397</v>
      </c>
      <c r="D517" t="s">
        <v>1212</v>
      </c>
      <c r="E517" t="s">
        <v>1193</v>
      </c>
      <c r="F517" t="s">
        <v>50</v>
      </c>
      <c r="G517">
        <v>2921.6</v>
      </c>
      <c r="H517" s="12">
        <v>45627</v>
      </c>
    </row>
    <row r="518" spans="2:8" x14ac:dyDescent="0.25">
      <c r="B518" t="s">
        <v>1213</v>
      </c>
      <c r="C518" t="s">
        <v>1214</v>
      </c>
      <c r="D518" t="s">
        <v>1215</v>
      </c>
      <c r="E518" t="s">
        <v>1193</v>
      </c>
      <c r="F518" t="s">
        <v>50</v>
      </c>
      <c r="G518">
        <v>127.53</v>
      </c>
      <c r="H518" s="12">
        <v>45627</v>
      </c>
    </row>
    <row r="519" spans="2:8" x14ac:dyDescent="0.25">
      <c r="B519" t="s">
        <v>1216</v>
      </c>
      <c r="C519" t="s">
        <v>1217</v>
      </c>
      <c r="D519" t="s">
        <v>1218</v>
      </c>
      <c r="E519" t="s">
        <v>1193</v>
      </c>
      <c r="F519" t="s">
        <v>50</v>
      </c>
      <c r="G519">
        <v>1700.11</v>
      </c>
      <c r="H519" s="12">
        <v>45627</v>
      </c>
    </row>
    <row r="520" spans="2:8" x14ac:dyDescent="0.25">
      <c r="B520" t="s">
        <v>1219</v>
      </c>
      <c r="C520" t="s">
        <v>335</v>
      </c>
      <c r="D520" t="s">
        <v>1220</v>
      </c>
      <c r="E520" t="s">
        <v>1193</v>
      </c>
      <c r="F520" t="s">
        <v>50</v>
      </c>
      <c r="G520">
        <v>1585.12</v>
      </c>
      <c r="H520" s="12">
        <v>45627</v>
      </c>
    </row>
    <row r="521" spans="2:8" x14ac:dyDescent="0.25">
      <c r="B521" t="s">
        <v>1221</v>
      </c>
      <c r="C521" t="s">
        <v>465</v>
      </c>
      <c r="D521" t="s">
        <v>1222</v>
      </c>
      <c r="E521" t="s">
        <v>1193</v>
      </c>
      <c r="F521" t="s">
        <v>50</v>
      </c>
      <c r="G521">
        <v>359.85</v>
      </c>
      <c r="H521" s="12">
        <v>45627</v>
      </c>
    </row>
    <row r="522" spans="2:8" x14ac:dyDescent="0.25">
      <c r="B522" t="s">
        <v>1223</v>
      </c>
      <c r="C522" t="s">
        <v>1224</v>
      </c>
      <c r="D522" t="s">
        <v>1225</v>
      </c>
      <c r="E522" t="s">
        <v>1193</v>
      </c>
      <c r="F522" t="s">
        <v>50</v>
      </c>
      <c r="G522">
        <v>285.31</v>
      </c>
      <c r="H522" s="12">
        <v>45627</v>
      </c>
    </row>
    <row r="523" spans="2:8" x14ac:dyDescent="0.25">
      <c r="B523" t="s">
        <v>1226</v>
      </c>
      <c r="C523" t="s">
        <v>71</v>
      </c>
      <c r="D523" t="s">
        <v>1227</v>
      </c>
      <c r="E523" t="s">
        <v>1193</v>
      </c>
      <c r="F523" t="s">
        <v>50</v>
      </c>
      <c r="G523">
        <v>697.84</v>
      </c>
      <c r="H523" s="12">
        <v>45627</v>
      </c>
    </row>
    <row r="524" spans="2:8" x14ac:dyDescent="0.25">
      <c r="B524" t="s">
        <v>1228</v>
      </c>
      <c r="C524" t="s">
        <v>484</v>
      </c>
      <c r="D524" t="s">
        <v>1072</v>
      </c>
      <c r="E524" t="s">
        <v>1193</v>
      </c>
      <c r="F524" t="s">
        <v>50</v>
      </c>
      <c r="G524">
        <v>2430.91</v>
      </c>
      <c r="H524" s="12">
        <v>45627</v>
      </c>
    </row>
    <row r="525" spans="2:8" x14ac:dyDescent="0.25">
      <c r="B525" t="s">
        <v>1229</v>
      </c>
      <c r="C525" t="s">
        <v>64</v>
      </c>
      <c r="D525" t="s">
        <v>1230</v>
      </c>
      <c r="E525" t="s">
        <v>1193</v>
      </c>
      <c r="F525" t="s">
        <v>50</v>
      </c>
      <c r="G525">
        <v>1955.33</v>
      </c>
      <c r="H525" s="12">
        <v>45627</v>
      </c>
    </row>
    <row r="526" spans="2:8" x14ac:dyDescent="0.25">
      <c r="B526" t="s">
        <v>1231</v>
      </c>
      <c r="C526" t="s">
        <v>465</v>
      </c>
      <c r="D526" t="s">
        <v>1232</v>
      </c>
      <c r="E526" t="s">
        <v>1193</v>
      </c>
      <c r="F526" t="s">
        <v>50</v>
      </c>
      <c r="G526">
        <v>415.77</v>
      </c>
      <c r="H526" s="12">
        <v>45627</v>
      </c>
    </row>
    <row r="527" spans="2:8" x14ac:dyDescent="0.25">
      <c r="B527" t="s">
        <v>1233</v>
      </c>
      <c r="C527" t="s">
        <v>1214</v>
      </c>
      <c r="D527" t="s">
        <v>1234</v>
      </c>
      <c r="E527" t="s">
        <v>1193</v>
      </c>
      <c r="F527" t="s">
        <v>50</v>
      </c>
      <c r="G527">
        <v>2443.66</v>
      </c>
      <c r="H527" s="12">
        <v>45627</v>
      </c>
    </row>
    <row r="528" spans="2:8" x14ac:dyDescent="0.25">
      <c r="B528" t="s">
        <v>1235</v>
      </c>
      <c r="C528" t="s">
        <v>738</v>
      </c>
      <c r="D528" t="s">
        <v>1236</v>
      </c>
      <c r="E528" t="s">
        <v>1237</v>
      </c>
      <c r="F528" t="s">
        <v>50</v>
      </c>
      <c r="G528">
        <v>663.74</v>
      </c>
      <c r="H528" s="12">
        <v>45627</v>
      </c>
    </row>
    <row r="529" spans="2:8" x14ac:dyDescent="0.25">
      <c r="B529" t="s">
        <v>1238</v>
      </c>
      <c r="C529" t="s">
        <v>465</v>
      </c>
      <c r="D529" t="s">
        <v>1239</v>
      </c>
      <c r="E529" t="s">
        <v>1240</v>
      </c>
      <c r="F529" t="s">
        <v>50</v>
      </c>
      <c r="G529">
        <v>5055.2</v>
      </c>
      <c r="H529" s="12">
        <v>45627</v>
      </c>
    </row>
    <row r="530" spans="2:8" x14ac:dyDescent="0.25">
      <c r="B530" t="s">
        <v>1241</v>
      </c>
      <c r="C530" t="s">
        <v>309</v>
      </c>
      <c r="D530" t="s">
        <v>1188</v>
      </c>
      <c r="E530" t="s">
        <v>1242</v>
      </c>
      <c r="F530" t="s">
        <v>50</v>
      </c>
      <c r="G530">
        <v>2007.76</v>
      </c>
      <c r="H530" s="12">
        <v>45627</v>
      </c>
    </row>
    <row r="531" spans="2:8" x14ac:dyDescent="0.25">
      <c r="B531" t="s">
        <v>1243</v>
      </c>
      <c r="C531" t="s">
        <v>738</v>
      </c>
      <c r="D531" t="s">
        <v>1170</v>
      </c>
      <c r="E531" t="s">
        <v>158</v>
      </c>
      <c r="F531" t="s">
        <v>158</v>
      </c>
      <c r="G531">
        <v>481.71</v>
      </c>
      <c r="H531" s="12">
        <v>45627</v>
      </c>
    </row>
    <row r="532" spans="2:8" x14ac:dyDescent="0.25">
      <c r="B532" t="s">
        <v>1244</v>
      </c>
      <c r="C532" t="s">
        <v>491</v>
      </c>
      <c r="D532" t="s">
        <v>1184</v>
      </c>
      <c r="E532" t="s">
        <v>158</v>
      </c>
      <c r="F532" t="s">
        <v>158</v>
      </c>
      <c r="G532">
        <v>102530.06</v>
      </c>
      <c r="H532" s="12">
        <v>45627</v>
      </c>
    </row>
    <row r="533" spans="2:8" x14ac:dyDescent="0.25">
      <c r="B533" t="s">
        <v>1245</v>
      </c>
      <c r="C533" t="s">
        <v>1246</v>
      </c>
      <c r="D533" t="s">
        <v>1247</v>
      </c>
      <c r="E533" t="s">
        <v>158</v>
      </c>
      <c r="F533" t="s">
        <v>158</v>
      </c>
      <c r="G533">
        <v>20104.37</v>
      </c>
      <c r="H533" s="12">
        <v>45627</v>
      </c>
    </row>
    <row r="534" spans="2:8" x14ac:dyDescent="0.25">
      <c r="B534" t="s">
        <v>1248</v>
      </c>
      <c r="C534" t="s">
        <v>465</v>
      </c>
      <c r="D534" t="s">
        <v>1249</v>
      </c>
      <c r="E534" t="s">
        <v>158</v>
      </c>
      <c r="F534" t="s">
        <v>158</v>
      </c>
      <c r="G534">
        <v>1997.71</v>
      </c>
      <c r="H534" s="12">
        <v>45627</v>
      </c>
    </row>
    <row r="535" spans="2:8" x14ac:dyDescent="0.25">
      <c r="B535" t="s">
        <v>1250</v>
      </c>
      <c r="C535" t="s">
        <v>1251</v>
      </c>
      <c r="D535" t="s">
        <v>1252</v>
      </c>
      <c r="E535" t="s">
        <v>1253</v>
      </c>
      <c r="F535" t="s">
        <v>158</v>
      </c>
      <c r="G535">
        <v>521.24</v>
      </c>
      <c r="H535" s="12">
        <v>45627</v>
      </c>
    </row>
    <row r="536" spans="2:8" x14ac:dyDescent="0.25">
      <c r="B536" t="s">
        <v>1254</v>
      </c>
      <c r="C536" t="s">
        <v>1255</v>
      </c>
      <c r="D536" t="s">
        <v>1256</v>
      </c>
      <c r="E536" t="s">
        <v>1257</v>
      </c>
      <c r="F536" t="s">
        <v>158</v>
      </c>
      <c r="G536">
        <v>252.69</v>
      </c>
      <c r="H536" s="12">
        <v>45627</v>
      </c>
    </row>
    <row r="537" spans="2:8" x14ac:dyDescent="0.25">
      <c r="B537" t="s">
        <v>1258</v>
      </c>
      <c r="C537" t="s">
        <v>64</v>
      </c>
      <c r="D537" t="s">
        <v>1259</v>
      </c>
      <c r="E537" t="s">
        <v>1260</v>
      </c>
      <c r="F537" t="s">
        <v>158</v>
      </c>
      <c r="G537">
        <v>1378.58</v>
      </c>
      <c r="H537" s="12">
        <v>45627</v>
      </c>
    </row>
    <row r="538" spans="2:8" x14ac:dyDescent="0.25">
      <c r="B538" t="s">
        <v>1261</v>
      </c>
      <c r="C538" t="s">
        <v>733</v>
      </c>
      <c r="D538" t="s">
        <v>312</v>
      </c>
      <c r="E538" t="s">
        <v>1260</v>
      </c>
      <c r="F538" t="s">
        <v>158</v>
      </c>
      <c r="G538">
        <v>199.99</v>
      </c>
      <c r="H538" s="12">
        <v>45627</v>
      </c>
    </row>
    <row r="539" spans="2:8" x14ac:dyDescent="0.25">
      <c r="B539" t="s">
        <v>1262</v>
      </c>
      <c r="C539" t="s">
        <v>465</v>
      </c>
      <c r="D539" t="s">
        <v>1195</v>
      </c>
      <c r="E539" t="s">
        <v>1263</v>
      </c>
      <c r="F539" t="s">
        <v>230</v>
      </c>
      <c r="G539">
        <v>642.64</v>
      </c>
      <c r="H539" s="12">
        <v>45627</v>
      </c>
    </row>
    <row r="540" spans="2:8" x14ac:dyDescent="0.25">
      <c r="B540" t="s">
        <v>1264</v>
      </c>
      <c r="C540" t="s">
        <v>494</v>
      </c>
      <c r="D540" t="s">
        <v>1265</v>
      </c>
      <c r="E540" t="s">
        <v>1263</v>
      </c>
      <c r="F540" t="s">
        <v>230</v>
      </c>
      <c r="G540">
        <v>2070.0100000000002</v>
      </c>
      <c r="H540" s="12">
        <v>45627</v>
      </c>
    </row>
    <row r="541" spans="2:8" x14ac:dyDescent="0.25">
      <c r="B541" t="s">
        <v>1266</v>
      </c>
      <c r="C541" t="s">
        <v>1267</v>
      </c>
      <c r="D541" t="s">
        <v>1268</v>
      </c>
      <c r="E541" t="s">
        <v>1263</v>
      </c>
      <c r="F541" t="s">
        <v>230</v>
      </c>
      <c r="G541">
        <v>160.79</v>
      </c>
      <c r="H541" s="12">
        <v>45627</v>
      </c>
    </row>
    <row r="542" spans="2:8" x14ac:dyDescent="0.25">
      <c r="B542" t="s">
        <v>1269</v>
      </c>
      <c r="C542" t="s">
        <v>324</v>
      </c>
      <c r="D542" t="s">
        <v>1270</v>
      </c>
      <c r="E542" t="s">
        <v>1263</v>
      </c>
      <c r="F542" t="s">
        <v>230</v>
      </c>
      <c r="G542">
        <v>537.26</v>
      </c>
      <c r="H542" s="12">
        <v>45627</v>
      </c>
    </row>
    <row r="543" spans="2:8" x14ac:dyDescent="0.25">
      <c r="B543" t="s">
        <v>1271</v>
      </c>
      <c r="C543" t="s">
        <v>335</v>
      </c>
      <c r="D543" t="s">
        <v>1272</v>
      </c>
      <c r="E543" t="s">
        <v>227</v>
      </c>
      <c r="F543" t="s">
        <v>227</v>
      </c>
      <c r="G543">
        <v>120.24</v>
      </c>
      <c r="H543" s="12">
        <v>45627</v>
      </c>
    </row>
    <row r="544" spans="2:8" x14ac:dyDescent="0.25">
      <c r="B544" t="s">
        <v>1273</v>
      </c>
      <c r="C544" t="s">
        <v>289</v>
      </c>
      <c r="D544" t="s">
        <v>356</v>
      </c>
      <c r="E544" t="s">
        <v>153</v>
      </c>
      <c r="F544" t="s">
        <v>153</v>
      </c>
      <c r="G544">
        <v>851.3</v>
      </c>
      <c r="H544" s="12">
        <v>45627</v>
      </c>
    </row>
    <row r="545" spans="2:8" x14ac:dyDescent="0.25">
      <c r="B545" t="s">
        <v>1274</v>
      </c>
      <c r="C545" t="s">
        <v>465</v>
      </c>
      <c r="D545" t="s">
        <v>1275</v>
      </c>
      <c r="E545" t="s">
        <v>153</v>
      </c>
      <c r="F545" t="s">
        <v>153</v>
      </c>
      <c r="G545">
        <v>111.74</v>
      </c>
      <c r="H545" s="12">
        <v>45627</v>
      </c>
    </row>
    <row r="546" spans="2:8" x14ac:dyDescent="0.25">
      <c r="B546" t="s">
        <v>1276</v>
      </c>
      <c r="C546" t="s">
        <v>358</v>
      </c>
      <c r="D546" t="s">
        <v>1277</v>
      </c>
      <c r="E546" t="s">
        <v>153</v>
      </c>
      <c r="F546" t="s">
        <v>153</v>
      </c>
      <c r="G546">
        <v>231.4</v>
      </c>
      <c r="H546" s="12">
        <v>45627</v>
      </c>
    </row>
    <row r="547" spans="2:8" x14ac:dyDescent="0.25">
      <c r="B547" t="s">
        <v>1278</v>
      </c>
      <c r="C547" t="s">
        <v>358</v>
      </c>
      <c r="D547" t="s">
        <v>1279</v>
      </c>
      <c r="E547" t="s">
        <v>153</v>
      </c>
      <c r="F547" t="s">
        <v>153</v>
      </c>
      <c r="G547">
        <v>16765.96</v>
      </c>
      <c r="H547" s="12">
        <v>45627</v>
      </c>
    </row>
    <row r="548" spans="2:8" x14ac:dyDescent="0.25">
      <c r="B548" t="s">
        <v>1280</v>
      </c>
      <c r="C548" t="s">
        <v>78</v>
      </c>
      <c r="D548" t="s">
        <v>1281</v>
      </c>
      <c r="E548" t="s">
        <v>1282</v>
      </c>
      <c r="F548" t="s">
        <v>158</v>
      </c>
      <c r="G548">
        <v>448.21</v>
      </c>
      <c r="H548" s="12">
        <v>45627</v>
      </c>
    </row>
    <row r="549" spans="2:8" x14ac:dyDescent="0.25">
      <c r="B549" t="s">
        <v>1283</v>
      </c>
      <c r="C549" t="s">
        <v>62</v>
      </c>
      <c r="D549" t="s">
        <v>1284</v>
      </c>
      <c r="E549" t="s">
        <v>224</v>
      </c>
      <c r="F549" t="s">
        <v>224</v>
      </c>
      <c r="G549">
        <v>16045.11</v>
      </c>
      <c r="H549" s="12">
        <v>45627</v>
      </c>
    </row>
    <row r="550" spans="2:8" x14ac:dyDescent="0.25">
      <c r="B550" t="s">
        <v>1285</v>
      </c>
      <c r="C550" t="s">
        <v>487</v>
      </c>
      <c r="D550" t="s">
        <v>1286</v>
      </c>
      <c r="E550" t="s">
        <v>186</v>
      </c>
      <c r="F550" t="s">
        <v>186</v>
      </c>
      <c r="G550">
        <v>436.88</v>
      </c>
      <c r="H550" s="12">
        <v>45627</v>
      </c>
    </row>
    <row r="551" spans="2:8" x14ac:dyDescent="0.25">
      <c r="B551" t="s">
        <v>1287</v>
      </c>
      <c r="C551" t="s">
        <v>95</v>
      </c>
      <c r="D551" t="s">
        <v>1288</v>
      </c>
      <c r="E551" t="s">
        <v>186</v>
      </c>
      <c r="F551" t="s">
        <v>186</v>
      </c>
      <c r="G551">
        <v>1078.6400000000001</v>
      </c>
      <c r="H551" s="12">
        <v>45627</v>
      </c>
    </row>
    <row r="552" spans="2:8" x14ac:dyDescent="0.25">
      <c r="B552" t="s">
        <v>1289</v>
      </c>
      <c r="C552" t="s">
        <v>104</v>
      </c>
      <c r="D552" t="s">
        <v>1290</v>
      </c>
      <c r="E552" t="s">
        <v>186</v>
      </c>
      <c r="F552" t="s">
        <v>186</v>
      </c>
      <c r="G552">
        <v>476.3</v>
      </c>
      <c r="H552" s="12">
        <v>45627</v>
      </c>
    </row>
    <row r="553" spans="2:8" x14ac:dyDescent="0.25">
      <c r="B553" t="s">
        <v>1291</v>
      </c>
      <c r="C553" t="s">
        <v>546</v>
      </c>
      <c r="D553" t="s">
        <v>1292</v>
      </c>
      <c r="E553" t="s">
        <v>186</v>
      </c>
      <c r="F553" t="s">
        <v>186</v>
      </c>
      <c r="G553">
        <v>118.56</v>
      </c>
      <c r="H553" s="12">
        <v>45627</v>
      </c>
    </row>
    <row r="554" spans="2:8" x14ac:dyDescent="0.25">
      <c r="B554" t="s">
        <v>1293</v>
      </c>
      <c r="C554" t="s">
        <v>62</v>
      </c>
      <c r="D554" t="s">
        <v>1294</v>
      </c>
      <c r="E554" t="s">
        <v>207</v>
      </c>
      <c r="F554" t="s">
        <v>207</v>
      </c>
      <c r="G554">
        <v>115.51</v>
      </c>
      <c r="H554" s="12">
        <v>45627</v>
      </c>
    </row>
    <row r="555" spans="2:8" x14ac:dyDescent="0.25">
      <c r="B555" t="s">
        <v>1295</v>
      </c>
      <c r="C555" t="s">
        <v>409</v>
      </c>
      <c r="D555" t="s">
        <v>1296</v>
      </c>
      <c r="E555" t="s">
        <v>1297</v>
      </c>
      <c r="F555" t="s">
        <v>207</v>
      </c>
      <c r="G555">
        <v>1460.93</v>
      </c>
      <c r="H555" s="12">
        <v>45627</v>
      </c>
    </row>
    <row r="556" spans="2:8" x14ac:dyDescent="0.25">
      <c r="B556" t="s">
        <v>1298</v>
      </c>
      <c r="C556" t="s">
        <v>1299</v>
      </c>
      <c r="D556" t="s">
        <v>1300</v>
      </c>
      <c r="E556" t="s">
        <v>162</v>
      </c>
      <c r="F556" t="s">
        <v>162</v>
      </c>
      <c r="G556">
        <v>3167.64</v>
      </c>
      <c r="H556" s="12">
        <v>45627</v>
      </c>
    </row>
    <row r="557" spans="2:8" x14ac:dyDescent="0.25">
      <c r="B557" t="s">
        <v>1301</v>
      </c>
      <c r="C557" t="s">
        <v>1302</v>
      </c>
      <c r="D557" t="s">
        <v>1303</v>
      </c>
      <c r="E557" t="s">
        <v>1304</v>
      </c>
      <c r="F557" t="s">
        <v>184</v>
      </c>
      <c r="G557">
        <v>407.04</v>
      </c>
      <c r="H557" s="12">
        <v>45627</v>
      </c>
    </row>
    <row r="558" spans="2:8" x14ac:dyDescent="0.25">
      <c r="B558" t="s">
        <v>1305</v>
      </c>
      <c r="C558" t="s">
        <v>324</v>
      </c>
      <c r="D558" t="s">
        <v>1306</v>
      </c>
      <c r="E558" t="s">
        <v>18</v>
      </c>
      <c r="F558" t="s">
        <v>18</v>
      </c>
      <c r="G558">
        <v>146.96</v>
      </c>
      <c r="H558" s="12">
        <v>45627</v>
      </c>
    </row>
    <row r="559" spans="2:8" x14ac:dyDescent="0.25">
      <c r="B559" t="s">
        <v>1307</v>
      </c>
      <c r="C559" t="s">
        <v>144</v>
      </c>
      <c r="D559" t="s">
        <v>1306</v>
      </c>
      <c r="E559" t="s">
        <v>18</v>
      </c>
      <c r="F559" t="s">
        <v>18</v>
      </c>
      <c r="G559">
        <v>371.41</v>
      </c>
      <c r="H559" s="12">
        <v>45627</v>
      </c>
    </row>
    <row r="560" spans="2:8" x14ac:dyDescent="0.25">
      <c r="B560" t="s">
        <v>1308</v>
      </c>
      <c r="C560" t="s">
        <v>1309</v>
      </c>
      <c r="D560" t="s">
        <v>1310</v>
      </c>
      <c r="E560" t="s">
        <v>70</v>
      </c>
      <c r="F560" t="s">
        <v>70</v>
      </c>
      <c r="G560">
        <v>17136.900000000001</v>
      </c>
      <c r="H560" s="12">
        <v>45627</v>
      </c>
    </row>
    <row r="561" spans="2:8" x14ac:dyDescent="0.25">
      <c r="B561" t="s">
        <v>1311</v>
      </c>
      <c r="C561" t="s">
        <v>1312</v>
      </c>
      <c r="D561" t="s">
        <v>1313</v>
      </c>
      <c r="E561" t="s">
        <v>191</v>
      </c>
      <c r="F561" t="s">
        <v>191</v>
      </c>
      <c r="G561">
        <v>3513.85</v>
      </c>
      <c r="H561" s="12">
        <v>45627</v>
      </c>
    </row>
    <row r="562" spans="2:8" x14ac:dyDescent="0.25">
      <c r="B562" t="s">
        <v>1314</v>
      </c>
      <c r="C562" t="s">
        <v>134</v>
      </c>
      <c r="D562" t="s">
        <v>1315</v>
      </c>
      <c r="E562" t="s">
        <v>163</v>
      </c>
      <c r="F562" t="s">
        <v>163</v>
      </c>
      <c r="G562">
        <v>495.27</v>
      </c>
      <c r="H562" s="12">
        <v>45627</v>
      </c>
    </row>
    <row r="563" spans="2:8" x14ac:dyDescent="0.25">
      <c r="B563" t="s">
        <v>1316</v>
      </c>
      <c r="C563" t="s">
        <v>536</v>
      </c>
      <c r="D563" t="s">
        <v>1317</v>
      </c>
      <c r="E563" t="s">
        <v>163</v>
      </c>
      <c r="F563" t="s">
        <v>163</v>
      </c>
      <c r="G563">
        <v>462.61</v>
      </c>
      <c r="H563" s="12">
        <v>45627</v>
      </c>
    </row>
    <row r="564" spans="2:8" x14ac:dyDescent="0.25">
      <c r="B564" t="s">
        <v>1318</v>
      </c>
      <c r="C564" t="s">
        <v>400</v>
      </c>
      <c r="D564" t="s">
        <v>1319</v>
      </c>
      <c r="E564" t="s">
        <v>262</v>
      </c>
      <c r="F564" t="s">
        <v>163</v>
      </c>
      <c r="G564">
        <v>597.26</v>
      </c>
      <c r="H564" s="12">
        <v>45627</v>
      </c>
    </row>
    <row r="565" spans="2:8" x14ac:dyDescent="0.25">
      <c r="B565" t="s">
        <v>1320</v>
      </c>
      <c r="C565" t="s">
        <v>62</v>
      </c>
      <c r="D565" t="s">
        <v>1321</v>
      </c>
      <c r="E565" t="s">
        <v>262</v>
      </c>
      <c r="F565" t="s">
        <v>262</v>
      </c>
      <c r="G565">
        <v>264.32</v>
      </c>
      <c r="H565" s="12">
        <v>45627</v>
      </c>
    </row>
    <row r="566" spans="2:8" x14ac:dyDescent="0.25">
      <c r="B566" t="s">
        <v>1322</v>
      </c>
      <c r="C566" t="s">
        <v>625</v>
      </c>
      <c r="D566" t="s">
        <v>1323</v>
      </c>
      <c r="E566" t="s">
        <v>157</v>
      </c>
      <c r="F566" t="s">
        <v>157</v>
      </c>
      <c r="G566">
        <v>711.68</v>
      </c>
      <c r="H566" s="12">
        <v>45627</v>
      </c>
    </row>
    <row r="567" spans="2:8" x14ac:dyDescent="0.25">
      <c r="B567" t="s">
        <v>1324</v>
      </c>
      <c r="C567" t="s">
        <v>1325</v>
      </c>
      <c r="D567" t="s">
        <v>1326</v>
      </c>
      <c r="E567" t="s">
        <v>163</v>
      </c>
      <c r="F567" t="s">
        <v>163</v>
      </c>
      <c r="G567">
        <v>1319.4</v>
      </c>
      <c r="H567" s="12">
        <v>45627</v>
      </c>
    </row>
    <row r="568" spans="2:8" x14ac:dyDescent="0.25">
      <c r="B568" t="s">
        <v>1327</v>
      </c>
      <c r="C568" t="s">
        <v>331</v>
      </c>
      <c r="D568" t="s">
        <v>1328</v>
      </c>
      <c r="E568" t="s">
        <v>247</v>
      </c>
      <c r="F568" t="s">
        <v>247</v>
      </c>
      <c r="G568">
        <v>1463.54</v>
      </c>
      <c r="H568" s="12">
        <v>45627</v>
      </c>
    </row>
    <row r="569" spans="2:8" x14ac:dyDescent="0.25">
      <c r="B569" t="s">
        <v>1329</v>
      </c>
      <c r="C569" t="s">
        <v>684</v>
      </c>
      <c r="D569" t="s">
        <v>1330</v>
      </c>
      <c r="E569" t="s">
        <v>247</v>
      </c>
      <c r="F569" t="s">
        <v>247</v>
      </c>
      <c r="G569">
        <v>4758.7700000000004</v>
      </c>
      <c r="H569" s="12">
        <v>45627</v>
      </c>
    </row>
    <row r="570" spans="2:8" x14ac:dyDescent="0.25">
      <c r="B570" t="s">
        <v>1331</v>
      </c>
      <c r="C570" t="s">
        <v>1332</v>
      </c>
      <c r="D570" t="s">
        <v>1333</v>
      </c>
      <c r="E570" t="s">
        <v>247</v>
      </c>
      <c r="F570" t="s">
        <v>157</v>
      </c>
      <c r="G570">
        <v>459.68</v>
      </c>
      <c r="H570" s="12">
        <v>45627</v>
      </c>
    </row>
    <row r="571" spans="2:8" x14ac:dyDescent="0.25">
      <c r="B571" t="s">
        <v>1334</v>
      </c>
      <c r="C571" t="s">
        <v>451</v>
      </c>
      <c r="D571" t="s">
        <v>1335</v>
      </c>
      <c r="E571" t="s">
        <v>247</v>
      </c>
      <c r="F571" t="s">
        <v>247</v>
      </c>
      <c r="G571">
        <v>999.48</v>
      </c>
      <c r="H571" s="12">
        <v>45627</v>
      </c>
    </row>
    <row r="572" spans="2:8" x14ac:dyDescent="0.25">
      <c r="B572" t="s">
        <v>1336</v>
      </c>
      <c r="C572" t="s">
        <v>291</v>
      </c>
      <c r="D572" t="s">
        <v>1333</v>
      </c>
      <c r="E572" t="s">
        <v>247</v>
      </c>
      <c r="F572" t="s">
        <v>247</v>
      </c>
      <c r="G572">
        <v>698.33</v>
      </c>
      <c r="H572" s="12">
        <v>45627</v>
      </c>
    </row>
    <row r="573" spans="2:8" x14ac:dyDescent="0.25">
      <c r="B573" t="s">
        <v>1337</v>
      </c>
      <c r="C573" t="s">
        <v>48</v>
      </c>
      <c r="D573" t="s">
        <v>1338</v>
      </c>
      <c r="E573" t="s">
        <v>247</v>
      </c>
      <c r="F573" t="s">
        <v>247</v>
      </c>
      <c r="G573">
        <v>2170.92</v>
      </c>
      <c r="H573" s="12">
        <v>45627</v>
      </c>
    </row>
    <row r="574" spans="2:8" x14ac:dyDescent="0.25">
      <c r="B574" t="s">
        <v>1339</v>
      </c>
      <c r="C574" t="s">
        <v>1332</v>
      </c>
      <c r="D574" t="s">
        <v>1340</v>
      </c>
      <c r="E574" t="s">
        <v>247</v>
      </c>
      <c r="F574" t="s">
        <v>157</v>
      </c>
      <c r="G574">
        <v>273.93</v>
      </c>
      <c r="H574" s="12">
        <v>45627</v>
      </c>
    </row>
    <row r="575" spans="2:8" x14ac:dyDescent="0.25">
      <c r="B575" t="s">
        <v>1341</v>
      </c>
      <c r="C575" t="s">
        <v>117</v>
      </c>
      <c r="D575" t="s">
        <v>1342</v>
      </c>
      <c r="E575" t="s">
        <v>247</v>
      </c>
      <c r="F575" t="s">
        <v>157</v>
      </c>
      <c r="G575">
        <v>139.22999999999999</v>
      </c>
      <c r="H575" s="12">
        <v>45627</v>
      </c>
    </row>
    <row r="576" spans="2:8" x14ac:dyDescent="0.25">
      <c r="B576" t="s">
        <v>1343</v>
      </c>
      <c r="C576" t="s">
        <v>51</v>
      </c>
      <c r="D576" t="s">
        <v>1330</v>
      </c>
      <c r="E576" t="s">
        <v>247</v>
      </c>
      <c r="F576" t="s">
        <v>247</v>
      </c>
      <c r="G576">
        <v>875.07</v>
      </c>
      <c r="H576" s="12">
        <v>45627</v>
      </c>
    </row>
    <row r="577" spans="2:8" x14ac:dyDescent="0.25">
      <c r="B577" t="s">
        <v>1344</v>
      </c>
      <c r="C577" t="s">
        <v>104</v>
      </c>
      <c r="D577" t="s">
        <v>1345</v>
      </c>
      <c r="E577" t="s">
        <v>247</v>
      </c>
      <c r="F577" t="s">
        <v>247</v>
      </c>
      <c r="G577">
        <v>2370.33</v>
      </c>
      <c r="H577" s="12">
        <v>45627</v>
      </c>
    </row>
    <row r="578" spans="2:8" x14ac:dyDescent="0.25">
      <c r="B578" t="s">
        <v>1346</v>
      </c>
      <c r="C578" t="s">
        <v>51</v>
      </c>
      <c r="D578" t="s">
        <v>1347</v>
      </c>
      <c r="E578" t="s">
        <v>247</v>
      </c>
      <c r="F578" t="s">
        <v>247</v>
      </c>
      <c r="G578">
        <v>1504.95</v>
      </c>
      <c r="H578" s="12">
        <v>45627</v>
      </c>
    </row>
    <row r="579" spans="2:8" x14ac:dyDescent="0.25">
      <c r="B579" t="s">
        <v>1348</v>
      </c>
      <c r="C579" t="s">
        <v>51</v>
      </c>
      <c r="D579" t="s">
        <v>1342</v>
      </c>
      <c r="E579" t="s">
        <v>247</v>
      </c>
      <c r="F579" t="s">
        <v>247</v>
      </c>
      <c r="G579">
        <v>1180.03</v>
      </c>
      <c r="H579" s="12">
        <v>45627</v>
      </c>
    </row>
    <row r="580" spans="2:8" x14ac:dyDescent="0.25">
      <c r="B580" t="s">
        <v>1349</v>
      </c>
      <c r="C580" t="s">
        <v>352</v>
      </c>
      <c r="D580" t="s">
        <v>1350</v>
      </c>
      <c r="E580" t="s">
        <v>247</v>
      </c>
      <c r="F580" t="s">
        <v>247</v>
      </c>
      <c r="G580">
        <v>2567.5300000000002</v>
      </c>
      <c r="H580" s="12">
        <v>45627</v>
      </c>
    </row>
    <row r="581" spans="2:8" x14ac:dyDescent="0.25">
      <c r="B581" t="s">
        <v>1351</v>
      </c>
      <c r="C581" t="s">
        <v>97</v>
      </c>
      <c r="D581" t="s">
        <v>1342</v>
      </c>
      <c r="E581" t="s">
        <v>247</v>
      </c>
      <c r="F581" t="s">
        <v>247</v>
      </c>
      <c r="G581">
        <v>2124.06</v>
      </c>
      <c r="H581" s="12">
        <v>45627</v>
      </c>
    </row>
    <row r="582" spans="2:8" x14ac:dyDescent="0.25">
      <c r="B582" t="s">
        <v>1352</v>
      </c>
      <c r="C582" t="s">
        <v>280</v>
      </c>
      <c r="D582" t="s">
        <v>1353</v>
      </c>
      <c r="E582" t="s">
        <v>247</v>
      </c>
      <c r="F582" t="s">
        <v>247</v>
      </c>
      <c r="G582">
        <v>568.83000000000004</v>
      </c>
      <c r="H582" s="12">
        <v>45627</v>
      </c>
    </row>
    <row r="583" spans="2:8" x14ac:dyDescent="0.25">
      <c r="B583" t="s">
        <v>1354</v>
      </c>
      <c r="C583" t="s">
        <v>121</v>
      </c>
      <c r="D583" t="s">
        <v>1355</v>
      </c>
      <c r="E583" t="s">
        <v>1356</v>
      </c>
      <c r="F583" t="s">
        <v>101</v>
      </c>
      <c r="G583">
        <v>917.64</v>
      </c>
      <c r="H583" s="12">
        <v>45627</v>
      </c>
    </row>
    <row r="584" spans="2:8" x14ac:dyDescent="0.25">
      <c r="B584" t="s">
        <v>1357</v>
      </c>
      <c r="C584" t="s">
        <v>1358</v>
      </c>
      <c r="D584" t="s">
        <v>479</v>
      </c>
      <c r="E584" t="s">
        <v>1356</v>
      </c>
      <c r="F584" t="s">
        <v>101</v>
      </c>
      <c r="G584">
        <v>1636.34</v>
      </c>
      <c r="H584" s="12">
        <v>45627</v>
      </c>
    </row>
    <row r="585" spans="2:8" x14ac:dyDescent="0.25">
      <c r="B585" t="s">
        <v>1359</v>
      </c>
      <c r="C585" t="s">
        <v>1152</v>
      </c>
      <c r="D585" t="s">
        <v>1360</v>
      </c>
      <c r="E585" t="s">
        <v>1356</v>
      </c>
      <c r="F585" t="s">
        <v>101</v>
      </c>
      <c r="G585">
        <v>235.51</v>
      </c>
      <c r="H585" s="12">
        <v>45627</v>
      </c>
    </row>
    <row r="586" spans="2:8" x14ac:dyDescent="0.25">
      <c r="B586" t="s">
        <v>1361</v>
      </c>
      <c r="C586" t="s">
        <v>335</v>
      </c>
      <c r="D586" t="s">
        <v>1362</v>
      </c>
      <c r="E586" t="s">
        <v>1356</v>
      </c>
      <c r="F586" t="s">
        <v>101</v>
      </c>
      <c r="G586">
        <v>804.14</v>
      </c>
      <c r="H586" s="12">
        <v>45627</v>
      </c>
    </row>
    <row r="587" spans="2:8" x14ac:dyDescent="0.25">
      <c r="B587" t="s">
        <v>1363</v>
      </c>
      <c r="C587" t="s">
        <v>1364</v>
      </c>
      <c r="D587" t="s">
        <v>1365</v>
      </c>
      <c r="E587" t="s">
        <v>214</v>
      </c>
      <c r="F587" t="s">
        <v>214</v>
      </c>
      <c r="G587">
        <v>251.35</v>
      </c>
      <c r="H587" s="12">
        <v>45627</v>
      </c>
    </row>
    <row r="588" spans="2:8" x14ac:dyDescent="0.25">
      <c r="B588" t="s">
        <v>1366</v>
      </c>
      <c r="C588" t="s">
        <v>1367</v>
      </c>
      <c r="D588" t="s">
        <v>1166</v>
      </c>
      <c r="E588" t="s">
        <v>101</v>
      </c>
      <c r="F588" t="s">
        <v>101</v>
      </c>
      <c r="G588">
        <v>3590.27</v>
      </c>
      <c r="H588" s="12">
        <v>45627</v>
      </c>
    </row>
    <row r="589" spans="2:8" x14ac:dyDescent="0.25">
      <c r="B589" t="s">
        <v>1368</v>
      </c>
      <c r="C589" t="s">
        <v>1369</v>
      </c>
      <c r="D589" t="s">
        <v>1370</v>
      </c>
      <c r="E589" t="s">
        <v>101</v>
      </c>
      <c r="F589" t="s">
        <v>101</v>
      </c>
      <c r="G589">
        <v>643.57000000000005</v>
      </c>
      <c r="H589" s="12">
        <v>45627</v>
      </c>
    </row>
    <row r="590" spans="2:8" x14ac:dyDescent="0.25">
      <c r="B590" t="s">
        <v>1371</v>
      </c>
      <c r="C590" t="s">
        <v>487</v>
      </c>
      <c r="D590" t="s">
        <v>1372</v>
      </c>
      <c r="E590" t="s">
        <v>101</v>
      </c>
      <c r="F590" t="s">
        <v>101</v>
      </c>
      <c r="G590">
        <v>1277.71</v>
      </c>
      <c r="H590" s="12">
        <v>45627</v>
      </c>
    </row>
    <row r="591" spans="2:8" x14ac:dyDescent="0.25">
      <c r="B591" t="s">
        <v>1373</v>
      </c>
      <c r="C591" t="s">
        <v>66</v>
      </c>
      <c r="D591" t="s">
        <v>1374</v>
      </c>
      <c r="E591" t="s">
        <v>101</v>
      </c>
      <c r="F591" t="s">
        <v>101</v>
      </c>
      <c r="G591">
        <v>1747</v>
      </c>
      <c r="H591" s="12">
        <v>45627</v>
      </c>
    </row>
    <row r="592" spans="2:8" x14ac:dyDescent="0.25">
      <c r="B592" t="s">
        <v>1375</v>
      </c>
      <c r="C592" t="s">
        <v>42</v>
      </c>
      <c r="D592" t="s">
        <v>1376</v>
      </c>
      <c r="E592" t="s">
        <v>101</v>
      </c>
      <c r="F592" t="s">
        <v>101</v>
      </c>
      <c r="G592">
        <v>2047.62</v>
      </c>
      <c r="H592" s="12">
        <v>45627</v>
      </c>
    </row>
    <row r="593" spans="2:8" x14ac:dyDescent="0.25">
      <c r="B593" t="s">
        <v>1377</v>
      </c>
      <c r="C593" t="s">
        <v>64</v>
      </c>
      <c r="D593" t="s">
        <v>1378</v>
      </c>
      <c r="E593" t="s">
        <v>101</v>
      </c>
      <c r="F593" t="s">
        <v>101</v>
      </c>
      <c r="G593">
        <v>340.05</v>
      </c>
      <c r="H593" s="12">
        <v>45627</v>
      </c>
    </row>
    <row r="594" spans="2:8" x14ac:dyDescent="0.25">
      <c r="B594" t="s">
        <v>1379</v>
      </c>
      <c r="C594" t="s">
        <v>1380</v>
      </c>
      <c r="D594" t="s">
        <v>1381</v>
      </c>
      <c r="E594" t="s">
        <v>101</v>
      </c>
      <c r="F594" t="s">
        <v>101</v>
      </c>
      <c r="G594">
        <v>1090.4000000000001</v>
      </c>
      <c r="H594" s="12">
        <v>45627</v>
      </c>
    </row>
    <row r="595" spans="2:8" x14ac:dyDescent="0.25">
      <c r="B595" t="s">
        <v>1382</v>
      </c>
      <c r="C595" t="s">
        <v>1383</v>
      </c>
      <c r="D595" t="s">
        <v>1355</v>
      </c>
      <c r="E595" t="s">
        <v>101</v>
      </c>
      <c r="F595" t="s">
        <v>101</v>
      </c>
      <c r="G595">
        <v>698.77</v>
      </c>
      <c r="H595" s="12">
        <v>45627</v>
      </c>
    </row>
    <row r="596" spans="2:8" x14ac:dyDescent="0.25">
      <c r="B596" t="s">
        <v>1384</v>
      </c>
      <c r="C596" t="s">
        <v>134</v>
      </c>
      <c r="D596" t="s">
        <v>1385</v>
      </c>
      <c r="E596" t="s">
        <v>101</v>
      </c>
      <c r="F596" t="s">
        <v>101</v>
      </c>
      <c r="G596">
        <v>1129.76</v>
      </c>
      <c r="H596" s="12">
        <v>45627</v>
      </c>
    </row>
    <row r="597" spans="2:8" x14ac:dyDescent="0.25">
      <c r="B597" t="s">
        <v>1386</v>
      </c>
      <c r="C597" t="s">
        <v>426</v>
      </c>
      <c r="D597" t="s">
        <v>1387</v>
      </c>
      <c r="E597" t="s">
        <v>101</v>
      </c>
      <c r="F597" t="s">
        <v>101</v>
      </c>
      <c r="G597">
        <v>644.05999999999995</v>
      </c>
      <c r="H597" s="12">
        <v>45627</v>
      </c>
    </row>
    <row r="598" spans="2:8" x14ac:dyDescent="0.25">
      <c r="B598" t="s">
        <v>1388</v>
      </c>
      <c r="C598" t="s">
        <v>371</v>
      </c>
      <c r="D598" t="s">
        <v>777</v>
      </c>
      <c r="E598" t="s">
        <v>101</v>
      </c>
      <c r="F598" t="s">
        <v>101</v>
      </c>
      <c r="G598">
        <v>197.42</v>
      </c>
      <c r="H598" s="12">
        <v>45627</v>
      </c>
    </row>
    <row r="599" spans="2:8" x14ac:dyDescent="0.25">
      <c r="B599" t="s">
        <v>1389</v>
      </c>
      <c r="C599" t="s">
        <v>1390</v>
      </c>
      <c r="D599" t="s">
        <v>1391</v>
      </c>
      <c r="E599" t="s">
        <v>101</v>
      </c>
      <c r="F599" t="s">
        <v>101</v>
      </c>
      <c r="G599">
        <v>3892.64</v>
      </c>
      <c r="H599" s="12">
        <v>45627</v>
      </c>
    </row>
    <row r="600" spans="2:8" x14ac:dyDescent="0.25">
      <c r="B600" t="s">
        <v>1392</v>
      </c>
      <c r="C600" t="s">
        <v>752</v>
      </c>
      <c r="D600" t="s">
        <v>783</v>
      </c>
      <c r="E600" t="s">
        <v>101</v>
      </c>
      <c r="F600" t="s">
        <v>101</v>
      </c>
      <c r="G600">
        <v>2171.6</v>
      </c>
      <c r="H600" s="12">
        <v>45627</v>
      </c>
    </row>
    <row r="601" spans="2:8" x14ac:dyDescent="0.25">
      <c r="B601" t="s">
        <v>1393</v>
      </c>
      <c r="C601" t="s">
        <v>768</v>
      </c>
      <c r="D601" t="s">
        <v>1394</v>
      </c>
      <c r="E601" t="s">
        <v>101</v>
      </c>
      <c r="F601" t="s">
        <v>101</v>
      </c>
      <c r="G601">
        <v>599.03</v>
      </c>
      <c r="H601" s="12">
        <v>45627</v>
      </c>
    </row>
    <row r="602" spans="2:8" x14ac:dyDescent="0.25">
      <c r="B602" t="s">
        <v>1395</v>
      </c>
      <c r="C602" t="s">
        <v>465</v>
      </c>
      <c r="D602" t="s">
        <v>1355</v>
      </c>
      <c r="E602" t="s">
        <v>101</v>
      </c>
      <c r="F602" t="s">
        <v>101</v>
      </c>
      <c r="G602">
        <v>721.31</v>
      </c>
      <c r="H602" s="12">
        <v>45627</v>
      </c>
    </row>
    <row r="603" spans="2:8" x14ac:dyDescent="0.25">
      <c r="B603" t="s">
        <v>1396</v>
      </c>
      <c r="C603" t="s">
        <v>1397</v>
      </c>
      <c r="D603" t="s">
        <v>1398</v>
      </c>
      <c r="E603" t="s">
        <v>101</v>
      </c>
      <c r="F603" t="s">
        <v>101</v>
      </c>
      <c r="G603">
        <v>108.71</v>
      </c>
      <c r="H603" s="12">
        <v>45627</v>
      </c>
    </row>
    <row r="604" spans="2:8" x14ac:dyDescent="0.25">
      <c r="B604" t="s">
        <v>1399</v>
      </c>
      <c r="C604" t="s">
        <v>768</v>
      </c>
      <c r="D604" t="s">
        <v>1400</v>
      </c>
      <c r="E604" t="s">
        <v>251</v>
      </c>
      <c r="F604" t="s">
        <v>251</v>
      </c>
      <c r="G604">
        <v>444.69</v>
      </c>
      <c r="H604" s="12">
        <v>45627</v>
      </c>
    </row>
    <row r="605" spans="2:8" x14ac:dyDescent="0.25">
      <c r="B605" t="s">
        <v>1401</v>
      </c>
      <c r="C605" t="s">
        <v>1402</v>
      </c>
      <c r="D605" t="s">
        <v>1403</v>
      </c>
      <c r="E605" t="s">
        <v>251</v>
      </c>
      <c r="F605" t="s">
        <v>251</v>
      </c>
      <c r="G605">
        <v>256.2</v>
      </c>
      <c r="H605" s="12">
        <v>45627</v>
      </c>
    </row>
    <row r="606" spans="2:8" x14ac:dyDescent="0.25">
      <c r="B606" t="s">
        <v>1404</v>
      </c>
      <c r="C606" t="s">
        <v>536</v>
      </c>
      <c r="D606" t="s">
        <v>1405</v>
      </c>
      <c r="E606" t="s">
        <v>251</v>
      </c>
      <c r="F606" t="s">
        <v>251</v>
      </c>
      <c r="G606">
        <v>659.97</v>
      </c>
      <c r="H606" s="12">
        <v>45627</v>
      </c>
    </row>
    <row r="607" spans="2:8" x14ac:dyDescent="0.25">
      <c r="B607" t="s">
        <v>1406</v>
      </c>
      <c r="C607" t="s">
        <v>291</v>
      </c>
      <c r="D607" t="s">
        <v>1407</v>
      </c>
      <c r="E607" t="s">
        <v>251</v>
      </c>
      <c r="F607" t="s">
        <v>251</v>
      </c>
      <c r="G607">
        <v>96.09</v>
      </c>
      <c r="H607" s="12">
        <v>45627</v>
      </c>
    </row>
    <row r="608" spans="2:8" x14ac:dyDescent="0.25">
      <c r="B608" t="s">
        <v>1408</v>
      </c>
      <c r="C608" t="s">
        <v>1409</v>
      </c>
      <c r="D608" t="s">
        <v>1410</v>
      </c>
      <c r="E608" t="s">
        <v>251</v>
      </c>
      <c r="F608" t="s">
        <v>251</v>
      </c>
      <c r="G608">
        <v>344.85</v>
      </c>
      <c r="H608" s="12">
        <v>45627</v>
      </c>
    </row>
    <row r="609" spans="2:8" x14ac:dyDescent="0.25">
      <c r="B609" t="s">
        <v>1411</v>
      </c>
      <c r="C609" t="s">
        <v>62</v>
      </c>
      <c r="D609" t="s">
        <v>1353</v>
      </c>
      <c r="E609" t="s">
        <v>251</v>
      </c>
      <c r="F609" t="s">
        <v>251</v>
      </c>
      <c r="G609">
        <v>319.77999999999997</v>
      </c>
      <c r="H609" s="12">
        <v>45627</v>
      </c>
    </row>
    <row r="610" spans="2:8" x14ac:dyDescent="0.25">
      <c r="B610" t="s">
        <v>1412</v>
      </c>
      <c r="C610" t="s">
        <v>1413</v>
      </c>
      <c r="D610" t="s">
        <v>1414</v>
      </c>
      <c r="E610" t="s">
        <v>251</v>
      </c>
      <c r="F610" t="s">
        <v>251</v>
      </c>
      <c r="G610">
        <v>127.94</v>
      </c>
      <c r="H610" s="12">
        <v>45627</v>
      </c>
    </row>
    <row r="611" spans="2:8" x14ac:dyDescent="0.25">
      <c r="B611" t="s">
        <v>1415</v>
      </c>
      <c r="C611" t="s">
        <v>352</v>
      </c>
      <c r="D611" t="s">
        <v>1416</v>
      </c>
      <c r="E611" t="s">
        <v>251</v>
      </c>
      <c r="F611" t="s">
        <v>251</v>
      </c>
      <c r="G611">
        <v>342.73</v>
      </c>
      <c r="H611" s="12">
        <v>45627</v>
      </c>
    </row>
    <row r="612" spans="2:8" x14ac:dyDescent="0.25">
      <c r="B612" t="s">
        <v>1417</v>
      </c>
      <c r="C612" t="s">
        <v>551</v>
      </c>
      <c r="D612" t="s">
        <v>1418</v>
      </c>
      <c r="E612" t="s">
        <v>251</v>
      </c>
      <c r="F612" t="s">
        <v>251</v>
      </c>
      <c r="G612">
        <v>154.75</v>
      </c>
      <c r="H612" s="12">
        <v>45627</v>
      </c>
    </row>
    <row r="613" spans="2:8" x14ac:dyDescent="0.25">
      <c r="B613" t="s">
        <v>1419</v>
      </c>
      <c r="C613" t="s">
        <v>551</v>
      </c>
      <c r="D613" t="s">
        <v>1420</v>
      </c>
      <c r="E613" t="s">
        <v>251</v>
      </c>
      <c r="F613" t="s">
        <v>251</v>
      </c>
      <c r="G613">
        <v>2108.0500000000002</v>
      </c>
      <c r="H613" s="12">
        <v>45627</v>
      </c>
    </row>
    <row r="614" spans="2:8" x14ac:dyDescent="0.25">
      <c r="B614" t="s">
        <v>1421</v>
      </c>
      <c r="C614" t="s">
        <v>97</v>
      </c>
      <c r="D614" t="s">
        <v>1422</v>
      </c>
      <c r="E614" t="s">
        <v>251</v>
      </c>
      <c r="F614" t="s">
        <v>251</v>
      </c>
      <c r="G614">
        <v>18.91</v>
      </c>
      <c r="H614" s="12">
        <v>45627</v>
      </c>
    </row>
    <row r="615" spans="2:8" x14ac:dyDescent="0.25">
      <c r="B615" t="s">
        <v>1423</v>
      </c>
      <c r="C615" t="s">
        <v>551</v>
      </c>
      <c r="D615" t="s">
        <v>1424</v>
      </c>
      <c r="E615" t="s">
        <v>251</v>
      </c>
      <c r="F615" t="s">
        <v>251</v>
      </c>
      <c r="G615">
        <v>1582.38</v>
      </c>
      <c r="H615" s="12">
        <v>45627</v>
      </c>
    </row>
    <row r="616" spans="2:8" x14ac:dyDescent="0.25">
      <c r="B616" t="s">
        <v>1425</v>
      </c>
      <c r="C616" t="s">
        <v>324</v>
      </c>
      <c r="D616" t="s">
        <v>1426</v>
      </c>
      <c r="E616" t="s">
        <v>251</v>
      </c>
      <c r="F616" t="s">
        <v>251</v>
      </c>
      <c r="G616">
        <v>1563.47</v>
      </c>
      <c r="H616" s="12">
        <v>45627</v>
      </c>
    </row>
    <row r="617" spans="2:8" x14ac:dyDescent="0.25">
      <c r="B617" t="s">
        <v>1427</v>
      </c>
      <c r="C617" t="s">
        <v>291</v>
      </c>
      <c r="D617" t="s">
        <v>1428</v>
      </c>
      <c r="E617" t="s">
        <v>251</v>
      </c>
      <c r="F617" t="s">
        <v>251</v>
      </c>
      <c r="G617">
        <v>174.77</v>
      </c>
      <c r="H617" s="12">
        <v>45627</v>
      </c>
    </row>
    <row r="618" spans="2:8" x14ac:dyDescent="0.25">
      <c r="B618" t="s">
        <v>1429</v>
      </c>
      <c r="C618" t="s">
        <v>291</v>
      </c>
      <c r="D618" t="s">
        <v>358</v>
      </c>
      <c r="E618" t="s">
        <v>251</v>
      </c>
      <c r="F618" t="s">
        <v>251</v>
      </c>
      <c r="G618">
        <v>1630.65</v>
      </c>
      <c r="H618" s="12">
        <v>45627</v>
      </c>
    </row>
    <row r="619" spans="2:8" x14ac:dyDescent="0.25">
      <c r="B619" t="s">
        <v>1430</v>
      </c>
      <c r="C619" t="s">
        <v>291</v>
      </c>
      <c r="D619" t="s">
        <v>1431</v>
      </c>
      <c r="E619" t="s">
        <v>251</v>
      </c>
      <c r="F619" t="s">
        <v>251</v>
      </c>
      <c r="G619">
        <v>469.79</v>
      </c>
      <c r="H619" s="12">
        <v>45627</v>
      </c>
    </row>
    <row r="620" spans="2:8" x14ac:dyDescent="0.25">
      <c r="B620" t="s">
        <v>1432</v>
      </c>
      <c r="C620" t="s">
        <v>487</v>
      </c>
      <c r="D620" t="s">
        <v>1433</v>
      </c>
      <c r="E620" t="s">
        <v>251</v>
      </c>
      <c r="F620" t="s">
        <v>251</v>
      </c>
      <c r="G620">
        <v>107.01</v>
      </c>
      <c r="H620" s="12">
        <v>45627</v>
      </c>
    </row>
    <row r="621" spans="2:8" x14ac:dyDescent="0.25">
      <c r="B621" t="s">
        <v>1434</v>
      </c>
      <c r="C621" t="s">
        <v>387</v>
      </c>
      <c r="D621" t="s">
        <v>1435</v>
      </c>
      <c r="E621" t="s">
        <v>251</v>
      </c>
      <c r="F621" t="s">
        <v>251</v>
      </c>
      <c r="G621">
        <v>302.70999999999998</v>
      </c>
      <c r="H621" s="12">
        <v>45627</v>
      </c>
    </row>
    <row r="622" spans="2:8" x14ac:dyDescent="0.25">
      <c r="B622" t="s">
        <v>1436</v>
      </c>
      <c r="C622" t="s">
        <v>324</v>
      </c>
      <c r="D622" t="s">
        <v>393</v>
      </c>
      <c r="E622" t="s">
        <v>251</v>
      </c>
      <c r="F622" t="s">
        <v>251</v>
      </c>
      <c r="G622">
        <v>155.97</v>
      </c>
      <c r="H622" s="12">
        <v>45627</v>
      </c>
    </row>
    <row r="623" spans="2:8" x14ac:dyDescent="0.25">
      <c r="B623" t="s">
        <v>1437</v>
      </c>
      <c r="C623" t="s">
        <v>465</v>
      </c>
      <c r="D623" t="s">
        <v>1438</v>
      </c>
      <c r="E623" t="s">
        <v>251</v>
      </c>
      <c r="F623" t="s">
        <v>251</v>
      </c>
      <c r="G623">
        <v>250.58</v>
      </c>
      <c r="H623" s="12">
        <v>45627</v>
      </c>
    </row>
    <row r="624" spans="2:8" x14ac:dyDescent="0.25">
      <c r="B624" t="s">
        <v>1439</v>
      </c>
      <c r="C624" t="s">
        <v>1440</v>
      </c>
      <c r="D624" t="s">
        <v>1300</v>
      </c>
      <c r="E624" t="s">
        <v>251</v>
      </c>
      <c r="F624" t="s">
        <v>251</v>
      </c>
      <c r="G624">
        <v>198.05</v>
      </c>
      <c r="H624" s="12">
        <v>45627</v>
      </c>
    </row>
    <row r="625" spans="2:8" x14ac:dyDescent="0.25">
      <c r="B625" t="s">
        <v>1441</v>
      </c>
      <c r="C625" t="s">
        <v>1442</v>
      </c>
      <c r="D625" t="s">
        <v>1443</v>
      </c>
      <c r="E625" t="s">
        <v>251</v>
      </c>
      <c r="F625" t="s">
        <v>251</v>
      </c>
      <c r="G625">
        <v>138.15</v>
      </c>
      <c r="H625" s="12">
        <v>45627</v>
      </c>
    </row>
    <row r="626" spans="2:8" x14ac:dyDescent="0.25">
      <c r="B626" t="s">
        <v>1444</v>
      </c>
      <c r="C626" t="s">
        <v>302</v>
      </c>
      <c r="D626" t="s">
        <v>1405</v>
      </c>
      <c r="E626" t="s">
        <v>251</v>
      </c>
      <c r="F626" t="s">
        <v>251</v>
      </c>
      <c r="G626">
        <v>119.4</v>
      </c>
      <c r="H626" s="12">
        <v>45627</v>
      </c>
    </row>
    <row r="627" spans="2:8" x14ac:dyDescent="0.25">
      <c r="B627" t="s">
        <v>1445</v>
      </c>
      <c r="C627" t="s">
        <v>1380</v>
      </c>
      <c r="D627" t="s">
        <v>1446</v>
      </c>
      <c r="E627" t="s">
        <v>251</v>
      </c>
      <c r="F627" t="s">
        <v>251</v>
      </c>
      <c r="G627">
        <v>2220.36</v>
      </c>
      <c r="H627" s="12">
        <v>45627</v>
      </c>
    </row>
    <row r="628" spans="2:8" x14ac:dyDescent="0.25">
      <c r="B628" t="s">
        <v>1447</v>
      </c>
      <c r="C628" t="s">
        <v>324</v>
      </c>
      <c r="D628" t="s">
        <v>1448</v>
      </c>
      <c r="E628" t="s">
        <v>251</v>
      </c>
      <c r="F628" t="s">
        <v>251</v>
      </c>
      <c r="G628">
        <v>55.08</v>
      </c>
      <c r="H628" s="12">
        <v>45627</v>
      </c>
    </row>
    <row r="629" spans="2:8" x14ac:dyDescent="0.25">
      <c r="B629" t="s">
        <v>1449</v>
      </c>
      <c r="C629" t="s">
        <v>551</v>
      </c>
      <c r="D629" t="s">
        <v>1450</v>
      </c>
      <c r="E629" t="s">
        <v>251</v>
      </c>
      <c r="F629" t="s">
        <v>251</v>
      </c>
      <c r="G629">
        <v>1633.93</v>
      </c>
      <c r="H629" s="12">
        <v>45627</v>
      </c>
    </row>
    <row r="630" spans="2:8" x14ac:dyDescent="0.25">
      <c r="B630" t="s">
        <v>1451</v>
      </c>
      <c r="C630" t="s">
        <v>1397</v>
      </c>
      <c r="D630" t="s">
        <v>1452</v>
      </c>
      <c r="E630" t="s">
        <v>251</v>
      </c>
      <c r="F630" t="s">
        <v>251</v>
      </c>
      <c r="G630">
        <v>640.57000000000005</v>
      </c>
      <c r="H630" s="12">
        <v>45627</v>
      </c>
    </row>
    <row r="631" spans="2:8" x14ac:dyDescent="0.25">
      <c r="B631" t="s">
        <v>1453</v>
      </c>
      <c r="C631" t="s">
        <v>738</v>
      </c>
      <c r="D631" t="s">
        <v>1454</v>
      </c>
      <c r="E631" t="s">
        <v>251</v>
      </c>
      <c r="F631" t="s">
        <v>251</v>
      </c>
      <c r="G631">
        <v>276.44</v>
      </c>
      <c r="H631" s="12">
        <v>45627</v>
      </c>
    </row>
    <row r="632" spans="2:8" x14ac:dyDescent="0.25">
      <c r="B632" t="s">
        <v>1455</v>
      </c>
      <c r="C632" t="s">
        <v>551</v>
      </c>
      <c r="D632" t="s">
        <v>1424</v>
      </c>
      <c r="E632" t="s">
        <v>251</v>
      </c>
      <c r="F632" t="s">
        <v>251</v>
      </c>
      <c r="G632">
        <v>883.02</v>
      </c>
      <c r="H632" s="12">
        <v>45627</v>
      </c>
    </row>
    <row r="633" spans="2:8" x14ac:dyDescent="0.25">
      <c r="B633" t="s">
        <v>1456</v>
      </c>
      <c r="C633" t="s">
        <v>324</v>
      </c>
      <c r="D633" t="s">
        <v>1457</v>
      </c>
      <c r="E633" t="s">
        <v>251</v>
      </c>
      <c r="F633" t="s">
        <v>251</v>
      </c>
      <c r="G633">
        <v>361.32</v>
      </c>
      <c r="H633" s="12">
        <v>45627</v>
      </c>
    </row>
    <row r="634" spans="2:8" x14ac:dyDescent="0.25">
      <c r="B634" t="s">
        <v>1458</v>
      </c>
      <c r="C634" t="s">
        <v>324</v>
      </c>
      <c r="D634" t="s">
        <v>1459</v>
      </c>
      <c r="E634" t="s">
        <v>251</v>
      </c>
      <c r="F634" t="s">
        <v>251</v>
      </c>
      <c r="G634">
        <v>274.74</v>
      </c>
      <c r="H634" s="12">
        <v>45627</v>
      </c>
    </row>
    <row r="635" spans="2:8" x14ac:dyDescent="0.25">
      <c r="B635" t="s">
        <v>1460</v>
      </c>
      <c r="C635" t="s">
        <v>409</v>
      </c>
      <c r="D635" t="s">
        <v>1461</v>
      </c>
      <c r="E635" t="s">
        <v>251</v>
      </c>
      <c r="F635" t="s">
        <v>251</v>
      </c>
      <c r="G635">
        <v>883.48</v>
      </c>
      <c r="H635" s="12">
        <v>45627</v>
      </c>
    </row>
    <row r="636" spans="2:8" x14ac:dyDescent="0.25">
      <c r="B636" t="s">
        <v>1462</v>
      </c>
      <c r="C636" t="s">
        <v>837</v>
      </c>
      <c r="D636" t="s">
        <v>1438</v>
      </c>
      <c r="E636" t="s">
        <v>251</v>
      </c>
      <c r="F636" t="s">
        <v>251</v>
      </c>
      <c r="G636">
        <v>302.5</v>
      </c>
      <c r="H636" s="12">
        <v>45627</v>
      </c>
    </row>
    <row r="637" spans="2:8" x14ac:dyDescent="0.25">
      <c r="B637" t="s">
        <v>1463</v>
      </c>
      <c r="C637" t="s">
        <v>1464</v>
      </c>
      <c r="D637" t="s">
        <v>1465</v>
      </c>
      <c r="E637" t="s">
        <v>251</v>
      </c>
      <c r="F637" t="s">
        <v>251</v>
      </c>
      <c r="G637">
        <v>812.6</v>
      </c>
      <c r="H637" s="12">
        <v>45627</v>
      </c>
    </row>
    <row r="638" spans="2:8" x14ac:dyDescent="0.25">
      <c r="B638" t="s">
        <v>1466</v>
      </c>
      <c r="C638" t="s">
        <v>546</v>
      </c>
      <c r="D638" t="s">
        <v>1467</v>
      </c>
      <c r="E638" t="s">
        <v>251</v>
      </c>
      <c r="F638" t="s">
        <v>251</v>
      </c>
      <c r="G638">
        <v>272.11</v>
      </c>
      <c r="H638" s="12">
        <v>45627</v>
      </c>
    </row>
    <row r="639" spans="2:8" x14ac:dyDescent="0.25">
      <c r="B639" t="s">
        <v>1468</v>
      </c>
      <c r="C639" t="s">
        <v>546</v>
      </c>
      <c r="D639" t="s">
        <v>1469</v>
      </c>
      <c r="E639" t="s">
        <v>251</v>
      </c>
      <c r="F639" t="s">
        <v>251</v>
      </c>
      <c r="G639">
        <v>144.32</v>
      </c>
      <c r="H639" s="12">
        <v>45627</v>
      </c>
    </row>
    <row r="640" spans="2:8" x14ac:dyDescent="0.25">
      <c r="B640" t="s">
        <v>1470</v>
      </c>
      <c r="C640" t="s">
        <v>738</v>
      </c>
      <c r="D640" t="s">
        <v>1471</v>
      </c>
      <c r="E640" t="s">
        <v>251</v>
      </c>
      <c r="F640" t="s">
        <v>251</v>
      </c>
      <c r="G640">
        <v>614.6</v>
      </c>
      <c r="H640" s="12">
        <v>45627</v>
      </c>
    </row>
    <row r="641" spans="2:8" x14ac:dyDescent="0.25">
      <c r="B641" t="s">
        <v>1472</v>
      </c>
      <c r="C641" t="s">
        <v>551</v>
      </c>
      <c r="D641" t="s">
        <v>1473</v>
      </c>
      <c r="E641" t="s">
        <v>251</v>
      </c>
      <c r="F641" t="s">
        <v>251</v>
      </c>
      <c r="G641">
        <v>700.5</v>
      </c>
      <c r="H641" s="12">
        <v>45627</v>
      </c>
    </row>
    <row r="642" spans="2:8" x14ac:dyDescent="0.25">
      <c r="B642" t="s">
        <v>1474</v>
      </c>
      <c r="C642" t="s">
        <v>453</v>
      </c>
      <c r="D642" t="s">
        <v>1475</v>
      </c>
      <c r="E642" t="s">
        <v>210</v>
      </c>
      <c r="F642" t="s">
        <v>210</v>
      </c>
      <c r="G642">
        <v>1720.3</v>
      </c>
      <c r="H642" s="12">
        <v>45627</v>
      </c>
    </row>
    <row r="643" spans="2:8" x14ac:dyDescent="0.25">
      <c r="B643" t="s">
        <v>1476</v>
      </c>
      <c r="C643" t="s">
        <v>302</v>
      </c>
      <c r="D643" t="s">
        <v>1303</v>
      </c>
      <c r="E643" t="s">
        <v>210</v>
      </c>
      <c r="F643" t="s">
        <v>101</v>
      </c>
      <c r="G643">
        <v>136.63999999999999</v>
      </c>
      <c r="H643" s="12">
        <v>45627</v>
      </c>
    </row>
    <row r="644" spans="2:8" x14ac:dyDescent="0.25">
      <c r="B644" t="s">
        <v>1477</v>
      </c>
      <c r="C644" t="s">
        <v>738</v>
      </c>
      <c r="D644" t="s">
        <v>1478</v>
      </c>
      <c r="E644" t="s">
        <v>210</v>
      </c>
      <c r="F644" t="s">
        <v>210</v>
      </c>
      <c r="G644">
        <v>2434.7800000000002</v>
      </c>
      <c r="H644" s="12">
        <v>45627</v>
      </c>
    </row>
    <row r="645" spans="2:8" x14ac:dyDescent="0.25">
      <c r="B645" t="s">
        <v>1479</v>
      </c>
      <c r="C645" t="s">
        <v>400</v>
      </c>
      <c r="D645" t="s">
        <v>1457</v>
      </c>
      <c r="E645" t="s">
        <v>210</v>
      </c>
      <c r="F645" t="s">
        <v>101</v>
      </c>
      <c r="G645">
        <v>4369.32</v>
      </c>
      <c r="H645" s="12">
        <v>45627</v>
      </c>
    </row>
    <row r="646" spans="2:8" x14ac:dyDescent="0.25">
      <c r="B646" t="s">
        <v>1480</v>
      </c>
      <c r="C646" t="s">
        <v>134</v>
      </c>
      <c r="D646" t="s">
        <v>1481</v>
      </c>
      <c r="E646" t="s">
        <v>210</v>
      </c>
      <c r="F646" t="s">
        <v>101</v>
      </c>
      <c r="G646">
        <v>1937.74</v>
      </c>
      <c r="H646" s="12">
        <v>45627</v>
      </c>
    </row>
    <row r="647" spans="2:8" x14ac:dyDescent="0.25">
      <c r="B647" t="s">
        <v>1482</v>
      </c>
      <c r="C647" t="s">
        <v>1483</v>
      </c>
      <c r="D647" t="s">
        <v>303</v>
      </c>
      <c r="E647" t="s">
        <v>210</v>
      </c>
      <c r="F647" t="s">
        <v>210</v>
      </c>
      <c r="G647">
        <v>1043.71</v>
      </c>
      <c r="H647" s="12">
        <v>45627</v>
      </c>
    </row>
    <row r="648" spans="2:8" x14ac:dyDescent="0.25">
      <c r="B648" t="s">
        <v>1484</v>
      </c>
      <c r="C648" t="s">
        <v>134</v>
      </c>
      <c r="D648" t="s">
        <v>1485</v>
      </c>
      <c r="E648" t="s">
        <v>210</v>
      </c>
      <c r="F648" t="s">
        <v>210</v>
      </c>
      <c r="G648">
        <v>1252.74</v>
      </c>
      <c r="H648" s="12">
        <v>45627</v>
      </c>
    </row>
    <row r="649" spans="2:8" x14ac:dyDescent="0.25">
      <c r="B649" t="s">
        <v>1486</v>
      </c>
      <c r="C649" t="s">
        <v>293</v>
      </c>
      <c r="D649" t="s">
        <v>1487</v>
      </c>
      <c r="E649" t="s">
        <v>210</v>
      </c>
      <c r="F649" t="s">
        <v>101</v>
      </c>
      <c r="G649">
        <v>672</v>
      </c>
      <c r="H649" s="12">
        <v>45627</v>
      </c>
    </row>
    <row r="650" spans="2:8" x14ac:dyDescent="0.25">
      <c r="B650" t="s">
        <v>1488</v>
      </c>
      <c r="C650" t="s">
        <v>752</v>
      </c>
      <c r="D650" t="s">
        <v>1310</v>
      </c>
      <c r="E650" t="s">
        <v>210</v>
      </c>
      <c r="F650" t="s">
        <v>210</v>
      </c>
      <c r="G650">
        <v>1193.1099999999999</v>
      </c>
      <c r="H650" s="12">
        <v>45627</v>
      </c>
    </row>
    <row r="651" spans="2:8" x14ac:dyDescent="0.25">
      <c r="B651" t="s">
        <v>1489</v>
      </c>
      <c r="C651" t="s">
        <v>1490</v>
      </c>
      <c r="D651" t="s">
        <v>1166</v>
      </c>
      <c r="E651" t="s">
        <v>210</v>
      </c>
      <c r="F651" t="s">
        <v>210</v>
      </c>
      <c r="G651">
        <v>292.33999999999997</v>
      </c>
      <c r="H651" s="12">
        <v>45627</v>
      </c>
    </row>
    <row r="652" spans="2:8" x14ac:dyDescent="0.25">
      <c r="B652" t="s">
        <v>1491</v>
      </c>
      <c r="C652" t="s">
        <v>1492</v>
      </c>
      <c r="D652" t="s">
        <v>1493</v>
      </c>
      <c r="E652" t="s">
        <v>210</v>
      </c>
      <c r="F652" t="s">
        <v>210</v>
      </c>
      <c r="G652">
        <v>825.25</v>
      </c>
      <c r="H652" s="12">
        <v>45627</v>
      </c>
    </row>
    <row r="653" spans="2:8" x14ac:dyDescent="0.25">
      <c r="B653" t="s">
        <v>1494</v>
      </c>
      <c r="C653" t="s">
        <v>324</v>
      </c>
      <c r="D653" t="s">
        <v>1249</v>
      </c>
      <c r="E653" t="s">
        <v>210</v>
      </c>
      <c r="F653" t="s">
        <v>210</v>
      </c>
      <c r="G653">
        <v>402.63</v>
      </c>
      <c r="H653" s="12">
        <v>45627</v>
      </c>
    </row>
    <row r="654" spans="2:8" x14ac:dyDescent="0.25">
      <c r="B654" t="s">
        <v>1495</v>
      </c>
      <c r="C654" t="s">
        <v>975</v>
      </c>
      <c r="D654" t="s">
        <v>1496</v>
      </c>
      <c r="E654" t="s">
        <v>13</v>
      </c>
      <c r="F654" t="s">
        <v>13</v>
      </c>
      <c r="G654">
        <v>1406.78</v>
      </c>
      <c r="H654" s="12">
        <v>45627</v>
      </c>
    </row>
    <row r="655" spans="2:8" x14ac:dyDescent="0.25">
      <c r="B655" t="s">
        <v>1497</v>
      </c>
      <c r="C655" t="s">
        <v>62</v>
      </c>
      <c r="D655" t="s">
        <v>1498</v>
      </c>
      <c r="E655" t="s">
        <v>13</v>
      </c>
      <c r="F655" t="s">
        <v>13</v>
      </c>
      <c r="G655">
        <v>2113.4499999999998</v>
      </c>
      <c r="H655" s="12">
        <v>45627</v>
      </c>
    </row>
    <row r="656" spans="2:8" x14ac:dyDescent="0.25">
      <c r="B656" t="s">
        <v>1499</v>
      </c>
      <c r="C656" t="s">
        <v>1500</v>
      </c>
      <c r="D656" t="s">
        <v>1501</v>
      </c>
      <c r="E656" t="s">
        <v>13</v>
      </c>
      <c r="F656" t="s">
        <v>13</v>
      </c>
      <c r="G656">
        <v>579.37</v>
      </c>
      <c r="H656" s="12">
        <v>45627</v>
      </c>
    </row>
    <row r="657" spans="2:8" x14ac:dyDescent="0.25">
      <c r="B657" t="s">
        <v>1502</v>
      </c>
      <c r="C657" t="s">
        <v>1503</v>
      </c>
      <c r="D657" t="s">
        <v>1504</v>
      </c>
      <c r="E657" t="s">
        <v>13</v>
      </c>
      <c r="F657" t="s">
        <v>13</v>
      </c>
      <c r="G657">
        <v>1302.33</v>
      </c>
      <c r="H657" s="12">
        <v>45627</v>
      </c>
    </row>
    <row r="658" spans="2:8" x14ac:dyDescent="0.25">
      <c r="B658" t="s">
        <v>1505</v>
      </c>
      <c r="C658" t="s">
        <v>291</v>
      </c>
      <c r="D658" t="s">
        <v>1506</v>
      </c>
      <c r="E658" t="s">
        <v>13</v>
      </c>
      <c r="F658" t="s">
        <v>13</v>
      </c>
      <c r="G658">
        <v>480.57</v>
      </c>
      <c r="H658" s="12">
        <v>45627</v>
      </c>
    </row>
    <row r="659" spans="2:8" x14ac:dyDescent="0.25">
      <c r="B659" t="s">
        <v>1507</v>
      </c>
      <c r="C659" t="s">
        <v>752</v>
      </c>
      <c r="D659" t="s">
        <v>1508</v>
      </c>
      <c r="E659" t="s">
        <v>13</v>
      </c>
      <c r="F659" t="s">
        <v>13</v>
      </c>
      <c r="G659">
        <v>1387.91</v>
      </c>
      <c r="H659" s="12">
        <v>45627</v>
      </c>
    </row>
    <row r="660" spans="2:8" x14ac:dyDescent="0.25">
      <c r="B660" t="s">
        <v>1509</v>
      </c>
      <c r="C660" t="s">
        <v>84</v>
      </c>
      <c r="D660" t="s">
        <v>1448</v>
      </c>
      <c r="E660" t="s">
        <v>13</v>
      </c>
      <c r="F660" t="s">
        <v>13</v>
      </c>
      <c r="G660">
        <v>1047.69</v>
      </c>
      <c r="H660" s="12">
        <v>45627</v>
      </c>
    </row>
    <row r="661" spans="2:8" x14ac:dyDescent="0.25">
      <c r="B661" t="s">
        <v>1510</v>
      </c>
      <c r="C661" t="s">
        <v>1511</v>
      </c>
      <c r="D661" t="s">
        <v>1512</v>
      </c>
      <c r="E661" t="s">
        <v>13</v>
      </c>
      <c r="F661" t="s">
        <v>13</v>
      </c>
      <c r="G661">
        <v>1444.19</v>
      </c>
      <c r="H661" s="12">
        <v>45627</v>
      </c>
    </row>
    <row r="662" spans="2:8" x14ac:dyDescent="0.25">
      <c r="B662" t="s">
        <v>1513</v>
      </c>
      <c r="C662" t="s">
        <v>813</v>
      </c>
      <c r="D662" t="s">
        <v>1514</v>
      </c>
      <c r="E662" t="s">
        <v>13</v>
      </c>
      <c r="F662" t="s">
        <v>13</v>
      </c>
      <c r="G662">
        <v>1750.03</v>
      </c>
      <c r="H662" s="12">
        <v>45627</v>
      </c>
    </row>
    <row r="663" spans="2:8" x14ac:dyDescent="0.25">
      <c r="B663" t="s">
        <v>1515</v>
      </c>
      <c r="C663" t="s">
        <v>1364</v>
      </c>
      <c r="D663" t="s">
        <v>1516</v>
      </c>
      <c r="E663" t="s">
        <v>13</v>
      </c>
      <c r="F663" t="s">
        <v>13</v>
      </c>
      <c r="G663">
        <v>1058.1099999999999</v>
      </c>
      <c r="H663" s="12">
        <v>45627</v>
      </c>
    </row>
    <row r="664" spans="2:8" x14ac:dyDescent="0.25">
      <c r="B664" t="s">
        <v>1517</v>
      </c>
      <c r="C664" t="s">
        <v>84</v>
      </c>
      <c r="D664" t="s">
        <v>1518</v>
      </c>
      <c r="E664" t="s">
        <v>13</v>
      </c>
      <c r="F664" t="s">
        <v>13</v>
      </c>
      <c r="G664">
        <v>88.68</v>
      </c>
      <c r="H664" s="12">
        <v>45627</v>
      </c>
    </row>
    <row r="665" spans="2:8" x14ac:dyDescent="0.25">
      <c r="B665" t="s">
        <v>1519</v>
      </c>
      <c r="C665" t="s">
        <v>1520</v>
      </c>
      <c r="D665" t="s">
        <v>1521</v>
      </c>
      <c r="E665" t="s">
        <v>13</v>
      </c>
      <c r="F665" t="s">
        <v>13</v>
      </c>
      <c r="G665">
        <v>1031.03</v>
      </c>
      <c r="H665" s="12">
        <v>45627</v>
      </c>
    </row>
    <row r="666" spans="2:8" x14ac:dyDescent="0.25">
      <c r="B666" t="s">
        <v>1522</v>
      </c>
      <c r="C666" t="s">
        <v>335</v>
      </c>
      <c r="D666" t="s">
        <v>1523</v>
      </c>
      <c r="E666" t="s">
        <v>54</v>
      </c>
      <c r="F666" t="s">
        <v>54</v>
      </c>
      <c r="G666">
        <v>1409.21</v>
      </c>
      <c r="H666" s="12">
        <v>45627</v>
      </c>
    </row>
    <row r="667" spans="2:8" x14ac:dyDescent="0.25">
      <c r="B667" t="s">
        <v>1524</v>
      </c>
      <c r="C667" t="s">
        <v>48</v>
      </c>
      <c r="D667" t="s">
        <v>489</v>
      </c>
      <c r="E667" t="s">
        <v>54</v>
      </c>
      <c r="F667" t="s">
        <v>54</v>
      </c>
      <c r="G667">
        <v>141.84</v>
      </c>
      <c r="H667" s="12">
        <v>45627</v>
      </c>
    </row>
    <row r="668" spans="2:8" x14ac:dyDescent="0.25">
      <c r="B668" t="s">
        <v>1525</v>
      </c>
      <c r="C668" t="s">
        <v>1526</v>
      </c>
      <c r="D668" t="s">
        <v>1527</v>
      </c>
      <c r="E668" t="s">
        <v>54</v>
      </c>
      <c r="F668" t="s">
        <v>54</v>
      </c>
      <c r="G668">
        <v>1819.53</v>
      </c>
      <c r="H668" s="12">
        <v>45627</v>
      </c>
    </row>
    <row r="669" spans="2:8" x14ac:dyDescent="0.25">
      <c r="B669" t="s">
        <v>1528</v>
      </c>
      <c r="C669" t="s">
        <v>350</v>
      </c>
      <c r="D669" t="s">
        <v>1529</v>
      </c>
      <c r="E669" t="s">
        <v>54</v>
      </c>
      <c r="F669" t="s">
        <v>54</v>
      </c>
      <c r="G669">
        <v>248.7</v>
      </c>
      <c r="H669" s="12">
        <v>45627</v>
      </c>
    </row>
    <row r="670" spans="2:8" x14ac:dyDescent="0.25">
      <c r="B670" t="str">
        <f>"0480330"</f>
        <v>0480330</v>
      </c>
      <c r="C670" t="s">
        <v>380</v>
      </c>
      <c r="D670" t="s">
        <v>379</v>
      </c>
      <c r="E670" t="str">
        <f>"Poljane nad Škofjo Loko"</f>
        <v>Poljane nad Škofjo Loko</v>
      </c>
      <c r="F670" t="str">
        <f>"Gorenja vas-Poljane"</f>
        <v>Gorenja vas-Poljane</v>
      </c>
      <c r="G670" s="13">
        <v>4139.2299999999996</v>
      </c>
      <c r="H670" s="12">
        <v>45689</v>
      </c>
    </row>
    <row r="671" spans="2:8" x14ac:dyDescent="0.25">
      <c r="B671" t="str">
        <f>"0265284"</f>
        <v>0265284</v>
      </c>
      <c r="C671" t="s">
        <v>293</v>
      </c>
      <c r="D671" t="s">
        <v>1530</v>
      </c>
      <c r="E671" t="str">
        <f>"Zgornja Kungota"</f>
        <v>Zgornja Kungota</v>
      </c>
      <c r="F671" t="str">
        <f>"Kungota"</f>
        <v>Kungota</v>
      </c>
      <c r="G671" s="13">
        <v>31474.61</v>
      </c>
      <c r="H671" s="12">
        <v>45717</v>
      </c>
    </row>
    <row r="672" spans="2:8" x14ac:dyDescent="0.25">
      <c r="B672" t="str">
        <f>"0229493"</f>
        <v>0229493</v>
      </c>
      <c r="C672" t="s">
        <v>1531</v>
      </c>
      <c r="D672" t="s">
        <v>1532</v>
      </c>
      <c r="E672" t="str">
        <f>"Rečica ob Savinji"</f>
        <v>Rečica ob Savinji</v>
      </c>
      <c r="F672" t="str">
        <f>"Rečica ob Savinji"</f>
        <v>Rečica ob Savinji</v>
      </c>
      <c r="G672" s="13">
        <v>2340</v>
      </c>
      <c r="H672" s="12">
        <v>45748</v>
      </c>
    </row>
    <row r="673" spans="2:10" x14ac:dyDescent="0.25">
      <c r="B673" t="s">
        <v>1534</v>
      </c>
      <c r="C673" t="s">
        <v>48</v>
      </c>
      <c r="D673" t="s">
        <v>1353</v>
      </c>
      <c r="E673" t="s">
        <v>92</v>
      </c>
      <c r="F673" t="s">
        <v>92</v>
      </c>
      <c r="G673" s="13">
        <v>935.31</v>
      </c>
      <c r="H673" s="12">
        <v>45856</v>
      </c>
      <c r="J673" s="16"/>
    </row>
    <row r="674" spans="2:10" x14ac:dyDescent="0.25">
      <c r="B674" t="s">
        <v>1535</v>
      </c>
      <c r="C674" t="s">
        <v>117</v>
      </c>
      <c r="D674" t="s">
        <v>1536</v>
      </c>
      <c r="E674" t="s">
        <v>106</v>
      </c>
      <c r="F674" t="s">
        <v>106</v>
      </c>
      <c r="G674" s="13">
        <v>9365.67</v>
      </c>
      <c r="H674" s="12">
        <v>45993</v>
      </c>
      <c r="J674" s="16"/>
    </row>
    <row r="675" spans="2:10" x14ac:dyDescent="0.25">
      <c r="G675" s="13">
        <f>SUM(G17:G674)</f>
        <v>1982465.1100000022</v>
      </c>
    </row>
  </sheetData>
  <mergeCells count="23">
    <mergeCell ref="E2:K3"/>
    <mergeCell ref="B5:K5"/>
    <mergeCell ref="M5:P5"/>
    <mergeCell ref="C6:K6"/>
    <mergeCell ref="O6:P15"/>
    <mergeCell ref="E7:K7"/>
    <mergeCell ref="B9:K9"/>
    <mergeCell ref="C10:G10"/>
    <mergeCell ref="H10:I10"/>
    <mergeCell ref="J10:K10"/>
    <mergeCell ref="O16:P26"/>
    <mergeCell ref="C11:G11"/>
    <mergeCell ref="H11:I11"/>
    <mergeCell ref="J11:K11"/>
    <mergeCell ref="B12:E12"/>
    <mergeCell ref="F12:G12"/>
    <mergeCell ref="H12:I12"/>
    <mergeCell ref="J12:K12"/>
    <mergeCell ref="B13:E13"/>
    <mergeCell ref="F13:G13"/>
    <mergeCell ref="H13:I13"/>
    <mergeCell ref="J13:K13"/>
    <mergeCell ref="B15:I15"/>
  </mergeCells>
  <phoneticPr fontId="9" type="noConversion"/>
  <dataValidations count="3">
    <dataValidation allowBlank="1" showInputMessage="1" showErrorMessage="1" sqref="C10:G11 I17:I183 G184 E17:E183 F185:G189 G192:G669 F673:F674 G674:G1048576 H670:H1048576" xr:uid="{6F919B12-0609-4A4B-B960-1020A5BF882C}"/>
    <dataValidation type="list" allowBlank="1" showInputMessage="1" showErrorMessage="1" sqref="C6" xr:uid="{8044CB8F-ADA3-4ECD-AC98-473D5778AF5F}">
      <formula1>"ZOPNN,Interventna zakonodaja - ZIUOPZP, Zakon o obnovi - ZORF"</formula1>
    </dataValidation>
    <dataValidation type="list" allowBlank="1" showInputMessage="1" showErrorMessage="1" sqref="C17:C183 E187:E189 F184:F189 F192:F669 E673:E674 F675:F1048576" xr:uid="{4FB88253-0E26-4A45-8F21-90EBCBBEF668}">
      <formula1>$N$7:$N$218</formula1>
    </dataValidation>
  </dataValidations>
  <hyperlinks>
    <hyperlink ref="J12" r:id="rId1" xr:uid="{7F8F77E4-DBEE-4CB8-90CA-A5D6D4373B92}"/>
    <hyperlink ref="J13" r:id="rId2" xr:uid="{5BCF38DA-AF91-4B87-963C-0A04FDF9839F}"/>
  </hyperlinks>
  <pageMargins left="0.7" right="0.7" top="0.75" bottom="0.75" header="0.3" footer="0.3"/>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CF63C-346B-4A53-8A9F-D53B060ABA37}">
  <dimension ref="B2:P218"/>
  <sheetViews>
    <sheetView tabSelected="1" workbookViewId="0">
      <pane ySplit="16" topLeftCell="A32" activePane="bottomLeft" state="frozen"/>
      <selection pane="bottomLeft" activeCell="C48" sqref="C48"/>
    </sheetView>
  </sheetViews>
  <sheetFormatPr defaultRowHeight="15" outlineLevelCol="1" x14ac:dyDescent="0.25"/>
  <cols>
    <col min="1" max="1" width="3.28515625" customWidth="1"/>
    <col min="2" max="2" width="17.28515625" bestFit="1" customWidth="1"/>
    <col min="3" max="3" width="55" bestFit="1" customWidth="1"/>
    <col min="4" max="4" width="14.7109375" bestFit="1" customWidth="1"/>
    <col min="5" max="5" width="15.42578125" bestFit="1" customWidth="1"/>
    <col min="6" max="6" width="25.28515625" bestFit="1" customWidth="1"/>
    <col min="7" max="7" width="14.42578125" bestFit="1" customWidth="1"/>
    <col min="8" max="9" width="9.42578125" bestFit="1" customWidth="1"/>
    <col min="10" max="10" width="10.140625" style="49" bestFit="1" customWidth="1"/>
    <col min="11" max="11" width="12.85546875" bestFit="1" customWidth="1"/>
    <col min="12" max="12" width="3.140625" customWidth="1"/>
    <col min="13" max="13" width="4" bestFit="1" customWidth="1" outlineLevel="1"/>
    <col min="14" max="14" width="31.140625" bestFit="1" customWidth="1" outlineLevel="1"/>
    <col min="15" max="16" width="9.140625" customWidth="1" outlineLevel="1"/>
    <col min="17" max="22" width="9.140625" customWidth="1"/>
  </cols>
  <sheetData>
    <row r="2" spans="2:16" x14ac:dyDescent="0.25">
      <c r="E2" s="45" t="s">
        <v>1538</v>
      </c>
      <c r="F2" s="36"/>
      <c r="G2" s="36"/>
      <c r="H2" s="36"/>
      <c r="I2" s="36"/>
      <c r="J2" s="36"/>
      <c r="K2" s="36"/>
    </row>
    <row r="3" spans="2:16" x14ac:dyDescent="0.25">
      <c r="E3" s="36"/>
      <c r="F3" s="36"/>
      <c r="G3" s="36"/>
      <c r="H3" s="36"/>
      <c r="I3" s="36"/>
      <c r="J3" s="36"/>
      <c r="K3" s="36"/>
    </row>
    <row r="5" spans="2:16" x14ac:dyDescent="0.25">
      <c r="B5" s="46" t="s">
        <v>1</v>
      </c>
      <c r="C5" s="46"/>
      <c r="D5" s="46"/>
      <c r="E5" s="46"/>
      <c r="F5" s="46"/>
      <c r="G5" s="46"/>
      <c r="H5" s="46"/>
      <c r="I5" s="46"/>
      <c r="J5" s="46"/>
      <c r="K5" s="46"/>
      <c r="M5" s="37" t="s">
        <v>2</v>
      </c>
      <c r="N5" s="37"/>
      <c r="O5" s="37"/>
      <c r="P5" s="37"/>
    </row>
    <row r="6" spans="2:16" ht="15" customHeight="1" x14ac:dyDescent="0.25">
      <c r="B6" s="47" t="s">
        <v>3</v>
      </c>
      <c r="C6" s="38" t="s">
        <v>4</v>
      </c>
      <c r="D6" s="38"/>
      <c r="E6" s="38"/>
      <c r="F6" s="38"/>
      <c r="G6" s="38"/>
      <c r="H6" s="38"/>
      <c r="I6" s="38"/>
      <c r="J6" s="38"/>
      <c r="K6" s="38"/>
      <c r="M6" s="2" t="s">
        <v>5</v>
      </c>
      <c r="N6" s="2" t="s">
        <v>6</v>
      </c>
      <c r="O6" s="39" t="s">
        <v>7</v>
      </c>
      <c r="P6" s="40"/>
    </row>
    <row r="7" spans="2:16" x14ac:dyDescent="0.25">
      <c r="B7" s="47" t="s">
        <v>8</v>
      </c>
      <c r="C7" s="3"/>
      <c r="D7" s="48" t="s">
        <v>9</v>
      </c>
      <c r="E7" s="38" t="s">
        <v>498</v>
      </c>
      <c r="F7" s="38"/>
      <c r="G7" s="38"/>
      <c r="H7" s="38"/>
      <c r="I7" s="38"/>
      <c r="J7" s="38"/>
      <c r="K7" s="38"/>
      <c r="M7" s="5">
        <v>1</v>
      </c>
      <c r="N7" s="6" t="s">
        <v>10</v>
      </c>
      <c r="O7" s="41"/>
      <c r="P7" s="42"/>
    </row>
    <row r="8" spans="2:16" x14ac:dyDescent="0.25">
      <c r="M8" s="5">
        <v>2</v>
      </c>
      <c r="N8" s="6" t="s">
        <v>11</v>
      </c>
      <c r="O8" s="41"/>
      <c r="P8" s="42"/>
    </row>
    <row r="9" spans="2:16" x14ac:dyDescent="0.25">
      <c r="B9" s="50" t="s">
        <v>12</v>
      </c>
      <c r="C9" s="50"/>
      <c r="D9" s="50"/>
      <c r="E9" s="50"/>
      <c r="F9" s="46"/>
      <c r="G9" s="46"/>
      <c r="H9" s="46"/>
      <c r="I9" s="46"/>
      <c r="J9" s="46"/>
      <c r="K9" s="46"/>
      <c r="M9" s="5">
        <v>3</v>
      </c>
      <c r="N9" s="6" t="s">
        <v>13</v>
      </c>
      <c r="O9" s="41"/>
      <c r="P9" s="42"/>
    </row>
    <row r="10" spans="2:16" x14ac:dyDescent="0.25">
      <c r="B10" s="48" t="s">
        <v>14</v>
      </c>
      <c r="C10" s="24" t="s">
        <v>15</v>
      </c>
      <c r="D10" s="24"/>
      <c r="E10" s="24"/>
      <c r="F10" s="24"/>
      <c r="G10" s="25"/>
      <c r="H10" s="51" t="s">
        <v>16</v>
      </c>
      <c r="I10" s="52"/>
      <c r="J10" s="44" t="s">
        <v>17</v>
      </c>
      <c r="K10" s="44"/>
      <c r="M10" s="5">
        <v>4</v>
      </c>
      <c r="N10" s="6" t="s">
        <v>18</v>
      </c>
      <c r="O10" s="41"/>
      <c r="P10" s="42"/>
    </row>
    <row r="11" spans="2:16" x14ac:dyDescent="0.25">
      <c r="B11" s="48" t="s">
        <v>19</v>
      </c>
      <c r="C11" s="24" t="s">
        <v>20</v>
      </c>
      <c r="D11" s="24"/>
      <c r="E11" s="24"/>
      <c r="F11" s="24"/>
      <c r="G11" s="25"/>
      <c r="H11" s="51" t="s">
        <v>21</v>
      </c>
      <c r="I11" s="52"/>
      <c r="J11" s="28" t="s">
        <v>22</v>
      </c>
      <c r="K11" s="28"/>
      <c r="M11" s="5">
        <v>5</v>
      </c>
      <c r="N11" s="6" t="s">
        <v>23</v>
      </c>
      <c r="O11" s="41"/>
      <c r="P11" s="42"/>
    </row>
    <row r="12" spans="2:16" x14ac:dyDescent="0.25">
      <c r="B12" s="46" t="s">
        <v>24</v>
      </c>
      <c r="C12" s="46"/>
      <c r="D12" s="46"/>
      <c r="E12" s="46"/>
      <c r="F12" s="30" t="s">
        <v>1537</v>
      </c>
      <c r="G12" s="28"/>
      <c r="H12" s="46" t="s">
        <v>25</v>
      </c>
      <c r="I12" s="53"/>
      <c r="J12" s="32" t="s">
        <v>26</v>
      </c>
      <c r="K12" s="28"/>
      <c r="M12" s="5">
        <v>6</v>
      </c>
      <c r="N12" s="6" t="s">
        <v>27</v>
      </c>
      <c r="O12" s="41"/>
      <c r="P12" s="42"/>
    </row>
    <row r="13" spans="2:16" x14ac:dyDescent="0.25">
      <c r="B13" s="46" t="s">
        <v>28</v>
      </c>
      <c r="C13" s="46"/>
      <c r="D13" s="46"/>
      <c r="E13" s="46"/>
      <c r="F13" s="33">
        <v>46195</v>
      </c>
      <c r="G13" s="28"/>
      <c r="H13" s="46" t="s">
        <v>25</v>
      </c>
      <c r="I13" s="53"/>
      <c r="J13" s="32" t="s">
        <v>29</v>
      </c>
      <c r="K13" s="28"/>
      <c r="L13" s="17"/>
      <c r="M13" s="5"/>
      <c r="N13" s="6"/>
      <c r="O13" s="41"/>
      <c r="P13" s="42"/>
    </row>
    <row r="14" spans="2:16" x14ac:dyDescent="0.25">
      <c r="M14" s="5">
        <v>7</v>
      </c>
      <c r="N14" s="6" t="s">
        <v>30</v>
      </c>
      <c r="O14" s="41"/>
      <c r="P14" s="42"/>
    </row>
    <row r="15" spans="2:16" x14ac:dyDescent="0.25">
      <c r="B15" s="34" t="s">
        <v>32</v>
      </c>
      <c r="C15" s="34"/>
      <c r="D15" s="34"/>
      <c r="E15" s="34"/>
      <c r="F15" s="34"/>
      <c r="G15" s="34"/>
      <c r="H15" s="34"/>
      <c r="I15" s="34"/>
      <c r="M15" s="5">
        <v>8</v>
      </c>
      <c r="N15" s="6" t="s">
        <v>31</v>
      </c>
      <c r="O15" s="41"/>
      <c r="P15" s="42"/>
    </row>
    <row r="16" spans="2:16" x14ac:dyDescent="0.25">
      <c r="B16" s="7" t="s">
        <v>34</v>
      </c>
      <c r="C16" s="8" t="s">
        <v>1539</v>
      </c>
      <c r="D16" s="7" t="s">
        <v>1540</v>
      </c>
      <c r="E16" s="54" t="s">
        <v>1541</v>
      </c>
      <c r="F16" s="8" t="s">
        <v>1542</v>
      </c>
      <c r="G16" s="7" t="s">
        <v>1543</v>
      </c>
      <c r="H16" s="7" t="s">
        <v>1544</v>
      </c>
      <c r="I16" s="8" t="s">
        <v>38</v>
      </c>
      <c r="J16" s="55" t="s">
        <v>39</v>
      </c>
      <c r="K16" t="s">
        <v>287</v>
      </c>
      <c r="M16" s="5">
        <v>9</v>
      </c>
      <c r="N16" s="6" t="s">
        <v>33</v>
      </c>
      <c r="O16" s="41"/>
      <c r="P16" s="42"/>
    </row>
    <row r="17" spans="2:16" x14ac:dyDescent="0.25">
      <c r="B17" t="s">
        <v>1545</v>
      </c>
      <c r="C17" t="s">
        <v>1546</v>
      </c>
      <c r="D17" t="s">
        <v>1547</v>
      </c>
      <c r="E17">
        <v>2118432000</v>
      </c>
      <c r="F17" t="s">
        <v>1548</v>
      </c>
      <c r="G17" t="s">
        <v>1549</v>
      </c>
      <c r="H17" t="s">
        <v>185</v>
      </c>
      <c r="I17" t="s">
        <v>185</v>
      </c>
      <c r="J17" s="15">
        <v>3618.19</v>
      </c>
      <c r="K17" s="12">
        <v>45444</v>
      </c>
      <c r="M17" s="9">
        <v>10</v>
      </c>
      <c r="N17" s="10" t="s">
        <v>40</v>
      </c>
      <c r="O17" s="18" t="s">
        <v>1550</v>
      </c>
      <c r="P17" s="19"/>
    </row>
    <row r="18" spans="2:16" x14ac:dyDescent="0.25">
      <c r="B18" t="s">
        <v>1551</v>
      </c>
      <c r="C18" t="s">
        <v>1552</v>
      </c>
      <c r="D18" t="s">
        <v>1553</v>
      </c>
      <c r="E18">
        <v>3836142000</v>
      </c>
      <c r="F18" t="s">
        <v>1554</v>
      </c>
      <c r="G18" t="s">
        <v>1555</v>
      </c>
      <c r="H18" t="s">
        <v>18</v>
      </c>
      <c r="I18" t="s">
        <v>18</v>
      </c>
      <c r="J18" s="15">
        <v>7054.2</v>
      </c>
      <c r="K18" s="12">
        <v>45444</v>
      </c>
      <c r="M18" s="5">
        <v>11</v>
      </c>
      <c r="N18" s="11" t="s">
        <v>44</v>
      </c>
      <c r="O18" s="20"/>
      <c r="P18" s="21"/>
    </row>
    <row r="19" spans="2:16" x14ac:dyDescent="0.25">
      <c r="B19" t="s">
        <v>1556</v>
      </c>
      <c r="C19" t="s">
        <v>1557</v>
      </c>
      <c r="D19" t="s">
        <v>1558</v>
      </c>
      <c r="E19">
        <v>3495698000</v>
      </c>
      <c r="F19" t="s">
        <v>1559</v>
      </c>
      <c r="G19" t="s">
        <v>1560</v>
      </c>
      <c r="H19" t="s">
        <v>60</v>
      </c>
      <c r="I19" t="s">
        <v>60</v>
      </c>
      <c r="J19" s="15">
        <v>3465</v>
      </c>
      <c r="K19" s="12">
        <v>45444</v>
      </c>
      <c r="M19" s="5">
        <v>12</v>
      </c>
      <c r="N19" s="11" t="s">
        <v>45</v>
      </c>
      <c r="O19" s="20"/>
      <c r="P19" s="21"/>
    </row>
    <row r="20" spans="2:16" x14ac:dyDescent="0.25">
      <c r="B20" t="s">
        <v>1561</v>
      </c>
      <c r="C20" t="s">
        <v>1562</v>
      </c>
      <c r="D20" t="s">
        <v>1563</v>
      </c>
      <c r="E20">
        <v>1979647001</v>
      </c>
      <c r="F20" t="s">
        <v>1564</v>
      </c>
      <c r="G20" t="s">
        <v>1565</v>
      </c>
      <c r="H20" t="s">
        <v>251</v>
      </c>
      <c r="I20" t="s">
        <v>251</v>
      </c>
      <c r="J20" s="15">
        <v>14062.5</v>
      </c>
      <c r="K20" s="12">
        <v>45444</v>
      </c>
      <c r="M20" s="5">
        <v>13</v>
      </c>
      <c r="N20" s="11" t="s">
        <v>47</v>
      </c>
      <c r="O20" s="20"/>
      <c r="P20" s="21"/>
    </row>
    <row r="21" spans="2:16" x14ac:dyDescent="0.25">
      <c r="B21" t="s">
        <v>1566</v>
      </c>
      <c r="C21" t="s">
        <v>1567</v>
      </c>
      <c r="D21" t="s">
        <v>1568</v>
      </c>
      <c r="E21">
        <v>7041837000</v>
      </c>
      <c r="F21" t="s">
        <v>1569</v>
      </c>
      <c r="G21" t="s">
        <v>1570</v>
      </c>
      <c r="H21" t="s">
        <v>106</v>
      </c>
      <c r="I21" t="s">
        <v>106</v>
      </c>
      <c r="J21" s="15">
        <v>18954</v>
      </c>
      <c r="K21" s="12">
        <v>45444</v>
      </c>
      <c r="M21" s="5">
        <v>14</v>
      </c>
      <c r="N21" s="11" t="s">
        <v>50</v>
      </c>
      <c r="O21" s="20"/>
      <c r="P21" s="21"/>
    </row>
    <row r="22" spans="2:16" x14ac:dyDescent="0.25">
      <c r="B22" t="s">
        <v>1571</v>
      </c>
      <c r="C22" t="s">
        <v>1572</v>
      </c>
      <c r="D22" t="s">
        <v>1573</v>
      </c>
      <c r="E22">
        <v>6884733000</v>
      </c>
      <c r="F22" t="s">
        <v>1574</v>
      </c>
      <c r="G22" t="s">
        <v>1575</v>
      </c>
      <c r="H22" t="s">
        <v>163</v>
      </c>
      <c r="I22" t="s">
        <v>163</v>
      </c>
      <c r="J22" s="15">
        <v>900</v>
      </c>
      <c r="K22" s="12">
        <v>45444</v>
      </c>
      <c r="M22" s="5">
        <v>15</v>
      </c>
      <c r="N22" s="11" t="s">
        <v>52</v>
      </c>
      <c r="O22" s="20"/>
      <c r="P22" s="21"/>
    </row>
    <row r="23" spans="2:16" x14ac:dyDescent="0.25">
      <c r="B23" t="s">
        <v>1576</v>
      </c>
      <c r="C23" t="s">
        <v>1577</v>
      </c>
      <c r="D23" t="s">
        <v>1578</v>
      </c>
      <c r="E23">
        <v>1572741000</v>
      </c>
      <c r="F23" t="s">
        <v>1579</v>
      </c>
      <c r="G23" t="s">
        <v>1580</v>
      </c>
      <c r="H23" t="s">
        <v>185</v>
      </c>
      <c r="I23" t="s">
        <v>185</v>
      </c>
      <c r="J23" s="15">
        <v>119925</v>
      </c>
      <c r="K23" s="12">
        <v>45474</v>
      </c>
      <c r="M23" s="5">
        <v>16</v>
      </c>
      <c r="N23" s="11" t="s">
        <v>54</v>
      </c>
      <c r="O23" s="20"/>
      <c r="P23" s="21"/>
    </row>
    <row r="24" spans="2:16" x14ac:dyDescent="0.25">
      <c r="B24" t="s">
        <v>1581</v>
      </c>
      <c r="C24" t="s">
        <v>1582</v>
      </c>
      <c r="D24" t="s">
        <v>1583</v>
      </c>
      <c r="E24">
        <v>5051762000</v>
      </c>
      <c r="F24" t="s">
        <v>1584</v>
      </c>
      <c r="G24" t="s">
        <v>1585</v>
      </c>
      <c r="H24" t="s">
        <v>106</v>
      </c>
      <c r="I24" t="s">
        <v>106</v>
      </c>
      <c r="J24" s="15">
        <v>91416.01</v>
      </c>
      <c r="K24" s="12">
        <v>45474</v>
      </c>
      <c r="M24" s="5">
        <v>17</v>
      </c>
      <c r="N24" s="11" t="s">
        <v>55</v>
      </c>
      <c r="O24" s="20"/>
      <c r="P24" s="21"/>
    </row>
    <row r="25" spans="2:16" x14ac:dyDescent="0.25">
      <c r="B25" t="s">
        <v>1586</v>
      </c>
      <c r="C25" t="s">
        <v>1587</v>
      </c>
      <c r="D25" t="s">
        <v>1588</v>
      </c>
      <c r="E25">
        <v>3096777000</v>
      </c>
      <c r="F25" t="s">
        <v>1589</v>
      </c>
      <c r="G25" t="s">
        <v>1580</v>
      </c>
      <c r="H25" t="s">
        <v>185</v>
      </c>
      <c r="I25" t="s">
        <v>185</v>
      </c>
      <c r="J25" s="15">
        <v>23962.5</v>
      </c>
      <c r="K25" s="12">
        <v>45474</v>
      </c>
      <c r="M25" s="5">
        <v>18</v>
      </c>
      <c r="N25" s="11" t="s">
        <v>58</v>
      </c>
      <c r="O25" s="20"/>
      <c r="P25" s="21"/>
    </row>
    <row r="26" spans="2:16" x14ac:dyDescent="0.25">
      <c r="B26" t="s">
        <v>1590</v>
      </c>
      <c r="C26" t="s">
        <v>1591</v>
      </c>
      <c r="D26" t="s">
        <v>1592</v>
      </c>
      <c r="E26">
        <v>5055431000</v>
      </c>
      <c r="F26" t="s">
        <v>1593</v>
      </c>
      <c r="G26" t="s">
        <v>1560</v>
      </c>
      <c r="H26" t="s">
        <v>60</v>
      </c>
      <c r="I26" t="s">
        <v>60</v>
      </c>
      <c r="J26" s="15">
        <v>89085.58</v>
      </c>
      <c r="K26" s="12">
        <v>45474</v>
      </c>
      <c r="M26" s="5">
        <v>19</v>
      </c>
      <c r="N26" s="11" t="s">
        <v>61</v>
      </c>
      <c r="O26" s="20"/>
      <c r="P26" s="21"/>
    </row>
    <row r="27" spans="2:16" x14ac:dyDescent="0.25">
      <c r="B27" t="s">
        <v>1594</v>
      </c>
      <c r="C27" t="s">
        <v>1595</v>
      </c>
      <c r="D27" t="s">
        <v>1596</v>
      </c>
      <c r="E27">
        <v>5938295000</v>
      </c>
      <c r="F27" t="s">
        <v>1597</v>
      </c>
      <c r="G27" t="s">
        <v>1598</v>
      </c>
      <c r="H27" t="s">
        <v>46</v>
      </c>
      <c r="I27" t="s">
        <v>46</v>
      </c>
      <c r="J27" s="15">
        <v>122292.6</v>
      </c>
      <c r="K27" s="12">
        <v>45474</v>
      </c>
      <c r="M27" s="5">
        <v>20</v>
      </c>
      <c r="N27" s="11" t="s">
        <v>63</v>
      </c>
      <c r="O27" s="22"/>
      <c r="P27" s="23"/>
    </row>
    <row r="28" spans="2:16" x14ac:dyDescent="0.25">
      <c r="B28" t="s">
        <v>1576</v>
      </c>
      <c r="C28" t="s">
        <v>1577</v>
      </c>
      <c r="D28" t="s">
        <v>1578</v>
      </c>
      <c r="E28">
        <v>1572741000</v>
      </c>
      <c r="F28" t="s">
        <v>1579</v>
      </c>
      <c r="G28" t="s">
        <v>1580</v>
      </c>
      <c r="H28" t="s">
        <v>185</v>
      </c>
      <c r="I28" t="s">
        <v>185</v>
      </c>
      <c r="J28" s="15">
        <v>1578.55</v>
      </c>
      <c r="K28" s="12">
        <v>45627</v>
      </c>
      <c r="M28" s="5">
        <v>21</v>
      </c>
      <c r="N28" s="6" t="s">
        <v>65</v>
      </c>
    </row>
    <row r="29" spans="2:16" x14ac:dyDescent="0.25">
      <c r="B29" t="s">
        <v>1599</v>
      </c>
      <c r="C29" t="s">
        <v>1600</v>
      </c>
      <c r="D29" t="s">
        <v>1601</v>
      </c>
      <c r="E29">
        <v>5146984000</v>
      </c>
      <c r="F29" t="s">
        <v>1602</v>
      </c>
      <c r="G29" t="s">
        <v>1603</v>
      </c>
      <c r="H29" t="s">
        <v>91</v>
      </c>
      <c r="I29" t="s">
        <v>91</v>
      </c>
      <c r="J29" s="15">
        <v>1109.68</v>
      </c>
      <c r="K29" s="12">
        <v>45627</v>
      </c>
      <c r="M29" s="5">
        <v>22</v>
      </c>
      <c r="N29" s="6" t="s">
        <v>68</v>
      </c>
    </row>
    <row r="30" spans="2:16" x14ac:dyDescent="0.25">
      <c r="B30" t="s">
        <v>1604</v>
      </c>
      <c r="C30" t="s">
        <v>1605</v>
      </c>
      <c r="D30" t="s">
        <v>1606</v>
      </c>
      <c r="E30">
        <v>8918031000</v>
      </c>
      <c r="F30" t="s">
        <v>1607</v>
      </c>
      <c r="G30" t="s">
        <v>1608</v>
      </c>
      <c r="H30" t="s">
        <v>824</v>
      </c>
      <c r="I30" t="s">
        <v>193</v>
      </c>
      <c r="J30" s="15">
        <v>597.66</v>
      </c>
      <c r="K30" s="12">
        <v>45627</v>
      </c>
      <c r="M30" s="5">
        <v>23</v>
      </c>
      <c r="N30" s="6" t="s">
        <v>70</v>
      </c>
    </row>
    <row r="31" spans="2:16" x14ac:dyDescent="0.25">
      <c r="B31" t="s">
        <v>1609</v>
      </c>
      <c r="C31" t="s">
        <v>1610</v>
      </c>
      <c r="D31" t="s">
        <v>1611</v>
      </c>
      <c r="E31">
        <v>5013968000</v>
      </c>
      <c r="F31" t="s">
        <v>1612</v>
      </c>
      <c r="G31" t="s">
        <v>1613</v>
      </c>
      <c r="H31" t="s">
        <v>50</v>
      </c>
      <c r="I31" t="s">
        <v>50</v>
      </c>
      <c r="J31" s="15">
        <v>64301.35</v>
      </c>
      <c r="K31" s="12">
        <v>45627</v>
      </c>
      <c r="M31" s="5">
        <v>24</v>
      </c>
      <c r="N31" s="6" t="s">
        <v>73</v>
      </c>
    </row>
    <row r="32" spans="2:16" x14ac:dyDescent="0.25">
      <c r="B32" t="s">
        <v>1614</v>
      </c>
      <c r="C32" t="s">
        <v>1615</v>
      </c>
      <c r="D32" t="s">
        <v>1616</v>
      </c>
      <c r="E32">
        <v>5147123000</v>
      </c>
      <c r="F32" t="s">
        <v>1617</v>
      </c>
      <c r="G32" t="s">
        <v>1618</v>
      </c>
      <c r="H32" t="s">
        <v>503</v>
      </c>
      <c r="I32" t="s">
        <v>142</v>
      </c>
      <c r="J32" s="15">
        <v>15308.34</v>
      </c>
      <c r="K32" s="12">
        <v>45627</v>
      </c>
      <c r="M32" s="5">
        <v>25</v>
      </c>
      <c r="N32" s="6" t="s">
        <v>75</v>
      </c>
    </row>
    <row r="33" spans="2:14" x14ac:dyDescent="0.25">
      <c r="B33" t="s">
        <v>1619</v>
      </c>
      <c r="C33" t="s">
        <v>1620</v>
      </c>
      <c r="D33" t="s">
        <v>1621</v>
      </c>
      <c r="E33">
        <v>5098629000</v>
      </c>
      <c r="F33" t="s">
        <v>1622</v>
      </c>
      <c r="G33" t="s">
        <v>1623</v>
      </c>
      <c r="H33" t="s">
        <v>193</v>
      </c>
      <c r="I33" t="s">
        <v>193</v>
      </c>
      <c r="J33" s="15">
        <v>89249.74</v>
      </c>
      <c r="K33" s="12">
        <v>45627</v>
      </c>
      <c r="M33" s="5">
        <v>26</v>
      </c>
      <c r="N33" s="6" t="s">
        <v>76</v>
      </c>
    </row>
    <row r="34" spans="2:14" x14ac:dyDescent="0.25">
      <c r="B34" t="s">
        <v>1624</v>
      </c>
      <c r="C34" t="s">
        <v>1625</v>
      </c>
      <c r="D34" t="s">
        <v>1626</v>
      </c>
      <c r="E34">
        <v>5403685000</v>
      </c>
      <c r="F34" t="s">
        <v>1627</v>
      </c>
      <c r="G34" t="s">
        <v>1628</v>
      </c>
      <c r="H34" t="s">
        <v>88</v>
      </c>
      <c r="I34" t="s">
        <v>88</v>
      </c>
      <c r="J34" s="15">
        <v>20024.810000000001</v>
      </c>
      <c r="K34" s="12">
        <v>45627</v>
      </c>
      <c r="M34" s="5">
        <v>27</v>
      </c>
      <c r="N34" s="6" t="s">
        <v>77</v>
      </c>
    </row>
    <row r="35" spans="2:14" x14ac:dyDescent="0.25">
      <c r="B35" t="s">
        <v>1629</v>
      </c>
      <c r="C35" t="s">
        <v>1630</v>
      </c>
      <c r="D35" t="s">
        <v>1631</v>
      </c>
      <c r="E35">
        <v>7191413000</v>
      </c>
      <c r="F35" t="s">
        <v>1632</v>
      </c>
      <c r="G35" t="s">
        <v>1633</v>
      </c>
      <c r="H35" t="s">
        <v>508</v>
      </c>
      <c r="I35" t="s">
        <v>96</v>
      </c>
      <c r="J35" s="15">
        <v>2447.17</v>
      </c>
      <c r="K35" s="12">
        <v>45627</v>
      </c>
      <c r="M35" s="5">
        <v>28</v>
      </c>
      <c r="N35" s="6" t="s">
        <v>79</v>
      </c>
    </row>
    <row r="36" spans="2:14" x14ac:dyDescent="0.25">
      <c r="B36" t="s">
        <v>1634</v>
      </c>
      <c r="C36" t="s">
        <v>1635</v>
      </c>
      <c r="D36" t="s">
        <v>1636</v>
      </c>
      <c r="E36">
        <v>5129516000</v>
      </c>
      <c r="F36" t="s">
        <v>1637</v>
      </c>
      <c r="G36" t="s">
        <v>1638</v>
      </c>
      <c r="H36" t="s">
        <v>13</v>
      </c>
      <c r="I36" t="s">
        <v>13</v>
      </c>
      <c r="J36" s="15">
        <v>9200.69</v>
      </c>
      <c r="K36" s="12">
        <v>45627</v>
      </c>
      <c r="M36" s="5">
        <v>29</v>
      </c>
      <c r="N36" s="6" t="s">
        <v>80</v>
      </c>
    </row>
    <row r="37" spans="2:14" x14ac:dyDescent="0.25">
      <c r="B37" t="s">
        <v>1639</v>
      </c>
      <c r="C37" t="s">
        <v>1640</v>
      </c>
      <c r="D37" t="s">
        <v>1641</v>
      </c>
      <c r="E37">
        <v>5311276000</v>
      </c>
      <c r="F37" t="s">
        <v>1642</v>
      </c>
      <c r="G37" t="s">
        <v>1643</v>
      </c>
      <c r="H37" t="s">
        <v>1644</v>
      </c>
      <c r="I37" t="s">
        <v>50</v>
      </c>
      <c r="J37" s="15">
        <v>57656.33</v>
      </c>
      <c r="K37" s="12">
        <v>45627</v>
      </c>
      <c r="M37" s="5">
        <v>30</v>
      </c>
      <c r="N37" s="6" t="s">
        <v>82</v>
      </c>
    </row>
    <row r="38" spans="2:14" x14ac:dyDescent="0.25">
      <c r="B38" t="s">
        <v>1545</v>
      </c>
      <c r="C38" t="s">
        <v>1546</v>
      </c>
      <c r="D38" t="s">
        <v>1547</v>
      </c>
      <c r="E38">
        <v>2118432000</v>
      </c>
      <c r="F38" t="s">
        <v>1548</v>
      </c>
      <c r="G38" t="s">
        <v>1549</v>
      </c>
      <c r="H38" t="s">
        <v>138</v>
      </c>
      <c r="I38" t="s">
        <v>185</v>
      </c>
      <c r="J38" s="15">
        <v>978.38</v>
      </c>
      <c r="K38" s="12">
        <v>45627</v>
      </c>
      <c r="M38" s="5">
        <v>31</v>
      </c>
      <c r="N38" s="6" t="s">
        <v>81</v>
      </c>
    </row>
    <row r="39" spans="2:14" x14ac:dyDescent="0.25">
      <c r="B39" t="s">
        <v>1645</v>
      </c>
      <c r="C39" t="s">
        <v>1646</v>
      </c>
      <c r="D39" t="s">
        <v>1647</v>
      </c>
      <c r="E39">
        <v>1525867000</v>
      </c>
      <c r="F39" t="s">
        <v>1648</v>
      </c>
      <c r="G39" t="s">
        <v>1649</v>
      </c>
      <c r="H39" t="s">
        <v>158</v>
      </c>
      <c r="I39" t="s">
        <v>158</v>
      </c>
      <c r="J39" s="15">
        <v>28769.75</v>
      </c>
      <c r="K39" s="12">
        <v>45627</v>
      </c>
      <c r="M39" s="5">
        <v>32</v>
      </c>
      <c r="N39" s="6" t="s">
        <v>83</v>
      </c>
    </row>
    <row r="40" spans="2:14" x14ac:dyDescent="0.25">
      <c r="B40" t="s">
        <v>1650</v>
      </c>
      <c r="C40" t="s">
        <v>1651</v>
      </c>
      <c r="D40" t="s">
        <v>1652</v>
      </c>
      <c r="E40">
        <v>5025966000</v>
      </c>
      <c r="F40" t="s">
        <v>1653</v>
      </c>
      <c r="G40" t="s">
        <v>1654</v>
      </c>
      <c r="H40" t="s">
        <v>126</v>
      </c>
      <c r="I40" t="s">
        <v>126</v>
      </c>
      <c r="J40" s="15">
        <v>351</v>
      </c>
      <c r="K40" s="12">
        <v>45627</v>
      </c>
      <c r="M40" s="5">
        <v>33</v>
      </c>
      <c r="N40" s="6" t="s">
        <v>69</v>
      </c>
    </row>
    <row r="41" spans="2:14" x14ac:dyDescent="0.25">
      <c r="B41" t="s">
        <v>1624</v>
      </c>
      <c r="C41" t="s">
        <v>1625</v>
      </c>
      <c r="D41" t="s">
        <v>1626</v>
      </c>
      <c r="E41">
        <v>5403685000</v>
      </c>
      <c r="F41" t="str">
        <f>"DEPALA VAS 49"</f>
        <v>DEPALA VAS 49</v>
      </c>
      <c r="G41" t="str">
        <f>"1230-SI"</f>
        <v>1230-SI</v>
      </c>
      <c r="H41" t="str">
        <f>"Domžale"</f>
        <v>Domžale</v>
      </c>
      <c r="I41" t="str">
        <f>"Domžale"</f>
        <v>Domžale</v>
      </c>
      <c r="J41" s="15">
        <v>170650.56</v>
      </c>
      <c r="K41" s="12">
        <v>45966</v>
      </c>
      <c r="M41" s="5">
        <v>35</v>
      </c>
      <c r="N41" s="6" t="s">
        <v>88</v>
      </c>
    </row>
    <row r="42" spans="2:14" x14ac:dyDescent="0.25">
      <c r="B42" t="s">
        <v>1655</v>
      </c>
      <c r="C42" t="s">
        <v>1656</v>
      </c>
      <c r="D42" t="s">
        <v>1657</v>
      </c>
      <c r="E42">
        <v>5627351000</v>
      </c>
      <c r="F42" t="str">
        <f>"ZAGORCI 70"</f>
        <v>ZAGORCI 70</v>
      </c>
      <c r="G42" t="str">
        <f>"2256-SI"</f>
        <v>2256-SI</v>
      </c>
      <c r="H42" t="str">
        <f>"Juršinci"</f>
        <v>Juršinci</v>
      </c>
      <c r="I42" t="str">
        <f>"Juršinci"</f>
        <v>Juršinci</v>
      </c>
      <c r="J42" s="15">
        <v>25007.68</v>
      </c>
      <c r="K42" s="12">
        <v>45979</v>
      </c>
      <c r="M42" s="5">
        <v>36</v>
      </c>
      <c r="N42" s="6" t="s">
        <v>90</v>
      </c>
    </row>
    <row r="43" spans="2:14" x14ac:dyDescent="0.25">
      <c r="C43" s="16"/>
      <c r="J43" s="13">
        <f>SUM(J17:J42)</f>
        <v>981967.27000000014</v>
      </c>
      <c r="M43" s="5">
        <v>37</v>
      </c>
      <c r="N43" s="6" t="s">
        <v>92</v>
      </c>
    </row>
    <row r="44" spans="2:14" x14ac:dyDescent="0.25">
      <c r="C44" s="16"/>
      <c r="J44"/>
      <c r="M44" s="5">
        <v>38</v>
      </c>
      <c r="N44" s="6" t="s">
        <v>94</v>
      </c>
    </row>
    <row r="45" spans="2:14" x14ac:dyDescent="0.25">
      <c r="M45" s="5">
        <v>39</v>
      </c>
      <c r="N45" s="6" t="s">
        <v>96</v>
      </c>
    </row>
    <row r="46" spans="2:14" x14ac:dyDescent="0.25">
      <c r="M46" s="5">
        <v>40</v>
      </c>
      <c r="N46" s="6" t="s">
        <v>98</v>
      </c>
    </row>
    <row r="47" spans="2:14" x14ac:dyDescent="0.25">
      <c r="M47" s="5">
        <v>41</v>
      </c>
      <c r="N47" s="6" t="s">
        <v>99</v>
      </c>
    </row>
    <row r="48" spans="2:14" x14ac:dyDescent="0.25">
      <c r="M48" s="5">
        <v>42</v>
      </c>
      <c r="N48" s="6" t="s">
        <v>101</v>
      </c>
    </row>
    <row r="49" spans="13:14" x14ac:dyDescent="0.25">
      <c r="M49" s="5">
        <v>43</v>
      </c>
      <c r="N49" s="6" t="s">
        <v>102</v>
      </c>
    </row>
    <row r="50" spans="13:14" x14ac:dyDescent="0.25">
      <c r="M50" s="5">
        <v>44</v>
      </c>
      <c r="N50" s="6" t="s">
        <v>103</v>
      </c>
    </row>
    <row r="51" spans="13:14" x14ac:dyDescent="0.25">
      <c r="M51" s="5">
        <v>45</v>
      </c>
      <c r="N51" s="6" t="s">
        <v>105</v>
      </c>
    </row>
    <row r="52" spans="13:14" x14ac:dyDescent="0.25">
      <c r="M52" s="5">
        <v>46</v>
      </c>
      <c r="N52" s="6" t="s">
        <v>107</v>
      </c>
    </row>
    <row r="53" spans="13:14" x14ac:dyDescent="0.25">
      <c r="M53" s="5">
        <v>47</v>
      </c>
      <c r="N53" s="6" t="s">
        <v>109</v>
      </c>
    </row>
    <row r="54" spans="13:14" x14ac:dyDescent="0.25">
      <c r="M54" s="5">
        <v>48</v>
      </c>
      <c r="N54" s="6" t="s">
        <v>112</v>
      </c>
    </row>
    <row r="55" spans="13:14" x14ac:dyDescent="0.25">
      <c r="M55" s="5">
        <v>49</v>
      </c>
      <c r="N55" s="6" t="s">
        <v>113</v>
      </c>
    </row>
    <row r="56" spans="13:14" x14ac:dyDescent="0.25">
      <c r="M56" s="5">
        <v>50</v>
      </c>
      <c r="N56" s="6" t="s">
        <v>114</v>
      </c>
    </row>
    <row r="57" spans="13:14" x14ac:dyDescent="0.25">
      <c r="M57" s="5">
        <v>51</v>
      </c>
      <c r="N57" s="6" t="s">
        <v>116</v>
      </c>
    </row>
    <row r="58" spans="13:14" x14ac:dyDescent="0.25">
      <c r="M58" s="5">
        <v>52</v>
      </c>
      <c r="N58" s="6" t="s">
        <v>118</v>
      </c>
    </row>
    <row r="59" spans="13:14" x14ac:dyDescent="0.25">
      <c r="M59" s="5">
        <v>53</v>
      </c>
      <c r="N59" s="6" t="s">
        <v>119</v>
      </c>
    </row>
    <row r="60" spans="13:14" x14ac:dyDescent="0.25">
      <c r="M60" s="5">
        <v>54</v>
      </c>
      <c r="N60" s="6" t="s">
        <v>120</v>
      </c>
    </row>
    <row r="61" spans="13:14" x14ac:dyDescent="0.25">
      <c r="M61" s="5">
        <v>55</v>
      </c>
      <c r="N61" s="6" t="s">
        <v>123</v>
      </c>
    </row>
    <row r="62" spans="13:14" x14ac:dyDescent="0.25">
      <c r="M62" s="5">
        <v>56</v>
      </c>
      <c r="N62" s="6" t="s">
        <v>124</v>
      </c>
    </row>
    <row r="63" spans="13:14" x14ac:dyDescent="0.25">
      <c r="M63" s="5">
        <v>57</v>
      </c>
      <c r="N63" s="6" t="s">
        <v>127</v>
      </c>
    </row>
    <row r="64" spans="13:14" x14ac:dyDescent="0.25">
      <c r="M64" s="5">
        <v>58</v>
      </c>
      <c r="N64" s="6" t="s">
        <v>128</v>
      </c>
    </row>
    <row r="65" spans="13:14" x14ac:dyDescent="0.25">
      <c r="M65" s="5">
        <v>59</v>
      </c>
      <c r="N65" s="6" t="s">
        <v>130</v>
      </c>
    </row>
    <row r="66" spans="13:14" x14ac:dyDescent="0.25">
      <c r="M66" s="5">
        <v>60</v>
      </c>
      <c r="N66" s="6" t="s">
        <v>133</v>
      </c>
    </row>
    <row r="67" spans="13:14" x14ac:dyDescent="0.25">
      <c r="M67" s="5">
        <v>61</v>
      </c>
      <c r="N67" s="6" t="s">
        <v>137</v>
      </c>
    </row>
    <row r="68" spans="13:14" x14ac:dyDescent="0.25">
      <c r="M68" s="5">
        <v>62</v>
      </c>
      <c r="N68" s="6" t="s">
        <v>139</v>
      </c>
    </row>
    <row r="69" spans="13:14" x14ac:dyDescent="0.25">
      <c r="M69" s="5">
        <v>63</v>
      </c>
      <c r="N69" s="6" t="s">
        <v>141</v>
      </c>
    </row>
    <row r="70" spans="13:14" x14ac:dyDescent="0.25">
      <c r="M70" s="5">
        <v>64</v>
      </c>
      <c r="N70" s="6" t="s">
        <v>143</v>
      </c>
    </row>
    <row r="71" spans="13:14" x14ac:dyDescent="0.25">
      <c r="M71" s="5">
        <v>65</v>
      </c>
      <c r="N71" s="6" t="s">
        <v>147</v>
      </c>
    </row>
    <row r="72" spans="13:14" x14ac:dyDescent="0.25">
      <c r="M72" s="5">
        <v>66</v>
      </c>
      <c r="N72" s="6" t="s">
        <v>148</v>
      </c>
    </row>
    <row r="73" spans="13:14" x14ac:dyDescent="0.25">
      <c r="M73" s="5">
        <v>67</v>
      </c>
      <c r="N73" s="6" t="s">
        <v>151</v>
      </c>
    </row>
    <row r="74" spans="13:14" x14ac:dyDescent="0.25">
      <c r="M74" s="5">
        <v>68</v>
      </c>
      <c r="N74" s="6" t="s">
        <v>46</v>
      </c>
    </row>
    <row r="75" spans="13:14" x14ac:dyDescent="0.25">
      <c r="M75" s="5">
        <v>69</v>
      </c>
      <c r="N75" s="6" t="s">
        <v>152</v>
      </c>
    </row>
    <row r="76" spans="13:14" x14ac:dyDescent="0.25">
      <c r="M76" s="5">
        <v>70</v>
      </c>
      <c r="N76" s="6" t="s">
        <v>153</v>
      </c>
    </row>
    <row r="77" spans="13:14" x14ac:dyDescent="0.25">
      <c r="M77" s="5">
        <v>71</v>
      </c>
      <c r="N77" s="6" t="s">
        <v>154</v>
      </c>
    </row>
    <row r="78" spans="13:14" x14ac:dyDescent="0.25">
      <c r="M78" s="5">
        <v>72</v>
      </c>
      <c r="N78" s="6" t="s">
        <v>155</v>
      </c>
    </row>
    <row r="79" spans="13:14" x14ac:dyDescent="0.25">
      <c r="M79" s="5">
        <v>73</v>
      </c>
      <c r="N79" s="6" t="s">
        <v>142</v>
      </c>
    </row>
    <row r="80" spans="13:14" x14ac:dyDescent="0.25">
      <c r="M80" s="5">
        <v>74</v>
      </c>
      <c r="N80" s="6" t="s">
        <v>156</v>
      </c>
    </row>
    <row r="81" spans="13:14" x14ac:dyDescent="0.25">
      <c r="M81" s="5">
        <v>75</v>
      </c>
      <c r="N81" s="6" t="s">
        <v>157</v>
      </c>
    </row>
    <row r="82" spans="13:14" x14ac:dyDescent="0.25">
      <c r="M82" s="5">
        <v>76</v>
      </c>
      <c r="N82" s="6" t="s">
        <v>158</v>
      </c>
    </row>
    <row r="83" spans="13:14" x14ac:dyDescent="0.25">
      <c r="M83" s="5">
        <v>77</v>
      </c>
      <c r="N83" s="6" t="s">
        <v>85</v>
      </c>
    </row>
    <row r="84" spans="13:14" x14ac:dyDescent="0.25">
      <c r="M84" s="5">
        <v>78</v>
      </c>
      <c r="N84" s="6" t="s">
        <v>159</v>
      </c>
    </row>
    <row r="85" spans="13:14" x14ac:dyDescent="0.25">
      <c r="M85" s="5">
        <v>79</v>
      </c>
      <c r="N85" s="6" t="s">
        <v>160</v>
      </c>
    </row>
    <row r="86" spans="13:14" x14ac:dyDescent="0.25">
      <c r="M86" s="5">
        <v>80</v>
      </c>
      <c r="N86" s="6" t="s">
        <v>161</v>
      </c>
    </row>
    <row r="87" spans="13:14" x14ac:dyDescent="0.25">
      <c r="M87" s="5">
        <v>81</v>
      </c>
      <c r="N87" s="6" t="s">
        <v>162</v>
      </c>
    </row>
    <row r="88" spans="13:14" x14ac:dyDescent="0.25">
      <c r="M88" s="5">
        <v>82</v>
      </c>
      <c r="N88" s="6" t="s">
        <v>67</v>
      </c>
    </row>
    <row r="89" spans="13:14" x14ac:dyDescent="0.25">
      <c r="M89" s="5">
        <v>83</v>
      </c>
      <c r="N89" s="6" t="s">
        <v>60</v>
      </c>
    </row>
    <row r="90" spans="13:14" x14ac:dyDescent="0.25">
      <c r="M90" s="5">
        <v>84</v>
      </c>
      <c r="N90" s="6" t="s">
        <v>136</v>
      </c>
    </row>
    <row r="91" spans="13:14" x14ac:dyDescent="0.25">
      <c r="M91" s="5">
        <v>85</v>
      </c>
      <c r="N91" s="6" t="s">
        <v>163</v>
      </c>
    </row>
    <row r="92" spans="13:14" x14ac:dyDescent="0.25">
      <c r="M92" s="5">
        <v>86</v>
      </c>
      <c r="N92" s="6" t="s">
        <v>164</v>
      </c>
    </row>
    <row r="93" spans="13:14" x14ac:dyDescent="0.25">
      <c r="M93" s="5">
        <v>87</v>
      </c>
      <c r="N93" s="6" t="s">
        <v>165</v>
      </c>
    </row>
    <row r="94" spans="13:14" x14ac:dyDescent="0.25">
      <c r="M94" s="5">
        <v>88</v>
      </c>
      <c r="N94" s="6" t="s">
        <v>166</v>
      </c>
    </row>
    <row r="95" spans="13:14" x14ac:dyDescent="0.25">
      <c r="M95" s="5">
        <v>89</v>
      </c>
      <c r="N95" s="6" t="s">
        <v>167</v>
      </c>
    </row>
    <row r="96" spans="13:14" x14ac:dyDescent="0.25">
      <c r="M96" s="5">
        <v>90</v>
      </c>
      <c r="N96" s="6" t="s">
        <v>168</v>
      </c>
    </row>
    <row r="97" spans="13:14" x14ac:dyDescent="0.25">
      <c r="M97" s="5">
        <v>91</v>
      </c>
      <c r="N97" s="6" t="s">
        <v>169</v>
      </c>
    </row>
    <row r="98" spans="13:14" x14ac:dyDescent="0.25">
      <c r="M98" s="5">
        <v>92</v>
      </c>
      <c r="N98" s="6" t="s">
        <v>170</v>
      </c>
    </row>
    <row r="99" spans="13:14" x14ac:dyDescent="0.25">
      <c r="M99" s="5">
        <v>93</v>
      </c>
      <c r="N99" s="6" t="s">
        <v>171</v>
      </c>
    </row>
    <row r="100" spans="13:14" x14ac:dyDescent="0.25">
      <c r="M100" s="5">
        <v>94</v>
      </c>
      <c r="N100" s="6" t="s">
        <v>172</v>
      </c>
    </row>
    <row r="101" spans="13:14" x14ac:dyDescent="0.25">
      <c r="M101" s="5">
        <v>95</v>
      </c>
      <c r="N101" s="6" t="s">
        <v>91</v>
      </c>
    </row>
    <row r="102" spans="13:14" x14ac:dyDescent="0.25">
      <c r="M102" s="5">
        <v>96</v>
      </c>
      <c r="N102" s="6" t="s">
        <v>173</v>
      </c>
    </row>
    <row r="103" spans="13:14" x14ac:dyDescent="0.25">
      <c r="M103" s="5">
        <v>97</v>
      </c>
      <c r="N103" s="6" t="s">
        <v>43</v>
      </c>
    </row>
    <row r="104" spans="13:14" x14ac:dyDescent="0.25">
      <c r="M104" s="5">
        <v>98</v>
      </c>
      <c r="N104" s="6" t="s">
        <v>174</v>
      </c>
    </row>
    <row r="105" spans="13:14" x14ac:dyDescent="0.25">
      <c r="M105" s="5">
        <v>99</v>
      </c>
      <c r="N105" s="6" t="s">
        <v>175</v>
      </c>
    </row>
    <row r="106" spans="13:14" x14ac:dyDescent="0.25">
      <c r="M106" s="5">
        <v>100</v>
      </c>
      <c r="N106" s="6" t="s">
        <v>176</v>
      </c>
    </row>
    <row r="107" spans="13:14" x14ac:dyDescent="0.25">
      <c r="M107" s="5">
        <v>101</v>
      </c>
      <c r="N107" s="6" t="s">
        <v>177</v>
      </c>
    </row>
    <row r="108" spans="13:14" x14ac:dyDescent="0.25">
      <c r="M108" s="5">
        <v>102</v>
      </c>
      <c r="N108" s="6" t="s">
        <v>178</v>
      </c>
    </row>
    <row r="109" spans="13:14" x14ac:dyDescent="0.25">
      <c r="M109" s="5">
        <v>103</v>
      </c>
      <c r="N109" s="6" t="s">
        <v>179</v>
      </c>
    </row>
    <row r="110" spans="13:14" x14ac:dyDescent="0.25">
      <c r="M110" s="5">
        <v>104</v>
      </c>
      <c r="N110" s="6" t="s">
        <v>180</v>
      </c>
    </row>
    <row r="111" spans="13:14" x14ac:dyDescent="0.25">
      <c r="M111" s="5">
        <v>105</v>
      </c>
      <c r="N111" s="6" t="s">
        <v>181</v>
      </c>
    </row>
    <row r="112" spans="13:14" x14ac:dyDescent="0.25">
      <c r="M112" s="5">
        <v>106</v>
      </c>
      <c r="N112" s="6" t="s">
        <v>182</v>
      </c>
    </row>
    <row r="113" spans="13:14" x14ac:dyDescent="0.25">
      <c r="M113" s="5">
        <v>107</v>
      </c>
      <c r="N113" s="6" t="s">
        <v>183</v>
      </c>
    </row>
    <row r="114" spans="13:14" x14ac:dyDescent="0.25">
      <c r="M114" s="5">
        <v>108</v>
      </c>
      <c r="N114" s="6" t="s">
        <v>184</v>
      </c>
    </row>
    <row r="115" spans="13:14" x14ac:dyDescent="0.25">
      <c r="M115" s="5">
        <v>109</v>
      </c>
      <c r="N115" s="6" t="s">
        <v>185</v>
      </c>
    </row>
    <row r="116" spans="13:14" x14ac:dyDescent="0.25">
      <c r="M116" s="5">
        <v>110</v>
      </c>
      <c r="N116" s="6" t="s">
        <v>186</v>
      </c>
    </row>
    <row r="117" spans="13:14" x14ac:dyDescent="0.25">
      <c r="M117" s="5">
        <v>111</v>
      </c>
      <c r="N117" s="6" t="s">
        <v>187</v>
      </c>
    </row>
    <row r="118" spans="13:14" x14ac:dyDescent="0.25">
      <c r="M118" s="5">
        <v>112</v>
      </c>
      <c r="N118" s="6" t="s">
        <v>188</v>
      </c>
    </row>
    <row r="119" spans="13:14" x14ac:dyDescent="0.25">
      <c r="M119" s="5">
        <v>113</v>
      </c>
      <c r="N119" s="6" t="s">
        <v>138</v>
      </c>
    </row>
    <row r="120" spans="13:14" x14ac:dyDescent="0.25">
      <c r="M120" s="5">
        <v>114</v>
      </c>
      <c r="N120" s="6" t="s">
        <v>189</v>
      </c>
    </row>
    <row r="121" spans="13:14" x14ac:dyDescent="0.25">
      <c r="M121" s="5">
        <v>115</v>
      </c>
      <c r="N121" s="6" t="s">
        <v>190</v>
      </c>
    </row>
    <row r="122" spans="13:14" x14ac:dyDescent="0.25">
      <c r="M122" s="5">
        <v>116</v>
      </c>
      <c r="N122" s="6" t="s">
        <v>191</v>
      </c>
    </row>
    <row r="123" spans="13:14" x14ac:dyDescent="0.25">
      <c r="M123" s="5">
        <v>117</v>
      </c>
      <c r="N123" s="6" t="s">
        <v>192</v>
      </c>
    </row>
    <row r="124" spans="13:14" x14ac:dyDescent="0.25">
      <c r="M124" s="5">
        <v>118</v>
      </c>
      <c r="N124" s="6" t="s">
        <v>193</v>
      </c>
    </row>
    <row r="125" spans="13:14" x14ac:dyDescent="0.25">
      <c r="M125" s="5">
        <v>119</v>
      </c>
      <c r="N125" s="6" t="s">
        <v>194</v>
      </c>
    </row>
    <row r="126" spans="13:14" x14ac:dyDescent="0.25">
      <c r="M126" s="5">
        <v>120</v>
      </c>
      <c r="N126" s="6" t="s">
        <v>195</v>
      </c>
    </row>
    <row r="127" spans="13:14" x14ac:dyDescent="0.25">
      <c r="M127" s="5">
        <v>121</v>
      </c>
      <c r="N127" s="6" t="s">
        <v>196</v>
      </c>
    </row>
    <row r="128" spans="13:14" x14ac:dyDescent="0.25">
      <c r="M128" s="5">
        <v>122</v>
      </c>
      <c r="N128" s="6" t="s">
        <v>197</v>
      </c>
    </row>
    <row r="129" spans="13:14" x14ac:dyDescent="0.25">
      <c r="M129" s="5">
        <v>123</v>
      </c>
      <c r="N129" s="6" t="s">
        <v>198</v>
      </c>
    </row>
    <row r="130" spans="13:14" x14ac:dyDescent="0.25">
      <c r="M130" s="5">
        <v>124</v>
      </c>
      <c r="N130" s="6" t="s">
        <v>199</v>
      </c>
    </row>
    <row r="131" spans="13:14" x14ac:dyDescent="0.25">
      <c r="M131" s="5">
        <v>125</v>
      </c>
      <c r="N131" s="6" t="s">
        <v>200</v>
      </c>
    </row>
    <row r="132" spans="13:14" x14ac:dyDescent="0.25">
      <c r="M132" s="5">
        <v>126</v>
      </c>
      <c r="N132" s="6" t="s">
        <v>100</v>
      </c>
    </row>
    <row r="133" spans="13:14" x14ac:dyDescent="0.25">
      <c r="M133" s="5">
        <v>127</v>
      </c>
      <c r="N133" s="6" t="s">
        <v>201</v>
      </c>
    </row>
    <row r="134" spans="13:14" x14ac:dyDescent="0.25">
      <c r="M134" s="5">
        <v>128</v>
      </c>
      <c r="N134" s="6" t="s">
        <v>202</v>
      </c>
    </row>
    <row r="135" spans="13:14" x14ac:dyDescent="0.25">
      <c r="M135" s="5">
        <v>129</v>
      </c>
      <c r="N135" s="6" t="s">
        <v>203</v>
      </c>
    </row>
    <row r="136" spans="13:14" x14ac:dyDescent="0.25">
      <c r="M136" s="5">
        <v>130</v>
      </c>
      <c r="N136" s="6" t="s">
        <v>204</v>
      </c>
    </row>
    <row r="137" spans="13:14" x14ac:dyDescent="0.25">
      <c r="M137" s="5">
        <v>131</v>
      </c>
      <c r="N137" s="6" t="s">
        <v>205</v>
      </c>
    </row>
    <row r="138" spans="13:14" x14ac:dyDescent="0.25">
      <c r="M138" s="5">
        <v>132</v>
      </c>
      <c r="N138" s="6" t="s">
        <v>206</v>
      </c>
    </row>
    <row r="139" spans="13:14" x14ac:dyDescent="0.25">
      <c r="M139" s="5">
        <v>133</v>
      </c>
      <c r="N139" s="6" t="s">
        <v>207</v>
      </c>
    </row>
    <row r="140" spans="13:14" x14ac:dyDescent="0.25">
      <c r="M140" s="5">
        <v>134</v>
      </c>
      <c r="N140" s="6" t="s">
        <v>208</v>
      </c>
    </row>
    <row r="141" spans="13:14" x14ac:dyDescent="0.25">
      <c r="M141" s="5">
        <v>135</v>
      </c>
      <c r="N141" s="6" t="s">
        <v>209</v>
      </c>
    </row>
    <row r="142" spans="13:14" x14ac:dyDescent="0.25">
      <c r="M142" s="5">
        <v>136</v>
      </c>
      <c r="N142" s="6" t="s">
        <v>210</v>
      </c>
    </row>
    <row r="143" spans="13:14" x14ac:dyDescent="0.25">
      <c r="M143" s="5">
        <v>137</v>
      </c>
      <c r="N143" s="6" t="s">
        <v>211</v>
      </c>
    </row>
    <row r="144" spans="13:14" x14ac:dyDescent="0.25">
      <c r="M144" s="5">
        <v>138</v>
      </c>
      <c r="N144" s="6" t="s">
        <v>212</v>
      </c>
    </row>
    <row r="145" spans="13:14" x14ac:dyDescent="0.25">
      <c r="M145" s="5">
        <v>139</v>
      </c>
      <c r="N145" s="6" t="s">
        <v>213</v>
      </c>
    </row>
    <row r="146" spans="13:14" x14ac:dyDescent="0.25">
      <c r="M146" s="5">
        <v>140</v>
      </c>
      <c r="N146" s="6" t="s">
        <v>214</v>
      </c>
    </row>
    <row r="147" spans="13:14" x14ac:dyDescent="0.25">
      <c r="M147" s="5">
        <v>141</v>
      </c>
      <c r="N147" s="6" t="s">
        <v>132</v>
      </c>
    </row>
    <row r="148" spans="13:14" x14ac:dyDescent="0.25">
      <c r="M148" s="5">
        <v>142</v>
      </c>
      <c r="N148" s="6" t="s">
        <v>215</v>
      </c>
    </row>
    <row r="149" spans="13:14" x14ac:dyDescent="0.25">
      <c r="M149" s="5">
        <v>143</v>
      </c>
      <c r="N149" s="6" t="s">
        <v>216</v>
      </c>
    </row>
    <row r="150" spans="13:14" x14ac:dyDescent="0.25">
      <c r="M150" s="5">
        <v>144</v>
      </c>
      <c r="N150" s="6" t="s">
        <v>217</v>
      </c>
    </row>
    <row r="151" spans="13:14" x14ac:dyDescent="0.25">
      <c r="M151" s="5">
        <v>145</v>
      </c>
      <c r="N151" s="6" t="s">
        <v>218</v>
      </c>
    </row>
    <row r="152" spans="13:14" x14ac:dyDescent="0.25">
      <c r="M152" s="5">
        <v>146</v>
      </c>
      <c r="N152" s="6" t="s">
        <v>219</v>
      </c>
    </row>
    <row r="153" spans="13:14" x14ac:dyDescent="0.25">
      <c r="M153" s="5">
        <v>147</v>
      </c>
      <c r="N153" s="6" t="s">
        <v>220</v>
      </c>
    </row>
    <row r="154" spans="13:14" x14ac:dyDescent="0.25">
      <c r="M154" s="5">
        <v>148</v>
      </c>
      <c r="N154" s="6" t="s">
        <v>221</v>
      </c>
    </row>
    <row r="155" spans="13:14" x14ac:dyDescent="0.25">
      <c r="M155" s="5">
        <v>149</v>
      </c>
      <c r="N155" s="6" t="s">
        <v>222</v>
      </c>
    </row>
    <row r="156" spans="13:14" x14ac:dyDescent="0.25">
      <c r="M156" s="5">
        <v>150</v>
      </c>
      <c r="N156" s="6" t="s">
        <v>223</v>
      </c>
    </row>
    <row r="157" spans="13:14" x14ac:dyDescent="0.25">
      <c r="M157" s="5">
        <v>151</v>
      </c>
      <c r="N157" s="6" t="s">
        <v>224</v>
      </c>
    </row>
    <row r="158" spans="13:14" x14ac:dyDescent="0.25">
      <c r="M158" s="5">
        <v>152</v>
      </c>
      <c r="N158" s="6" t="s">
        <v>225</v>
      </c>
    </row>
    <row r="159" spans="13:14" x14ac:dyDescent="0.25">
      <c r="M159" s="5">
        <v>153</v>
      </c>
      <c r="N159" s="6" t="s">
        <v>226</v>
      </c>
    </row>
    <row r="160" spans="13:14" x14ac:dyDescent="0.25">
      <c r="M160" s="5">
        <v>154</v>
      </c>
      <c r="N160" s="6" t="s">
        <v>89</v>
      </c>
    </row>
    <row r="161" spans="13:14" x14ac:dyDescent="0.25">
      <c r="M161" s="5">
        <v>155</v>
      </c>
      <c r="N161" s="6" t="s">
        <v>227</v>
      </c>
    </row>
    <row r="162" spans="13:14" x14ac:dyDescent="0.25">
      <c r="M162" s="5">
        <v>156</v>
      </c>
      <c r="N162" s="6" t="s">
        <v>228</v>
      </c>
    </row>
    <row r="163" spans="13:14" x14ac:dyDescent="0.25">
      <c r="M163" s="5">
        <v>157</v>
      </c>
      <c r="N163" s="6" t="s">
        <v>229</v>
      </c>
    </row>
    <row r="164" spans="13:14" x14ac:dyDescent="0.25">
      <c r="M164" s="5">
        <v>158</v>
      </c>
      <c r="N164" s="6" t="s">
        <v>230</v>
      </c>
    </row>
    <row r="165" spans="13:14" x14ac:dyDescent="0.25">
      <c r="M165" s="5">
        <v>159</v>
      </c>
      <c r="N165" s="6" t="s">
        <v>231</v>
      </c>
    </row>
    <row r="166" spans="13:14" x14ac:dyDescent="0.25">
      <c r="M166" s="5">
        <v>160</v>
      </c>
      <c r="N166" s="6" t="s">
        <v>232</v>
      </c>
    </row>
    <row r="167" spans="13:14" x14ac:dyDescent="0.25">
      <c r="M167" s="5">
        <v>161</v>
      </c>
      <c r="N167" s="6" t="s">
        <v>146</v>
      </c>
    </row>
    <row r="168" spans="13:14" x14ac:dyDescent="0.25">
      <c r="M168" s="5">
        <v>162</v>
      </c>
      <c r="N168" s="6" t="s">
        <v>233</v>
      </c>
    </row>
    <row r="169" spans="13:14" x14ac:dyDescent="0.25">
      <c r="M169" s="5">
        <v>163</v>
      </c>
      <c r="N169" s="6" t="s">
        <v>234</v>
      </c>
    </row>
    <row r="170" spans="13:14" x14ac:dyDescent="0.25">
      <c r="M170" s="5">
        <v>164</v>
      </c>
      <c r="N170" s="6" t="s">
        <v>235</v>
      </c>
    </row>
    <row r="171" spans="13:14" x14ac:dyDescent="0.25">
      <c r="M171" s="5">
        <v>165</v>
      </c>
      <c r="N171" s="6" t="s">
        <v>236</v>
      </c>
    </row>
    <row r="172" spans="13:14" x14ac:dyDescent="0.25">
      <c r="M172" s="5">
        <v>166</v>
      </c>
      <c r="N172" s="6" t="s">
        <v>237</v>
      </c>
    </row>
    <row r="173" spans="13:14" x14ac:dyDescent="0.25">
      <c r="M173" s="5">
        <v>167</v>
      </c>
      <c r="N173" s="6" t="s">
        <v>238</v>
      </c>
    </row>
    <row r="174" spans="13:14" x14ac:dyDescent="0.25">
      <c r="M174" s="5">
        <v>168</v>
      </c>
      <c r="N174" s="6" t="s">
        <v>129</v>
      </c>
    </row>
    <row r="175" spans="13:14" x14ac:dyDescent="0.25">
      <c r="M175" s="5">
        <v>169</v>
      </c>
      <c r="N175" s="6" t="s">
        <v>239</v>
      </c>
    </row>
    <row r="176" spans="13:14" x14ac:dyDescent="0.25">
      <c r="M176" s="5">
        <v>170</v>
      </c>
      <c r="N176" s="6" t="s">
        <v>240</v>
      </c>
    </row>
    <row r="177" spans="13:14" x14ac:dyDescent="0.25">
      <c r="M177" s="5">
        <v>171</v>
      </c>
      <c r="N177" s="6" t="s">
        <v>241</v>
      </c>
    </row>
    <row r="178" spans="13:14" x14ac:dyDescent="0.25">
      <c r="M178" s="5">
        <v>172</v>
      </c>
      <c r="N178" s="6" t="s">
        <v>126</v>
      </c>
    </row>
    <row r="179" spans="13:14" x14ac:dyDescent="0.25">
      <c r="M179" s="5">
        <v>173</v>
      </c>
      <c r="N179" s="6" t="s">
        <v>242</v>
      </c>
    </row>
    <row r="180" spans="13:14" x14ac:dyDescent="0.25">
      <c r="M180" s="5">
        <v>174</v>
      </c>
      <c r="N180" s="6" t="s">
        <v>87</v>
      </c>
    </row>
    <row r="181" spans="13:14" x14ac:dyDescent="0.25">
      <c r="M181" s="5">
        <v>175</v>
      </c>
      <c r="N181" s="6" t="s">
        <v>243</v>
      </c>
    </row>
    <row r="182" spans="13:14" x14ac:dyDescent="0.25">
      <c r="M182" s="5">
        <v>176</v>
      </c>
      <c r="N182" s="6" t="s">
        <v>244</v>
      </c>
    </row>
    <row r="183" spans="13:14" x14ac:dyDescent="0.25">
      <c r="M183" s="5">
        <v>177</v>
      </c>
      <c r="N183" s="6" t="s">
        <v>245</v>
      </c>
    </row>
    <row r="184" spans="13:14" x14ac:dyDescent="0.25">
      <c r="M184" s="5">
        <v>178</v>
      </c>
      <c r="N184" s="6" t="s">
        <v>246</v>
      </c>
    </row>
    <row r="185" spans="13:14" x14ac:dyDescent="0.25">
      <c r="M185" s="5">
        <v>179</v>
      </c>
      <c r="N185" s="6" t="s">
        <v>93</v>
      </c>
    </row>
    <row r="186" spans="13:14" x14ac:dyDescent="0.25">
      <c r="M186" s="5">
        <v>180</v>
      </c>
      <c r="N186" s="6" t="s">
        <v>247</v>
      </c>
    </row>
    <row r="187" spans="13:14" x14ac:dyDescent="0.25">
      <c r="M187" s="5">
        <v>181</v>
      </c>
      <c r="N187" s="6" t="s">
        <v>248</v>
      </c>
    </row>
    <row r="188" spans="13:14" x14ac:dyDescent="0.25">
      <c r="M188" s="5">
        <v>182</v>
      </c>
      <c r="N188" s="6" t="s">
        <v>249</v>
      </c>
    </row>
    <row r="189" spans="13:14" x14ac:dyDescent="0.25">
      <c r="M189" s="5">
        <v>183</v>
      </c>
      <c r="N189" s="6" t="s">
        <v>250</v>
      </c>
    </row>
    <row r="190" spans="13:14" x14ac:dyDescent="0.25">
      <c r="M190" s="5">
        <v>184</v>
      </c>
      <c r="N190" s="6" t="s">
        <v>251</v>
      </c>
    </row>
    <row r="191" spans="13:14" x14ac:dyDescent="0.25">
      <c r="M191" s="5">
        <v>185</v>
      </c>
      <c r="N191" s="6" t="s">
        <v>252</v>
      </c>
    </row>
    <row r="192" spans="13:14" x14ac:dyDescent="0.25">
      <c r="M192" s="5">
        <v>186</v>
      </c>
      <c r="N192" s="6" t="s">
        <v>253</v>
      </c>
    </row>
    <row r="193" spans="13:14" x14ac:dyDescent="0.25">
      <c r="M193" s="5">
        <v>187</v>
      </c>
      <c r="N193" s="6" t="s">
        <v>254</v>
      </c>
    </row>
    <row r="194" spans="13:14" x14ac:dyDescent="0.25">
      <c r="M194" s="5">
        <v>188</v>
      </c>
      <c r="N194" s="6" t="s">
        <v>255</v>
      </c>
    </row>
    <row r="195" spans="13:14" x14ac:dyDescent="0.25">
      <c r="M195" s="5">
        <v>189</v>
      </c>
      <c r="N195" s="6" t="s">
        <v>256</v>
      </c>
    </row>
    <row r="196" spans="13:14" x14ac:dyDescent="0.25">
      <c r="M196" s="5">
        <v>190</v>
      </c>
      <c r="N196" s="6" t="s">
        <v>257</v>
      </c>
    </row>
    <row r="197" spans="13:14" x14ac:dyDescent="0.25">
      <c r="M197" s="5">
        <v>191</v>
      </c>
      <c r="N197" s="6" t="s">
        <v>258</v>
      </c>
    </row>
    <row r="198" spans="13:14" x14ac:dyDescent="0.25">
      <c r="M198" s="5">
        <v>192</v>
      </c>
      <c r="N198" s="6" t="s">
        <v>259</v>
      </c>
    </row>
    <row r="199" spans="13:14" x14ac:dyDescent="0.25">
      <c r="M199" s="5">
        <v>193</v>
      </c>
      <c r="N199" s="6" t="s">
        <v>260</v>
      </c>
    </row>
    <row r="200" spans="13:14" x14ac:dyDescent="0.25">
      <c r="M200" s="5">
        <v>194</v>
      </c>
      <c r="N200" s="6" t="s">
        <v>261</v>
      </c>
    </row>
    <row r="201" spans="13:14" x14ac:dyDescent="0.25">
      <c r="M201" s="5">
        <v>195</v>
      </c>
      <c r="N201" s="6" t="s">
        <v>262</v>
      </c>
    </row>
    <row r="202" spans="13:14" x14ac:dyDescent="0.25">
      <c r="M202" s="5">
        <v>196</v>
      </c>
      <c r="N202" s="6" t="s">
        <v>263</v>
      </c>
    </row>
    <row r="203" spans="13:14" x14ac:dyDescent="0.25">
      <c r="M203" s="5">
        <v>197</v>
      </c>
      <c r="N203" s="6" t="s">
        <v>264</v>
      </c>
    </row>
    <row r="204" spans="13:14" x14ac:dyDescent="0.25">
      <c r="M204" s="5">
        <v>198</v>
      </c>
      <c r="N204" s="6" t="s">
        <v>265</v>
      </c>
    </row>
    <row r="205" spans="13:14" x14ac:dyDescent="0.25">
      <c r="M205" s="5">
        <v>199</v>
      </c>
      <c r="N205" s="6" t="s">
        <v>266</v>
      </c>
    </row>
    <row r="206" spans="13:14" x14ac:dyDescent="0.25">
      <c r="M206" s="5">
        <v>200</v>
      </c>
      <c r="N206" s="6" t="s">
        <v>267</v>
      </c>
    </row>
    <row r="207" spans="13:14" x14ac:dyDescent="0.25">
      <c r="M207" s="5">
        <v>201</v>
      </c>
      <c r="N207" s="6" t="s">
        <v>268</v>
      </c>
    </row>
    <row r="208" spans="13:14" x14ac:dyDescent="0.25">
      <c r="M208" s="5">
        <v>202</v>
      </c>
      <c r="N208" s="6" t="s">
        <v>269</v>
      </c>
    </row>
    <row r="209" spans="13:14" x14ac:dyDescent="0.25">
      <c r="M209" s="5">
        <v>203</v>
      </c>
      <c r="N209" s="6" t="s">
        <v>270</v>
      </c>
    </row>
    <row r="210" spans="13:14" x14ac:dyDescent="0.25">
      <c r="M210" s="5">
        <v>204</v>
      </c>
      <c r="N210" s="6" t="s">
        <v>271</v>
      </c>
    </row>
    <row r="211" spans="13:14" x14ac:dyDescent="0.25">
      <c r="M211" s="5">
        <v>205</v>
      </c>
      <c r="N211" s="6" t="s">
        <v>106</v>
      </c>
    </row>
    <row r="212" spans="13:14" x14ac:dyDescent="0.25">
      <c r="M212" s="5">
        <v>206</v>
      </c>
      <c r="N212" s="6" t="s">
        <v>272</v>
      </c>
    </row>
    <row r="213" spans="13:14" x14ac:dyDescent="0.25">
      <c r="M213" s="5">
        <v>207</v>
      </c>
      <c r="N213" s="6" t="s">
        <v>273</v>
      </c>
    </row>
    <row r="214" spans="13:14" x14ac:dyDescent="0.25">
      <c r="M214" s="5">
        <v>208</v>
      </c>
      <c r="N214" s="6" t="s">
        <v>274</v>
      </c>
    </row>
    <row r="215" spans="13:14" x14ac:dyDescent="0.25">
      <c r="M215" s="5">
        <v>209</v>
      </c>
      <c r="N215" s="6" t="s">
        <v>275</v>
      </c>
    </row>
    <row r="216" spans="13:14" x14ac:dyDescent="0.25">
      <c r="M216" s="5">
        <v>210</v>
      </c>
      <c r="N216" s="6" t="s">
        <v>276</v>
      </c>
    </row>
    <row r="217" spans="13:14" x14ac:dyDescent="0.25">
      <c r="M217" s="5">
        <v>211</v>
      </c>
      <c r="N217" s="6" t="s">
        <v>277</v>
      </c>
    </row>
    <row r="218" spans="13:14" x14ac:dyDescent="0.25">
      <c r="M218" s="5">
        <v>212</v>
      </c>
      <c r="N218" s="6" t="s">
        <v>278</v>
      </c>
    </row>
  </sheetData>
  <mergeCells count="23">
    <mergeCell ref="B13:E13"/>
    <mergeCell ref="F13:G13"/>
    <mergeCell ref="H13:I13"/>
    <mergeCell ref="J13:K13"/>
    <mergeCell ref="B15:I15"/>
    <mergeCell ref="O17:P27"/>
    <mergeCell ref="C11:G11"/>
    <mergeCell ref="H11:I11"/>
    <mergeCell ref="J11:K11"/>
    <mergeCell ref="B12:E12"/>
    <mergeCell ref="F12:G12"/>
    <mergeCell ref="H12:I12"/>
    <mergeCell ref="J12:K12"/>
    <mergeCell ref="E2:K3"/>
    <mergeCell ref="B5:K5"/>
    <mergeCell ref="M5:P5"/>
    <mergeCell ref="C6:K6"/>
    <mergeCell ref="O6:P16"/>
    <mergeCell ref="E7:K7"/>
    <mergeCell ref="B9:K9"/>
    <mergeCell ref="C10:G10"/>
    <mergeCell ref="H10:I10"/>
    <mergeCell ref="J10:K10"/>
  </mergeCells>
  <dataValidations count="4">
    <dataValidation type="list" allowBlank="1" showInputMessage="1" showErrorMessage="1" sqref="H28:H40" xr:uid="{A2DBB390-6B6A-4720-B758-A0F97B9F4114}">
      <formula1>$N$7:$N$206</formula1>
    </dataValidation>
    <dataValidation allowBlank="1" showInputMessage="1" showErrorMessage="1" sqref="C10:G11" xr:uid="{5F300996-C716-47CF-9A9D-CF67ABA1C541}"/>
    <dataValidation type="list" allowBlank="1" showInputMessage="1" showErrorMessage="1" sqref="H17:H27 H41:I42 H45:H1048576" xr:uid="{9815BAC9-0351-4164-9557-101473CAD7F3}">
      <formula1>$N$7:$N$218</formula1>
    </dataValidation>
    <dataValidation type="list" allowBlank="1" showInputMessage="1" showErrorMessage="1" sqref="C6" xr:uid="{1EFAF74F-9BC7-4702-A799-4EB37251472C}">
      <formula1>"ZOPNN,Interventna zakonodaja - ZIUOPZP, Zakon o obnovi - ZORF"</formula1>
    </dataValidation>
  </dataValidations>
  <hyperlinks>
    <hyperlink ref="J12" r:id="rId1" xr:uid="{343B3835-ACBA-46F1-BC95-987D9E75D9C7}"/>
    <hyperlink ref="J13" r:id="rId2" xr:uid="{3DAA9110-65C6-41D1-8345-EFC1FD547987}"/>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Fizične osebe</vt:lpstr>
      <vt:lpstr>Pravne osebe</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Grošelj</dc:creator>
  <cp:lastModifiedBy>Špela Sovinc</cp:lastModifiedBy>
  <dcterms:created xsi:type="dcterms:W3CDTF">2024-05-24T14:00:32Z</dcterms:created>
  <dcterms:modified xsi:type="dcterms:W3CDTF">2026-08-03T12:31:28Z</dcterms:modified>
</cp:coreProperties>
</file>