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EXCEL Translation\GL2\51\"/>
    </mc:Choice>
  </mc:AlternateContent>
  <bookViews>
    <workbookView xWindow="480" yWindow="150" windowWidth="23160" windowHeight="12270" tabRatio="727" firstSheet="1" activeTab="2"/>
  </bookViews>
  <sheets>
    <sheet name="A. Ocen. nap. – Z &amp; P – VDE" sheetId="1" r:id="rId1"/>
    <sheet name="IRR_ne-IAKS_Ex" sheetId="8" r:id="rId2"/>
    <sheet name="B. Ocen. nap. – Z &amp; P – ENV MPU" sheetId="14" r:id="rId3"/>
    <sheet name="B. Ocen. nap. – Z &amp; P – ENV RE" sheetId="15" r:id="rId4"/>
    <sheet name="IRR_IAKS_Ex" sheetId="9" r:id="rId5"/>
    <sheet name="C. Ocen. nap. – Z &amp; P – VDE" sheetId="13" r:id="rId6"/>
    <sheet name="IRR_ne-IAKS_Ex (2)" sheetId="12" r:id="rId7"/>
    <sheet name="IRR_IAKS_člen 41" sheetId="11" r:id="rId8"/>
  </sheets>
  <externalReferences>
    <externalReference r:id="rId9"/>
  </externalReferences>
  <definedNames>
    <definedName name="_xlnm._FilterDatabase" localSheetId="6" hidden="1">'IRR_ne-IAKS_Ex (2)'!$A$6:$P$59</definedName>
    <definedName name="_xlnm._FilterDatabase" localSheetId="1" hidden="1">'IRR_ne-IAKS_Ex'!$A$7:$T$130</definedName>
    <definedName name="_xlnm.Print_Area" localSheetId="2">'B. Ocen. nap. – Z &amp; P – ENV MPU'!$A$1:$E$31</definedName>
    <definedName name="_xlnm.Print_Area" localSheetId="3">'B. Ocen. nap. – Z &amp; P – ENV RE'!$A$1:$E$31</definedName>
    <definedName name="_xlnm.Print_Titles" localSheetId="1">'IRR_ne-IAKS_Ex'!$5:$7</definedName>
  </definedNames>
  <calcPr calcId="162913" fullCalcOnLoad="1"/>
</workbook>
</file>

<file path=xl/calcChain.xml><?xml version="1.0" encoding="utf-8"?>
<calcChain xmlns="http://schemas.openxmlformats.org/spreadsheetml/2006/main">
  <c r="B24" i="15" l="1"/>
  <c r="B27" i="15" s="1"/>
  <c r="B18" i="15"/>
  <c r="B22" i="15" s="1"/>
  <c r="B17" i="15"/>
  <c r="B16" i="15"/>
  <c r="B14" i="15"/>
  <c r="B12" i="15"/>
  <c r="B10" i="15"/>
  <c r="B6" i="15"/>
  <c r="B7" i="15" s="1"/>
  <c r="B24" i="14"/>
  <c r="B27" i="14" s="1"/>
  <c r="B18" i="14"/>
  <c r="B22" i="14" s="1"/>
  <c r="B17" i="14"/>
  <c r="B16" i="14"/>
  <c r="B14" i="14"/>
  <c r="B12" i="14"/>
  <c r="B10" i="14"/>
  <c r="B6" i="14"/>
  <c r="B7" i="14" s="1"/>
  <c r="B23" i="14" l="1"/>
  <c r="B26" i="14" s="1"/>
  <c r="B29" i="14" s="1"/>
  <c r="B31" i="14" s="1"/>
  <c r="B23" i="15"/>
  <c r="B26" i="15" s="1"/>
  <c r="B29" i="15" s="1"/>
  <c r="B31" i="15" s="1"/>
  <c r="B7" i="1"/>
  <c r="B12" i="13" l="1"/>
  <c r="B10" i="13"/>
  <c r="J57" i="12"/>
  <c r="I57" i="12"/>
  <c r="K56" i="12"/>
  <c r="L56" i="12" s="1"/>
  <c r="K55" i="12"/>
  <c r="L55" i="12" s="1"/>
  <c r="K54" i="12"/>
  <c r="L54" i="12" s="1"/>
  <c r="K53" i="12"/>
  <c r="L53" i="12" s="1"/>
  <c r="K52" i="12"/>
  <c r="L52" i="12" s="1"/>
  <c r="K51" i="12"/>
  <c r="L51" i="12" s="1"/>
  <c r="K50" i="12"/>
  <c r="L50" i="12" s="1"/>
  <c r="K49" i="12"/>
  <c r="L49" i="12" s="1"/>
  <c r="K48" i="12"/>
  <c r="L48" i="12" s="1"/>
  <c r="K47" i="12"/>
  <c r="L47" i="12" s="1"/>
  <c r="K46" i="12"/>
  <c r="L46" i="12" s="1"/>
  <c r="K45" i="12"/>
  <c r="L45" i="12" s="1"/>
  <c r="K44" i="12"/>
  <c r="L44" i="12" s="1"/>
  <c r="K43" i="12"/>
  <c r="L43" i="12" s="1"/>
  <c r="K42" i="12"/>
  <c r="L42" i="12" s="1"/>
  <c r="K41" i="12"/>
  <c r="L41" i="12" s="1"/>
  <c r="K40" i="12"/>
  <c r="L40" i="12" s="1"/>
  <c r="K39" i="12"/>
  <c r="L39" i="12" s="1"/>
  <c r="K38" i="12"/>
  <c r="L38" i="12" s="1"/>
  <c r="K37" i="12"/>
  <c r="L37" i="12" s="1"/>
  <c r="K36" i="12"/>
  <c r="L36" i="12" s="1"/>
  <c r="K35" i="12"/>
  <c r="L35" i="12" s="1"/>
  <c r="K34" i="12"/>
  <c r="L34" i="12" s="1"/>
  <c r="K33" i="12"/>
  <c r="L33" i="12" s="1"/>
  <c r="K32" i="12"/>
  <c r="L32" i="12" s="1"/>
  <c r="K31" i="12"/>
  <c r="L31" i="12" s="1"/>
  <c r="K30" i="12"/>
  <c r="L30" i="12" s="1"/>
  <c r="K29" i="12"/>
  <c r="L29" i="12" s="1"/>
  <c r="K28" i="12"/>
  <c r="L28" i="12" s="1"/>
  <c r="K27" i="12"/>
  <c r="L27" i="12" s="1"/>
  <c r="K26" i="12"/>
  <c r="L26" i="12" s="1"/>
  <c r="K25" i="12"/>
  <c r="L25" i="12" s="1"/>
  <c r="K24" i="12"/>
  <c r="L24" i="12" s="1"/>
  <c r="K23" i="12"/>
  <c r="L23" i="12" s="1"/>
  <c r="K22" i="12"/>
  <c r="L22" i="12" s="1"/>
  <c r="K21" i="12"/>
  <c r="L21" i="12" s="1"/>
  <c r="K20" i="12"/>
  <c r="L20" i="12" s="1"/>
  <c r="K19" i="12"/>
  <c r="L19" i="12" s="1"/>
  <c r="K18" i="12"/>
  <c r="L18" i="12" s="1"/>
  <c r="K17" i="12"/>
  <c r="L17" i="12" s="1"/>
  <c r="K16" i="12"/>
  <c r="L16" i="12" s="1"/>
  <c r="K15" i="12"/>
  <c r="L15" i="12" s="1"/>
  <c r="K14" i="12"/>
  <c r="L14" i="12" s="1"/>
  <c r="K13" i="12"/>
  <c r="L13" i="12" s="1"/>
  <c r="K12" i="12"/>
  <c r="L12" i="12" s="1"/>
  <c r="K11" i="12"/>
  <c r="L11" i="12" s="1"/>
  <c r="K10" i="12"/>
  <c r="L10" i="12" s="1"/>
  <c r="K9" i="12"/>
  <c r="L9" i="12" s="1"/>
  <c r="K8" i="12"/>
  <c r="L8" i="12" s="1"/>
  <c r="K7" i="12"/>
  <c r="L7" i="12" s="1"/>
  <c r="B6" i="13"/>
  <c r="B7" i="13" s="1"/>
  <c r="L57" i="12" l="1"/>
  <c r="C70" i="12" s="1"/>
  <c r="B16" i="13" s="1"/>
  <c r="L59" i="12"/>
  <c r="C71" i="12" s="1"/>
  <c r="B17" i="13" s="1"/>
  <c r="L58" i="12"/>
  <c r="K59" i="12"/>
  <c r="K57" i="12"/>
  <c r="B14" i="13" s="1"/>
  <c r="K58" i="12"/>
  <c r="B18" i="13" l="1"/>
  <c r="B22" i="13" l="1"/>
  <c r="B24" i="13" s="1"/>
  <c r="B23" i="13"/>
  <c r="C64" i="12"/>
  <c r="C65" i="12" l="1"/>
  <c r="C68" i="12"/>
  <c r="B25" i="13"/>
  <c r="K26" i="9"/>
  <c r="L26" i="9" s="1"/>
  <c r="K27" i="9"/>
  <c r="L27" i="9"/>
  <c r="K28" i="9"/>
  <c r="L28" i="9" s="1"/>
  <c r="K29" i="9"/>
  <c r="L29" i="9" s="1"/>
  <c r="K30" i="9"/>
  <c r="L30" i="9" s="1"/>
  <c r="K31" i="9"/>
  <c r="L31" i="9" s="1"/>
  <c r="K32" i="9"/>
  <c r="L32" i="9" s="1"/>
  <c r="K33" i="9"/>
  <c r="L33" i="9"/>
  <c r="K34" i="9"/>
  <c r="L34" i="9" s="1"/>
  <c r="K35" i="9"/>
  <c r="L35" i="9"/>
  <c r="K36" i="9"/>
  <c r="L36" i="9" s="1"/>
  <c r="K37" i="9"/>
  <c r="L37" i="9" s="1"/>
  <c r="K38" i="9"/>
  <c r="L38" i="9" s="1"/>
  <c r="K39" i="9"/>
  <c r="L39" i="9" s="1"/>
  <c r="K40" i="9"/>
  <c r="L40" i="9" s="1"/>
  <c r="K41" i="9"/>
  <c r="L41" i="9" s="1"/>
  <c r="L42" i="9"/>
  <c r="K43" i="9"/>
  <c r="L43" i="9"/>
  <c r="K44" i="9"/>
  <c r="L44" i="9" s="1"/>
  <c r="K45" i="9"/>
  <c r="L45" i="9" s="1"/>
  <c r="K46" i="9"/>
  <c r="L46" i="9" s="1"/>
  <c r="K47" i="9"/>
  <c r="L47" i="9" s="1"/>
  <c r="K48" i="9"/>
  <c r="L48" i="9" s="1"/>
  <c r="K49" i="9"/>
  <c r="L49" i="9" s="1"/>
  <c r="K50" i="9"/>
  <c r="L50" i="9" s="1"/>
  <c r="L51" i="9"/>
  <c r="K52" i="9"/>
  <c r="L52" i="9" s="1"/>
  <c r="K37" i="11"/>
  <c r="L37" i="11" s="1"/>
  <c r="L36" i="11"/>
  <c r="K35" i="11"/>
  <c r="L35" i="11" s="1"/>
  <c r="K34" i="11"/>
  <c r="L34" i="11" s="1"/>
  <c r="K33" i="11"/>
  <c r="L33" i="11" s="1"/>
  <c r="K32" i="11"/>
  <c r="L32" i="11" s="1"/>
  <c r="K31" i="11"/>
  <c r="L31" i="11" s="1"/>
  <c r="K30" i="11"/>
  <c r="L30" i="11" s="1"/>
  <c r="K29" i="11"/>
  <c r="L29" i="11" s="1"/>
  <c r="K28" i="11"/>
  <c r="L28" i="11" s="1"/>
  <c r="L27" i="11"/>
  <c r="K26" i="11"/>
  <c r="L26" i="11" s="1"/>
  <c r="K25" i="11"/>
  <c r="L25" i="11" s="1"/>
  <c r="K24" i="11"/>
  <c r="L24" i="11" s="1"/>
  <c r="K23" i="11"/>
  <c r="L23" i="11" s="1"/>
  <c r="K22" i="11"/>
  <c r="L22" i="11" s="1"/>
  <c r="K21" i="11"/>
  <c r="L21" i="11" s="1"/>
  <c r="K20" i="11"/>
  <c r="L20" i="11" s="1"/>
  <c r="K19" i="11"/>
  <c r="L19" i="11" s="1"/>
  <c r="K18" i="11"/>
  <c r="L18" i="11" s="1"/>
  <c r="K17" i="11"/>
  <c r="L17" i="11" s="1"/>
  <c r="K16" i="11"/>
  <c r="L16" i="11" s="1"/>
  <c r="K15" i="11"/>
  <c r="L15" i="11" s="1"/>
  <c r="K14" i="11"/>
  <c r="L14" i="11" s="1"/>
  <c r="K13" i="11"/>
  <c r="L13" i="11" s="1"/>
  <c r="K12" i="11"/>
  <c r="L12" i="11" s="1"/>
  <c r="K11" i="11"/>
  <c r="I38" i="11"/>
  <c r="J38" i="11"/>
  <c r="K10" i="11"/>
  <c r="L10" i="11" s="1"/>
  <c r="K9" i="11"/>
  <c r="L9" i="11" s="1"/>
  <c r="K8" i="11"/>
  <c r="N21" i="12" l="1"/>
  <c r="N37" i="12"/>
  <c r="N53" i="12"/>
  <c r="N27" i="12"/>
  <c r="N55" i="12"/>
  <c r="N44" i="12"/>
  <c r="N18" i="12"/>
  <c r="N34" i="12"/>
  <c r="N50" i="12"/>
  <c r="N15" i="12"/>
  <c r="N51" i="12"/>
  <c r="N32" i="12"/>
  <c r="N25" i="12"/>
  <c r="N41" i="12"/>
  <c r="N8" i="12"/>
  <c r="N35" i="12"/>
  <c r="N20" i="12"/>
  <c r="N52" i="12"/>
  <c r="N22" i="12"/>
  <c r="N38" i="12"/>
  <c r="N54" i="12"/>
  <c r="N23" i="12"/>
  <c r="N10" i="12"/>
  <c r="N40" i="12"/>
  <c r="N47" i="12"/>
  <c r="N14" i="12"/>
  <c r="N30" i="12"/>
  <c r="N7" i="12"/>
  <c r="N56" i="12"/>
  <c r="N13" i="12"/>
  <c r="N29" i="12"/>
  <c r="N45" i="12"/>
  <c r="N12" i="12"/>
  <c r="N43" i="12"/>
  <c r="N28" i="12"/>
  <c r="N11" i="12"/>
  <c r="N26" i="12"/>
  <c r="N42" i="12"/>
  <c r="N9" i="12"/>
  <c r="N31" i="12"/>
  <c r="N16" i="12"/>
  <c r="N48" i="12"/>
  <c r="N17" i="12"/>
  <c r="N33" i="12"/>
  <c r="N49" i="12"/>
  <c r="N19" i="12"/>
  <c r="N36" i="12"/>
  <c r="N46" i="12"/>
  <c r="N39" i="12"/>
  <c r="N24" i="12"/>
  <c r="C72" i="12"/>
  <c r="K38" i="11"/>
  <c r="K40" i="11" s="1"/>
  <c r="L11" i="11"/>
  <c r="L8" i="11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6" i="8"/>
  <c r="J27" i="8"/>
  <c r="J28" i="8"/>
  <c r="J29" i="8"/>
  <c r="J30" i="8"/>
  <c r="J31" i="8"/>
  <c r="J32" i="8"/>
  <c r="J33" i="8"/>
  <c r="J34" i="8"/>
  <c r="J35" i="8"/>
  <c r="J9" i="8"/>
  <c r="J8" i="8"/>
  <c r="K128" i="8" l="1"/>
  <c r="D77" i="9" l="1"/>
  <c r="D74" i="9"/>
  <c r="C74" i="9"/>
  <c r="J53" i="9"/>
  <c r="I53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53" i="9" l="1"/>
  <c r="K55" i="9"/>
  <c r="K56" i="9"/>
  <c r="L11" i="9"/>
  <c r="L15" i="9"/>
  <c r="L19" i="9"/>
  <c r="L23" i="9"/>
  <c r="L8" i="9"/>
  <c r="L12" i="9"/>
  <c r="L16" i="9"/>
  <c r="L20" i="9"/>
  <c r="L24" i="9"/>
  <c r="N9" i="9"/>
  <c r="N22" i="9"/>
  <c r="N38" i="9"/>
  <c r="N41" i="9"/>
  <c r="L7" i="9"/>
  <c r="N25" i="9"/>
  <c r="N10" i="9"/>
  <c r="L10" i="9"/>
  <c r="N7" i="9"/>
  <c r="N52" i="9"/>
  <c r="N48" i="9"/>
  <c r="N44" i="9"/>
  <c r="N40" i="9"/>
  <c r="N36" i="9"/>
  <c r="N32" i="9"/>
  <c r="N28" i="9"/>
  <c r="N24" i="9"/>
  <c r="N20" i="9"/>
  <c r="N16" i="9"/>
  <c r="N12" i="9"/>
  <c r="N13" i="9"/>
  <c r="N26" i="9"/>
  <c r="N29" i="9"/>
  <c r="N42" i="9"/>
  <c r="N45" i="9"/>
  <c r="N14" i="9"/>
  <c r="N17" i="9"/>
  <c r="N30" i="9"/>
  <c r="N33" i="9"/>
  <c r="N46" i="9"/>
  <c r="N49" i="9"/>
  <c r="N8" i="9"/>
  <c r="N18" i="9"/>
  <c r="N21" i="9"/>
  <c r="N34" i="9"/>
  <c r="N37" i="9"/>
  <c r="N50" i="9"/>
  <c r="N11" i="9"/>
  <c r="L14" i="9"/>
  <c r="N15" i="9"/>
  <c r="L18" i="9"/>
  <c r="N19" i="9"/>
  <c r="L22" i="9"/>
  <c r="N23" i="9"/>
  <c r="N27" i="9"/>
  <c r="N31" i="9"/>
  <c r="N35" i="9"/>
  <c r="N39" i="9"/>
  <c r="N43" i="9"/>
  <c r="N47" i="9"/>
  <c r="N51" i="9"/>
  <c r="L9" i="9"/>
  <c r="L13" i="9"/>
  <c r="L17" i="9"/>
  <c r="L21" i="9"/>
  <c r="L25" i="9"/>
  <c r="N56" i="9" l="1"/>
  <c r="B20" i="1" l="1"/>
  <c r="B21" i="1"/>
  <c r="B15" i="1"/>
  <c r="B19" i="1" l="1"/>
  <c r="B12" i="1"/>
  <c r="C136" i="8"/>
  <c r="I130" i="8"/>
  <c r="H130" i="8"/>
  <c r="K129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B13" i="1" l="1"/>
  <c r="C138" i="8"/>
  <c r="J130" i="8"/>
  <c r="B17" i="1" s="1"/>
  <c r="K56" i="8"/>
  <c r="B8" i="1" l="1"/>
  <c r="B9" i="1" l="1"/>
  <c r="B25" i="1"/>
  <c r="B26" i="1" s="1"/>
  <c r="B28" i="1" s="1"/>
  <c r="B27" i="1" l="1"/>
  <c r="C77" i="9"/>
  <c r="C60" i="9" l="1"/>
  <c r="C61" i="9" s="1"/>
  <c r="C62" i="9" l="1"/>
  <c r="C65" i="9"/>
  <c r="C67" i="9" l="1"/>
  <c r="C66" i="9"/>
  <c r="C68" i="9" l="1"/>
</calcChain>
</file>

<file path=xl/sharedStrings.xml><?xml version="1.0" encoding="utf-8"?>
<sst xmlns="http://schemas.openxmlformats.org/spreadsheetml/2006/main">
  <si>
    <r>
      <t>A. Kon. VDE (splošen primer)</t>
    </r>
  </si>
  <si>
    <r>
      <t>A. Kon. VDE (primer 1)</t>
    </r>
  </si>
  <si>
    <r>
      <t>Ocenjevanje napak za zakonitost in pravilnost odhodkov na podlagi konzervativnega pristopa k vzorčenju po denarni enoti za ne-IAKS</t>
    </r>
  </si>
  <si>
    <r>
      <rPr>
        <sz val="10"/>
        <rFont val="Arial"/>
        <family val="2"/>
      </rPr>
      <t xml:space="preserve">Znesek odhodkov, plačan in prijavljen skladu med proračunskim letom (le del EU) </t>
    </r>
    <r>
      <rPr>
        <b/>
        <sz val="10"/>
        <color rgb="FF000000"/>
        <rFont val="Arial"/>
        <family val="2"/>
      </rPr>
      <t>(a)</t>
    </r>
  </si>
  <si>
    <r>
      <rPr>
        <sz val="10"/>
        <rFont val="Arial"/>
      </rPr>
      <t>Pomembnost (2 %):</t>
    </r>
    <r>
      <rPr>
        <sz val="10"/>
        <rFont val="Arial"/>
      </rPr>
      <t xml:space="preserve"> </t>
    </r>
    <r>
      <rPr>
        <b/>
        <sz val="10"/>
        <color rgb="FF000000"/>
        <rFont val="Arial"/>
      </rPr>
      <t>(b)</t>
    </r>
    <r>
      <rPr>
        <sz val="10"/>
        <color rgb="FF000000"/>
        <rFont val="Arial"/>
      </rPr>
      <t xml:space="preserve"> = 2 % x</t>
    </r>
    <r>
      <rPr>
        <b/>
        <sz val="10"/>
        <color rgb="FF000000"/>
        <rFont val="Arial"/>
      </rPr>
      <t xml:space="preserve"> </t>
    </r>
    <r>
      <rPr>
        <sz val="10"/>
        <color rgb="FF000000"/>
        <rFont val="Arial"/>
      </rPr>
      <t>(a)</t>
    </r>
  </si>
  <si>
    <r>
      <t>Ocenjena napaka (15 %)</t>
    </r>
  </si>
  <si>
    <r>
      <t>Stopnja zaupanja ©</t>
    </r>
  </si>
  <si>
    <r>
      <t>Velikost vzorca (d)</t>
    </r>
    <r>
      <t xml:space="preserve"> </t>
    </r>
  </si>
  <si>
    <r>
      <t>Interval vzorčenja (e) = (a)/(d)</t>
    </r>
  </si>
  <si>
    <r>
      <t>Št. finančnih napak, ugotovljenih v vzorcu (f)</t>
    </r>
  </si>
  <si>
    <r>
      <rPr>
        <sz val="10"/>
        <rFont val="Arial"/>
        <family val="2"/>
      </rPr>
      <t xml:space="preserve">Vrednost napak (razlika med certifikacijskim organom in plačilno agencijo), ugotovljena pri vzorčenju </t>
    </r>
    <r>
      <rPr>
        <b/>
        <sz val="10"/>
        <color rgb="FF000000"/>
        <rFont val="Arial"/>
        <family val="2"/>
      </rPr>
      <t>(g)</t>
    </r>
  </si>
  <si>
    <r>
      <t>Projicirana napaka ali PIR (h)</t>
    </r>
  </si>
  <si>
    <r>
      <t>Natančnost (i)</t>
    </r>
  </si>
  <si>
    <r>
      <rPr>
        <b/>
        <sz val="10"/>
        <rFont val="Arial"/>
        <family val="2"/>
      </rPr>
      <t xml:space="preserve">Zgornja meja napake ali UPI (j) </t>
    </r>
    <r>
      <rPr>
        <b/>
        <sz val="10"/>
        <color rgb="FFFF0000"/>
        <rFont val="Arial"/>
        <family val="2"/>
      </rPr>
      <t>(MLE + osnovna natančnost + dodatna dopustnost)</t>
    </r>
  </si>
  <si>
    <r>
      <t>Znane napake (k)</t>
    </r>
  </si>
  <si>
    <r>
      <rPr>
        <b/>
        <sz val="10"/>
        <rFont val="Arial"/>
        <family val="2"/>
      </rPr>
      <t>SKUPNA NAPAKA ali tvegani znesek (l) =</t>
    </r>
    <r>
      <rPr>
        <sz val="10"/>
        <rFont val="Arial"/>
        <family val="2"/>
      </rPr>
      <t xml:space="preserve"> (j) + (k)</t>
    </r>
  </si>
  <si>
    <r>
      <t>Ali se lahko zakonitost in pravilnost odhodkov potrdita v vseh pomembnih vidikih (dvoodstotni prag pomembnosti za odhodke)?</t>
    </r>
  </si>
  <si>
    <r>
      <t>IRR (m) = (l)/(a)</t>
    </r>
  </si>
  <si>
    <r>
      <t>Ali se lahko potrdijo kontrolni in statistični podatki?</t>
    </r>
    <r>
      <t xml:space="preserve"> </t>
    </r>
    <r>
      <t>Če je (b) &gt; (l), potem DA, drugače NE.</t>
    </r>
  </si>
  <si>
    <r>
      <t>DODATEK 5.1 – Ocenjevanje napak:</t>
    </r>
    <r>
      <t xml:space="preserve"> </t>
    </r>
    <r>
      <t>stopnja neskladnosti (primer 1)</t>
    </r>
  </si>
  <si>
    <r>
      <t>PRILOGA</t>
    </r>
    <r>
      <t xml:space="preserve"> </t>
    </r>
  </si>
  <si>
    <r>
      <t>Vzorec podatkov</t>
    </r>
  </si>
  <si>
    <r>
      <t>Ugotovitve</t>
    </r>
  </si>
  <si>
    <r>
      <t>Podatkovne napake v vzorcu</t>
    </r>
  </si>
  <si>
    <r>
      <t>Št.</t>
    </r>
  </si>
  <si>
    <r>
      <t>formalne</t>
    </r>
  </si>
  <si>
    <r>
      <t>podatkovne</t>
    </r>
  </si>
  <si>
    <r>
      <t>brez</t>
    </r>
  </si>
  <si>
    <r>
      <t>znane</t>
    </r>
  </si>
  <si>
    <r>
      <t>opažanja</t>
    </r>
  </si>
  <si>
    <r>
      <t>knjigovodska</t>
    </r>
  </si>
  <si>
    <r>
      <t>revizijska</t>
    </r>
  </si>
  <si>
    <r>
      <t>znesek</t>
    </r>
  </si>
  <si>
    <r>
      <t>stopnja</t>
    </r>
  </si>
  <si>
    <r>
      <t>znana</t>
    </r>
  </si>
  <si>
    <r>
      <t>vzorca</t>
    </r>
  </si>
  <si>
    <r>
      <t>da/ne</t>
    </r>
  </si>
  <si>
    <r>
      <t>napake</t>
    </r>
  </si>
  <si>
    <r>
      <t>mnenja</t>
    </r>
  </si>
  <si>
    <r>
      <t>skupaj</t>
    </r>
  </si>
  <si>
    <r>
      <t>vrednost v EUR</t>
    </r>
  </si>
  <si>
    <r>
      <t>napak v EUR</t>
    </r>
  </si>
  <si>
    <r>
      <t>napaka</t>
    </r>
  </si>
  <si>
    <r>
      <t>ne</t>
    </r>
  </si>
  <si>
    <r>
      <t>da</t>
    </r>
  </si>
  <si>
    <r>
      <t>Rezultati ocenjevanja napak certifikacijskega organa:</t>
    </r>
  </si>
  <si>
    <r>
      <t>v EUR</t>
    </r>
  </si>
  <si>
    <r>
      <t>Populacija</t>
    </r>
  </si>
  <si>
    <r>
      <t>Pomembnost (TM – 2 %)</t>
    </r>
  </si>
  <si>
    <r>
      <t>Skupaj preizkušenih vzorcev</t>
    </r>
  </si>
  <si>
    <r>
      <t>Interval vzorčenja (Si)</t>
    </r>
  </si>
  <si>
    <r>
      <t>PIR ali MLE</t>
    </r>
  </si>
  <si>
    <r>
      <t>Osnovna natančnost</t>
    </r>
  </si>
  <si>
    <r>
      <t>UPI ali UEL</t>
    </r>
  </si>
  <si>
    <r>
      <t>B. Enostavno naključno vzorčenje (primer 2)</t>
    </r>
  </si>
  <si>
    <r>
      <t>Ocenjevanje napak za zakonitost in pravilnost odhodkov na podlagi enostavnega naključnega vzorčenja za IAKS</t>
    </r>
    <r>
      <t xml:space="preserve"> </t>
    </r>
  </si>
  <si>
    <r>
      <rPr>
        <sz val="10"/>
        <rFont val="Arial"/>
        <family val="2"/>
      </rPr>
      <t xml:space="preserve">Znesek odhodkov, določen po naključnih pregledih na kraju samem, ki jih opravi plačilna agencija, in vnesen v zbirko podatkov/evidence </t>
    </r>
    <r>
      <rPr>
        <b/>
        <sz val="10"/>
        <color rgb="FF000000"/>
        <rFont val="Arial"/>
        <family val="2"/>
      </rPr>
      <t>(a)</t>
    </r>
    <r>
      <rPr>
        <b/>
        <sz val="10"/>
        <color rgb="FF000000"/>
        <rFont val="Arial"/>
        <family val="2"/>
      </rPr>
      <t xml:space="preserve"> </t>
    </r>
  </si>
  <si>
    <r>
      <t>Št. finančnih napak, ugotovljenih v vzorcu (e)</t>
    </r>
  </si>
  <si>
    <r>
      <rPr>
        <sz val="10"/>
        <rFont val="Arial"/>
      </rPr>
      <t xml:space="preserve">Napake (razlika med certifikacijskim organom in plačilno agencijo), ugotovljene pri vzorčenju </t>
    </r>
    <r>
      <rPr>
        <b/>
        <sz val="10"/>
        <color rgb="FF000000"/>
        <rFont val="Arial"/>
      </rPr>
      <t>(f)</t>
    </r>
  </si>
  <si>
    <r>
      <t>Skupna projicirana napaka ali PIR (g)</t>
    </r>
  </si>
  <si>
    <r>
      <t>Natančnost (h)</t>
    </r>
  </si>
  <si>
    <r>
      <rPr>
        <b/>
        <sz val="10"/>
        <rFont val="Arial"/>
        <family val="2"/>
      </rPr>
      <t xml:space="preserve">Zgornja meja napake ali UPI (i) </t>
    </r>
    <r>
      <rPr>
        <sz val="10"/>
        <rFont val="Arial"/>
        <family val="2"/>
      </rPr>
      <t>= (g) + (h)</t>
    </r>
    <r>
      <rPr>
        <sz val="10"/>
        <color rgb="FF000000"/>
        <rFont val="Arial"/>
        <family val="2"/>
      </rPr>
      <t xml:space="preserve"> </t>
    </r>
  </si>
  <si>
    <r>
      <t>Znane napake (j)</t>
    </r>
  </si>
  <si>
    <r>
      <rPr>
        <b/>
        <sz val="10"/>
        <rFont val="Arial"/>
        <family val="2"/>
      </rPr>
      <t>SKUPNA NAPAKA (k) =</t>
    </r>
    <r>
      <rPr>
        <sz val="10"/>
        <rFont val="Arial"/>
        <family val="2"/>
      </rPr>
      <t xml:space="preserve"> (j) + (l)</t>
    </r>
  </si>
  <si>
    <r>
      <t>IRR (l) = (k)/(a)</t>
    </r>
  </si>
  <si>
    <r>
      <rPr>
        <b/>
        <sz val="10"/>
        <rFont val="Arial"/>
        <family val="2"/>
      </rPr>
      <t xml:space="preserve">Znesek odhodkov (m) (skupni upravičeni in plačani znesek plačilne agencije na podlagi kontrolnih podatkov (C559 </t>
    </r>
    <r>
      <rPr>
        <b/>
        <sz val="10"/>
        <color rgb="FFFF0000"/>
        <rFont val="Arial"/>
        <family val="2"/>
      </rPr>
      <t>samo za IAKS</t>
    </r>
    <r>
      <rPr>
        <b/>
        <sz val="10"/>
        <rFont val="Arial"/>
        <family val="2"/>
      </rPr>
      <t>))</t>
    </r>
  </si>
  <si>
    <r>
      <t>Tvegani znesek (n) = (m) * (l)</t>
    </r>
  </si>
  <si>
    <r>
      <t>Pomembnost na ravni odhodkov (o) = 2 % * (m)</t>
    </r>
  </si>
  <si>
    <r>
      <t>Ali se lahko potrdijo kontrolni in statistični podatki?</t>
    </r>
    <r>
      <t xml:space="preserve"> </t>
    </r>
    <r>
      <t>Če je (o) &gt; (n), potem DA, drugače NE.</t>
    </r>
  </si>
  <si>
    <r>
      <rPr>
        <b/>
        <sz val="10"/>
        <rFont val="Arial"/>
        <family val="2"/>
      </rPr>
      <t>Znesek odhodkov (m) (skupni upravičeni in plačani znesek plačilne agencije na podlagi kontrolnih podatkov (C559</t>
    </r>
    <r>
      <rPr>
        <b/>
        <sz val="10"/>
        <color rgb="FFFF0000"/>
        <rFont val="Arial"/>
        <family val="2"/>
      </rPr>
      <t xml:space="preserve"> samo za IAKS</t>
    </r>
    <r>
      <rPr>
        <b/>
        <sz val="10"/>
        <rFont val="Arial"/>
        <family val="2"/>
      </rPr>
      <t>))</t>
    </r>
  </si>
  <si>
    <r>
      <t>DODATEK 5.1 – Ocenjevanje napak:</t>
    </r>
    <r>
      <t xml:space="preserve"> </t>
    </r>
    <r>
      <t>stopnja neskladnosti (primer 2)</t>
    </r>
  </si>
  <si>
    <r>
      <t>napake pri pregledih</t>
    </r>
  </si>
  <si>
    <r>
      <t>opazovanja</t>
    </r>
  </si>
  <si>
    <r>
      <t>na kraju samem</t>
    </r>
  </si>
  <si>
    <r>
      <t>vrednost v EUR *</t>
    </r>
  </si>
  <si>
    <r>
      <t>q</t>
    </r>
  </si>
  <si>
    <r>
      <t>`</t>
    </r>
  </si>
  <si>
    <r>
      <t>standardni odklon</t>
    </r>
  </si>
  <si>
    <r>
      <t>standardni odklon skupaj</t>
    </r>
  </si>
  <si>
    <r>
      <t>10 % ocenjene napake (AE)</t>
    </r>
  </si>
  <si>
    <r>
      <t>Število transakcij</t>
    </r>
  </si>
  <si>
    <r>
      <t>Vrednost Z</t>
    </r>
  </si>
  <si>
    <r>
      <t>Velikost vzorca</t>
    </r>
  </si>
  <si>
    <r>
      <t>Projicirana napaka (povprečje na enoto)</t>
    </r>
  </si>
  <si>
    <r>
      <t>Zgornja meja napake</t>
    </r>
  </si>
  <si>
    <r>
      <t>Rezultati kontrole plačilne agencije:</t>
    </r>
  </si>
  <si>
    <r>
      <t>št.</t>
    </r>
  </si>
  <si>
    <r>
      <t>Zahtevani zneski (C554)</t>
    </r>
  </si>
  <si>
    <r>
      <t>(a)</t>
    </r>
  </si>
  <si>
    <r>
      <t>Zmanjšanje po upravni kontroli</t>
    </r>
    <r>
      <t xml:space="preserve"> </t>
    </r>
    <r>
      <t>(C900)</t>
    </r>
  </si>
  <si>
    <r>
      <t>(b)</t>
    </r>
  </si>
  <si>
    <r>
      <t>Upravičeno po upravni kontroli</t>
    </r>
  </si>
  <si>
    <r>
      <t>(c) = (a) – (b)</t>
    </r>
  </si>
  <si>
    <r>
      <t>Predmet pregleda na kraju samem (samo naključnega) (pregled plačilne agencije na kraju samem) (C903)</t>
    </r>
  </si>
  <si>
    <r>
      <t>(d)</t>
    </r>
  </si>
  <si>
    <r>
      <t>Znesek, ki ni bil plačan po pregledu na kraju samem (samo naključnem) (C907)</t>
    </r>
  </si>
  <si>
    <r>
      <t>(e)</t>
    </r>
  </si>
  <si>
    <r>
      <t>Plačilna agencija določi za upravičeno po naključnem pregledu na kraju samem (PAe)</t>
    </r>
  </si>
  <si>
    <r>
      <t>(f) = (d) – (e)</t>
    </r>
  </si>
  <si>
    <r>
      <t>Skupni upravičeni in plačani znesek plačilne agencije (C559)</t>
    </r>
  </si>
  <si>
    <r>
      <t>(g)</t>
    </r>
  </si>
  <si>
    <r>
      <t>C. Standardni pristop k VDE (primer 3)</t>
    </r>
  </si>
  <si>
    <r>
      <t>Ocenjevanje napak za zakonitost in pravilnost odhodkov na podlagi standardnega pristopa k vzorčenju po denarni enoti za ne-IAKS</t>
    </r>
  </si>
  <si>
    <r>
      <rPr>
        <sz val="10"/>
        <rFont val="Arial"/>
        <family val="2"/>
      </rPr>
      <t xml:space="preserve">Znesek odhodkov, plačan in prijavljen med proračunskim letom </t>
    </r>
    <r>
      <rPr>
        <b/>
        <sz val="10"/>
        <color rgb="FF000000"/>
        <rFont val="Arial"/>
        <family val="2"/>
      </rPr>
      <t>(a)</t>
    </r>
  </si>
  <si>
    <r>
      <t>DODATEK 5.1 – Ocenjevanje napak:</t>
    </r>
    <r>
      <t xml:space="preserve"> </t>
    </r>
    <r>
      <t>stopnja neskladnosti (primer 3)</t>
    </r>
  </si>
  <si>
    <r>
      <t>Ključne postavke</t>
    </r>
  </si>
  <si>
    <r>
      <t>Velikost vzorca brez ključnih postavk</t>
    </r>
  </si>
  <si>
    <r>
      <t>Projicirana napaka</t>
    </r>
    <r>
      <t xml:space="preserve"> </t>
    </r>
  </si>
  <si>
    <r>
      <t>DODATEK 5.1 – Ocenjevanje napak:</t>
    </r>
    <r>
      <t xml:space="preserve"> </t>
    </r>
    <r>
      <t>stopnja neskladnosti za namene člena 41 Uredbe (EU) št. 908/2014</t>
    </r>
  </si>
  <si>
    <r>
      <t>Št. vzorca</t>
    </r>
  </si>
  <si>
    <r>
      <t>IRR samo za namene člena 41 (K34/I34)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</si>
</sst>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.00_ ;_ * \-#,##0.00_ ;_ * &quot;-&quot;??_ ;_ @_ "/>
    <numFmt numFmtId="167" formatCode="_(* #,##0.00_);_(* \(#,##0.00\);_(* &quot;-&quot;??_);_(@_)"/>
    <numFmt numFmtId="168" formatCode="#,##0.00;\(#,##0.00\)"/>
    <numFmt numFmtId="169" formatCode="_-* #,##0.00\ _$_-;\-* #,##0.00\ _$_-;_-* &quot;-&quot;??\ _$_-;_-@_-"/>
    <numFmt numFmtId="170" formatCode="dd/mm/yy"/>
    <numFmt numFmtId="171" formatCode="_-* #,##0_-;\-* #,##0_-;_-* &quot;-&quot;??_-;_-@_-"/>
    <numFmt numFmtId="172" formatCode="_-* #,##0.00_-;\(#,##0.00\);_-* &quot;-&quot;??_-;_-@_-"/>
    <numFmt numFmtId="173" formatCode="#,##0.00000000000"/>
    <numFmt numFmtId="174" formatCode="#,##0.000000;\(#,##0.000000\)"/>
    <numFmt numFmtId="175" formatCode="#,##0.000;\(#,##0.000\)"/>
    <numFmt numFmtId="176" formatCode="0.0%"/>
    <numFmt numFmtId="177" formatCode="_-* #,##0.0_-;\-* #,##0.0_-;_-* &quot;-&quot;??_-;_-@_-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  <charset val="204"/>
    </font>
    <font>
      <sz val="10"/>
      <name val="Timok"/>
      <charset val="204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8"/>
      <name val="Times New Roman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2"/>
      <color indexed="8"/>
      <name val="Times New Roman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0"/>
      <name val="Optima LT Std"/>
      <family val="2"/>
    </font>
    <font>
      <sz val="10"/>
      <name val="Optima LT Std"/>
      <family val="2"/>
    </font>
    <font>
      <sz val="10"/>
      <color rgb="FFC00000"/>
      <name val="Optima LT Std"/>
      <family val="2"/>
    </font>
    <font>
      <b/>
      <sz val="10"/>
      <name val="Optima LT Std"/>
    </font>
    <font>
      <b/>
      <sz val="10"/>
      <color rgb="FFC00000"/>
      <name val="Optima LT Std"/>
    </font>
    <font>
      <sz val="10"/>
      <name val="Arial"/>
      <family val="2"/>
    </font>
    <font>
      <b/>
      <sz val="16"/>
      <name val="Arial"/>
      <family val="2"/>
    </font>
    <font>
      <sz val="11"/>
      <name val="Times New Roman Cyr"/>
    </font>
    <font>
      <sz val="10"/>
      <color rgb="FFC00000"/>
      <name val="Optima LT Std"/>
    </font>
    <font>
      <sz val="10"/>
      <name val="Arial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Times New Roman"/>
      <family val="1"/>
    </font>
    <font>
      <b/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5">
    <xf numFmtId="0" fontId="0" fillId="0" borderId="0"/>
    <xf numFmtId="0" fontId="10" fillId="5" borderId="0" applyNumberFormat="0" applyBorder="0" applyAlignment="0" applyProtection="0"/>
    <xf numFmtId="0" fontId="13" fillId="5" borderId="0" applyNumberFormat="0" applyBorder="0" applyAlignment="0" applyProtection="0"/>
    <xf numFmtId="0" fontId="10" fillId="6" borderId="0" applyNumberFormat="0" applyBorder="0" applyAlignment="0" applyProtection="0"/>
    <xf numFmtId="0" fontId="13" fillId="6" borderId="0" applyNumberFormat="0" applyBorder="0" applyAlignment="0" applyProtection="0"/>
    <xf numFmtId="0" fontId="10" fillId="7" borderId="0" applyNumberFormat="0" applyBorder="0" applyAlignment="0" applyProtection="0"/>
    <xf numFmtId="0" fontId="13" fillId="7" borderId="0" applyNumberFormat="0" applyBorder="0" applyAlignment="0" applyProtection="0"/>
    <xf numFmtId="0" fontId="10" fillId="8" borderId="0" applyNumberFormat="0" applyBorder="0" applyAlignment="0" applyProtection="0"/>
    <xf numFmtId="0" fontId="13" fillId="8" borderId="0" applyNumberFormat="0" applyBorder="0" applyAlignment="0" applyProtection="0"/>
    <xf numFmtId="0" fontId="10" fillId="9" borderId="0" applyNumberFormat="0" applyBorder="0" applyAlignment="0" applyProtection="0"/>
    <xf numFmtId="0" fontId="13" fillId="9" borderId="0" applyNumberFormat="0" applyBorder="0" applyAlignment="0" applyProtection="0"/>
    <xf numFmtId="0" fontId="10" fillId="10" borderId="0" applyNumberFormat="0" applyBorder="0" applyAlignment="0" applyProtection="0"/>
    <xf numFmtId="0" fontId="13" fillId="10" borderId="0" applyNumberFormat="0" applyBorder="0" applyAlignment="0" applyProtection="0"/>
    <xf numFmtId="0" fontId="10" fillId="11" borderId="0" applyNumberFormat="0" applyBorder="0" applyAlignment="0" applyProtection="0"/>
    <xf numFmtId="0" fontId="13" fillId="11" borderId="0" applyNumberFormat="0" applyBorder="0" applyAlignment="0" applyProtection="0"/>
    <xf numFmtId="0" fontId="10" fillId="12" borderId="0" applyNumberFormat="0" applyBorder="0" applyAlignment="0" applyProtection="0"/>
    <xf numFmtId="0" fontId="13" fillId="12" borderId="0" applyNumberFormat="0" applyBorder="0" applyAlignment="0" applyProtection="0"/>
    <xf numFmtId="0" fontId="10" fillId="13" borderId="0" applyNumberFormat="0" applyBorder="0" applyAlignment="0" applyProtection="0"/>
    <xf numFmtId="0" fontId="13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8" borderId="0" applyNumberFormat="0" applyBorder="0" applyAlignment="0" applyProtection="0"/>
    <xf numFmtId="0" fontId="10" fillId="11" borderId="0" applyNumberFormat="0" applyBorder="0" applyAlignment="0" applyProtection="0"/>
    <xf numFmtId="0" fontId="13" fillId="11" borderId="0" applyNumberFormat="0" applyBorder="0" applyAlignment="0" applyProtection="0"/>
    <xf numFmtId="0" fontId="10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3" borderId="18" applyNumberFormat="0" applyAlignment="0" applyProtection="0"/>
    <xf numFmtId="0" fontId="19" fillId="23" borderId="18" applyNumberFormat="0" applyAlignment="0" applyProtection="0"/>
    <xf numFmtId="0" fontId="20" fillId="24" borderId="19" applyNumberFormat="0" applyAlignment="0" applyProtection="0"/>
    <xf numFmtId="0" fontId="21" fillId="24" borderId="19" applyNumberFormat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Font="0" applyFill="0" applyAlignment="0" applyProtection="0"/>
    <xf numFmtId="0" fontId="27" fillId="0" borderId="20" applyFont="0" applyFill="0" applyAlignment="0" applyProtection="0"/>
    <xf numFmtId="0" fontId="10" fillId="0" borderId="20" applyFont="0" applyFill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5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0" borderId="18" applyNumberFormat="0" applyAlignment="0" applyProtection="0"/>
    <xf numFmtId="0" fontId="37" fillId="10" borderId="18" applyNumberFormat="0" applyAlignment="0" applyProtection="0"/>
    <xf numFmtId="0" fontId="38" fillId="0" borderId="24" applyNumberFormat="0" applyFill="0" applyAlignment="0" applyProtection="0"/>
    <xf numFmtId="0" fontId="39" fillId="0" borderId="24" applyNumberFormat="0" applyFill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22" fillId="0" borderId="0"/>
    <xf numFmtId="0" fontId="22" fillId="0" borderId="0"/>
    <xf numFmtId="0" fontId="10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10" fillId="0" borderId="0"/>
    <xf numFmtId="0" fontId="11" fillId="0" borderId="0"/>
    <xf numFmtId="0" fontId="5" fillId="0" borderId="0"/>
    <xf numFmtId="0" fontId="11" fillId="0" borderId="0"/>
    <xf numFmtId="0" fontId="10" fillId="26" borderId="25" applyNumberFormat="0" applyFont="0" applyAlignment="0" applyProtection="0"/>
    <xf numFmtId="0" fontId="10" fillId="26" borderId="25" applyNumberFormat="0" applyFont="0" applyAlignment="0" applyProtection="0"/>
    <xf numFmtId="0" fontId="43" fillId="23" borderId="26" applyNumberFormat="0" applyAlignment="0" applyProtection="0"/>
    <xf numFmtId="0" fontId="44" fillId="23" borderId="26" applyNumberFormat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8" fillId="0" borderId="0" xfId="0" applyFont="1"/>
    <xf numFmtId="4" fontId="0" fillId="0" borderId="0" xfId="0" applyNumberFormat="1"/>
    <xf numFmtId="0" fontId="0" fillId="0" borderId="6" xfId="0" applyBorder="1"/>
    <xf numFmtId="4" fontId="0" fillId="0" borderId="7" xfId="0" applyNumberFormat="1" applyBorder="1"/>
    <xf numFmtId="4" fontId="0" fillId="0" borderId="9" xfId="0" applyNumberFormat="1" applyBorder="1"/>
    <xf numFmtId="4" fontId="0" fillId="0" borderId="13" xfId="0" applyNumberFormat="1" applyBorder="1"/>
    <xf numFmtId="0" fontId="0" fillId="2" borderId="1" xfId="0" applyFill="1" applyBorder="1"/>
    <xf numFmtId="9" fontId="0" fillId="2" borderId="3" xfId="0" applyNumberFormat="1" applyFill="1" applyBorder="1" applyAlignment="1">
      <alignment horizontal="center"/>
    </xf>
    <xf numFmtId="0" fontId="12" fillId="0" borderId="6" xfId="0" applyFont="1" applyBorder="1"/>
    <xf numFmtId="4" fontId="0" fillId="0" borderId="9" xfId="0" applyNumberFormat="1" applyBorder="1" applyAlignment="1">
      <alignment horizontal="right"/>
    </xf>
    <xf numFmtId="0" fontId="8" fillId="0" borderId="6" xfId="0" applyFont="1" applyBorder="1"/>
    <xf numFmtId="4" fontId="8" fillId="0" borderId="9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3" borderId="5" xfId="0" applyFont="1" applyFill="1" applyBorder="1"/>
    <xf numFmtId="4" fontId="8" fillId="3" borderId="16" xfId="0" applyNumberFormat="1" applyFont="1" applyFill="1" applyBorder="1" applyAlignment="1">
      <alignment horizontal="right"/>
    </xf>
    <xf numFmtId="0" fontId="8" fillId="0" borderId="6" xfId="0" applyFont="1" applyFill="1" applyBorder="1"/>
    <xf numFmtId="4" fontId="8" fillId="0" borderId="17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8" fillId="4" borderId="5" xfId="0" applyFont="1" applyFill="1" applyBorder="1"/>
    <xf numFmtId="4" fontId="8" fillId="4" borderId="16" xfId="0" applyNumberFormat="1" applyFont="1" applyFill="1" applyBorder="1"/>
    <xf numFmtId="4" fontId="11" fillId="0" borderId="9" xfId="0" applyNumberFormat="1" applyFont="1" applyBorder="1" applyAlignment="1">
      <alignment horizontal="right"/>
    </xf>
    <xf numFmtId="0" fontId="11" fillId="0" borderId="6" xfId="0" applyFont="1" applyBorder="1"/>
    <xf numFmtId="0" fontId="50" fillId="0" borderId="30" xfId="84" applyFont="1" applyFill="1" applyBorder="1" applyAlignment="1">
      <alignment horizontal="center" vertical="top"/>
    </xf>
    <xf numFmtId="0" fontId="50" fillId="0" borderId="6" xfId="84" applyFont="1" applyFill="1" applyBorder="1" applyAlignment="1">
      <alignment horizontal="center" vertical="top"/>
    </xf>
    <xf numFmtId="170" fontId="50" fillId="0" borderId="29" xfId="84" applyNumberFormat="1" applyFont="1" applyFill="1" applyBorder="1" applyAlignment="1">
      <alignment vertical="top"/>
    </xf>
    <xf numFmtId="171" fontId="50" fillId="0" borderId="30" xfId="84" applyNumberFormat="1" applyFont="1" applyFill="1" applyBorder="1" applyAlignment="1">
      <alignment horizontal="center" vertical="top"/>
    </xf>
    <xf numFmtId="172" fontId="50" fillId="0" borderId="30" xfId="84" applyNumberFormat="1" applyFont="1" applyFill="1" applyBorder="1" applyAlignment="1">
      <alignment horizontal="center" vertical="top"/>
    </xf>
    <xf numFmtId="0" fontId="50" fillId="0" borderId="28" xfId="84" applyFont="1" applyFill="1" applyBorder="1" applyAlignment="1">
      <alignment horizontal="center" vertical="top"/>
    </xf>
    <xf numFmtId="171" fontId="50" fillId="0" borderId="6" xfId="84" applyNumberFormat="1" applyFont="1" applyFill="1" applyBorder="1" applyAlignment="1">
      <alignment horizontal="center" vertical="top"/>
    </xf>
    <xf numFmtId="172" fontId="50" fillId="0" borderId="6" xfId="84" applyNumberFormat="1" applyFont="1" applyFill="1" applyBorder="1" applyAlignment="1">
      <alignment horizontal="center" vertical="top"/>
    </xf>
    <xf numFmtId="0" fontId="7" fillId="0" borderId="0" xfId="84" applyFont="1"/>
    <xf numFmtId="0" fontId="11" fillId="0" borderId="0" xfId="84"/>
    <xf numFmtId="0" fontId="11" fillId="0" borderId="0" xfId="84" applyAlignment="1">
      <alignment horizontal="center"/>
    </xf>
    <xf numFmtId="0" fontId="11" fillId="0" borderId="0" xfId="84" applyFill="1"/>
    <xf numFmtId="171" fontId="11" fillId="0" borderId="0" xfId="84" applyNumberFormat="1"/>
    <xf numFmtId="168" fontId="51" fillId="0" borderId="0" xfId="84" quotePrefix="1" applyNumberFormat="1" applyFont="1" applyFill="1" applyBorder="1" applyAlignment="1">
      <alignment horizontal="center" vertical="center"/>
    </xf>
    <xf numFmtId="0" fontId="11" fillId="0" borderId="0" xfId="84" applyBorder="1"/>
    <xf numFmtId="0" fontId="50" fillId="0" borderId="0" xfId="84" applyFont="1" applyFill="1" applyBorder="1" applyAlignment="1">
      <alignment horizontal="center" vertical="top"/>
    </xf>
    <xf numFmtId="172" fontId="50" fillId="0" borderId="0" xfId="84" applyNumberFormat="1" applyFont="1" applyFill="1" applyBorder="1" applyAlignment="1">
      <alignment horizontal="center" vertical="top"/>
    </xf>
    <xf numFmtId="0" fontId="51" fillId="0" borderId="34" xfId="84" applyFont="1" applyFill="1" applyBorder="1" applyAlignment="1">
      <alignment horizontal="center" vertical="center"/>
    </xf>
    <xf numFmtId="165" fontId="51" fillId="0" borderId="35" xfId="59" applyFont="1" applyFill="1" applyBorder="1" applyAlignment="1">
      <alignment horizontal="center" vertical="center"/>
    </xf>
    <xf numFmtId="171" fontId="51" fillId="0" borderId="35" xfId="59" applyNumberFormat="1" applyFont="1" applyFill="1" applyBorder="1" applyAlignment="1">
      <alignment horizontal="center" vertical="center"/>
    </xf>
    <xf numFmtId="0" fontId="51" fillId="0" borderId="35" xfId="84" applyFont="1" applyFill="1" applyBorder="1" applyAlignment="1">
      <alignment horizontal="center" vertical="center"/>
    </xf>
    <xf numFmtId="171" fontId="51" fillId="0" borderId="35" xfId="84" applyNumberFormat="1" applyFont="1" applyFill="1" applyBorder="1" applyAlignment="1">
      <alignment horizontal="center" vertical="center"/>
    </xf>
    <xf numFmtId="168" fontId="51" fillId="0" borderId="35" xfId="84" quotePrefix="1" applyNumberFormat="1" applyFont="1" applyFill="1" applyBorder="1" applyAlignment="1">
      <alignment vertical="center"/>
    </xf>
    <xf numFmtId="10" fontId="51" fillId="0" borderId="35" xfId="84" quotePrefix="1" applyNumberFormat="1" applyFont="1" applyFill="1" applyBorder="1" applyAlignment="1">
      <alignment vertical="center"/>
    </xf>
    <xf numFmtId="168" fontId="51" fillId="0" borderId="36" xfId="84" quotePrefix="1" applyNumberFormat="1" applyFont="1" applyFill="1" applyBorder="1" applyAlignment="1">
      <alignment vertical="center"/>
    </xf>
    <xf numFmtId="10" fontId="51" fillId="0" borderId="0" xfId="84" quotePrefix="1" applyNumberFormat="1" applyFont="1" applyFill="1" applyBorder="1" applyAlignment="1">
      <alignment horizontal="center" vertical="center"/>
    </xf>
    <xf numFmtId="0" fontId="51" fillId="0" borderId="12" xfId="84" applyFont="1" applyFill="1" applyBorder="1" applyAlignment="1">
      <alignment horizontal="center" vertical="center"/>
    </xf>
    <xf numFmtId="165" fontId="51" fillId="0" borderId="10" xfId="59" applyFont="1" applyFill="1" applyBorder="1" applyAlignment="1">
      <alignment horizontal="center" vertical="center"/>
    </xf>
    <xf numFmtId="171" fontId="51" fillId="0" borderId="10" xfId="59" applyNumberFormat="1" applyFont="1" applyFill="1" applyBorder="1" applyAlignment="1">
      <alignment horizontal="center" vertical="center"/>
    </xf>
    <xf numFmtId="0" fontId="51" fillId="0" borderId="10" xfId="84" applyFont="1" applyFill="1" applyBorder="1" applyAlignment="1">
      <alignment horizontal="center" vertical="center"/>
    </xf>
    <xf numFmtId="171" fontId="51" fillId="0" borderId="10" xfId="84" applyNumberFormat="1" applyFont="1" applyFill="1" applyBorder="1" applyAlignment="1">
      <alignment horizontal="center" vertical="center"/>
    </xf>
    <xf numFmtId="168" fontId="57" fillId="0" borderId="10" xfId="59" applyNumberFormat="1" applyFont="1" applyBorder="1" applyAlignment="1"/>
    <xf numFmtId="168" fontId="51" fillId="0" borderId="10" xfId="84" quotePrefix="1" applyNumberFormat="1" applyFont="1" applyFill="1" applyBorder="1" applyAlignment="1">
      <alignment vertical="center"/>
    </xf>
    <xf numFmtId="10" fontId="51" fillId="0" borderId="10" xfId="84" quotePrefix="1" applyNumberFormat="1" applyFont="1" applyFill="1" applyBorder="1" applyAlignment="1">
      <alignment vertical="center"/>
    </xf>
    <xf numFmtId="168" fontId="51" fillId="0" borderId="11" xfId="84" quotePrefix="1" applyNumberFormat="1" applyFont="1" applyFill="1" applyBorder="1" applyAlignment="1">
      <alignment vertical="center"/>
    </xf>
    <xf numFmtId="0" fontId="11" fillId="0" borderId="10" xfId="84" applyBorder="1"/>
    <xf numFmtId="173" fontId="11" fillId="0" borderId="0" xfId="84" applyNumberFormat="1" applyBorder="1"/>
    <xf numFmtId="168" fontId="11" fillId="0" borderId="0" xfId="84" applyNumberFormat="1" applyBorder="1"/>
    <xf numFmtId="168" fontId="50" fillId="0" borderId="0" xfId="84" quotePrefix="1" applyNumberFormat="1" applyFont="1" applyFill="1" applyBorder="1" applyAlignment="1">
      <alignment horizontal="center" vertical="center"/>
    </xf>
    <xf numFmtId="174" fontId="50" fillId="0" borderId="0" xfId="84" quotePrefix="1" applyNumberFormat="1" applyFont="1" applyFill="1" applyBorder="1" applyAlignment="1">
      <alignment horizontal="center" vertical="center"/>
    </xf>
    <xf numFmtId="168" fontId="11" fillId="0" borderId="0" xfId="84" applyNumberFormat="1"/>
    <xf numFmtId="165" fontId="52" fillId="0" borderId="10" xfId="59" applyFont="1" applyFill="1" applyBorder="1" applyAlignment="1">
      <alignment horizontal="center" vertical="center"/>
    </xf>
    <xf numFmtId="165" fontId="51" fillId="0" borderId="37" xfId="59" applyFont="1" applyFill="1" applyBorder="1" applyAlignment="1">
      <alignment horizontal="center" vertical="center"/>
    </xf>
    <xf numFmtId="0" fontId="11" fillId="0" borderId="37" xfId="84" applyBorder="1"/>
    <xf numFmtId="168" fontId="51" fillId="0" borderId="37" xfId="84" quotePrefix="1" applyNumberFormat="1" applyFont="1" applyFill="1" applyBorder="1" applyAlignment="1">
      <alignment vertical="center"/>
    </xf>
    <xf numFmtId="10" fontId="51" fillId="0" borderId="37" xfId="84" quotePrefix="1" applyNumberFormat="1" applyFont="1" applyFill="1" applyBorder="1" applyAlignment="1">
      <alignment vertical="center"/>
    </xf>
    <xf numFmtId="4" fontId="11" fillId="0" borderId="38" xfId="84" applyNumberFormat="1" applyBorder="1" applyAlignment="1"/>
    <xf numFmtId="171" fontId="53" fillId="0" borderId="0" xfId="59" applyNumberFormat="1" applyFont="1" applyFill="1" applyBorder="1" applyAlignment="1">
      <alignment horizontal="center" vertical="center"/>
    </xf>
    <xf numFmtId="168" fontId="53" fillId="0" borderId="0" xfId="84" quotePrefix="1" applyNumberFormat="1" applyFont="1" applyFill="1" applyBorder="1" applyAlignment="1">
      <alignment vertical="center"/>
    </xf>
    <xf numFmtId="175" fontId="51" fillId="0" borderId="0" xfId="84" quotePrefix="1" applyNumberFormat="1" applyFont="1" applyFill="1" applyBorder="1" applyAlignment="1">
      <alignment vertical="center"/>
    </xf>
    <xf numFmtId="0" fontId="11" fillId="0" borderId="0" xfId="84" applyAlignment="1"/>
    <xf numFmtId="171" fontId="54" fillId="0" borderId="0" xfId="59" applyNumberFormat="1" applyFont="1" applyFill="1" applyBorder="1" applyAlignment="1">
      <alignment horizontal="center" vertical="center"/>
    </xf>
    <xf numFmtId="10" fontId="51" fillId="0" borderId="0" xfId="84" quotePrefix="1" applyNumberFormat="1" applyFont="1" applyFill="1" applyBorder="1" applyAlignment="1">
      <alignment vertical="center"/>
    </xf>
    <xf numFmtId="0" fontId="8" fillId="0" borderId="0" xfId="84" applyFont="1"/>
    <xf numFmtId="168" fontId="51" fillId="0" borderId="0" xfId="84" quotePrefix="1" applyNumberFormat="1" applyFont="1" applyFill="1" applyBorder="1" applyAlignment="1">
      <alignment vertical="center"/>
    </xf>
    <xf numFmtId="10" fontId="53" fillId="0" borderId="0" xfId="84" quotePrefix="1" applyNumberFormat="1" applyFont="1" applyFill="1" applyBorder="1" applyAlignment="1">
      <alignment vertical="center"/>
    </xf>
    <xf numFmtId="171" fontId="58" fillId="0" borderId="0" xfId="59" applyNumberFormat="1" applyFont="1" applyFill="1" applyBorder="1" applyAlignment="1">
      <alignment horizontal="center" vertical="center"/>
    </xf>
    <xf numFmtId="0" fontId="11" fillId="0" borderId="0" xfId="84" applyFont="1" applyAlignment="1">
      <alignment horizontal="right"/>
    </xf>
    <xf numFmtId="4" fontId="53" fillId="0" borderId="10" xfId="59" applyNumberFormat="1" applyFont="1" applyFill="1" applyBorder="1" applyAlignment="1">
      <alignment horizontal="right" vertical="top"/>
    </xf>
    <xf numFmtId="0" fontId="8" fillId="0" borderId="0" xfId="84" applyFont="1" applyBorder="1" applyAlignment="1"/>
    <xf numFmtId="0" fontId="11" fillId="0" borderId="0" xfId="84" applyBorder="1" applyAlignment="1"/>
    <xf numFmtId="43" fontId="8" fillId="0" borderId="0" xfId="84" applyNumberFormat="1" applyFont="1" applyBorder="1"/>
    <xf numFmtId="0" fontId="11" fillId="0" borderId="0" xfId="84" applyFont="1"/>
    <xf numFmtId="43" fontId="11" fillId="0" borderId="0" xfId="84" applyNumberFormat="1" applyFont="1"/>
    <xf numFmtId="4" fontId="11" fillId="0" borderId="0" xfId="84" applyNumberFormat="1"/>
    <xf numFmtId="1" fontId="8" fillId="0" borderId="8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4" fontId="0" fillId="0" borderId="9" xfId="0" applyNumberFormat="1" applyFill="1" applyBorder="1"/>
    <xf numFmtId="4" fontId="12" fillId="0" borderId="9" xfId="0" applyNumberFormat="1" applyFont="1" applyFill="1" applyBorder="1"/>
    <xf numFmtId="0" fontId="0" fillId="0" borderId="0" xfId="0" applyFill="1"/>
    <xf numFmtId="0" fontId="8" fillId="0" borderId="0" xfId="0" applyFont="1" applyFill="1"/>
    <xf numFmtId="0" fontId="8" fillId="0" borderId="30" xfId="84" applyFont="1" applyFill="1" applyBorder="1" applyAlignment="1">
      <alignment horizontal="center" vertical="top"/>
    </xf>
    <xf numFmtId="0" fontId="8" fillId="0" borderId="6" xfId="84" applyFont="1" applyFill="1" applyBorder="1" applyAlignment="1">
      <alignment horizontal="center" vertical="top"/>
    </xf>
    <xf numFmtId="170" fontId="8" fillId="0" borderId="29" xfId="84" applyNumberFormat="1" applyFont="1" applyFill="1" applyBorder="1" applyAlignment="1">
      <alignment vertical="top"/>
    </xf>
    <xf numFmtId="170" fontId="8" fillId="0" borderId="29" xfId="84" applyNumberFormat="1" applyFont="1" applyFill="1" applyBorder="1" applyAlignment="1">
      <alignment horizontal="center" vertical="top"/>
    </xf>
    <xf numFmtId="171" fontId="8" fillId="0" borderId="30" xfId="84" applyNumberFormat="1" applyFont="1" applyFill="1" applyBorder="1" applyAlignment="1">
      <alignment horizontal="center" vertical="top"/>
    </xf>
    <xf numFmtId="172" fontId="8" fillId="0" borderId="30" xfId="84" applyNumberFormat="1" applyFont="1" applyFill="1" applyBorder="1" applyAlignment="1">
      <alignment horizontal="center" vertical="top"/>
    </xf>
    <xf numFmtId="0" fontId="8" fillId="0" borderId="28" xfId="84" applyFont="1" applyFill="1" applyBorder="1" applyAlignment="1">
      <alignment horizontal="center" vertical="top"/>
    </xf>
    <xf numFmtId="171" fontId="8" fillId="0" borderId="6" xfId="84" applyNumberFormat="1" applyFont="1" applyFill="1" applyBorder="1" applyAlignment="1">
      <alignment horizontal="center" vertical="top"/>
    </xf>
    <xf numFmtId="172" fontId="8" fillId="0" borderId="6" xfId="84" applyNumberFormat="1" applyFont="1" applyFill="1" applyBorder="1" applyAlignment="1">
      <alignment horizontal="center" vertical="top"/>
    </xf>
    <xf numFmtId="0" fontId="11" fillId="0" borderId="12" xfId="84" applyFont="1" applyFill="1" applyBorder="1" applyAlignment="1">
      <alignment horizontal="center" vertical="center"/>
    </xf>
    <xf numFmtId="165" fontId="11" fillId="0" borderId="10" xfId="117" applyNumberFormat="1" applyFont="1" applyFill="1" applyBorder="1" applyAlignment="1">
      <alignment horizontal="center" vertical="center"/>
    </xf>
    <xf numFmtId="1" fontId="11" fillId="0" borderId="10" xfId="117" applyNumberFormat="1" applyFont="1" applyFill="1" applyBorder="1" applyAlignment="1">
      <alignment horizontal="center" vertical="center"/>
    </xf>
    <xf numFmtId="171" fontId="11" fillId="0" borderId="10" xfId="117" applyNumberFormat="1" applyFont="1" applyFill="1" applyBorder="1" applyAlignment="1">
      <alignment horizontal="center" vertical="center"/>
    </xf>
    <xf numFmtId="4" fontId="11" fillId="27" borderId="10" xfId="84" applyNumberFormat="1" applyFont="1" applyFill="1" applyBorder="1" applyAlignment="1">
      <alignment horizontal="center" vertical="center"/>
    </xf>
    <xf numFmtId="10" fontId="11" fillId="0" borderId="10" xfId="84" quotePrefix="1" applyNumberFormat="1" applyFont="1" applyFill="1" applyBorder="1" applyAlignment="1">
      <alignment horizontal="center" vertical="center"/>
    </xf>
    <xf numFmtId="168" fontId="11" fillId="27" borderId="11" xfId="84" quotePrefix="1" applyNumberFormat="1" applyFont="1" applyFill="1" applyBorder="1" applyAlignment="1">
      <alignment horizontal="center" vertical="center"/>
    </xf>
    <xf numFmtId="43" fontId="11" fillId="0" borderId="0" xfId="117" applyFont="1"/>
    <xf numFmtId="0" fontId="11" fillId="0" borderId="10" xfId="84" applyFont="1" applyFill="1" applyBorder="1"/>
    <xf numFmtId="165" fontId="61" fillId="0" borderId="10" xfId="117" applyNumberFormat="1" applyFont="1" applyFill="1" applyBorder="1" applyAlignment="1">
      <alignment horizontal="center" vertical="center"/>
    </xf>
    <xf numFmtId="165" fontId="11" fillId="0" borderId="14" xfId="117" applyNumberFormat="1" applyFont="1" applyFill="1" applyBorder="1" applyAlignment="1">
      <alignment horizontal="center" vertical="center"/>
    </xf>
    <xf numFmtId="1" fontId="11" fillId="0" borderId="14" xfId="117" applyNumberFormat="1" applyFont="1" applyFill="1" applyBorder="1" applyAlignment="1">
      <alignment horizontal="center" vertical="center"/>
    </xf>
    <xf numFmtId="0" fontId="11" fillId="0" borderId="14" xfId="84" applyFont="1" applyFill="1" applyBorder="1"/>
    <xf numFmtId="10" fontId="11" fillId="0" borderId="14" xfId="84" quotePrefix="1" applyNumberFormat="1" applyFont="1" applyFill="1" applyBorder="1" applyAlignment="1">
      <alignment horizontal="center" vertical="center"/>
    </xf>
    <xf numFmtId="4" fontId="11" fillId="27" borderId="15" xfId="84" applyNumberFormat="1" applyFont="1" applyFill="1" applyBorder="1" applyAlignment="1">
      <alignment horizontal="center"/>
    </xf>
    <xf numFmtId="0" fontId="11" fillId="0" borderId="10" xfId="84" applyFont="1" applyBorder="1" applyAlignment="1">
      <alignment horizontal="center"/>
    </xf>
    <xf numFmtId="1" fontId="11" fillId="0" borderId="10" xfId="84" applyNumberFormat="1" applyFont="1" applyBorder="1" applyAlignment="1">
      <alignment horizontal="center"/>
    </xf>
    <xf numFmtId="0" fontId="11" fillId="0" borderId="10" xfId="84" applyFont="1" applyBorder="1"/>
    <xf numFmtId="171" fontId="8" fillId="0" borderId="10" xfId="117" applyNumberFormat="1" applyFont="1" applyFill="1" applyBorder="1" applyAlignment="1">
      <alignment horizontal="center" vertical="center"/>
    </xf>
    <xf numFmtId="0" fontId="11" fillId="0" borderId="10" xfId="84" applyFont="1" applyFill="1" applyBorder="1" applyAlignment="1">
      <alignment horizontal="center"/>
    </xf>
    <xf numFmtId="1" fontId="11" fillId="0" borderId="10" xfId="84" applyNumberFormat="1" applyFont="1" applyFill="1" applyBorder="1" applyAlignment="1">
      <alignment horizontal="center"/>
    </xf>
    <xf numFmtId="171" fontId="62" fillId="0" borderId="10" xfId="117" applyNumberFormat="1" applyFont="1" applyFill="1" applyBorder="1" applyAlignment="1">
      <alignment horizontal="center" vertical="center"/>
    </xf>
    <xf numFmtId="0" fontId="8" fillId="0" borderId="10" xfId="84" applyFont="1" applyBorder="1"/>
    <xf numFmtId="171" fontId="11" fillId="0" borderId="10" xfId="84" applyNumberFormat="1" applyFont="1" applyBorder="1"/>
    <xf numFmtId="0" fontId="11" fillId="0" borderId="14" xfId="84" applyFont="1" applyBorder="1" applyAlignment="1">
      <alignment horizontal="center"/>
    </xf>
    <xf numFmtId="1" fontId="11" fillId="0" borderId="14" xfId="84" applyNumberFormat="1" applyFont="1" applyBorder="1" applyAlignment="1">
      <alignment horizontal="center"/>
    </xf>
    <xf numFmtId="0" fontId="11" fillId="0" borderId="14" xfId="84" applyFont="1" applyBorder="1"/>
    <xf numFmtId="171" fontId="8" fillId="0" borderId="14" xfId="117" applyNumberFormat="1" applyFont="1" applyFill="1" applyBorder="1" applyAlignment="1">
      <alignment horizontal="center" vertical="center"/>
    </xf>
    <xf numFmtId="9" fontId="8" fillId="0" borderId="0" xfId="118" applyNumberFormat="1" applyFont="1" applyBorder="1" applyAlignment="1">
      <alignment horizontal="center"/>
    </xf>
    <xf numFmtId="0" fontId="8" fillId="0" borderId="0" xfId="84" applyFont="1" applyBorder="1" applyAlignment="1">
      <alignment horizontal="center"/>
    </xf>
    <xf numFmtId="1" fontId="8" fillId="0" borderId="0" xfId="84" applyNumberFormat="1" applyFont="1" applyBorder="1" applyAlignment="1">
      <alignment horizontal="center"/>
    </xf>
    <xf numFmtId="0" fontId="8" fillId="0" borderId="0" xfId="84" applyFont="1" applyBorder="1"/>
    <xf numFmtId="9" fontId="8" fillId="0" borderId="0" xfId="118" applyFont="1" applyBorder="1"/>
    <xf numFmtId="171" fontId="8" fillId="0" borderId="0" xfId="117" applyNumberFormat="1" applyFont="1" applyFill="1" applyBorder="1" applyAlignment="1">
      <alignment horizontal="center" vertical="center"/>
    </xf>
    <xf numFmtId="168" fontId="8" fillId="0" borderId="0" xfId="84" quotePrefix="1" applyNumberFormat="1" applyFont="1" applyFill="1" applyBorder="1" applyAlignment="1">
      <alignment horizontal="center" vertical="center"/>
    </xf>
    <xf numFmtId="10" fontId="8" fillId="0" borderId="0" xfId="84" quotePrefix="1" applyNumberFormat="1" applyFont="1" applyFill="1" applyBorder="1" applyAlignment="1">
      <alignment horizontal="center" vertical="center"/>
    </xf>
    <xf numFmtId="4" fontId="8" fillId="0" borderId="0" xfId="84" applyNumberFormat="1" applyFont="1" applyFill="1" applyBorder="1" applyAlignment="1">
      <alignment horizontal="center"/>
    </xf>
    <xf numFmtId="0" fontId="11" fillId="0" borderId="0" xfId="84" applyFont="1" applyBorder="1" applyAlignment="1">
      <alignment horizontal="center"/>
    </xf>
    <xf numFmtId="1" fontId="11" fillId="0" borderId="0" xfId="84" applyNumberFormat="1" applyFont="1" applyBorder="1" applyAlignment="1">
      <alignment horizontal="center"/>
    </xf>
    <xf numFmtId="0" fontId="11" fillId="0" borderId="0" xfId="84" applyFont="1" applyBorder="1"/>
    <xf numFmtId="168" fontId="11" fillId="0" borderId="0" xfId="84" quotePrefix="1" applyNumberFormat="1" applyFont="1" applyFill="1" applyBorder="1" applyAlignment="1">
      <alignment horizontal="center" vertical="center"/>
    </xf>
    <xf numFmtId="168" fontId="8" fillId="0" borderId="0" xfId="84" applyNumberFormat="1" applyFont="1" applyFill="1" applyBorder="1" applyAlignment="1">
      <alignment horizontal="center" vertical="center"/>
    </xf>
    <xf numFmtId="10" fontId="11" fillId="0" borderId="0" xfId="84" quotePrefix="1" applyNumberFormat="1" applyFont="1" applyFill="1" applyBorder="1" applyAlignment="1">
      <alignment horizontal="center" vertical="center"/>
    </xf>
    <xf numFmtId="4" fontId="11" fillId="0" borderId="0" xfId="84" applyNumberFormat="1" applyFont="1" applyFill="1" applyBorder="1" applyAlignment="1">
      <alignment horizontal="center"/>
    </xf>
    <xf numFmtId="167" fontId="11" fillId="0" borderId="0" xfId="84" applyNumberFormat="1" applyFont="1"/>
    <xf numFmtId="0" fontId="11" fillId="0" borderId="0" xfId="84" applyFont="1" applyAlignment="1">
      <alignment wrapText="1"/>
    </xf>
    <xf numFmtId="0" fontId="9" fillId="0" borderId="0" xfId="0" applyFont="1" applyFill="1"/>
    <xf numFmtId="0" fontId="63" fillId="0" borderId="0" xfId="0" applyFont="1" applyFill="1"/>
    <xf numFmtId="0" fontId="64" fillId="0" borderId="0" xfId="0" applyFont="1" applyFill="1"/>
    <xf numFmtId="0" fontId="60" fillId="0" borderId="0" xfId="0" applyFont="1" applyFill="1"/>
    <xf numFmtId="0" fontId="65" fillId="0" borderId="0" xfId="0" applyFont="1" applyFill="1"/>
    <xf numFmtId="4" fontId="0" fillId="0" borderId="17" xfId="0" applyNumberFormat="1" applyBorder="1"/>
    <xf numFmtId="43" fontId="8" fillId="0" borderId="7" xfId="116" applyFont="1" applyFill="1" applyBorder="1" applyAlignment="1">
      <alignment horizontal="center"/>
    </xf>
    <xf numFmtId="0" fontId="11" fillId="0" borderId="6" xfId="0" applyFont="1" applyBorder="1" applyAlignment="1">
      <alignment wrapText="1"/>
    </xf>
    <xf numFmtId="43" fontId="11" fillId="0" borderId="0" xfId="116" applyFont="1"/>
    <xf numFmtId="0" fontId="11" fillId="0" borderId="14" xfId="84" applyBorder="1"/>
    <xf numFmtId="168" fontId="51" fillId="0" borderId="14" xfId="84" quotePrefix="1" applyNumberFormat="1" applyFont="1" applyFill="1" applyBorder="1" applyAlignment="1">
      <alignment vertical="center"/>
    </xf>
    <xf numFmtId="10" fontId="51" fillId="0" borderId="14" xfId="84" quotePrefix="1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horizontal="center"/>
    </xf>
    <xf numFmtId="0" fontId="11" fillId="0" borderId="0" xfId="84" applyFont="1" applyFill="1" applyAlignment="1">
      <alignment horizontal="right"/>
    </xf>
    <xf numFmtId="3" fontId="8" fillId="0" borderId="10" xfId="84" applyNumberFormat="1" applyFont="1" applyFill="1" applyBorder="1"/>
    <xf numFmtId="0" fontId="11" fillId="0" borderId="0" xfId="84" applyFont="1" applyFill="1"/>
    <xf numFmtId="0" fontId="11" fillId="0" borderId="0" xfId="84" quotePrefix="1" applyFont="1" applyFill="1"/>
    <xf numFmtId="43" fontId="11" fillId="0" borderId="0" xfId="84" applyNumberFormat="1" applyFont="1" applyFill="1" applyAlignment="1">
      <alignment horizontal="left"/>
    </xf>
    <xf numFmtId="43" fontId="8" fillId="0" borderId="10" xfId="84" applyNumberFormat="1" applyFont="1" applyFill="1" applyBorder="1"/>
    <xf numFmtId="43" fontId="11" fillId="0" borderId="0" xfId="84" applyNumberFormat="1" applyFont="1" applyFill="1"/>
    <xf numFmtId="3" fontId="8" fillId="0" borderId="39" xfId="84" applyNumberFormat="1" applyFont="1" applyFill="1" applyBorder="1"/>
    <xf numFmtId="0" fontId="11" fillId="0" borderId="0" xfId="84" applyFont="1" applyFill="1" applyBorder="1" applyAlignment="1">
      <alignment horizontal="right"/>
    </xf>
    <xf numFmtId="0" fontId="11" fillId="0" borderId="0" xfId="84" applyFill="1" applyBorder="1"/>
    <xf numFmtId="3" fontId="8" fillId="0" borderId="0" xfId="84" applyNumberFormat="1" applyFont="1" applyFill="1" applyBorder="1"/>
    <xf numFmtId="0" fontId="11" fillId="0" borderId="0" xfId="84" applyFont="1" applyFill="1" applyBorder="1"/>
    <xf numFmtId="0" fontId="11" fillId="0" borderId="0" xfId="84" applyFill="1" applyBorder="1" applyAlignment="1">
      <alignment horizontal="center"/>
    </xf>
    <xf numFmtId="0" fontId="8" fillId="0" borderId="33" xfId="84" applyFont="1" applyFill="1" applyBorder="1" applyAlignment="1">
      <alignment wrapText="1"/>
    </xf>
    <xf numFmtId="0" fontId="11" fillId="0" borderId="39" xfId="84" applyFill="1" applyBorder="1" applyAlignment="1">
      <alignment wrapText="1"/>
    </xf>
    <xf numFmtId="43" fontId="8" fillId="0" borderId="39" xfId="84" applyNumberFormat="1" applyFont="1" applyFill="1" applyBorder="1"/>
    <xf numFmtId="0" fontId="11" fillId="0" borderId="0" xfId="84" applyFont="1" applyAlignment="1">
      <alignment horizontal="left"/>
    </xf>
    <xf numFmtId="4" fontId="8" fillId="0" borderId="10" xfId="84" applyNumberFormat="1" applyFont="1" applyFill="1" applyBorder="1" applyAlignment="1">
      <alignment horizontal="right"/>
    </xf>
    <xf numFmtId="4" fontId="11" fillId="0" borderId="9" xfId="0" applyNumberFormat="1" applyFont="1" applyFill="1" applyBorder="1" applyAlignment="1">
      <alignment horizontal="right"/>
    </xf>
    <xf numFmtId="43" fontId="0" fillId="0" borderId="41" xfId="0" applyNumberFormat="1" applyBorder="1"/>
    <xf numFmtId="0" fontId="0" fillId="0" borderId="41" xfId="0" applyBorder="1"/>
    <xf numFmtId="0" fontId="8" fillId="0" borderId="30" xfId="0" applyFont="1" applyBorder="1"/>
    <xf numFmtId="0" fontId="8" fillId="0" borderId="6" xfId="0" applyFont="1" applyFill="1" applyBorder="1" applyAlignment="1">
      <alignment wrapText="1"/>
    </xf>
    <xf numFmtId="9" fontId="11" fillId="0" borderId="0" xfId="111" applyFont="1" applyFill="1" applyAlignment="1">
      <alignment horizontal="center"/>
    </xf>
    <xf numFmtId="10" fontId="11" fillId="0" borderId="0" xfId="111" applyNumberFormat="1" applyFont="1" applyFill="1" applyAlignment="1">
      <alignment horizontal="center"/>
    </xf>
    <xf numFmtId="43" fontId="8" fillId="0" borderId="41" xfId="0" applyNumberFormat="1" applyFont="1" applyBorder="1"/>
    <xf numFmtId="43" fontId="0" fillId="0" borderId="0" xfId="0" applyNumberFormat="1"/>
    <xf numFmtId="167" fontId="11" fillId="0" borderId="0" xfId="84" applyNumberFormat="1" applyFont="1" applyFill="1"/>
    <xf numFmtId="10" fontId="11" fillId="0" borderId="0" xfId="111" applyNumberFormat="1" applyFont="1" applyFill="1"/>
    <xf numFmtId="0" fontId="11" fillId="0" borderId="0" xfId="84" applyFill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0" fontId="8" fillId="0" borderId="5" xfId="0" applyFont="1" applyFill="1" applyBorder="1"/>
    <xf numFmtId="10" fontId="8" fillId="0" borderId="16" xfId="111" applyNumberFormat="1" applyFont="1" applyFill="1" applyBorder="1"/>
    <xf numFmtId="0" fontId="51" fillId="0" borderId="42" xfId="84" applyFont="1" applyFill="1" applyBorder="1" applyAlignment="1">
      <alignment horizontal="center" vertical="center"/>
    </xf>
    <xf numFmtId="0" fontId="11" fillId="0" borderId="0" xfId="84" applyFont="1" applyAlignment="1">
      <alignment horizontal="left"/>
    </xf>
    <xf numFmtId="176" fontId="66" fillId="0" borderId="0" xfId="111" applyNumberFormat="1" applyFont="1" applyFill="1" applyBorder="1" applyAlignment="1">
      <alignment horizontal="center" vertical="center"/>
    </xf>
    <xf numFmtId="4" fontId="53" fillId="0" borderId="0" xfId="59" applyNumberFormat="1" applyFont="1" applyFill="1" applyBorder="1" applyAlignment="1">
      <alignment horizontal="right" vertical="top"/>
    </xf>
    <xf numFmtId="0" fontId="11" fillId="0" borderId="0" xfId="84" applyFont="1" applyBorder="1" applyAlignment="1">
      <alignment horizontal="left"/>
    </xf>
    <xf numFmtId="4" fontId="8" fillId="0" borderId="0" xfId="84" applyNumberFormat="1" applyFont="1" applyFill="1" applyBorder="1" applyAlignment="1">
      <alignment horizontal="right"/>
    </xf>
    <xf numFmtId="171" fontId="53" fillId="0" borderId="0" xfId="116" applyNumberFormat="1" applyFont="1" applyFill="1" applyBorder="1" applyAlignment="1">
      <alignment horizontal="center" vertical="center" wrapText="1"/>
    </xf>
    <xf numFmtId="0" fontId="11" fillId="0" borderId="0" xfId="84" applyFont="1" applyAlignment="1">
      <alignment horizontal="left"/>
    </xf>
    <xf numFmtId="0" fontId="8" fillId="0" borderId="29" xfId="84" applyFont="1" applyFill="1" applyBorder="1" applyAlignment="1">
      <alignment horizontal="center" vertical="top"/>
    </xf>
    <xf numFmtId="176" fontId="11" fillId="0" borderId="10" xfId="111" applyNumberFormat="1" applyFont="1" applyBorder="1"/>
    <xf numFmtId="0" fontId="8" fillId="0" borderId="10" xfId="84" applyFont="1" applyFill="1" applyBorder="1" applyAlignment="1">
      <alignment horizontal="center" vertical="top"/>
    </xf>
    <xf numFmtId="168" fontId="11" fillId="0" borderId="10" xfId="0" quotePrefix="1" applyNumberFormat="1" applyFont="1" applyFill="1" applyBorder="1" applyAlignment="1">
      <alignment horizontal="center" vertical="center"/>
    </xf>
    <xf numFmtId="2" fontId="11" fillId="0" borderId="10" xfId="0" quotePrefix="1" applyNumberFormat="1" applyFont="1" applyFill="1" applyBorder="1" applyAlignment="1">
      <alignment horizontal="center" vertical="center"/>
    </xf>
    <xf numFmtId="168" fontId="11" fillId="27" borderId="32" xfId="0" quotePrefix="1" applyNumberFormat="1" applyFont="1" applyFill="1" applyBorder="1" applyAlignment="1">
      <alignment horizontal="center" vertical="center"/>
    </xf>
    <xf numFmtId="176" fontId="11" fillId="0" borderId="10" xfId="111" applyNumberFormat="1" applyFont="1" applyBorder="1" applyAlignment="1">
      <alignment horizontal="center"/>
    </xf>
    <xf numFmtId="168" fontId="11" fillId="0" borderId="14" xfId="0" quotePrefix="1" applyNumberFormat="1" applyFont="1" applyFill="1" applyBorder="1" applyAlignment="1">
      <alignment horizontal="center" vertical="center"/>
    </xf>
    <xf numFmtId="2" fontId="11" fillId="0" borderId="14" xfId="0" quotePrefix="1" applyNumberFormat="1" applyFont="1" applyFill="1" applyBorder="1" applyAlignment="1">
      <alignment horizontal="center" vertical="center"/>
    </xf>
    <xf numFmtId="4" fontId="11" fillId="27" borderId="33" xfId="0" applyNumberFormat="1" applyFont="1" applyFill="1" applyBorder="1" applyAlignment="1">
      <alignment horizontal="center"/>
    </xf>
    <xf numFmtId="4" fontId="11" fillId="27" borderId="32" xfId="0" applyNumberFormat="1" applyFont="1" applyFill="1" applyBorder="1" applyAlignment="1">
      <alignment horizontal="center"/>
    </xf>
    <xf numFmtId="4" fontId="11" fillId="27" borderId="10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 vertical="center"/>
    </xf>
    <xf numFmtId="43" fontId="8" fillId="0" borderId="0" xfId="116" applyFont="1" applyFill="1" applyBorder="1" applyAlignment="1">
      <alignment horizontal="center" vertical="center"/>
    </xf>
    <xf numFmtId="43" fontId="8" fillId="0" borderId="0" xfId="116" quotePrefix="1" applyFont="1" applyFill="1" applyBorder="1" applyAlignment="1">
      <alignment horizontal="center" vertical="center"/>
    </xf>
    <xf numFmtId="176" fontId="8" fillId="0" borderId="0" xfId="111" applyNumberFormat="1" applyFont="1" applyFill="1" applyBorder="1" applyAlignment="1">
      <alignment horizontal="center" vertical="center"/>
    </xf>
    <xf numFmtId="165" fontId="11" fillId="0" borderId="0" xfId="84" applyNumberFormat="1" applyFont="1"/>
    <xf numFmtId="3" fontId="12" fillId="0" borderId="9" xfId="0" applyNumberFormat="1" applyFont="1" applyFill="1" applyBorder="1"/>
    <xf numFmtId="1" fontId="8" fillId="0" borderId="10" xfId="84" applyNumberFormat="1" applyFont="1" applyFill="1" applyBorder="1"/>
    <xf numFmtId="177" fontId="8" fillId="0" borderId="10" xfId="116" applyNumberFormat="1" applyFont="1" applyFill="1" applyBorder="1"/>
    <xf numFmtId="10" fontId="0" fillId="0" borderId="40" xfId="118" applyNumberFormat="1" applyFont="1" applyBorder="1"/>
    <xf numFmtId="0" fontId="8" fillId="0" borderId="32" xfId="84" applyFont="1" applyFill="1" applyBorder="1" applyAlignment="1"/>
    <xf numFmtId="0" fontId="8" fillId="0" borderId="9" xfId="84" applyFont="1" applyFill="1" applyBorder="1" applyAlignment="1"/>
    <xf numFmtId="0" fontId="56" fillId="0" borderId="0" xfId="84" applyFont="1" applyFill="1" applyAlignment="1">
      <alignment horizontal="center" vertical="top"/>
    </xf>
    <xf numFmtId="0" fontId="50" fillId="0" borderId="1" xfId="84" applyFont="1" applyFill="1" applyBorder="1" applyAlignment="1">
      <alignment horizontal="center" vertical="top"/>
    </xf>
    <xf numFmtId="0" fontId="50" fillId="0" borderId="31" xfId="84" applyFont="1" applyFill="1" applyBorder="1" applyAlignment="1">
      <alignment horizontal="center" vertical="top"/>
    </xf>
    <xf numFmtId="0" fontId="50" fillId="0" borderId="4" xfId="84" applyFont="1" applyFill="1" applyBorder="1" applyAlignment="1">
      <alignment horizontal="center" vertical="top"/>
    </xf>
    <xf numFmtId="0" fontId="6" fillId="0" borderId="1" xfId="84" applyFont="1" applyBorder="1" applyAlignment="1">
      <alignment horizontal="center" wrapText="1"/>
    </xf>
    <xf numFmtId="0" fontId="6" fillId="0" borderId="31" xfId="84" applyFont="1" applyBorder="1" applyAlignment="1">
      <alignment horizontal="center" wrapText="1"/>
    </xf>
    <xf numFmtId="0" fontId="6" fillId="0" borderId="4" xfId="84" applyFont="1" applyBorder="1" applyAlignment="1">
      <alignment horizontal="center" wrapText="1"/>
    </xf>
    <xf numFmtId="0" fontId="8" fillId="0" borderId="0" xfId="84" applyFont="1" applyAlignment="1">
      <alignment horizontal="center"/>
    </xf>
    <xf numFmtId="0" fontId="8" fillId="0" borderId="32" xfId="84" applyFont="1" applyFill="1" applyBorder="1" applyAlignment="1">
      <alignment wrapText="1"/>
    </xf>
    <xf numFmtId="0" fontId="8" fillId="0" borderId="9" xfId="84" applyFont="1" applyFill="1" applyBorder="1" applyAlignment="1">
      <alignment wrapText="1"/>
    </xf>
    <xf numFmtId="0" fontId="11" fillId="0" borderId="0" xfId="84" applyFont="1" applyAlignment="1">
      <alignment horizontal="left"/>
    </xf>
    <xf numFmtId="0" fontId="8" fillId="0" borderId="1" xfId="84" applyFont="1" applyFill="1" applyBorder="1" applyAlignment="1">
      <alignment horizontal="center" vertical="top"/>
    </xf>
    <xf numFmtId="0" fontId="8" fillId="0" borderId="31" xfId="84" applyFont="1" applyFill="1" applyBorder="1" applyAlignment="1">
      <alignment horizontal="center" vertical="top"/>
    </xf>
    <xf numFmtId="0" fontId="8" fillId="0" borderId="4" xfId="84" applyFont="1" applyFill="1" applyBorder="1" applyAlignment="1">
      <alignment horizontal="center" vertical="top"/>
    </xf>
    <xf numFmtId="0" fontId="60" fillId="0" borderId="1" xfId="84" applyFont="1" applyBorder="1" applyAlignment="1">
      <alignment horizontal="center" wrapText="1"/>
    </xf>
    <xf numFmtId="0" fontId="60" fillId="0" borderId="31" xfId="84" applyFont="1" applyBorder="1" applyAlignment="1">
      <alignment horizontal="center" wrapText="1"/>
    </xf>
    <xf numFmtId="0" fontId="60" fillId="0" borderId="4" xfId="84" applyFont="1" applyBorder="1" applyAlignment="1">
      <alignment horizontal="center" wrapText="1"/>
    </xf>
    <xf numFmtId="2" fontId="11" fillId="0" borderId="0" xfId="84" applyNumberFormat="1" applyFont="1" applyAlignment="1">
      <alignment horizontal="left" wrapText="1"/>
    </xf>
    <xf numFmtId="0" fontId="11" fillId="0" borderId="0" xfId="84" applyFont="1" applyAlignment="1">
      <alignment horizontal="left" wrapText="1"/>
    </xf>
    <xf numFmtId="0" fontId="8" fillId="0" borderId="0" xfId="84" applyFont="1" applyFill="1" applyAlignment="1">
      <alignment horizontal="center"/>
    </xf>
    <xf numFmtId="0" fontId="8" fillId="0" borderId="32" xfId="84" applyFont="1" applyFill="1" applyBorder="1" applyAlignment="1">
      <alignment horizontal="left"/>
    </xf>
    <xf numFmtId="0" fontId="8" fillId="0" borderId="9" xfId="84" applyFont="1" applyFill="1" applyBorder="1" applyAlignment="1">
      <alignment horizontal="left"/>
    </xf>
    <xf numFmtId="0" fontId="8" fillId="0" borderId="10" xfId="84" applyFont="1" applyFill="1" applyBorder="1" applyAlignment="1">
      <alignment wrapText="1"/>
    </xf>
    <xf numFmtId="0" fontId="11" fillId="0" borderId="10" xfId="84" applyFill="1" applyBorder="1" applyAlignment="1">
      <alignment wrapText="1"/>
    </xf>
    <xf numFmtId="0" fontId="8" fillId="0" borderId="0" xfId="84" applyFont="1" applyBorder="1" applyAlignment="1">
      <alignment horizontal="center" wrapText="1"/>
    </xf>
    <xf numFmtId="0" fontId="8" fillId="0" borderId="32" xfId="84" applyFont="1" applyFill="1" applyBorder="1" applyAlignment="1">
      <alignment horizontal="center"/>
    </xf>
    <xf numFmtId="0" fontId="8" fillId="0" borderId="9" xfId="84" applyFont="1" applyFill="1" applyBorder="1" applyAlignment="1">
      <alignment horizontal="center"/>
    </xf>
    <xf numFmtId="0" fontId="8" fillId="0" borderId="0" xfId="84" applyFont="1" applyFill="1" applyBorder="1" applyAlignment="1">
      <alignment horizontal="left"/>
    </xf>
    <xf numFmtId="0" fontId="8" fillId="0" borderId="0" xfId="84" applyFont="1" applyFill="1" applyBorder="1" applyAlignment="1"/>
    <xf numFmtId="0" fontId="11" fillId="0" borderId="0" xfId="84" applyFont="1" applyBorder="1" applyAlignment="1">
      <alignment horizontal="left"/>
    </xf>
    <xf numFmtId="4" fontId="0" fillId="28" borderId="2" xfId="0" applyNumberFormat="1" applyFill="1" applyBorder="1" applyAlignment="1">
      <alignment vertical="center"/>
    </xf>
    <xf numFmtId="1" fontId="8" fillId="28" borderId="8" xfId="0" applyNumberFormat="1" applyFont="1" applyFill="1" applyBorder="1" applyAlignment="1">
      <alignment horizontal="center"/>
    </xf>
    <xf numFmtId="4" fontId="12" fillId="28" borderId="9" xfId="0" applyNumberFormat="1" applyFont="1" applyFill="1" applyBorder="1"/>
    <xf numFmtId="4" fontId="11" fillId="28" borderId="9" xfId="0" applyNumberFormat="1" applyFont="1" applyFill="1" applyBorder="1" applyAlignment="1">
      <alignment horizontal="right"/>
    </xf>
    <xf numFmtId="4" fontId="8" fillId="28" borderId="9" xfId="0" applyNumberFormat="1" applyFont="1" applyFill="1" applyBorder="1" applyAlignment="1">
      <alignment horizontal="right"/>
    </xf>
    <xf numFmtId="4" fontId="8" fillId="28" borderId="16" xfId="0" applyNumberFormat="1" applyFont="1" applyFill="1" applyBorder="1" applyAlignment="1">
      <alignment horizontal="right"/>
    </xf>
    <xf numFmtId="43" fontId="0" fillId="28" borderId="41" xfId="0" applyNumberFormat="1" applyFill="1" applyBorder="1"/>
    <xf numFmtId="0" fontId="8" fillId="28" borderId="6" xfId="0" applyFont="1" applyFill="1" applyBorder="1" applyAlignment="1">
      <alignment wrapText="1"/>
    </xf>
    <xf numFmtId="4" fontId="8" fillId="28" borderId="13" xfId="0" applyNumberFormat="1" applyFont="1" applyFill="1" applyBorder="1" applyAlignment="1">
      <alignment horizontal="right"/>
    </xf>
    <xf numFmtId="4" fontId="8" fillId="28" borderId="16" xfId="0" applyNumberFormat="1" applyFont="1" applyFill="1" applyBorder="1"/>
    <xf numFmtId="10" fontId="8" fillId="28" borderId="16" xfId="111" applyNumberFormat="1" applyFont="1" applyFill="1" applyBorder="1"/>
  </cellXfs>
  <cellStyles count="125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" xfId="116" builtinId="3"/>
    <cellStyle name="Comma 12" xfId="55"/>
    <cellStyle name="Comma 13" xfId="56"/>
    <cellStyle name="Comma 2" xfId="57"/>
    <cellStyle name="Comma 2 2" xfId="58"/>
    <cellStyle name="Comma 3" xfId="59"/>
    <cellStyle name="Comma 4" xfId="114"/>
    <cellStyle name="Comma 5" xfId="117"/>
    <cellStyle name="Comma 6" xfId="121"/>
    <cellStyle name="Comma 7" xfId="123"/>
    <cellStyle name="Currency 2" xfId="113"/>
    <cellStyle name="Explanatory Text 2" xfId="60"/>
    <cellStyle name="Explanatory Text 3" xfId="61"/>
    <cellStyle name="FormatedNumberBorderPatern" xfId="62"/>
    <cellStyle name="FormatedNumberBorderPatern 2" xfId="63"/>
    <cellStyle name="FormatedNumberBorderPatern 3" xfId="64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Input 2" xfId="75"/>
    <cellStyle name="Input 3" xfId="76"/>
    <cellStyle name="Linked Cell 2" xfId="77"/>
    <cellStyle name="Linked Cell 3" xfId="78"/>
    <cellStyle name="Neutral 2" xfId="79"/>
    <cellStyle name="Neutral 3" xfId="80"/>
    <cellStyle name="Normal" xfId="0" builtinId="0"/>
    <cellStyle name="Normal 10" xfId="119"/>
    <cellStyle name="Normal 11" xfId="122"/>
    <cellStyle name="Normal 16" xfId="81"/>
    <cellStyle name="Normal 17" xfId="82"/>
    <cellStyle name="Normal 18" xfId="83"/>
    <cellStyle name="Normal 2" xfId="84"/>
    <cellStyle name="Normal 2 2" xfId="85"/>
    <cellStyle name="Normal 2 3" xfId="86"/>
    <cellStyle name="Normal 2 4" xfId="87"/>
    <cellStyle name="Normal 2 5" xfId="88"/>
    <cellStyle name="Normal 2 6" xfId="89"/>
    <cellStyle name="Normal 2 7" xfId="90"/>
    <cellStyle name="Normal 3" xfId="91"/>
    <cellStyle name="Normal 3 2" xfId="92"/>
    <cellStyle name="Normal 3 3" xfId="93"/>
    <cellStyle name="Normal 3 4" xfId="94"/>
    <cellStyle name="Normal 4" xfId="95"/>
    <cellStyle name="Normal 5" xfId="96"/>
    <cellStyle name="Normal 6" xfId="97"/>
    <cellStyle name="Normal 7" xfId="98"/>
    <cellStyle name="Normal 8" xfId="99"/>
    <cellStyle name="Normal 9" xfId="112"/>
    <cellStyle name="Note 2" xfId="100"/>
    <cellStyle name="Note 3" xfId="101"/>
    <cellStyle name="Output 2" xfId="102"/>
    <cellStyle name="Output 3" xfId="103"/>
    <cellStyle name="Percent" xfId="111" builtinId="5"/>
    <cellStyle name="Percent 12" xfId="104"/>
    <cellStyle name="Percent 2" xfId="105"/>
    <cellStyle name="Percent 3" xfId="115"/>
    <cellStyle name="Percent 4" xfId="118"/>
    <cellStyle name="Percent 5" xfId="120"/>
    <cellStyle name="Percent 6" xfId="124"/>
    <cellStyle name="Title 2" xfId="106"/>
    <cellStyle name="Total 2" xfId="107"/>
    <cellStyle name="Total 3" xfId="108"/>
    <cellStyle name="Warning Text 2" xfId="109"/>
    <cellStyle name="Warning Text 3" xfId="110"/>
  </cellStyles>
  <dxfs count="4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107950</xdr:colOff>
          <xdr:row>1</xdr:row>
          <xdr:rowOff>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1</xdr:row>
          <xdr:rowOff>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3</xdr:col>
          <xdr:colOff>0</xdr:colOff>
          <xdr:row>1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08%20onwards\FINANCIAL%20AUDITS\FIN%20DEC\Fin%20Dec%202019\Checklist\Annex%205.1-%20Error%20evalu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Error evaluation-L&amp;R-MUSc"/>
      <sheetName val="IRR_Non-IACS_Ex"/>
      <sheetName val="B. Error evaluation-L&amp;R-SRS MPU"/>
      <sheetName val="B. Error evaluation-L&amp;R-SRS RE"/>
      <sheetName val="IRR_IACS_Ex"/>
      <sheetName val="IRR_IACS_Art.41"/>
    </sheetNames>
    <sheetDataSet>
      <sheetData sheetId="0"/>
      <sheetData sheetId="1"/>
      <sheetData sheetId="2"/>
      <sheetData sheetId="3"/>
      <sheetData sheetId="4">
        <row r="7">
          <cell r="E7">
            <v>1</v>
          </cell>
        </row>
        <row r="8">
          <cell r="E8">
            <v>1</v>
          </cell>
        </row>
        <row r="9">
          <cell r="E9">
            <v>1</v>
          </cell>
        </row>
        <row r="10">
          <cell r="E10"/>
        </row>
        <row r="11">
          <cell r="E11">
            <v>1</v>
          </cell>
        </row>
        <row r="12">
          <cell r="E12">
            <v>1</v>
          </cell>
        </row>
        <row r="13">
          <cell r="E13">
            <v>1</v>
          </cell>
        </row>
        <row r="14">
          <cell r="E14">
            <v>1</v>
          </cell>
        </row>
        <row r="15">
          <cell r="E15">
            <v>1</v>
          </cell>
        </row>
        <row r="16">
          <cell r="E16"/>
        </row>
        <row r="17">
          <cell r="E17">
            <v>1</v>
          </cell>
        </row>
        <row r="18">
          <cell r="E18"/>
        </row>
        <row r="19">
          <cell r="E19"/>
        </row>
        <row r="20">
          <cell r="E20">
            <v>1</v>
          </cell>
        </row>
        <row r="21">
          <cell r="E21">
            <v>1</v>
          </cell>
        </row>
        <row r="22">
          <cell r="E22"/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>
            <v>1</v>
          </cell>
        </row>
        <row r="36">
          <cell r="E36"/>
        </row>
        <row r="37">
          <cell r="E37"/>
        </row>
        <row r="38">
          <cell r="E38">
            <v>1</v>
          </cell>
        </row>
        <row r="39">
          <cell r="E39"/>
        </row>
        <row r="40">
          <cell r="E40"/>
        </row>
        <row r="41">
          <cell r="E41"/>
        </row>
        <row r="42">
          <cell r="E42">
            <v>1</v>
          </cell>
        </row>
        <row r="43">
          <cell r="E43"/>
        </row>
        <row r="44">
          <cell r="E44">
            <v>1</v>
          </cell>
        </row>
        <row r="45">
          <cell r="E45">
            <v>1</v>
          </cell>
        </row>
        <row r="46">
          <cell r="E46"/>
        </row>
        <row r="47">
          <cell r="E47">
            <v>1</v>
          </cell>
        </row>
        <row r="48">
          <cell r="E48"/>
        </row>
        <row r="49">
          <cell r="E49"/>
        </row>
        <row r="50">
          <cell r="E50"/>
        </row>
        <row r="51">
          <cell r="E51">
            <v>1</v>
          </cell>
        </row>
        <row r="52">
          <cell r="E52"/>
        </row>
        <row r="53">
          <cell r="K53">
            <v>19077.600000000002</v>
          </cell>
        </row>
        <row r="65">
          <cell r="C65">
            <v>46</v>
          </cell>
        </row>
        <row r="66">
          <cell r="C66">
            <v>248838.26086956527</v>
          </cell>
          <cell r="D66">
            <v>216826.84110227611</v>
          </cell>
        </row>
        <row r="67">
          <cell r="C67">
            <v>135244.95196917938</v>
          </cell>
          <cell r="D67">
            <v>150208.3032956981</v>
          </cell>
        </row>
        <row r="68">
          <cell r="C68">
            <v>384083.21283874463</v>
          </cell>
          <cell r="D68">
            <v>367035.14439797425</v>
          </cell>
        </row>
        <row r="77">
          <cell r="C77">
            <v>9010247.3606000002</v>
          </cell>
        </row>
        <row r="78">
          <cell r="C78">
            <v>415205530.29000002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28"/>
  <sheetViews>
    <sheetView zoomScaleNormal="100" workbookViewId="0">
      <selection activeCell="B23" sqref="B23"/>
    </sheetView>
  </sheetViews>
  <sheetFormatPr defaultRowHeight="13"/>
  <cols>
    <col min="1" max="1" width="66.453125" customWidth="1"/>
    <col min="2" max="2" width="16.453125" customWidth="1"/>
    <col min="3" max="3" width="5.1796875" style="1" customWidth="1"/>
  </cols>
  <sheetData>
    <row r="1" spans="1:3" s="152" customFormat="1" ht="15.5">
      <c r="A1" s="151" t="s">
        <v>0</v>
      </c>
      <c r="C1" s="153"/>
    </row>
    <row r="2" spans="1:3" ht="15.5">
      <c r="A2" s="151" t="s">
        <v>1</v>
      </c>
    </row>
    <row r="3" spans="1:3" ht="15.5">
      <c r="A3" s="151"/>
    </row>
    <row r="4" spans="1:3" s="152" customFormat="1" ht="15">
      <c r="A4" s="154" t="s">
        <v>2</v>
      </c>
      <c r="C4" s="153"/>
    </row>
    <row r="6" spans="1:3" ht="13.5" thickBot="1">
      <c r="A6" s="2"/>
      <c r="B6" s="2"/>
    </row>
    <row r="7" spans="1:3" ht="26" thickBot="1">
      <c r="A7" s="89" t="s">
        <v>3</v>
      </c>
      <c r="B7" s="90">
        <f>'IRR_ne-IAKS_Ex'!C135</f>
        <v>415205530.29000002</v>
      </c>
    </row>
    <row r="8" spans="1:3">
      <c r="A8" s="3" t="s">
        <v>4</v>
      </c>
      <c r="B8" s="4">
        <f>B7*2/100</f>
        <v>8304110.6058</v>
      </c>
    </row>
    <row r="9" spans="1:3">
      <c r="A9" s="22" t="s">
        <v>5</v>
      </c>
      <c r="B9" s="155">
        <f>15%*B8</f>
        <v>1245616.59087</v>
      </c>
    </row>
    <row r="10" spans="1:3" ht="13.5" thickBot="1">
      <c r="A10" s="3"/>
      <c r="B10" s="6"/>
    </row>
    <row r="11" spans="1:3" ht="13.5" thickBot="1">
      <c r="A11" s="7" t="s">
        <v>6</v>
      </c>
      <c r="B11" s="8">
        <v>0.85</v>
      </c>
    </row>
    <row r="12" spans="1:3">
      <c r="A12" s="22" t="s">
        <v>7</v>
      </c>
      <c r="B12" s="88">
        <f>'IRR_ne-IAKS_Ex'!C137</f>
        <v>122</v>
      </c>
    </row>
    <row r="13" spans="1:3">
      <c r="A13" s="22" t="s">
        <v>8</v>
      </c>
      <c r="B13" s="156">
        <f>B7/B12</f>
        <v>3403324.0187704922</v>
      </c>
    </row>
    <row r="14" spans="1:3">
      <c r="A14" s="3"/>
      <c r="B14" s="91"/>
    </row>
    <row r="15" spans="1:3">
      <c r="A15" s="9" t="s">
        <v>9</v>
      </c>
      <c r="B15" s="222">
        <f>COUNT('IRR_ne-IAKS_Ex'!G8:G129)</f>
        <v>10</v>
      </c>
    </row>
    <row r="16" spans="1:3">
      <c r="A16" s="3"/>
      <c r="B16" s="5"/>
    </row>
    <row r="17" spans="1:3" ht="27" customHeight="1">
      <c r="A17" s="157" t="s">
        <v>10</v>
      </c>
      <c r="B17" s="21">
        <f>'IRR_ne-IAKS_Ex'!J130</f>
        <v>526.99220000000082</v>
      </c>
    </row>
    <row r="18" spans="1:3">
      <c r="A18" s="3"/>
      <c r="B18" s="10"/>
    </row>
    <row r="19" spans="1:3">
      <c r="A19" s="11" t="s">
        <v>11</v>
      </c>
      <c r="B19" s="12">
        <f>'IRR_ne-IAKS_Ex'!C139</f>
        <v>230585.05</v>
      </c>
      <c r="C19" s="13"/>
    </row>
    <row r="20" spans="1:3" ht="13.5" thickBot="1">
      <c r="A20" s="22" t="s">
        <v>12</v>
      </c>
      <c r="B20" s="21">
        <f>'IRR_ne-IAKS_Ex'!C140</f>
        <v>6460598</v>
      </c>
      <c r="C20" s="13"/>
    </row>
    <row r="21" spans="1:3" ht="13.5" thickBot="1">
      <c r="A21" s="14" t="s">
        <v>13</v>
      </c>
      <c r="B21" s="15">
        <f>'IRR_ne-IAKS_Ex'!C141</f>
        <v>6774768.6699999999</v>
      </c>
      <c r="C21" s="13"/>
    </row>
    <row r="22" spans="1:3">
      <c r="A22" s="16"/>
      <c r="B22" s="17"/>
      <c r="C22" s="13"/>
    </row>
    <row r="23" spans="1:3">
      <c r="A23" s="16" t="s">
        <v>14</v>
      </c>
      <c r="B23" s="18">
        <v>0</v>
      </c>
      <c r="C23" s="13"/>
    </row>
    <row r="24" spans="1:3" ht="13.5" thickBot="1">
      <c r="A24" s="16"/>
      <c r="B24" s="18"/>
      <c r="C24" s="13"/>
    </row>
    <row r="25" spans="1:3" ht="13.5" thickBot="1">
      <c r="A25" s="19" t="s">
        <v>15</v>
      </c>
      <c r="B25" s="20">
        <f>B21+B23</f>
        <v>6774768.6699999999</v>
      </c>
    </row>
    <row r="26" spans="1:3" ht="27.75" customHeight="1" thickBot="1">
      <c r="A26" s="194" t="s">
        <v>16</v>
      </c>
      <c r="B26" s="162" t="str">
        <f>IF(B8&gt;B25,"Yes","No")</f>
        <v>Yes</v>
      </c>
    </row>
    <row r="27" spans="1:3" ht="13.5" thickBot="1">
      <c r="A27" s="195" t="s">
        <v>17</v>
      </c>
      <c r="B27" s="196">
        <f>B25/B7</f>
        <v>1.6316662895285061E-2</v>
      </c>
    </row>
    <row r="28" spans="1:3" ht="30.75" customHeight="1" thickBot="1">
      <c r="A28" s="194" t="s">
        <v>18</v>
      </c>
      <c r="B28" s="162" t="str">
        <f>IF(B26="NO","No","Yes")</f>
        <v>Yes</v>
      </c>
    </row>
  </sheetData>
  <pageMargins left="0.19685039370078741" right="0.19685039370078741" top="0.78740157480314965" bottom="0.39370078740157483" header="0.31496062992125984" footer="0.11811023622047245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3</xdr:col>
                <xdr:colOff>0</xdr:colOff>
                <xdr:row>1</xdr:row>
                <xdr:rowOff>0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T146"/>
  <sheetViews>
    <sheetView topLeftCell="A103" zoomScaleNormal="100" workbookViewId="0">
      <selection activeCell="A135" sqref="A135:C141"/>
    </sheetView>
  </sheetViews>
  <sheetFormatPr defaultRowHeight="12.5"/>
  <cols>
    <col min="1" max="1" width="12.26953125" style="32" customWidth="1"/>
    <col min="2" max="2" width="16.453125" style="32" customWidth="1"/>
    <col min="3" max="3" width="16.1796875" style="32" customWidth="1"/>
    <col min="4" max="4" width="15.26953125" style="32" customWidth="1"/>
    <col min="5" max="5" width="17.54296875" style="32" customWidth="1"/>
    <col min="6" max="6" width="16.81640625" style="32" customWidth="1"/>
    <col min="7" max="7" width="17.26953125" style="32" bestFit="1" customWidth="1"/>
    <col min="8" max="8" width="15.81640625" style="33" customWidth="1"/>
    <col min="9" max="9" width="16.54296875" style="33" bestFit="1" customWidth="1"/>
    <col min="10" max="10" width="9.54296875" style="32" bestFit="1" customWidth="1"/>
    <col min="11" max="11" width="7.453125" style="32" bestFit="1" customWidth="1"/>
    <col min="12" max="12" width="7.26953125" style="32" bestFit="1" customWidth="1"/>
    <col min="13" max="13" width="9.1796875" style="32"/>
    <col min="14" max="14" width="9.1796875" style="32" customWidth="1"/>
    <col min="15" max="15" width="8.7265625" style="32" customWidth="1"/>
    <col min="16" max="256" width="9.1796875" style="32"/>
    <col min="257" max="257" width="12.26953125" style="32" customWidth="1"/>
    <col min="258" max="258" width="16.453125" style="32" customWidth="1"/>
    <col min="259" max="259" width="16.1796875" style="32" customWidth="1"/>
    <col min="260" max="260" width="15.26953125" style="32" customWidth="1"/>
    <col min="261" max="261" width="17.54296875" style="32" customWidth="1"/>
    <col min="262" max="262" width="16.81640625" style="32" customWidth="1"/>
    <col min="263" max="263" width="17.26953125" style="32" bestFit="1" customWidth="1"/>
    <col min="264" max="264" width="15.81640625" style="32" customWidth="1"/>
    <col min="265" max="265" width="16.54296875" style="32" bestFit="1" customWidth="1"/>
    <col min="266" max="266" width="9.54296875" style="32" bestFit="1" customWidth="1"/>
    <col min="267" max="267" width="7.453125" style="32" bestFit="1" customWidth="1"/>
    <col min="268" max="268" width="7.26953125" style="32" bestFit="1" customWidth="1"/>
    <col min="269" max="269" width="9.1796875" style="32"/>
    <col min="270" max="270" width="9.1796875" style="32" customWidth="1"/>
    <col min="271" max="271" width="8.7265625" style="32" customWidth="1"/>
    <col min="272" max="512" width="9.1796875" style="32"/>
    <col min="513" max="513" width="12.26953125" style="32" customWidth="1"/>
    <col min="514" max="514" width="16.453125" style="32" customWidth="1"/>
    <col min="515" max="515" width="16.1796875" style="32" customWidth="1"/>
    <col min="516" max="516" width="15.26953125" style="32" customWidth="1"/>
    <col min="517" max="517" width="17.54296875" style="32" customWidth="1"/>
    <col min="518" max="518" width="16.81640625" style="32" customWidth="1"/>
    <col min="519" max="519" width="17.26953125" style="32" bestFit="1" customWidth="1"/>
    <col min="520" max="520" width="15.81640625" style="32" customWidth="1"/>
    <col min="521" max="521" width="16.54296875" style="32" bestFit="1" customWidth="1"/>
    <col min="522" max="522" width="9.54296875" style="32" bestFit="1" customWidth="1"/>
    <col min="523" max="523" width="7.453125" style="32" bestFit="1" customWidth="1"/>
    <col min="524" max="524" width="7.26953125" style="32" bestFit="1" customWidth="1"/>
    <col min="525" max="525" width="9.1796875" style="32"/>
    <col min="526" max="526" width="9.1796875" style="32" customWidth="1"/>
    <col min="527" max="527" width="8.7265625" style="32" customWidth="1"/>
    <col min="528" max="768" width="9.1796875" style="32"/>
    <col min="769" max="769" width="12.26953125" style="32" customWidth="1"/>
    <col min="770" max="770" width="16.453125" style="32" customWidth="1"/>
    <col min="771" max="771" width="16.1796875" style="32" customWidth="1"/>
    <col min="772" max="772" width="15.26953125" style="32" customWidth="1"/>
    <col min="773" max="773" width="17.54296875" style="32" customWidth="1"/>
    <col min="774" max="774" width="16.81640625" style="32" customWidth="1"/>
    <col min="775" max="775" width="17.26953125" style="32" bestFit="1" customWidth="1"/>
    <col min="776" max="776" width="15.81640625" style="32" customWidth="1"/>
    <col min="777" max="777" width="16.54296875" style="32" bestFit="1" customWidth="1"/>
    <col min="778" max="778" width="9.54296875" style="32" bestFit="1" customWidth="1"/>
    <col min="779" max="779" width="7.453125" style="32" bestFit="1" customWidth="1"/>
    <col min="780" max="780" width="7.26953125" style="32" bestFit="1" customWidth="1"/>
    <col min="781" max="781" width="9.1796875" style="32"/>
    <col min="782" max="782" width="9.1796875" style="32" customWidth="1"/>
    <col min="783" max="783" width="8.7265625" style="32" customWidth="1"/>
    <col min="784" max="1024" width="9.1796875" style="32"/>
    <col min="1025" max="1025" width="12.26953125" style="32" customWidth="1"/>
    <col min="1026" max="1026" width="16.453125" style="32" customWidth="1"/>
    <col min="1027" max="1027" width="16.1796875" style="32" customWidth="1"/>
    <col min="1028" max="1028" width="15.26953125" style="32" customWidth="1"/>
    <col min="1029" max="1029" width="17.54296875" style="32" customWidth="1"/>
    <col min="1030" max="1030" width="16.81640625" style="32" customWidth="1"/>
    <col min="1031" max="1031" width="17.26953125" style="32" bestFit="1" customWidth="1"/>
    <col min="1032" max="1032" width="15.81640625" style="32" customWidth="1"/>
    <col min="1033" max="1033" width="16.54296875" style="32" bestFit="1" customWidth="1"/>
    <col min="1034" max="1034" width="9.54296875" style="32" bestFit="1" customWidth="1"/>
    <col min="1035" max="1035" width="7.453125" style="32" bestFit="1" customWidth="1"/>
    <col min="1036" max="1036" width="7.26953125" style="32" bestFit="1" customWidth="1"/>
    <col min="1037" max="1037" width="9.1796875" style="32"/>
    <col min="1038" max="1038" width="9.1796875" style="32" customWidth="1"/>
    <col min="1039" max="1039" width="8.7265625" style="32" customWidth="1"/>
    <col min="1040" max="1280" width="9.1796875" style="32"/>
    <col min="1281" max="1281" width="12.26953125" style="32" customWidth="1"/>
    <col min="1282" max="1282" width="16.453125" style="32" customWidth="1"/>
    <col min="1283" max="1283" width="16.1796875" style="32" customWidth="1"/>
    <col min="1284" max="1284" width="15.26953125" style="32" customWidth="1"/>
    <col min="1285" max="1285" width="17.54296875" style="32" customWidth="1"/>
    <col min="1286" max="1286" width="16.81640625" style="32" customWidth="1"/>
    <col min="1287" max="1287" width="17.26953125" style="32" bestFit="1" customWidth="1"/>
    <col min="1288" max="1288" width="15.81640625" style="32" customWidth="1"/>
    <col min="1289" max="1289" width="16.54296875" style="32" bestFit="1" customWidth="1"/>
    <col min="1290" max="1290" width="9.54296875" style="32" bestFit="1" customWidth="1"/>
    <col min="1291" max="1291" width="7.453125" style="32" bestFit="1" customWidth="1"/>
    <col min="1292" max="1292" width="7.26953125" style="32" bestFit="1" customWidth="1"/>
    <col min="1293" max="1293" width="9.1796875" style="32"/>
    <col min="1294" max="1294" width="9.1796875" style="32" customWidth="1"/>
    <col min="1295" max="1295" width="8.7265625" style="32" customWidth="1"/>
    <col min="1296" max="1536" width="9.1796875" style="32"/>
    <col min="1537" max="1537" width="12.26953125" style="32" customWidth="1"/>
    <col min="1538" max="1538" width="16.453125" style="32" customWidth="1"/>
    <col min="1539" max="1539" width="16.1796875" style="32" customWidth="1"/>
    <col min="1540" max="1540" width="15.26953125" style="32" customWidth="1"/>
    <col min="1541" max="1541" width="17.54296875" style="32" customWidth="1"/>
    <col min="1542" max="1542" width="16.81640625" style="32" customWidth="1"/>
    <col min="1543" max="1543" width="17.26953125" style="32" bestFit="1" customWidth="1"/>
    <col min="1544" max="1544" width="15.81640625" style="32" customWidth="1"/>
    <col min="1545" max="1545" width="16.54296875" style="32" bestFit="1" customWidth="1"/>
    <col min="1546" max="1546" width="9.54296875" style="32" bestFit="1" customWidth="1"/>
    <col min="1547" max="1547" width="7.453125" style="32" bestFit="1" customWidth="1"/>
    <col min="1548" max="1548" width="7.26953125" style="32" bestFit="1" customWidth="1"/>
    <col min="1549" max="1549" width="9.1796875" style="32"/>
    <col min="1550" max="1550" width="9.1796875" style="32" customWidth="1"/>
    <col min="1551" max="1551" width="8.7265625" style="32" customWidth="1"/>
    <col min="1552" max="1792" width="9.1796875" style="32"/>
    <col min="1793" max="1793" width="12.26953125" style="32" customWidth="1"/>
    <col min="1794" max="1794" width="16.453125" style="32" customWidth="1"/>
    <col min="1795" max="1795" width="16.1796875" style="32" customWidth="1"/>
    <col min="1796" max="1796" width="15.26953125" style="32" customWidth="1"/>
    <col min="1797" max="1797" width="17.54296875" style="32" customWidth="1"/>
    <col min="1798" max="1798" width="16.81640625" style="32" customWidth="1"/>
    <col min="1799" max="1799" width="17.26953125" style="32" bestFit="1" customWidth="1"/>
    <col min="1800" max="1800" width="15.81640625" style="32" customWidth="1"/>
    <col min="1801" max="1801" width="16.54296875" style="32" bestFit="1" customWidth="1"/>
    <col min="1802" max="1802" width="9.54296875" style="32" bestFit="1" customWidth="1"/>
    <col min="1803" max="1803" width="7.453125" style="32" bestFit="1" customWidth="1"/>
    <col min="1804" max="1804" width="7.26953125" style="32" bestFit="1" customWidth="1"/>
    <col min="1805" max="1805" width="9.1796875" style="32"/>
    <col min="1806" max="1806" width="9.1796875" style="32" customWidth="1"/>
    <col min="1807" max="1807" width="8.7265625" style="32" customWidth="1"/>
    <col min="1808" max="2048" width="9.1796875" style="32"/>
    <col min="2049" max="2049" width="12.26953125" style="32" customWidth="1"/>
    <col min="2050" max="2050" width="16.453125" style="32" customWidth="1"/>
    <col min="2051" max="2051" width="16.1796875" style="32" customWidth="1"/>
    <col min="2052" max="2052" width="15.26953125" style="32" customWidth="1"/>
    <col min="2053" max="2053" width="17.54296875" style="32" customWidth="1"/>
    <col min="2054" max="2054" width="16.81640625" style="32" customWidth="1"/>
    <col min="2055" max="2055" width="17.26953125" style="32" bestFit="1" customWidth="1"/>
    <col min="2056" max="2056" width="15.81640625" style="32" customWidth="1"/>
    <col min="2057" max="2057" width="16.54296875" style="32" bestFit="1" customWidth="1"/>
    <col min="2058" max="2058" width="9.54296875" style="32" bestFit="1" customWidth="1"/>
    <col min="2059" max="2059" width="7.453125" style="32" bestFit="1" customWidth="1"/>
    <col min="2060" max="2060" width="7.26953125" style="32" bestFit="1" customWidth="1"/>
    <col min="2061" max="2061" width="9.1796875" style="32"/>
    <col min="2062" max="2062" width="9.1796875" style="32" customWidth="1"/>
    <col min="2063" max="2063" width="8.7265625" style="32" customWidth="1"/>
    <col min="2064" max="2304" width="9.1796875" style="32"/>
    <col min="2305" max="2305" width="12.26953125" style="32" customWidth="1"/>
    <col min="2306" max="2306" width="16.453125" style="32" customWidth="1"/>
    <col min="2307" max="2307" width="16.1796875" style="32" customWidth="1"/>
    <col min="2308" max="2308" width="15.26953125" style="32" customWidth="1"/>
    <col min="2309" max="2309" width="17.54296875" style="32" customWidth="1"/>
    <col min="2310" max="2310" width="16.81640625" style="32" customWidth="1"/>
    <col min="2311" max="2311" width="17.26953125" style="32" bestFit="1" customWidth="1"/>
    <col min="2312" max="2312" width="15.81640625" style="32" customWidth="1"/>
    <col min="2313" max="2313" width="16.54296875" style="32" bestFit="1" customWidth="1"/>
    <col min="2314" max="2314" width="9.54296875" style="32" bestFit="1" customWidth="1"/>
    <col min="2315" max="2315" width="7.453125" style="32" bestFit="1" customWidth="1"/>
    <col min="2316" max="2316" width="7.26953125" style="32" bestFit="1" customWidth="1"/>
    <col min="2317" max="2317" width="9.1796875" style="32"/>
    <col min="2318" max="2318" width="9.1796875" style="32" customWidth="1"/>
    <col min="2319" max="2319" width="8.7265625" style="32" customWidth="1"/>
    <col min="2320" max="2560" width="9.1796875" style="32"/>
    <col min="2561" max="2561" width="12.26953125" style="32" customWidth="1"/>
    <col min="2562" max="2562" width="16.453125" style="32" customWidth="1"/>
    <col min="2563" max="2563" width="16.1796875" style="32" customWidth="1"/>
    <col min="2564" max="2564" width="15.26953125" style="32" customWidth="1"/>
    <col min="2565" max="2565" width="17.54296875" style="32" customWidth="1"/>
    <col min="2566" max="2566" width="16.81640625" style="32" customWidth="1"/>
    <col min="2567" max="2567" width="17.26953125" style="32" bestFit="1" customWidth="1"/>
    <col min="2568" max="2568" width="15.81640625" style="32" customWidth="1"/>
    <col min="2569" max="2569" width="16.54296875" style="32" bestFit="1" customWidth="1"/>
    <col min="2570" max="2570" width="9.54296875" style="32" bestFit="1" customWidth="1"/>
    <col min="2571" max="2571" width="7.453125" style="32" bestFit="1" customWidth="1"/>
    <col min="2572" max="2572" width="7.26953125" style="32" bestFit="1" customWidth="1"/>
    <col min="2573" max="2573" width="9.1796875" style="32"/>
    <col min="2574" max="2574" width="9.1796875" style="32" customWidth="1"/>
    <col min="2575" max="2575" width="8.7265625" style="32" customWidth="1"/>
    <col min="2576" max="2816" width="9.1796875" style="32"/>
    <col min="2817" max="2817" width="12.26953125" style="32" customWidth="1"/>
    <col min="2818" max="2818" width="16.453125" style="32" customWidth="1"/>
    <col min="2819" max="2819" width="16.1796875" style="32" customWidth="1"/>
    <col min="2820" max="2820" width="15.26953125" style="32" customWidth="1"/>
    <col min="2821" max="2821" width="17.54296875" style="32" customWidth="1"/>
    <col min="2822" max="2822" width="16.81640625" style="32" customWidth="1"/>
    <col min="2823" max="2823" width="17.26953125" style="32" bestFit="1" customWidth="1"/>
    <col min="2824" max="2824" width="15.81640625" style="32" customWidth="1"/>
    <col min="2825" max="2825" width="16.54296875" style="32" bestFit="1" customWidth="1"/>
    <col min="2826" max="2826" width="9.54296875" style="32" bestFit="1" customWidth="1"/>
    <col min="2827" max="2827" width="7.453125" style="32" bestFit="1" customWidth="1"/>
    <col min="2828" max="2828" width="7.26953125" style="32" bestFit="1" customWidth="1"/>
    <col min="2829" max="2829" width="9.1796875" style="32"/>
    <col min="2830" max="2830" width="9.1796875" style="32" customWidth="1"/>
    <col min="2831" max="2831" width="8.7265625" style="32" customWidth="1"/>
    <col min="2832" max="3072" width="9.1796875" style="32"/>
    <col min="3073" max="3073" width="12.26953125" style="32" customWidth="1"/>
    <col min="3074" max="3074" width="16.453125" style="32" customWidth="1"/>
    <col min="3075" max="3075" width="16.1796875" style="32" customWidth="1"/>
    <col min="3076" max="3076" width="15.26953125" style="32" customWidth="1"/>
    <col min="3077" max="3077" width="17.54296875" style="32" customWidth="1"/>
    <col min="3078" max="3078" width="16.81640625" style="32" customWidth="1"/>
    <col min="3079" max="3079" width="17.26953125" style="32" bestFit="1" customWidth="1"/>
    <col min="3080" max="3080" width="15.81640625" style="32" customWidth="1"/>
    <col min="3081" max="3081" width="16.54296875" style="32" bestFit="1" customWidth="1"/>
    <col min="3082" max="3082" width="9.54296875" style="32" bestFit="1" customWidth="1"/>
    <col min="3083" max="3083" width="7.453125" style="32" bestFit="1" customWidth="1"/>
    <col min="3084" max="3084" width="7.26953125" style="32" bestFit="1" customWidth="1"/>
    <col min="3085" max="3085" width="9.1796875" style="32"/>
    <col min="3086" max="3086" width="9.1796875" style="32" customWidth="1"/>
    <col min="3087" max="3087" width="8.7265625" style="32" customWidth="1"/>
    <col min="3088" max="3328" width="9.1796875" style="32"/>
    <col min="3329" max="3329" width="12.26953125" style="32" customWidth="1"/>
    <col min="3330" max="3330" width="16.453125" style="32" customWidth="1"/>
    <col min="3331" max="3331" width="16.1796875" style="32" customWidth="1"/>
    <col min="3332" max="3332" width="15.26953125" style="32" customWidth="1"/>
    <col min="3333" max="3333" width="17.54296875" style="32" customWidth="1"/>
    <col min="3334" max="3334" width="16.81640625" style="32" customWidth="1"/>
    <col min="3335" max="3335" width="17.26953125" style="32" bestFit="1" customWidth="1"/>
    <col min="3336" max="3336" width="15.81640625" style="32" customWidth="1"/>
    <col min="3337" max="3337" width="16.54296875" style="32" bestFit="1" customWidth="1"/>
    <col min="3338" max="3338" width="9.54296875" style="32" bestFit="1" customWidth="1"/>
    <col min="3339" max="3339" width="7.453125" style="32" bestFit="1" customWidth="1"/>
    <col min="3340" max="3340" width="7.26953125" style="32" bestFit="1" customWidth="1"/>
    <col min="3341" max="3341" width="9.1796875" style="32"/>
    <col min="3342" max="3342" width="9.1796875" style="32" customWidth="1"/>
    <col min="3343" max="3343" width="8.7265625" style="32" customWidth="1"/>
    <col min="3344" max="3584" width="9.1796875" style="32"/>
    <col min="3585" max="3585" width="12.26953125" style="32" customWidth="1"/>
    <col min="3586" max="3586" width="16.453125" style="32" customWidth="1"/>
    <col min="3587" max="3587" width="16.1796875" style="32" customWidth="1"/>
    <col min="3588" max="3588" width="15.26953125" style="32" customWidth="1"/>
    <col min="3589" max="3589" width="17.54296875" style="32" customWidth="1"/>
    <col min="3590" max="3590" width="16.81640625" style="32" customWidth="1"/>
    <col min="3591" max="3591" width="17.26953125" style="32" bestFit="1" customWidth="1"/>
    <col min="3592" max="3592" width="15.81640625" style="32" customWidth="1"/>
    <col min="3593" max="3593" width="16.54296875" style="32" bestFit="1" customWidth="1"/>
    <col min="3594" max="3594" width="9.54296875" style="32" bestFit="1" customWidth="1"/>
    <col min="3595" max="3595" width="7.453125" style="32" bestFit="1" customWidth="1"/>
    <col min="3596" max="3596" width="7.26953125" style="32" bestFit="1" customWidth="1"/>
    <col min="3597" max="3597" width="9.1796875" style="32"/>
    <col min="3598" max="3598" width="9.1796875" style="32" customWidth="1"/>
    <col min="3599" max="3599" width="8.7265625" style="32" customWidth="1"/>
    <col min="3600" max="3840" width="9.1796875" style="32"/>
    <col min="3841" max="3841" width="12.26953125" style="32" customWidth="1"/>
    <col min="3842" max="3842" width="16.453125" style="32" customWidth="1"/>
    <col min="3843" max="3843" width="16.1796875" style="32" customWidth="1"/>
    <col min="3844" max="3844" width="15.26953125" style="32" customWidth="1"/>
    <col min="3845" max="3845" width="17.54296875" style="32" customWidth="1"/>
    <col min="3846" max="3846" width="16.81640625" style="32" customWidth="1"/>
    <col min="3847" max="3847" width="17.26953125" style="32" bestFit="1" customWidth="1"/>
    <col min="3848" max="3848" width="15.81640625" style="32" customWidth="1"/>
    <col min="3849" max="3849" width="16.54296875" style="32" bestFit="1" customWidth="1"/>
    <col min="3850" max="3850" width="9.54296875" style="32" bestFit="1" customWidth="1"/>
    <col min="3851" max="3851" width="7.453125" style="32" bestFit="1" customWidth="1"/>
    <col min="3852" max="3852" width="7.26953125" style="32" bestFit="1" customWidth="1"/>
    <col min="3853" max="3853" width="9.1796875" style="32"/>
    <col min="3854" max="3854" width="9.1796875" style="32" customWidth="1"/>
    <col min="3855" max="3855" width="8.7265625" style="32" customWidth="1"/>
    <col min="3856" max="4096" width="9.1796875" style="32"/>
    <col min="4097" max="4097" width="12.26953125" style="32" customWidth="1"/>
    <col min="4098" max="4098" width="16.453125" style="32" customWidth="1"/>
    <col min="4099" max="4099" width="16.1796875" style="32" customWidth="1"/>
    <col min="4100" max="4100" width="15.26953125" style="32" customWidth="1"/>
    <col min="4101" max="4101" width="17.54296875" style="32" customWidth="1"/>
    <col min="4102" max="4102" width="16.81640625" style="32" customWidth="1"/>
    <col min="4103" max="4103" width="17.26953125" style="32" bestFit="1" customWidth="1"/>
    <col min="4104" max="4104" width="15.81640625" style="32" customWidth="1"/>
    <col min="4105" max="4105" width="16.54296875" style="32" bestFit="1" customWidth="1"/>
    <col min="4106" max="4106" width="9.54296875" style="32" bestFit="1" customWidth="1"/>
    <col min="4107" max="4107" width="7.453125" style="32" bestFit="1" customWidth="1"/>
    <col min="4108" max="4108" width="7.26953125" style="32" bestFit="1" customWidth="1"/>
    <col min="4109" max="4109" width="9.1796875" style="32"/>
    <col min="4110" max="4110" width="9.1796875" style="32" customWidth="1"/>
    <col min="4111" max="4111" width="8.7265625" style="32" customWidth="1"/>
    <col min="4112" max="4352" width="9.1796875" style="32"/>
    <col min="4353" max="4353" width="12.26953125" style="32" customWidth="1"/>
    <col min="4354" max="4354" width="16.453125" style="32" customWidth="1"/>
    <col min="4355" max="4355" width="16.1796875" style="32" customWidth="1"/>
    <col min="4356" max="4356" width="15.26953125" style="32" customWidth="1"/>
    <col min="4357" max="4357" width="17.54296875" style="32" customWidth="1"/>
    <col min="4358" max="4358" width="16.81640625" style="32" customWidth="1"/>
    <col min="4359" max="4359" width="17.26953125" style="32" bestFit="1" customWidth="1"/>
    <col min="4360" max="4360" width="15.81640625" style="32" customWidth="1"/>
    <col min="4361" max="4361" width="16.54296875" style="32" bestFit="1" customWidth="1"/>
    <col min="4362" max="4362" width="9.54296875" style="32" bestFit="1" customWidth="1"/>
    <col min="4363" max="4363" width="7.453125" style="32" bestFit="1" customWidth="1"/>
    <col min="4364" max="4364" width="7.26953125" style="32" bestFit="1" customWidth="1"/>
    <col min="4365" max="4365" width="9.1796875" style="32"/>
    <col min="4366" max="4366" width="9.1796875" style="32" customWidth="1"/>
    <col min="4367" max="4367" width="8.7265625" style="32" customWidth="1"/>
    <col min="4368" max="4608" width="9.1796875" style="32"/>
    <col min="4609" max="4609" width="12.26953125" style="32" customWidth="1"/>
    <col min="4610" max="4610" width="16.453125" style="32" customWidth="1"/>
    <col min="4611" max="4611" width="16.1796875" style="32" customWidth="1"/>
    <col min="4612" max="4612" width="15.26953125" style="32" customWidth="1"/>
    <col min="4613" max="4613" width="17.54296875" style="32" customWidth="1"/>
    <col min="4614" max="4614" width="16.81640625" style="32" customWidth="1"/>
    <col min="4615" max="4615" width="17.26953125" style="32" bestFit="1" customWidth="1"/>
    <col min="4616" max="4616" width="15.81640625" style="32" customWidth="1"/>
    <col min="4617" max="4617" width="16.54296875" style="32" bestFit="1" customWidth="1"/>
    <col min="4618" max="4618" width="9.54296875" style="32" bestFit="1" customWidth="1"/>
    <col min="4619" max="4619" width="7.453125" style="32" bestFit="1" customWidth="1"/>
    <col min="4620" max="4620" width="7.26953125" style="32" bestFit="1" customWidth="1"/>
    <col min="4621" max="4621" width="9.1796875" style="32"/>
    <col min="4622" max="4622" width="9.1796875" style="32" customWidth="1"/>
    <col min="4623" max="4623" width="8.7265625" style="32" customWidth="1"/>
    <col min="4624" max="4864" width="9.1796875" style="32"/>
    <col min="4865" max="4865" width="12.26953125" style="32" customWidth="1"/>
    <col min="4866" max="4866" width="16.453125" style="32" customWidth="1"/>
    <col min="4867" max="4867" width="16.1796875" style="32" customWidth="1"/>
    <col min="4868" max="4868" width="15.26953125" style="32" customWidth="1"/>
    <col min="4869" max="4869" width="17.54296875" style="32" customWidth="1"/>
    <col min="4870" max="4870" width="16.81640625" style="32" customWidth="1"/>
    <col min="4871" max="4871" width="17.26953125" style="32" bestFit="1" customWidth="1"/>
    <col min="4872" max="4872" width="15.81640625" style="32" customWidth="1"/>
    <col min="4873" max="4873" width="16.54296875" style="32" bestFit="1" customWidth="1"/>
    <col min="4874" max="4874" width="9.54296875" style="32" bestFit="1" customWidth="1"/>
    <col min="4875" max="4875" width="7.453125" style="32" bestFit="1" customWidth="1"/>
    <col min="4876" max="4876" width="7.26953125" style="32" bestFit="1" customWidth="1"/>
    <col min="4877" max="4877" width="9.1796875" style="32"/>
    <col min="4878" max="4878" width="9.1796875" style="32" customWidth="1"/>
    <col min="4879" max="4879" width="8.7265625" style="32" customWidth="1"/>
    <col min="4880" max="5120" width="9.1796875" style="32"/>
    <col min="5121" max="5121" width="12.26953125" style="32" customWidth="1"/>
    <col min="5122" max="5122" width="16.453125" style="32" customWidth="1"/>
    <col min="5123" max="5123" width="16.1796875" style="32" customWidth="1"/>
    <col min="5124" max="5124" width="15.26953125" style="32" customWidth="1"/>
    <col min="5125" max="5125" width="17.54296875" style="32" customWidth="1"/>
    <col min="5126" max="5126" width="16.81640625" style="32" customWidth="1"/>
    <col min="5127" max="5127" width="17.26953125" style="32" bestFit="1" customWidth="1"/>
    <col min="5128" max="5128" width="15.81640625" style="32" customWidth="1"/>
    <col min="5129" max="5129" width="16.54296875" style="32" bestFit="1" customWidth="1"/>
    <col min="5130" max="5130" width="9.54296875" style="32" bestFit="1" customWidth="1"/>
    <col min="5131" max="5131" width="7.453125" style="32" bestFit="1" customWidth="1"/>
    <col min="5132" max="5132" width="7.26953125" style="32" bestFit="1" customWidth="1"/>
    <col min="5133" max="5133" width="9.1796875" style="32"/>
    <col min="5134" max="5134" width="9.1796875" style="32" customWidth="1"/>
    <col min="5135" max="5135" width="8.7265625" style="32" customWidth="1"/>
    <col min="5136" max="5376" width="9.1796875" style="32"/>
    <col min="5377" max="5377" width="12.26953125" style="32" customWidth="1"/>
    <col min="5378" max="5378" width="16.453125" style="32" customWidth="1"/>
    <col min="5379" max="5379" width="16.1796875" style="32" customWidth="1"/>
    <col min="5380" max="5380" width="15.26953125" style="32" customWidth="1"/>
    <col min="5381" max="5381" width="17.54296875" style="32" customWidth="1"/>
    <col min="5382" max="5382" width="16.81640625" style="32" customWidth="1"/>
    <col min="5383" max="5383" width="17.26953125" style="32" bestFit="1" customWidth="1"/>
    <col min="5384" max="5384" width="15.81640625" style="32" customWidth="1"/>
    <col min="5385" max="5385" width="16.54296875" style="32" bestFit="1" customWidth="1"/>
    <col min="5386" max="5386" width="9.54296875" style="32" bestFit="1" customWidth="1"/>
    <col min="5387" max="5387" width="7.453125" style="32" bestFit="1" customWidth="1"/>
    <col min="5388" max="5388" width="7.26953125" style="32" bestFit="1" customWidth="1"/>
    <col min="5389" max="5389" width="9.1796875" style="32"/>
    <col min="5390" max="5390" width="9.1796875" style="32" customWidth="1"/>
    <col min="5391" max="5391" width="8.7265625" style="32" customWidth="1"/>
    <col min="5392" max="5632" width="9.1796875" style="32"/>
    <col min="5633" max="5633" width="12.26953125" style="32" customWidth="1"/>
    <col min="5634" max="5634" width="16.453125" style="32" customWidth="1"/>
    <col min="5635" max="5635" width="16.1796875" style="32" customWidth="1"/>
    <col min="5636" max="5636" width="15.26953125" style="32" customWidth="1"/>
    <col min="5637" max="5637" width="17.54296875" style="32" customWidth="1"/>
    <col min="5638" max="5638" width="16.81640625" style="32" customWidth="1"/>
    <col min="5639" max="5639" width="17.26953125" style="32" bestFit="1" customWidth="1"/>
    <col min="5640" max="5640" width="15.81640625" style="32" customWidth="1"/>
    <col min="5641" max="5641" width="16.54296875" style="32" bestFit="1" customWidth="1"/>
    <col min="5642" max="5642" width="9.54296875" style="32" bestFit="1" customWidth="1"/>
    <col min="5643" max="5643" width="7.453125" style="32" bestFit="1" customWidth="1"/>
    <col min="5644" max="5644" width="7.26953125" style="32" bestFit="1" customWidth="1"/>
    <col min="5645" max="5645" width="9.1796875" style="32"/>
    <col min="5646" max="5646" width="9.1796875" style="32" customWidth="1"/>
    <col min="5647" max="5647" width="8.7265625" style="32" customWidth="1"/>
    <col min="5648" max="5888" width="9.1796875" style="32"/>
    <col min="5889" max="5889" width="12.26953125" style="32" customWidth="1"/>
    <col min="5890" max="5890" width="16.453125" style="32" customWidth="1"/>
    <col min="5891" max="5891" width="16.1796875" style="32" customWidth="1"/>
    <col min="5892" max="5892" width="15.26953125" style="32" customWidth="1"/>
    <col min="5893" max="5893" width="17.54296875" style="32" customWidth="1"/>
    <col min="5894" max="5894" width="16.81640625" style="32" customWidth="1"/>
    <col min="5895" max="5895" width="17.26953125" style="32" bestFit="1" customWidth="1"/>
    <col min="5896" max="5896" width="15.81640625" style="32" customWidth="1"/>
    <col min="5897" max="5897" width="16.54296875" style="32" bestFit="1" customWidth="1"/>
    <col min="5898" max="5898" width="9.54296875" style="32" bestFit="1" customWidth="1"/>
    <col min="5899" max="5899" width="7.453125" style="32" bestFit="1" customWidth="1"/>
    <col min="5900" max="5900" width="7.26953125" style="32" bestFit="1" customWidth="1"/>
    <col min="5901" max="5901" width="9.1796875" style="32"/>
    <col min="5902" max="5902" width="9.1796875" style="32" customWidth="1"/>
    <col min="5903" max="5903" width="8.7265625" style="32" customWidth="1"/>
    <col min="5904" max="6144" width="9.1796875" style="32"/>
    <col min="6145" max="6145" width="12.26953125" style="32" customWidth="1"/>
    <col min="6146" max="6146" width="16.453125" style="32" customWidth="1"/>
    <col min="6147" max="6147" width="16.1796875" style="32" customWidth="1"/>
    <col min="6148" max="6148" width="15.26953125" style="32" customWidth="1"/>
    <col min="6149" max="6149" width="17.54296875" style="32" customWidth="1"/>
    <col min="6150" max="6150" width="16.81640625" style="32" customWidth="1"/>
    <col min="6151" max="6151" width="17.26953125" style="32" bestFit="1" customWidth="1"/>
    <col min="6152" max="6152" width="15.81640625" style="32" customWidth="1"/>
    <col min="6153" max="6153" width="16.54296875" style="32" bestFit="1" customWidth="1"/>
    <col min="6154" max="6154" width="9.54296875" style="32" bestFit="1" customWidth="1"/>
    <col min="6155" max="6155" width="7.453125" style="32" bestFit="1" customWidth="1"/>
    <col min="6156" max="6156" width="7.26953125" style="32" bestFit="1" customWidth="1"/>
    <col min="6157" max="6157" width="9.1796875" style="32"/>
    <col min="6158" max="6158" width="9.1796875" style="32" customWidth="1"/>
    <col min="6159" max="6159" width="8.7265625" style="32" customWidth="1"/>
    <col min="6160" max="6400" width="9.1796875" style="32"/>
    <col min="6401" max="6401" width="12.26953125" style="32" customWidth="1"/>
    <col min="6402" max="6402" width="16.453125" style="32" customWidth="1"/>
    <col min="6403" max="6403" width="16.1796875" style="32" customWidth="1"/>
    <col min="6404" max="6404" width="15.26953125" style="32" customWidth="1"/>
    <col min="6405" max="6405" width="17.54296875" style="32" customWidth="1"/>
    <col min="6406" max="6406" width="16.81640625" style="32" customWidth="1"/>
    <col min="6407" max="6407" width="17.26953125" style="32" bestFit="1" customWidth="1"/>
    <col min="6408" max="6408" width="15.81640625" style="32" customWidth="1"/>
    <col min="6409" max="6409" width="16.54296875" style="32" bestFit="1" customWidth="1"/>
    <col min="6410" max="6410" width="9.54296875" style="32" bestFit="1" customWidth="1"/>
    <col min="6411" max="6411" width="7.453125" style="32" bestFit="1" customWidth="1"/>
    <col min="6412" max="6412" width="7.26953125" style="32" bestFit="1" customWidth="1"/>
    <col min="6413" max="6413" width="9.1796875" style="32"/>
    <col min="6414" max="6414" width="9.1796875" style="32" customWidth="1"/>
    <col min="6415" max="6415" width="8.7265625" style="32" customWidth="1"/>
    <col min="6416" max="6656" width="9.1796875" style="32"/>
    <col min="6657" max="6657" width="12.26953125" style="32" customWidth="1"/>
    <col min="6658" max="6658" width="16.453125" style="32" customWidth="1"/>
    <col min="6659" max="6659" width="16.1796875" style="32" customWidth="1"/>
    <col min="6660" max="6660" width="15.26953125" style="32" customWidth="1"/>
    <col min="6661" max="6661" width="17.54296875" style="32" customWidth="1"/>
    <col min="6662" max="6662" width="16.81640625" style="32" customWidth="1"/>
    <col min="6663" max="6663" width="17.26953125" style="32" bestFit="1" customWidth="1"/>
    <col min="6664" max="6664" width="15.81640625" style="32" customWidth="1"/>
    <col min="6665" max="6665" width="16.54296875" style="32" bestFit="1" customWidth="1"/>
    <col min="6666" max="6666" width="9.54296875" style="32" bestFit="1" customWidth="1"/>
    <col min="6667" max="6667" width="7.453125" style="32" bestFit="1" customWidth="1"/>
    <col min="6668" max="6668" width="7.26953125" style="32" bestFit="1" customWidth="1"/>
    <col min="6669" max="6669" width="9.1796875" style="32"/>
    <col min="6670" max="6670" width="9.1796875" style="32" customWidth="1"/>
    <col min="6671" max="6671" width="8.7265625" style="32" customWidth="1"/>
    <col min="6672" max="6912" width="9.1796875" style="32"/>
    <col min="6913" max="6913" width="12.26953125" style="32" customWidth="1"/>
    <col min="6914" max="6914" width="16.453125" style="32" customWidth="1"/>
    <col min="6915" max="6915" width="16.1796875" style="32" customWidth="1"/>
    <col min="6916" max="6916" width="15.26953125" style="32" customWidth="1"/>
    <col min="6917" max="6917" width="17.54296875" style="32" customWidth="1"/>
    <col min="6918" max="6918" width="16.81640625" style="32" customWidth="1"/>
    <col min="6919" max="6919" width="17.26953125" style="32" bestFit="1" customWidth="1"/>
    <col min="6920" max="6920" width="15.81640625" style="32" customWidth="1"/>
    <col min="6921" max="6921" width="16.54296875" style="32" bestFit="1" customWidth="1"/>
    <col min="6922" max="6922" width="9.54296875" style="32" bestFit="1" customWidth="1"/>
    <col min="6923" max="6923" width="7.453125" style="32" bestFit="1" customWidth="1"/>
    <col min="6924" max="6924" width="7.26953125" style="32" bestFit="1" customWidth="1"/>
    <col min="6925" max="6925" width="9.1796875" style="32"/>
    <col min="6926" max="6926" width="9.1796875" style="32" customWidth="1"/>
    <col min="6927" max="6927" width="8.7265625" style="32" customWidth="1"/>
    <col min="6928" max="7168" width="9.1796875" style="32"/>
    <col min="7169" max="7169" width="12.26953125" style="32" customWidth="1"/>
    <col min="7170" max="7170" width="16.453125" style="32" customWidth="1"/>
    <col min="7171" max="7171" width="16.1796875" style="32" customWidth="1"/>
    <col min="7172" max="7172" width="15.26953125" style="32" customWidth="1"/>
    <col min="7173" max="7173" width="17.54296875" style="32" customWidth="1"/>
    <col min="7174" max="7174" width="16.81640625" style="32" customWidth="1"/>
    <col min="7175" max="7175" width="17.26953125" style="32" bestFit="1" customWidth="1"/>
    <col min="7176" max="7176" width="15.81640625" style="32" customWidth="1"/>
    <col min="7177" max="7177" width="16.54296875" style="32" bestFit="1" customWidth="1"/>
    <col min="7178" max="7178" width="9.54296875" style="32" bestFit="1" customWidth="1"/>
    <col min="7179" max="7179" width="7.453125" style="32" bestFit="1" customWidth="1"/>
    <col min="7180" max="7180" width="7.26953125" style="32" bestFit="1" customWidth="1"/>
    <col min="7181" max="7181" width="9.1796875" style="32"/>
    <col min="7182" max="7182" width="9.1796875" style="32" customWidth="1"/>
    <col min="7183" max="7183" width="8.7265625" style="32" customWidth="1"/>
    <col min="7184" max="7424" width="9.1796875" style="32"/>
    <col min="7425" max="7425" width="12.26953125" style="32" customWidth="1"/>
    <col min="7426" max="7426" width="16.453125" style="32" customWidth="1"/>
    <col min="7427" max="7427" width="16.1796875" style="32" customWidth="1"/>
    <col min="7428" max="7428" width="15.26953125" style="32" customWidth="1"/>
    <col min="7429" max="7429" width="17.54296875" style="32" customWidth="1"/>
    <col min="7430" max="7430" width="16.81640625" style="32" customWidth="1"/>
    <col min="7431" max="7431" width="17.26953125" style="32" bestFit="1" customWidth="1"/>
    <col min="7432" max="7432" width="15.81640625" style="32" customWidth="1"/>
    <col min="7433" max="7433" width="16.54296875" style="32" bestFit="1" customWidth="1"/>
    <col min="7434" max="7434" width="9.54296875" style="32" bestFit="1" customWidth="1"/>
    <col min="7435" max="7435" width="7.453125" style="32" bestFit="1" customWidth="1"/>
    <col min="7436" max="7436" width="7.26953125" style="32" bestFit="1" customWidth="1"/>
    <col min="7437" max="7437" width="9.1796875" style="32"/>
    <col min="7438" max="7438" width="9.1796875" style="32" customWidth="1"/>
    <col min="7439" max="7439" width="8.7265625" style="32" customWidth="1"/>
    <col min="7440" max="7680" width="9.1796875" style="32"/>
    <col min="7681" max="7681" width="12.26953125" style="32" customWidth="1"/>
    <col min="7682" max="7682" width="16.453125" style="32" customWidth="1"/>
    <col min="7683" max="7683" width="16.1796875" style="32" customWidth="1"/>
    <col min="7684" max="7684" width="15.26953125" style="32" customWidth="1"/>
    <col min="7685" max="7685" width="17.54296875" style="32" customWidth="1"/>
    <col min="7686" max="7686" width="16.81640625" style="32" customWidth="1"/>
    <col min="7687" max="7687" width="17.26953125" style="32" bestFit="1" customWidth="1"/>
    <col min="7688" max="7688" width="15.81640625" style="32" customWidth="1"/>
    <col min="7689" max="7689" width="16.54296875" style="32" bestFit="1" customWidth="1"/>
    <col min="7690" max="7690" width="9.54296875" style="32" bestFit="1" customWidth="1"/>
    <col min="7691" max="7691" width="7.453125" style="32" bestFit="1" customWidth="1"/>
    <col min="7692" max="7692" width="7.26953125" style="32" bestFit="1" customWidth="1"/>
    <col min="7693" max="7693" width="9.1796875" style="32"/>
    <col min="7694" max="7694" width="9.1796875" style="32" customWidth="1"/>
    <col min="7695" max="7695" width="8.7265625" style="32" customWidth="1"/>
    <col min="7696" max="7936" width="9.1796875" style="32"/>
    <col min="7937" max="7937" width="12.26953125" style="32" customWidth="1"/>
    <col min="7938" max="7938" width="16.453125" style="32" customWidth="1"/>
    <col min="7939" max="7939" width="16.1796875" style="32" customWidth="1"/>
    <col min="7940" max="7940" width="15.26953125" style="32" customWidth="1"/>
    <col min="7941" max="7941" width="17.54296875" style="32" customWidth="1"/>
    <col min="7942" max="7942" width="16.81640625" style="32" customWidth="1"/>
    <col min="7943" max="7943" width="17.26953125" style="32" bestFit="1" customWidth="1"/>
    <col min="7944" max="7944" width="15.81640625" style="32" customWidth="1"/>
    <col min="7945" max="7945" width="16.54296875" style="32" bestFit="1" customWidth="1"/>
    <col min="7946" max="7946" width="9.54296875" style="32" bestFit="1" customWidth="1"/>
    <col min="7947" max="7947" width="7.453125" style="32" bestFit="1" customWidth="1"/>
    <col min="7948" max="7948" width="7.26953125" style="32" bestFit="1" customWidth="1"/>
    <col min="7949" max="7949" width="9.1796875" style="32"/>
    <col min="7950" max="7950" width="9.1796875" style="32" customWidth="1"/>
    <col min="7951" max="7951" width="8.7265625" style="32" customWidth="1"/>
    <col min="7952" max="8192" width="9.1796875" style="32"/>
    <col min="8193" max="8193" width="12.26953125" style="32" customWidth="1"/>
    <col min="8194" max="8194" width="16.453125" style="32" customWidth="1"/>
    <col min="8195" max="8195" width="16.1796875" style="32" customWidth="1"/>
    <col min="8196" max="8196" width="15.26953125" style="32" customWidth="1"/>
    <col min="8197" max="8197" width="17.54296875" style="32" customWidth="1"/>
    <col min="8198" max="8198" width="16.81640625" style="32" customWidth="1"/>
    <col min="8199" max="8199" width="17.26953125" style="32" bestFit="1" customWidth="1"/>
    <col min="8200" max="8200" width="15.81640625" style="32" customWidth="1"/>
    <col min="8201" max="8201" width="16.54296875" style="32" bestFit="1" customWidth="1"/>
    <col min="8202" max="8202" width="9.54296875" style="32" bestFit="1" customWidth="1"/>
    <col min="8203" max="8203" width="7.453125" style="32" bestFit="1" customWidth="1"/>
    <col min="8204" max="8204" width="7.26953125" style="32" bestFit="1" customWidth="1"/>
    <col min="8205" max="8205" width="9.1796875" style="32"/>
    <col min="8206" max="8206" width="9.1796875" style="32" customWidth="1"/>
    <col min="8207" max="8207" width="8.7265625" style="32" customWidth="1"/>
    <col min="8208" max="8448" width="9.1796875" style="32"/>
    <col min="8449" max="8449" width="12.26953125" style="32" customWidth="1"/>
    <col min="8450" max="8450" width="16.453125" style="32" customWidth="1"/>
    <col min="8451" max="8451" width="16.1796875" style="32" customWidth="1"/>
    <col min="8452" max="8452" width="15.26953125" style="32" customWidth="1"/>
    <col min="8453" max="8453" width="17.54296875" style="32" customWidth="1"/>
    <col min="8454" max="8454" width="16.81640625" style="32" customWidth="1"/>
    <col min="8455" max="8455" width="17.26953125" style="32" bestFit="1" customWidth="1"/>
    <col min="8456" max="8456" width="15.81640625" style="32" customWidth="1"/>
    <col min="8457" max="8457" width="16.54296875" style="32" bestFit="1" customWidth="1"/>
    <col min="8458" max="8458" width="9.54296875" style="32" bestFit="1" customWidth="1"/>
    <col min="8459" max="8459" width="7.453125" style="32" bestFit="1" customWidth="1"/>
    <col min="8460" max="8460" width="7.26953125" style="32" bestFit="1" customWidth="1"/>
    <col min="8461" max="8461" width="9.1796875" style="32"/>
    <col min="8462" max="8462" width="9.1796875" style="32" customWidth="1"/>
    <col min="8463" max="8463" width="8.7265625" style="32" customWidth="1"/>
    <col min="8464" max="8704" width="9.1796875" style="32"/>
    <col min="8705" max="8705" width="12.26953125" style="32" customWidth="1"/>
    <col min="8706" max="8706" width="16.453125" style="32" customWidth="1"/>
    <col min="8707" max="8707" width="16.1796875" style="32" customWidth="1"/>
    <col min="8708" max="8708" width="15.26953125" style="32" customWidth="1"/>
    <col min="8709" max="8709" width="17.54296875" style="32" customWidth="1"/>
    <col min="8710" max="8710" width="16.81640625" style="32" customWidth="1"/>
    <col min="8711" max="8711" width="17.26953125" style="32" bestFit="1" customWidth="1"/>
    <col min="8712" max="8712" width="15.81640625" style="32" customWidth="1"/>
    <col min="8713" max="8713" width="16.54296875" style="32" bestFit="1" customWidth="1"/>
    <col min="8714" max="8714" width="9.54296875" style="32" bestFit="1" customWidth="1"/>
    <col min="8715" max="8715" width="7.453125" style="32" bestFit="1" customWidth="1"/>
    <col min="8716" max="8716" width="7.26953125" style="32" bestFit="1" customWidth="1"/>
    <col min="8717" max="8717" width="9.1796875" style="32"/>
    <col min="8718" max="8718" width="9.1796875" style="32" customWidth="1"/>
    <col min="8719" max="8719" width="8.7265625" style="32" customWidth="1"/>
    <col min="8720" max="8960" width="9.1796875" style="32"/>
    <col min="8961" max="8961" width="12.26953125" style="32" customWidth="1"/>
    <col min="8962" max="8962" width="16.453125" style="32" customWidth="1"/>
    <col min="8963" max="8963" width="16.1796875" style="32" customWidth="1"/>
    <col min="8964" max="8964" width="15.26953125" style="32" customWidth="1"/>
    <col min="8965" max="8965" width="17.54296875" style="32" customWidth="1"/>
    <col min="8966" max="8966" width="16.81640625" style="32" customWidth="1"/>
    <col min="8967" max="8967" width="17.26953125" style="32" bestFit="1" customWidth="1"/>
    <col min="8968" max="8968" width="15.81640625" style="32" customWidth="1"/>
    <col min="8969" max="8969" width="16.54296875" style="32" bestFit="1" customWidth="1"/>
    <col min="8970" max="8970" width="9.54296875" style="32" bestFit="1" customWidth="1"/>
    <col min="8971" max="8971" width="7.453125" style="32" bestFit="1" customWidth="1"/>
    <col min="8972" max="8972" width="7.26953125" style="32" bestFit="1" customWidth="1"/>
    <col min="8973" max="8973" width="9.1796875" style="32"/>
    <col min="8974" max="8974" width="9.1796875" style="32" customWidth="1"/>
    <col min="8975" max="8975" width="8.7265625" style="32" customWidth="1"/>
    <col min="8976" max="9216" width="9.1796875" style="32"/>
    <col min="9217" max="9217" width="12.26953125" style="32" customWidth="1"/>
    <col min="9218" max="9218" width="16.453125" style="32" customWidth="1"/>
    <col min="9219" max="9219" width="16.1796875" style="32" customWidth="1"/>
    <col min="9220" max="9220" width="15.26953125" style="32" customWidth="1"/>
    <col min="9221" max="9221" width="17.54296875" style="32" customWidth="1"/>
    <col min="9222" max="9222" width="16.81640625" style="32" customWidth="1"/>
    <col min="9223" max="9223" width="17.26953125" style="32" bestFit="1" customWidth="1"/>
    <col min="9224" max="9224" width="15.81640625" style="32" customWidth="1"/>
    <col min="9225" max="9225" width="16.54296875" style="32" bestFit="1" customWidth="1"/>
    <col min="9226" max="9226" width="9.54296875" style="32" bestFit="1" customWidth="1"/>
    <col min="9227" max="9227" width="7.453125" style="32" bestFit="1" customWidth="1"/>
    <col min="9228" max="9228" width="7.26953125" style="32" bestFit="1" customWidth="1"/>
    <col min="9229" max="9229" width="9.1796875" style="32"/>
    <col min="9230" max="9230" width="9.1796875" style="32" customWidth="1"/>
    <col min="9231" max="9231" width="8.7265625" style="32" customWidth="1"/>
    <col min="9232" max="9472" width="9.1796875" style="32"/>
    <col min="9473" max="9473" width="12.26953125" style="32" customWidth="1"/>
    <col min="9474" max="9474" width="16.453125" style="32" customWidth="1"/>
    <col min="9475" max="9475" width="16.1796875" style="32" customWidth="1"/>
    <col min="9476" max="9476" width="15.26953125" style="32" customWidth="1"/>
    <col min="9477" max="9477" width="17.54296875" style="32" customWidth="1"/>
    <col min="9478" max="9478" width="16.81640625" style="32" customWidth="1"/>
    <col min="9479" max="9479" width="17.26953125" style="32" bestFit="1" customWidth="1"/>
    <col min="9480" max="9480" width="15.81640625" style="32" customWidth="1"/>
    <col min="9481" max="9481" width="16.54296875" style="32" bestFit="1" customWidth="1"/>
    <col min="9482" max="9482" width="9.54296875" style="32" bestFit="1" customWidth="1"/>
    <col min="9483" max="9483" width="7.453125" style="32" bestFit="1" customWidth="1"/>
    <col min="9484" max="9484" width="7.26953125" style="32" bestFit="1" customWidth="1"/>
    <col min="9485" max="9485" width="9.1796875" style="32"/>
    <col min="9486" max="9486" width="9.1796875" style="32" customWidth="1"/>
    <col min="9487" max="9487" width="8.7265625" style="32" customWidth="1"/>
    <col min="9488" max="9728" width="9.1796875" style="32"/>
    <col min="9729" max="9729" width="12.26953125" style="32" customWidth="1"/>
    <col min="9730" max="9730" width="16.453125" style="32" customWidth="1"/>
    <col min="9731" max="9731" width="16.1796875" style="32" customWidth="1"/>
    <col min="9732" max="9732" width="15.26953125" style="32" customWidth="1"/>
    <col min="9733" max="9733" width="17.54296875" style="32" customWidth="1"/>
    <col min="9734" max="9734" width="16.81640625" style="32" customWidth="1"/>
    <col min="9735" max="9735" width="17.26953125" style="32" bestFit="1" customWidth="1"/>
    <col min="9736" max="9736" width="15.81640625" style="32" customWidth="1"/>
    <col min="9737" max="9737" width="16.54296875" style="32" bestFit="1" customWidth="1"/>
    <col min="9738" max="9738" width="9.54296875" style="32" bestFit="1" customWidth="1"/>
    <col min="9739" max="9739" width="7.453125" style="32" bestFit="1" customWidth="1"/>
    <col min="9740" max="9740" width="7.26953125" style="32" bestFit="1" customWidth="1"/>
    <col min="9741" max="9741" width="9.1796875" style="32"/>
    <col min="9742" max="9742" width="9.1796875" style="32" customWidth="1"/>
    <col min="9743" max="9743" width="8.7265625" style="32" customWidth="1"/>
    <col min="9744" max="9984" width="9.1796875" style="32"/>
    <col min="9985" max="9985" width="12.26953125" style="32" customWidth="1"/>
    <col min="9986" max="9986" width="16.453125" style="32" customWidth="1"/>
    <col min="9987" max="9987" width="16.1796875" style="32" customWidth="1"/>
    <col min="9988" max="9988" width="15.26953125" style="32" customWidth="1"/>
    <col min="9989" max="9989" width="17.54296875" style="32" customWidth="1"/>
    <col min="9990" max="9990" width="16.81640625" style="32" customWidth="1"/>
    <col min="9991" max="9991" width="17.26953125" style="32" bestFit="1" customWidth="1"/>
    <col min="9992" max="9992" width="15.81640625" style="32" customWidth="1"/>
    <col min="9993" max="9993" width="16.54296875" style="32" bestFit="1" customWidth="1"/>
    <col min="9994" max="9994" width="9.54296875" style="32" bestFit="1" customWidth="1"/>
    <col min="9995" max="9995" width="7.453125" style="32" bestFit="1" customWidth="1"/>
    <col min="9996" max="9996" width="7.26953125" style="32" bestFit="1" customWidth="1"/>
    <col min="9997" max="9997" width="9.1796875" style="32"/>
    <col min="9998" max="9998" width="9.1796875" style="32" customWidth="1"/>
    <col min="9999" max="9999" width="8.7265625" style="32" customWidth="1"/>
    <col min="10000" max="10240" width="9.1796875" style="32"/>
    <col min="10241" max="10241" width="12.26953125" style="32" customWidth="1"/>
    <col min="10242" max="10242" width="16.453125" style="32" customWidth="1"/>
    <col min="10243" max="10243" width="16.1796875" style="32" customWidth="1"/>
    <col min="10244" max="10244" width="15.26953125" style="32" customWidth="1"/>
    <col min="10245" max="10245" width="17.54296875" style="32" customWidth="1"/>
    <col min="10246" max="10246" width="16.81640625" style="32" customWidth="1"/>
    <col min="10247" max="10247" width="17.26953125" style="32" bestFit="1" customWidth="1"/>
    <col min="10248" max="10248" width="15.81640625" style="32" customWidth="1"/>
    <col min="10249" max="10249" width="16.54296875" style="32" bestFit="1" customWidth="1"/>
    <col min="10250" max="10250" width="9.54296875" style="32" bestFit="1" customWidth="1"/>
    <col min="10251" max="10251" width="7.453125" style="32" bestFit="1" customWidth="1"/>
    <col min="10252" max="10252" width="7.26953125" style="32" bestFit="1" customWidth="1"/>
    <col min="10253" max="10253" width="9.1796875" style="32"/>
    <col min="10254" max="10254" width="9.1796875" style="32" customWidth="1"/>
    <col min="10255" max="10255" width="8.7265625" style="32" customWidth="1"/>
    <col min="10256" max="10496" width="9.1796875" style="32"/>
    <col min="10497" max="10497" width="12.26953125" style="32" customWidth="1"/>
    <col min="10498" max="10498" width="16.453125" style="32" customWidth="1"/>
    <col min="10499" max="10499" width="16.1796875" style="32" customWidth="1"/>
    <col min="10500" max="10500" width="15.26953125" style="32" customWidth="1"/>
    <col min="10501" max="10501" width="17.54296875" style="32" customWidth="1"/>
    <col min="10502" max="10502" width="16.81640625" style="32" customWidth="1"/>
    <col min="10503" max="10503" width="17.26953125" style="32" bestFit="1" customWidth="1"/>
    <col min="10504" max="10504" width="15.81640625" style="32" customWidth="1"/>
    <col min="10505" max="10505" width="16.54296875" style="32" bestFit="1" customWidth="1"/>
    <col min="10506" max="10506" width="9.54296875" style="32" bestFit="1" customWidth="1"/>
    <col min="10507" max="10507" width="7.453125" style="32" bestFit="1" customWidth="1"/>
    <col min="10508" max="10508" width="7.26953125" style="32" bestFit="1" customWidth="1"/>
    <col min="10509" max="10509" width="9.1796875" style="32"/>
    <col min="10510" max="10510" width="9.1796875" style="32" customWidth="1"/>
    <col min="10511" max="10511" width="8.7265625" style="32" customWidth="1"/>
    <col min="10512" max="10752" width="9.1796875" style="32"/>
    <col min="10753" max="10753" width="12.26953125" style="32" customWidth="1"/>
    <col min="10754" max="10754" width="16.453125" style="32" customWidth="1"/>
    <col min="10755" max="10755" width="16.1796875" style="32" customWidth="1"/>
    <col min="10756" max="10756" width="15.26953125" style="32" customWidth="1"/>
    <col min="10757" max="10757" width="17.54296875" style="32" customWidth="1"/>
    <col min="10758" max="10758" width="16.81640625" style="32" customWidth="1"/>
    <col min="10759" max="10759" width="17.26953125" style="32" bestFit="1" customWidth="1"/>
    <col min="10760" max="10760" width="15.81640625" style="32" customWidth="1"/>
    <col min="10761" max="10761" width="16.54296875" style="32" bestFit="1" customWidth="1"/>
    <col min="10762" max="10762" width="9.54296875" style="32" bestFit="1" customWidth="1"/>
    <col min="10763" max="10763" width="7.453125" style="32" bestFit="1" customWidth="1"/>
    <col min="10764" max="10764" width="7.26953125" style="32" bestFit="1" customWidth="1"/>
    <col min="10765" max="10765" width="9.1796875" style="32"/>
    <col min="10766" max="10766" width="9.1796875" style="32" customWidth="1"/>
    <col min="10767" max="10767" width="8.7265625" style="32" customWidth="1"/>
    <col min="10768" max="11008" width="9.1796875" style="32"/>
    <col min="11009" max="11009" width="12.26953125" style="32" customWidth="1"/>
    <col min="11010" max="11010" width="16.453125" style="32" customWidth="1"/>
    <col min="11011" max="11011" width="16.1796875" style="32" customWidth="1"/>
    <col min="11012" max="11012" width="15.26953125" style="32" customWidth="1"/>
    <col min="11013" max="11013" width="17.54296875" style="32" customWidth="1"/>
    <col min="11014" max="11014" width="16.81640625" style="32" customWidth="1"/>
    <col min="11015" max="11015" width="17.26953125" style="32" bestFit="1" customWidth="1"/>
    <col min="11016" max="11016" width="15.81640625" style="32" customWidth="1"/>
    <col min="11017" max="11017" width="16.54296875" style="32" bestFit="1" customWidth="1"/>
    <col min="11018" max="11018" width="9.54296875" style="32" bestFit="1" customWidth="1"/>
    <col min="11019" max="11019" width="7.453125" style="32" bestFit="1" customWidth="1"/>
    <col min="11020" max="11020" width="7.26953125" style="32" bestFit="1" customWidth="1"/>
    <col min="11021" max="11021" width="9.1796875" style="32"/>
    <col min="11022" max="11022" width="9.1796875" style="32" customWidth="1"/>
    <col min="11023" max="11023" width="8.7265625" style="32" customWidth="1"/>
    <col min="11024" max="11264" width="9.1796875" style="32"/>
    <col min="11265" max="11265" width="12.26953125" style="32" customWidth="1"/>
    <col min="11266" max="11266" width="16.453125" style="32" customWidth="1"/>
    <col min="11267" max="11267" width="16.1796875" style="32" customWidth="1"/>
    <col min="11268" max="11268" width="15.26953125" style="32" customWidth="1"/>
    <col min="11269" max="11269" width="17.54296875" style="32" customWidth="1"/>
    <col min="11270" max="11270" width="16.81640625" style="32" customWidth="1"/>
    <col min="11271" max="11271" width="17.26953125" style="32" bestFit="1" customWidth="1"/>
    <col min="11272" max="11272" width="15.81640625" style="32" customWidth="1"/>
    <col min="11273" max="11273" width="16.54296875" style="32" bestFit="1" customWidth="1"/>
    <col min="11274" max="11274" width="9.54296875" style="32" bestFit="1" customWidth="1"/>
    <col min="11275" max="11275" width="7.453125" style="32" bestFit="1" customWidth="1"/>
    <col min="11276" max="11276" width="7.26953125" style="32" bestFit="1" customWidth="1"/>
    <col min="11277" max="11277" width="9.1796875" style="32"/>
    <col min="11278" max="11278" width="9.1796875" style="32" customWidth="1"/>
    <col min="11279" max="11279" width="8.7265625" style="32" customWidth="1"/>
    <col min="11280" max="11520" width="9.1796875" style="32"/>
    <col min="11521" max="11521" width="12.26953125" style="32" customWidth="1"/>
    <col min="11522" max="11522" width="16.453125" style="32" customWidth="1"/>
    <col min="11523" max="11523" width="16.1796875" style="32" customWidth="1"/>
    <col min="11524" max="11524" width="15.26953125" style="32" customWidth="1"/>
    <col min="11525" max="11525" width="17.54296875" style="32" customWidth="1"/>
    <col min="11526" max="11526" width="16.81640625" style="32" customWidth="1"/>
    <col min="11527" max="11527" width="17.26953125" style="32" bestFit="1" customWidth="1"/>
    <col min="11528" max="11528" width="15.81640625" style="32" customWidth="1"/>
    <col min="11529" max="11529" width="16.54296875" style="32" bestFit="1" customWidth="1"/>
    <col min="11530" max="11530" width="9.54296875" style="32" bestFit="1" customWidth="1"/>
    <col min="11531" max="11531" width="7.453125" style="32" bestFit="1" customWidth="1"/>
    <col min="11532" max="11532" width="7.26953125" style="32" bestFit="1" customWidth="1"/>
    <col min="11533" max="11533" width="9.1796875" style="32"/>
    <col min="11534" max="11534" width="9.1796875" style="32" customWidth="1"/>
    <col min="11535" max="11535" width="8.7265625" style="32" customWidth="1"/>
    <col min="11536" max="11776" width="9.1796875" style="32"/>
    <col min="11777" max="11777" width="12.26953125" style="32" customWidth="1"/>
    <col min="11778" max="11778" width="16.453125" style="32" customWidth="1"/>
    <col min="11779" max="11779" width="16.1796875" style="32" customWidth="1"/>
    <col min="11780" max="11780" width="15.26953125" style="32" customWidth="1"/>
    <col min="11781" max="11781" width="17.54296875" style="32" customWidth="1"/>
    <col min="11782" max="11782" width="16.81640625" style="32" customWidth="1"/>
    <col min="11783" max="11783" width="17.26953125" style="32" bestFit="1" customWidth="1"/>
    <col min="11784" max="11784" width="15.81640625" style="32" customWidth="1"/>
    <col min="11785" max="11785" width="16.54296875" style="32" bestFit="1" customWidth="1"/>
    <col min="11786" max="11786" width="9.54296875" style="32" bestFit="1" customWidth="1"/>
    <col min="11787" max="11787" width="7.453125" style="32" bestFit="1" customWidth="1"/>
    <col min="11788" max="11788" width="7.26953125" style="32" bestFit="1" customWidth="1"/>
    <col min="11789" max="11789" width="9.1796875" style="32"/>
    <col min="11790" max="11790" width="9.1796875" style="32" customWidth="1"/>
    <col min="11791" max="11791" width="8.7265625" style="32" customWidth="1"/>
    <col min="11792" max="12032" width="9.1796875" style="32"/>
    <col min="12033" max="12033" width="12.26953125" style="32" customWidth="1"/>
    <col min="12034" max="12034" width="16.453125" style="32" customWidth="1"/>
    <col min="12035" max="12035" width="16.1796875" style="32" customWidth="1"/>
    <col min="12036" max="12036" width="15.26953125" style="32" customWidth="1"/>
    <col min="12037" max="12037" width="17.54296875" style="32" customWidth="1"/>
    <col min="12038" max="12038" width="16.81640625" style="32" customWidth="1"/>
    <col min="12039" max="12039" width="17.26953125" style="32" bestFit="1" customWidth="1"/>
    <col min="12040" max="12040" width="15.81640625" style="32" customWidth="1"/>
    <col min="12041" max="12041" width="16.54296875" style="32" bestFit="1" customWidth="1"/>
    <col min="12042" max="12042" width="9.54296875" style="32" bestFit="1" customWidth="1"/>
    <col min="12043" max="12043" width="7.453125" style="32" bestFit="1" customWidth="1"/>
    <col min="12044" max="12044" width="7.26953125" style="32" bestFit="1" customWidth="1"/>
    <col min="12045" max="12045" width="9.1796875" style="32"/>
    <col min="12046" max="12046" width="9.1796875" style="32" customWidth="1"/>
    <col min="12047" max="12047" width="8.7265625" style="32" customWidth="1"/>
    <col min="12048" max="12288" width="9.1796875" style="32"/>
    <col min="12289" max="12289" width="12.26953125" style="32" customWidth="1"/>
    <col min="12290" max="12290" width="16.453125" style="32" customWidth="1"/>
    <col min="12291" max="12291" width="16.1796875" style="32" customWidth="1"/>
    <col min="12292" max="12292" width="15.26953125" style="32" customWidth="1"/>
    <col min="12293" max="12293" width="17.54296875" style="32" customWidth="1"/>
    <col min="12294" max="12294" width="16.81640625" style="32" customWidth="1"/>
    <col min="12295" max="12295" width="17.26953125" style="32" bestFit="1" customWidth="1"/>
    <col min="12296" max="12296" width="15.81640625" style="32" customWidth="1"/>
    <col min="12297" max="12297" width="16.54296875" style="32" bestFit="1" customWidth="1"/>
    <col min="12298" max="12298" width="9.54296875" style="32" bestFit="1" customWidth="1"/>
    <col min="12299" max="12299" width="7.453125" style="32" bestFit="1" customWidth="1"/>
    <col min="12300" max="12300" width="7.26953125" style="32" bestFit="1" customWidth="1"/>
    <col min="12301" max="12301" width="9.1796875" style="32"/>
    <col min="12302" max="12302" width="9.1796875" style="32" customWidth="1"/>
    <col min="12303" max="12303" width="8.7265625" style="32" customWidth="1"/>
    <col min="12304" max="12544" width="9.1796875" style="32"/>
    <col min="12545" max="12545" width="12.26953125" style="32" customWidth="1"/>
    <col min="12546" max="12546" width="16.453125" style="32" customWidth="1"/>
    <col min="12547" max="12547" width="16.1796875" style="32" customWidth="1"/>
    <col min="12548" max="12548" width="15.26953125" style="32" customWidth="1"/>
    <col min="12549" max="12549" width="17.54296875" style="32" customWidth="1"/>
    <col min="12550" max="12550" width="16.81640625" style="32" customWidth="1"/>
    <col min="12551" max="12551" width="17.26953125" style="32" bestFit="1" customWidth="1"/>
    <col min="12552" max="12552" width="15.81640625" style="32" customWidth="1"/>
    <col min="12553" max="12553" width="16.54296875" style="32" bestFit="1" customWidth="1"/>
    <col min="12554" max="12554" width="9.54296875" style="32" bestFit="1" customWidth="1"/>
    <col min="12555" max="12555" width="7.453125" style="32" bestFit="1" customWidth="1"/>
    <col min="12556" max="12556" width="7.26953125" style="32" bestFit="1" customWidth="1"/>
    <col min="12557" max="12557" width="9.1796875" style="32"/>
    <col min="12558" max="12558" width="9.1796875" style="32" customWidth="1"/>
    <col min="12559" max="12559" width="8.7265625" style="32" customWidth="1"/>
    <col min="12560" max="12800" width="9.1796875" style="32"/>
    <col min="12801" max="12801" width="12.26953125" style="32" customWidth="1"/>
    <col min="12802" max="12802" width="16.453125" style="32" customWidth="1"/>
    <col min="12803" max="12803" width="16.1796875" style="32" customWidth="1"/>
    <col min="12804" max="12804" width="15.26953125" style="32" customWidth="1"/>
    <col min="12805" max="12805" width="17.54296875" style="32" customWidth="1"/>
    <col min="12806" max="12806" width="16.81640625" style="32" customWidth="1"/>
    <col min="12807" max="12807" width="17.26953125" style="32" bestFit="1" customWidth="1"/>
    <col min="12808" max="12808" width="15.81640625" style="32" customWidth="1"/>
    <col min="12809" max="12809" width="16.54296875" style="32" bestFit="1" customWidth="1"/>
    <col min="12810" max="12810" width="9.54296875" style="32" bestFit="1" customWidth="1"/>
    <col min="12811" max="12811" width="7.453125" style="32" bestFit="1" customWidth="1"/>
    <col min="12812" max="12812" width="7.26953125" style="32" bestFit="1" customWidth="1"/>
    <col min="12813" max="12813" width="9.1796875" style="32"/>
    <col min="12814" max="12814" width="9.1796875" style="32" customWidth="1"/>
    <col min="12815" max="12815" width="8.7265625" style="32" customWidth="1"/>
    <col min="12816" max="13056" width="9.1796875" style="32"/>
    <col min="13057" max="13057" width="12.26953125" style="32" customWidth="1"/>
    <col min="13058" max="13058" width="16.453125" style="32" customWidth="1"/>
    <col min="13059" max="13059" width="16.1796875" style="32" customWidth="1"/>
    <col min="13060" max="13060" width="15.26953125" style="32" customWidth="1"/>
    <col min="13061" max="13061" width="17.54296875" style="32" customWidth="1"/>
    <col min="13062" max="13062" width="16.81640625" style="32" customWidth="1"/>
    <col min="13063" max="13063" width="17.26953125" style="32" bestFit="1" customWidth="1"/>
    <col min="13064" max="13064" width="15.81640625" style="32" customWidth="1"/>
    <col min="13065" max="13065" width="16.54296875" style="32" bestFit="1" customWidth="1"/>
    <col min="13066" max="13066" width="9.54296875" style="32" bestFit="1" customWidth="1"/>
    <col min="13067" max="13067" width="7.453125" style="32" bestFit="1" customWidth="1"/>
    <col min="13068" max="13068" width="7.26953125" style="32" bestFit="1" customWidth="1"/>
    <col min="13069" max="13069" width="9.1796875" style="32"/>
    <col min="13070" max="13070" width="9.1796875" style="32" customWidth="1"/>
    <col min="13071" max="13071" width="8.7265625" style="32" customWidth="1"/>
    <col min="13072" max="13312" width="9.1796875" style="32"/>
    <col min="13313" max="13313" width="12.26953125" style="32" customWidth="1"/>
    <col min="13314" max="13314" width="16.453125" style="32" customWidth="1"/>
    <col min="13315" max="13315" width="16.1796875" style="32" customWidth="1"/>
    <col min="13316" max="13316" width="15.26953125" style="32" customWidth="1"/>
    <col min="13317" max="13317" width="17.54296875" style="32" customWidth="1"/>
    <col min="13318" max="13318" width="16.81640625" style="32" customWidth="1"/>
    <col min="13319" max="13319" width="17.26953125" style="32" bestFit="1" customWidth="1"/>
    <col min="13320" max="13320" width="15.81640625" style="32" customWidth="1"/>
    <col min="13321" max="13321" width="16.54296875" style="32" bestFit="1" customWidth="1"/>
    <col min="13322" max="13322" width="9.54296875" style="32" bestFit="1" customWidth="1"/>
    <col min="13323" max="13323" width="7.453125" style="32" bestFit="1" customWidth="1"/>
    <col min="13324" max="13324" width="7.26953125" style="32" bestFit="1" customWidth="1"/>
    <col min="13325" max="13325" width="9.1796875" style="32"/>
    <col min="13326" max="13326" width="9.1796875" style="32" customWidth="1"/>
    <col min="13327" max="13327" width="8.7265625" style="32" customWidth="1"/>
    <col min="13328" max="13568" width="9.1796875" style="32"/>
    <col min="13569" max="13569" width="12.26953125" style="32" customWidth="1"/>
    <col min="13570" max="13570" width="16.453125" style="32" customWidth="1"/>
    <col min="13571" max="13571" width="16.1796875" style="32" customWidth="1"/>
    <col min="13572" max="13572" width="15.26953125" style="32" customWidth="1"/>
    <col min="13573" max="13573" width="17.54296875" style="32" customWidth="1"/>
    <col min="13574" max="13574" width="16.81640625" style="32" customWidth="1"/>
    <col min="13575" max="13575" width="17.26953125" style="32" bestFit="1" customWidth="1"/>
    <col min="13576" max="13576" width="15.81640625" style="32" customWidth="1"/>
    <col min="13577" max="13577" width="16.54296875" style="32" bestFit="1" customWidth="1"/>
    <col min="13578" max="13578" width="9.54296875" style="32" bestFit="1" customWidth="1"/>
    <col min="13579" max="13579" width="7.453125" style="32" bestFit="1" customWidth="1"/>
    <col min="13580" max="13580" width="7.26953125" style="32" bestFit="1" customWidth="1"/>
    <col min="13581" max="13581" width="9.1796875" style="32"/>
    <col min="13582" max="13582" width="9.1796875" style="32" customWidth="1"/>
    <col min="13583" max="13583" width="8.7265625" style="32" customWidth="1"/>
    <col min="13584" max="13824" width="9.1796875" style="32"/>
    <col min="13825" max="13825" width="12.26953125" style="32" customWidth="1"/>
    <col min="13826" max="13826" width="16.453125" style="32" customWidth="1"/>
    <col min="13827" max="13827" width="16.1796875" style="32" customWidth="1"/>
    <col min="13828" max="13828" width="15.26953125" style="32" customWidth="1"/>
    <col min="13829" max="13829" width="17.54296875" style="32" customWidth="1"/>
    <col min="13830" max="13830" width="16.81640625" style="32" customWidth="1"/>
    <col min="13831" max="13831" width="17.26953125" style="32" bestFit="1" customWidth="1"/>
    <col min="13832" max="13832" width="15.81640625" style="32" customWidth="1"/>
    <col min="13833" max="13833" width="16.54296875" style="32" bestFit="1" customWidth="1"/>
    <col min="13834" max="13834" width="9.54296875" style="32" bestFit="1" customWidth="1"/>
    <col min="13835" max="13835" width="7.453125" style="32" bestFit="1" customWidth="1"/>
    <col min="13836" max="13836" width="7.26953125" style="32" bestFit="1" customWidth="1"/>
    <col min="13837" max="13837" width="9.1796875" style="32"/>
    <col min="13838" max="13838" width="9.1796875" style="32" customWidth="1"/>
    <col min="13839" max="13839" width="8.7265625" style="32" customWidth="1"/>
    <col min="13840" max="14080" width="9.1796875" style="32"/>
    <col min="14081" max="14081" width="12.26953125" style="32" customWidth="1"/>
    <col min="14082" max="14082" width="16.453125" style="32" customWidth="1"/>
    <col min="14083" max="14083" width="16.1796875" style="32" customWidth="1"/>
    <col min="14084" max="14084" width="15.26953125" style="32" customWidth="1"/>
    <col min="14085" max="14085" width="17.54296875" style="32" customWidth="1"/>
    <col min="14086" max="14086" width="16.81640625" style="32" customWidth="1"/>
    <col min="14087" max="14087" width="17.26953125" style="32" bestFit="1" customWidth="1"/>
    <col min="14088" max="14088" width="15.81640625" style="32" customWidth="1"/>
    <col min="14089" max="14089" width="16.54296875" style="32" bestFit="1" customWidth="1"/>
    <col min="14090" max="14090" width="9.54296875" style="32" bestFit="1" customWidth="1"/>
    <col min="14091" max="14091" width="7.453125" style="32" bestFit="1" customWidth="1"/>
    <col min="14092" max="14092" width="7.26953125" style="32" bestFit="1" customWidth="1"/>
    <col min="14093" max="14093" width="9.1796875" style="32"/>
    <col min="14094" max="14094" width="9.1796875" style="32" customWidth="1"/>
    <col min="14095" max="14095" width="8.7265625" style="32" customWidth="1"/>
    <col min="14096" max="14336" width="9.1796875" style="32"/>
    <col min="14337" max="14337" width="12.26953125" style="32" customWidth="1"/>
    <col min="14338" max="14338" width="16.453125" style="32" customWidth="1"/>
    <col min="14339" max="14339" width="16.1796875" style="32" customWidth="1"/>
    <col min="14340" max="14340" width="15.26953125" style="32" customWidth="1"/>
    <col min="14341" max="14341" width="17.54296875" style="32" customWidth="1"/>
    <col min="14342" max="14342" width="16.81640625" style="32" customWidth="1"/>
    <col min="14343" max="14343" width="17.26953125" style="32" bestFit="1" customWidth="1"/>
    <col min="14344" max="14344" width="15.81640625" style="32" customWidth="1"/>
    <col min="14345" max="14345" width="16.54296875" style="32" bestFit="1" customWidth="1"/>
    <col min="14346" max="14346" width="9.54296875" style="32" bestFit="1" customWidth="1"/>
    <col min="14347" max="14347" width="7.453125" style="32" bestFit="1" customWidth="1"/>
    <col min="14348" max="14348" width="7.26953125" style="32" bestFit="1" customWidth="1"/>
    <col min="14349" max="14349" width="9.1796875" style="32"/>
    <col min="14350" max="14350" width="9.1796875" style="32" customWidth="1"/>
    <col min="14351" max="14351" width="8.7265625" style="32" customWidth="1"/>
    <col min="14352" max="14592" width="9.1796875" style="32"/>
    <col min="14593" max="14593" width="12.26953125" style="32" customWidth="1"/>
    <col min="14594" max="14594" width="16.453125" style="32" customWidth="1"/>
    <col min="14595" max="14595" width="16.1796875" style="32" customWidth="1"/>
    <col min="14596" max="14596" width="15.26953125" style="32" customWidth="1"/>
    <col min="14597" max="14597" width="17.54296875" style="32" customWidth="1"/>
    <col min="14598" max="14598" width="16.81640625" style="32" customWidth="1"/>
    <col min="14599" max="14599" width="17.26953125" style="32" bestFit="1" customWidth="1"/>
    <col min="14600" max="14600" width="15.81640625" style="32" customWidth="1"/>
    <col min="14601" max="14601" width="16.54296875" style="32" bestFit="1" customWidth="1"/>
    <col min="14602" max="14602" width="9.54296875" style="32" bestFit="1" customWidth="1"/>
    <col min="14603" max="14603" width="7.453125" style="32" bestFit="1" customWidth="1"/>
    <col min="14604" max="14604" width="7.26953125" style="32" bestFit="1" customWidth="1"/>
    <col min="14605" max="14605" width="9.1796875" style="32"/>
    <col min="14606" max="14606" width="9.1796875" style="32" customWidth="1"/>
    <col min="14607" max="14607" width="8.7265625" style="32" customWidth="1"/>
    <col min="14608" max="14848" width="9.1796875" style="32"/>
    <col min="14849" max="14849" width="12.26953125" style="32" customWidth="1"/>
    <col min="14850" max="14850" width="16.453125" style="32" customWidth="1"/>
    <col min="14851" max="14851" width="16.1796875" style="32" customWidth="1"/>
    <col min="14852" max="14852" width="15.26953125" style="32" customWidth="1"/>
    <col min="14853" max="14853" width="17.54296875" style="32" customWidth="1"/>
    <col min="14854" max="14854" width="16.81640625" style="32" customWidth="1"/>
    <col min="14855" max="14855" width="17.26953125" style="32" bestFit="1" customWidth="1"/>
    <col min="14856" max="14856" width="15.81640625" style="32" customWidth="1"/>
    <col min="14857" max="14857" width="16.54296875" style="32" bestFit="1" customWidth="1"/>
    <col min="14858" max="14858" width="9.54296875" style="32" bestFit="1" customWidth="1"/>
    <col min="14859" max="14859" width="7.453125" style="32" bestFit="1" customWidth="1"/>
    <col min="14860" max="14860" width="7.26953125" style="32" bestFit="1" customWidth="1"/>
    <col min="14861" max="14861" width="9.1796875" style="32"/>
    <col min="14862" max="14862" width="9.1796875" style="32" customWidth="1"/>
    <col min="14863" max="14863" width="8.7265625" style="32" customWidth="1"/>
    <col min="14864" max="15104" width="9.1796875" style="32"/>
    <col min="15105" max="15105" width="12.26953125" style="32" customWidth="1"/>
    <col min="15106" max="15106" width="16.453125" style="32" customWidth="1"/>
    <col min="15107" max="15107" width="16.1796875" style="32" customWidth="1"/>
    <col min="15108" max="15108" width="15.26953125" style="32" customWidth="1"/>
    <col min="15109" max="15109" width="17.54296875" style="32" customWidth="1"/>
    <col min="15110" max="15110" width="16.81640625" style="32" customWidth="1"/>
    <col min="15111" max="15111" width="17.26953125" style="32" bestFit="1" customWidth="1"/>
    <col min="15112" max="15112" width="15.81640625" style="32" customWidth="1"/>
    <col min="15113" max="15113" width="16.54296875" style="32" bestFit="1" customWidth="1"/>
    <col min="15114" max="15114" width="9.54296875" style="32" bestFit="1" customWidth="1"/>
    <col min="15115" max="15115" width="7.453125" style="32" bestFit="1" customWidth="1"/>
    <col min="15116" max="15116" width="7.26953125" style="32" bestFit="1" customWidth="1"/>
    <col min="15117" max="15117" width="9.1796875" style="32"/>
    <col min="15118" max="15118" width="9.1796875" style="32" customWidth="1"/>
    <col min="15119" max="15119" width="8.7265625" style="32" customWidth="1"/>
    <col min="15120" max="15360" width="9.1796875" style="32"/>
    <col min="15361" max="15361" width="12.26953125" style="32" customWidth="1"/>
    <col min="15362" max="15362" width="16.453125" style="32" customWidth="1"/>
    <col min="15363" max="15363" width="16.1796875" style="32" customWidth="1"/>
    <col min="15364" max="15364" width="15.26953125" style="32" customWidth="1"/>
    <col min="15365" max="15365" width="17.54296875" style="32" customWidth="1"/>
    <col min="15366" max="15366" width="16.81640625" style="32" customWidth="1"/>
    <col min="15367" max="15367" width="17.26953125" style="32" bestFit="1" customWidth="1"/>
    <col min="15368" max="15368" width="15.81640625" style="32" customWidth="1"/>
    <col min="15369" max="15369" width="16.54296875" style="32" bestFit="1" customWidth="1"/>
    <col min="15370" max="15370" width="9.54296875" style="32" bestFit="1" customWidth="1"/>
    <col min="15371" max="15371" width="7.453125" style="32" bestFit="1" customWidth="1"/>
    <col min="15372" max="15372" width="7.26953125" style="32" bestFit="1" customWidth="1"/>
    <col min="15373" max="15373" width="9.1796875" style="32"/>
    <col min="15374" max="15374" width="9.1796875" style="32" customWidth="1"/>
    <col min="15375" max="15375" width="8.7265625" style="32" customWidth="1"/>
    <col min="15376" max="15616" width="9.1796875" style="32"/>
    <col min="15617" max="15617" width="12.26953125" style="32" customWidth="1"/>
    <col min="15618" max="15618" width="16.453125" style="32" customWidth="1"/>
    <col min="15619" max="15619" width="16.1796875" style="32" customWidth="1"/>
    <col min="15620" max="15620" width="15.26953125" style="32" customWidth="1"/>
    <col min="15621" max="15621" width="17.54296875" style="32" customWidth="1"/>
    <col min="15622" max="15622" width="16.81640625" style="32" customWidth="1"/>
    <col min="15623" max="15623" width="17.26953125" style="32" bestFit="1" customWidth="1"/>
    <col min="15624" max="15624" width="15.81640625" style="32" customWidth="1"/>
    <col min="15625" max="15625" width="16.54296875" style="32" bestFit="1" customWidth="1"/>
    <col min="15626" max="15626" width="9.54296875" style="32" bestFit="1" customWidth="1"/>
    <col min="15627" max="15627" width="7.453125" style="32" bestFit="1" customWidth="1"/>
    <col min="15628" max="15628" width="7.26953125" style="32" bestFit="1" customWidth="1"/>
    <col min="15629" max="15629" width="9.1796875" style="32"/>
    <col min="15630" max="15630" width="9.1796875" style="32" customWidth="1"/>
    <col min="15631" max="15631" width="8.7265625" style="32" customWidth="1"/>
    <col min="15632" max="15872" width="9.1796875" style="32"/>
    <col min="15873" max="15873" width="12.26953125" style="32" customWidth="1"/>
    <col min="15874" max="15874" width="16.453125" style="32" customWidth="1"/>
    <col min="15875" max="15875" width="16.1796875" style="32" customWidth="1"/>
    <col min="15876" max="15876" width="15.26953125" style="32" customWidth="1"/>
    <col min="15877" max="15877" width="17.54296875" style="32" customWidth="1"/>
    <col min="15878" max="15878" width="16.81640625" style="32" customWidth="1"/>
    <col min="15879" max="15879" width="17.26953125" style="32" bestFit="1" customWidth="1"/>
    <col min="15880" max="15880" width="15.81640625" style="32" customWidth="1"/>
    <col min="15881" max="15881" width="16.54296875" style="32" bestFit="1" customWidth="1"/>
    <col min="15882" max="15882" width="9.54296875" style="32" bestFit="1" customWidth="1"/>
    <col min="15883" max="15883" width="7.453125" style="32" bestFit="1" customWidth="1"/>
    <col min="15884" max="15884" width="7.26953125" style="32" bestFit="1" customWidth="1"/>
    <col min="15885" max="15885" width="9.1796875" style="32"/>
    <col min="15886" max="15886" width="9.1796875" style="32" customWidth="1"/>
    <col min="15887" max="15887" width="8.7265625" style="32" customWidth="1"/>
    <col min="15888" max="16128" width="9.1796875" style="32"/>
    <col min="16129" max="16129" width="12.26953125" style="32" customWidth="1"/>
    <col min="16130" max="16130" width="16.453125" style="32" customWidth="1"/>
    <col min="16131" max="16131" width="16.1796875" style="32" customWidth="1"/>
    <col min="16132" max="16132" width="15.26953125" style="32" customWidth="1"/>
    <col min="16133" max="16133" width="17.54296875" style="32" customWidth="1"/>
    <col min="16134" max="16134" width="16.81640625" style="32" customWidth="1"/>
    <col min="16135" max="16135" width="17.26953125" style="32" bestFit="1" customWidth="1"/>
    <col min="16136" max="16136" width="15.81640625" style="32" customWidth="1"/>
    <col min="16137" max="16137" width="16.54296875" style="32" bestFit="1" customWidth="1"/>
    <col min="16138" max="16138" width="9.54296875" style="32" bestFit="1" customWidth="1"/>
    <col min="16139" max="16139" width="7.453125" style="32" bestFit="1" customWidth="1"/>
    <col min="16140" max="16140" width="7.26953125" style="32" bestFit="1" customWidth="1"/>
    <col min="16141" max="16141" width="9.1796875" style="32"/>
    <col min="16142" max="16142" width="9.1796875" style="32" customWidth="1"/>
    <col min="16143" max="16143" width="8.7265625" style="32" customWidth="1"/>
    <col min="16144" max="16384" width="9.1796875" style="32"/>
  </cols>
  <sheetData>
    <row r="1" spans="1:18" ht="15.5">
      <c r="A1" s="31" t="s">
        <v>19</v>
      </c>
    </row>
    <row r="2" spans="1:18" ht="20">
      <c r="A2" s="228" t="s">
        <v>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8" ht="20">
      <c r="A3" s="228" t="s">
        <v>21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8" ht="13" thickBot="1">
      <c r="A4" s="34"/>
      <c r="D4" s="35"/>
      <c r="G4" s="35"/>
    </row>
    <row r="5" spans="1:18" ht="15.75" customHeight="1" thickBot="1">
      <c r="A5" s="23"/>
      <c r="B5" s="229" t="s">
        <v>22</v>
      </c>
      <c r="C5" s="230"/>
      <c r="D5" s="230"/>
      <c r="E5" s="230"/>
      <c r="F5" s="230"/>
      <c r="G5" s="231"/>
      <c r="H5" s="232" t="s">
        <v>23</v>
      </c>
      <c r="I5" s="233"/>
      <c r="J5" s="233"/>
      <c r="K5" s="233"/>
      <c r="L5" s="234"/>
      <c r="M5" s="36"/>
      <c r="N5" s="37"/>
      <c r="O5" s="37"/>
      <c r="P5" s="37"/>
      <c r="Q5" s="37"/>
      <c r="R5" s="37"/>
    </row>
    <row r="6" spans="1:18" ht="13">
      <c r="A6" s="24" t="s">
        <v>24</v>
      </c>
      <c r="B6" s="25"/>
      <c r="C6" s="23" t="s">
        <v>25</v>
      </c>
      <c r="D6" s="26" t="s">
        <v>26</v>
      </c>
      <c r="E6" s="23" t="s">
        <v>27</v>
      </c>
      <c r="F6" s="23" t="s">
        <v>28</v>
      </c>
      <c r="G6" s="26" t="s">
        <v>29</v>
      </c>
      <c r="H6" s="27" t="s">
        <v>30</v>
      </c>
      <c r="I6" s="23" t="s">
        <v>31</v>
      </c>
      <c r="J6" s="23" t="s">
        <v>32</v>
      </c>
      <c r="K6" s="23" t="s">
        <v>33</v>
      </c>
      <c r="L6" s="23" t="s">
        <v>34</v>
      </c>
      <c r="N6" s="38"/>
      <c r="O6" s="39"/>
      <c r="P6" s="38"/>
      <c r="Q6" s="38"/>
      <c r="R6" s="38"/>
    </row>
    <row r="7" spans="1:18" ht="13.5" thickBot="1">
      <c r="A7" s="24" t="s">
        <v>35</v>
      </c>
      <c r="B7" s="28" t="s">
        <v>36</v>
      </c>
      <c r="C7" s="24" t="s">
        <v>37</v>
      </c>
      <c r="D7" s="29" t="s">
        <v>37</v>
      </c>
      <c r="E7" s="24" t="s">
        <v>38</v>
      </c>
      <c r="F7" s="24" t="s">
        <v>37</v>
      </c>
      <c r="G7" s="29" t="s">
        <v>39</v>
      </c>
      <c r="H7" s="30" t="s">
        <v>40</v>
      </c>
      <c r="I7" s="24" t="s">
        <v>40</v>
      </c>
      <c r="J7" s="24" t="s">
        <v>41</v>
      </c>
      <c r="K7" s="24" t="s">
        <v>37</v>
      </c>
      <c r="L7" s="24" t="s">
        <v>42</v>
      </c>
      <c r="N7" s="38"/>
      <c r="O7" s="39"/>
      <c r="P7" s="38"/>
      <c r="Q7" s="38"/>
      <c r="R7" s="38"/>
    </row>
    <row r="8" spans="1:18">
      <c r="A8" s="40">
        <v>1</v>
      </c>
      <c r="B8" s="41" t="s">
        <v>43</v>
      </c>
      <c r="C8" s="41"/>
      <c r="D8" s="42"/>
      <c r="E8" s="41"/>
      <c r="F8" s="43"/>
      <c r="G8" s="44"/>
      <c r="H8" s="45">
        <v>641.87</v>
      </c>
      <c r="I8" s="45">
        <v>641.87</v>
      </c>
      <c r="J8" s="45">
        <f>H8-I8</f>
        <v>0</v>
      </c>
      <c r="K8" s="46">
        <f>J8/H8</f>
        <v>0</v>
      </c>
      <c r="L8" s="47">
        <v>0</v>
      </c>
      <c r="N8" s="36"/>
      <c r="O8" s="36"/>
      <c r="P8" s="36"/>
      <c r="Q8" s="36"/>
      <c r="R8" s="48"/>
    </row>
    <row r="9" spans="1:18" ht="14">
      <c r="A9" s="49">
        <v>2</v>
      </c>
      <c r="B9" s="50" t="s">
        <v>43</v>
      </c>
      <c r="C9" s="50"/>
      <c r="D9" s="51"/>
      <c r="E9" s="50"/>
      <c r="F9" s="52"/>
      <c r="G9" s="53"/>
      <c r="H9" s="54">
        <v>2876</v>
      </c>
      <c r="I9" s="54">
        <v>2876</v>
      </c>
      <c r="J9" s="55">
        <f>H9-I9</f>
        <v>0</v>
      </c>
      <c r="K9" s="56">
        <f>J9/H9</f>
        <v>0</v>
      </c>
      <c r="L9" s="57">
        <v>0</v>
      </c>
      <c r="N9" s="36"/>
      <c r="O9" s="36"/>
      <c r="P9" s="36"/>
      <c r="Q9" s="36"/>
      <c r="R9" s="48"/>
    </row>
    <row r="10" spans="1:18" ht="14">
      <c r="A10" s="49">
        <v>3</v>
      </c>
      <c r="B10" s="50" t="s">
        <v>43</v>
      </c>
      <c r="C10" s="50"/>
      <c r="D10" s="51"/>
      <c r="E10" s="50"/>
      <c r="F10" s="52"/>
      <c r="G10" s="53"/>
      <c r="H10" s="54">
        <v>4486.5600000000004</v>
      </c>
      <c r="I10" s="54">
        <v>4486.5600000000004</v>
      </c>
      <c r="J10" s="55">
        <f t="shared" ref="J10:J73" si="0">H10-I10</f>
        <v>0</v>
      </c>
      <c r="K10" s="56">
        <f t="shared" ref="K10:K73" si="1">J10/H10</f>
        <v>0</v>
      </c>
      <c r="L10" s="57">
        <v>0</v>
      </c>
      <c r="N10" s="36"/>
      <c r="O10" s="36"/>
      <c r="P10" s="36"/>
      <c r="Q10" s="36"/>
      <c r="R10" s="48"/>
    </row>
    <row r="11" spans="1:18" ht="14">
      <c r="A11" s="49">
        <v>4</v>
      </c>
      <c r="B11" s="50" t="s">
        <v>43</v>
      </c>
      <c r="C11" s="50"/>
      <c r="D11" s="51"/>
      <c r="E11" s="50"/>
      <c r="F11" s="52"/>
      <c r="G11" s="53"/>
      <c r="H11" s="54">
        <v>322.2</v>
      </c>
      <c r="I11" s="54">
        <v>322.2</v>
      </c>
      <c r="J11" s="55">
        <f t="shared" si="0"/>
        <v>0</v>
      </c>
      <c r="K11" s="56">
        <f t="shared" si="1"/>
        <v>0</v>
      </c>
      <c r="L11" s="57">
        <v>0</v>
      </c>
      <c r="N11" s="36"/>
      <c r="O11" s="36"/>
      <c r="P11" s="36"/>
      <c r="Q11" s="36"/>
      <c r="R11" s="48"/>
    </row>
    <row r="12" spans="1:18" ht="14.5" thickBot="1">
      <c r="A12" s="49">
        <v>5</v>
      </c>
      <c r="B12" s="50" t="s">
        <v>43</v>
      </c>
      <c r="C12" s="50"/>
      <c r="D12" s="51"/>
      <c r="E12" s="50"/>
      <c r="F12" s="52"/>
      <c r="G12" s="53"/>
      <c r="H12" s="54">
        <v>1380.48</v>
      </c>
      <c r="I12" s="54">
        <v>1380.48</v>
      </c>
      <c r="J12" s="55">
        <f t="shared" si="0"/>
        <v>0</v>
      </c>
      <c r="K12" s="56">
        <f t="shared" si="1"/>
        <v>0</v>
      </c>
      <c r="L12" s="57">
        <v>0</v>
      </c>
      <c r="N12" s="36"/>
      <c r="O12" s="36"/>
      <c r="P12" s="36"/>
      <c r="Q12" s="36"/>
      <c r="R12" s="48"/>
    </row>
    <row r="13" spans="1:18" ht="14">
      <c r="A13" s="40">
        <v>6</v>
      </c>
      <c r="B13" s="50" t="s">
        <v>43</v>
      </c>
      <c r="C13" s="50"/>
      <c r="D13" s="51"/>
      <c r="E13" s="50"/>
      <c r="F13" s="52"/>
      <c r="G13" s="53"/>
      <c r="H13" s="54">
        <v>1380.48</v>
      </c>
      <c r="I13" s="54">
        <v>1380.48</v>
      </c>
      <c r="J13" s="55">
        <f t="shared" si="0"/>
        <v>0</v>
      </c>
      <c r="K13" s="56">
        <f t="shared" si="1"/>
        <v>0</v>
      </c>
      <c r="L13" s="57">
        <v>0</v>
      </c>
      <c r="N13" s="36"/>
      <c r="O13" s="36"/>
      <c r="P13" s="36"/>
      <c r="Q13" s="36"/>
      <c r="R13" s="48"/>
    </row>
    <row r="14" spans="1:18" ht="14">
      <c r="A14" s="49">
        <v>7</v>
      </c>
      <c r="B14" s="50" t="s">
        <v>43</v>
      </c>
      <c r="C14" s="50"/>
      <c r="D14" s="51"/>
      <c r="E14" s="50"/>
      <c r="F14" s="52"/>
      <c r="G14" s="53"/>
      <c r="H14" s="54">
        <v>4799.0200000000004</v>
      </c>
      <c r="I14" s="54">
        <v>4799.0200000000004</v>
      </c>
      <c r="J14" s="55">
        <f t="shared" si="0"/>
        <v>0</v>
      </c>
      <c r="K14" s="56">
        <f t="shared" si="1"/>
        <v>0</v>
      </c>
      <c r="L14" s="57">
        <v>0</v>
      </c>
      <c r="N14" s="36"/>
      <c r="O14" s="36"/>
      <c r="P14" s="36"/>
      <c r="Q14" s="36"/>
      <c r="R14" s="48"/>
    </row>
    <row r="15" spans="1:18" ht="14">
      <c r="A15" s="49">
        <v>8</v>
      </c>
      <c r="B15" s="50" t="s">
        <v>43</v>
      </c>
      <c r="C15" s="50"/>
      <c r="D15" s="51"/>
      <c r="E15" s="50"/>
      <c r="F15" s="52"/>
      <c r="G15" s="53"/>
      <c r="H15" s="54">
        <v>375.9</v>
      </c>
      <c r="I15" s="54">
        <v>375.9</v>
      </c>
      <c r="J15" s="55">
        <f t="shared" si="0"/>
        <v>0</v>
      </c>
      <c r="K15" s="56">
        <f t="shared" si="1"/>
        <v>0</v>
      </c>
      <c r="L15" s="57">
        <v>0</v>
      </c>
      <c r="N15" s="36"/>
      <c r="O15" s="36"/>
      <c r="P15" s="36"/>
      <c r="Q15" s="36"/>
      <c r="R15" s="48"/>
    </row>
    <row r="16" spans="1:18" ht="14">
      <c r="A16" s="49">
        <v>9</v>
      </c>
      <c r="B16" s="50" t="s">
        <v>43</v>
      </c>
      <c r="C16" s="50"/>
      <c r="D16" s="51"/>
      <c r="E16" s="50"/>
      <c r="F16" s="52"/>
      <c r="G16" s="53"/>
      <c r="H16" s="54">
        <v>1389.19</v>
      </c>
      <c r="I16" s="54">
        <v>1389.19</v>
      </c>
      <c r="J16" s="55">
        <f t="shared" si="0"/>
        <v>0</v>
      </c>
      <c r="K16" s="56">
        <f t="shared" si="1"/>
        <v>0</v>
      </c>
      <c r="L16" s="57">
        <v>0</v>
      </c>
      <c r="N16" s="36"/>
      <c r="O16" s="36"/>
      <c r="P16" s="36"/>
      <c r="Q16" s="36"/>
      <c r="R16" s="48"/>
    </row>
    <row r="17" spans="1:18" ht="14.5" thickBot="1">
      <c r="A17" s="49">
        <v>10</v>
      </c>
      <c r="B17" s="50" t="s">
        <v>43</v>
      </c>
      <c r="C17" s="50"/>
      <c r="D17" s="51"/>
      <c r="E17" s="50"/>
      <c r="F17" s="52"/>
      <c r="G17" s="53"/>
      <c r="H17" s="54">
        <v>3662.4100000000003</v>
      </c>
      <c r="I17" s="54">
        <v>3662.4100000000003</v>
      </c>
      <c r="J17" s="55">
        <f t="shared" si="0"/>
        <v>0</v>
      </c>
      <c r="K17" s="56">
        <f t="shared" si="1"/>
        <v>0</v>
      </c>
      <c r="L17" s="57">
        <v>0</v>
      </c>
      <c r="N17" s="36"/>
      <c r="O17" s="36"/>
      <c r="P17" s="36"/>
      <c r="Q17" s="36"/>
      <c r="R17" s="48"/>
    </row>
    <row r="18" spans="1:18" ht="14">
      <c r="A18" s="40">
        <v>11</v>
      </c>
      <c r="B18" s="50" t="s">
        <v>43</v>
      </c>
      <c r="C18" s="50"/>
      <c r="D18" s="51"/>
      <c r="E18" s="50"/>
      <c r="F18" s="52"/>
      <c r="G18" s="53"/>
      <c r="H18" s="54">
        <v>626.5</v>
      </c>
      <c r="I18" s="54">
        <v>626.5</v>
      </c>
      <c r="J18" s="55">
        <f t="shared" si="0"/>
        <v>0</v>
      </c>
      <c r="K18" s="56">
        <f t="shared" si="1"/>
        <v>0</v>
      </c>
      <c r="L18" s="57">
        <v>0</v>
      </c>
      <c r="N18" s="36"/>
      <c r="O18" s="36"/>
      <c r="P18" s="36"/>
      <c r="Q18" s="36"/>
      <c r="R18" s="48"/>
    </row>
    <row r="19" spans="1:18" ht="14">
      <c r="A19" s="49">
        <v>12</v>
      </c>
      <c r="B19" s="50" t="s">
        <v>43</v>
      </c>
      <c r="C19" s="50"/>
      <c r="D19" s="51"/>
      <c r="E19" s="50"/>
      <c r="F19" s="52"/>
      <c r="G19" s="53"/>
      <c r="H19" s="54">
        <v>11871.26</v>
      </c>
      <c r="I19" s="54">
        <v>11871.26</v>
      </c>
      <c r="J19" s="55">
        <f t="shared" si="0"/>
        <v>0</v>
      </c>
      <c r="K19" s="56">
        <f t="shared" si="1"/>
        <v>0</v>
      </c>
      <c r="L19" s="57">
        <v>0</v>
      </c>
      <c r="N19" s="36"/>
      <c r="O19" s="36"/>
      <c r="P19" s="36"/>
      <c r="Q19" s="36"/>
      <c r="R19" s="48"/>
    </row>
    <row r="20" spans="1:18" ht="14">
      <c r="A20" s="49">
        <v>13</v>
      </c>
      <c r="B20" s="50" t="s">
        <v>43</v>
      </c>
      <c r="C20" s="50"/>
      <c r="D20" s="51"/>
      <c r="E20" s="50"/>
      <c r="F20" s="52"/>
      <c r="G20" s="53"/>
      <c r="H20" s="54">
        <v>92076.415200000003</v>
      </c>
      <c r="I20" s="54">
        <v>92076.415200000003</v>
      </c>
      <c r="J20" s="55">
        <f t="shared" si="0"/>
        <v>0</v>
      </c>
      <c r="K20" s="56">
        <f t="shared" si="1"/>
        <v>0</v>
      </c>
      <c r="L20" s="57">
        <v>0</v>
      </c>
      <c r="N20" s="36"/>
      <c r="O20" s="36"/>
      <c r="P20" s="36"/>
      <c r="Q20" s="36"/>
      <c r="R20" s="48"/>
    </row>
    <row r="21" spans="1:18" ht="14">
      <c r="A21" s="49">
        <v>14</v>
      </c>
      <c r="B21" s="50" t="s">
        <v>43</v>
      </c>
      <c r="C21" s="50"/>
      <c r="D21" s="51"/>
      <c r="E21" s="50"/>
      <c r="F21" s="52"/>
      <c r="G21" s="53"/>
      <c r="H21" s="54">
        <v>107274.72780000001</v>
      </c>
      <c r="I21" s="54">
        <v>107274.72780000001</v>
      </c>
      <c r="J21" s="55">
        <f t="shared" si="0"/>
        <v>0</v>
      </c>
      <c r="K21" s="56">
        <f t="shared" si="1"/>
        <v>0</v>
      </c>
      <c r="L21" s="57">
        <v>0</v>
      </c>
      <c r="N21" s="36"/>
      <c r="O21" s="36"/>
      <c r="P21" s="36"/>
      <c r="Q21" s="36"/>
      <c r="R21" s="48"/>
    </row>
    <row r="22" spans="1:18" ht="14.5" thickBot="1">
      <c r="A22" s="49">
        <v>15</v>
      </c>
      <c r="B22" s="50" t="s">
        <v>43</v>
      </c>
      <c r="C22" s="50"/>
      <c r="D22" s="51"/>
      <c r="E22" s="50"/>
      <c r="F22" s="52"/>
      <c r="G22" s="53"/>
      <c r="H22" s="54">
        <v>110261.931</v>
      </c>
      <c r="I22" s="54">
        <v>110261.931</v>
      </c>
      <c r="J22" s="55">
        <f t="shared" si="0"/>
        <v>0</v>
      </c>
      <c r="K22" s="56">
        <f t="shared" si="1"/>
        <v>0</v>
      </c>
      <c r="L22" s="57">
        <v>0</v>
      </c>
      <c r="N22" s="36"/>
      <c r="O22" s="36"/>
      <c r="P22" s="36"/>
      <c r="Q22" s="36"/>
      <c r="R22" s="48"/>
    </row>
    <row r="23" spans="1:18" ht="14">
      <c r="A23" s="40">
        <v>16</v>
      </c>
      <c r="B23" s="50" t="s">
        <v>43</v>
      </c>
      <c r="C23" s="50"/>
      <c r="D23" s="51"/>
      <c r="E23" s="50"/>
      <c r="F23" s="52"/>
      <c r="G23" s="53"/>
      <c r="H23" s="54">
        <v>114410.56980000001</v>
      </c>
      <c r="I23" s="54">
        <v>114410.56980000001</v>
      </c>
      <c r="J23" s="55">
        <f t="shared" si="0"/>
        <v>0</v>
      </c>
      <c r="K23" s="56">
        <f t="shared" si="1"/>
        <v>0</v>
      </c>
      <c r="L23" s="57">
        <v>0</v>
      </c>
      <c r="N23" s="36"/>
      <c r="O23" s="36"/>
      <c r="P23" s="36"/>
      <c r="Q23" s="36"/>
      <c r="R23" s="48"/>
    </row>
    <row r="24" spans="1:18" ht="14">
      <c r="A24" s="49">
        <v>17</v>
      </c>
      <c r="B24" s="50" t="s">
        <v>43</v>
      </c>
      <c r="C24" s="50"/>
      <c r="D24" s="51"/>
      <c r="E24" s="50"/>
      <c r="F24" s="52"/>
      <c r="G24" s="53"/>
      <c r="H24" s="54">
        <v>117909.76680000001</v>
      </c>
      <c r="I24" s="54">
        <v>117909.76680000001</v>
      </c>
      <c r="J24" s="55">
        <f t="shared" si="0"/>
        <v>0</v>
      </c>
      <c r="K24" s="56">
        <f t="shared" si="1"/>
        <v>0</v>
      </c>
      <c r="L24" s="57">
        <v>0</v>
      </c>
      <c r="N24" s="36"/>
      <c r="O24" s="36"/>
      <c r="P24" s="36"/>
      <c r="Q24" s="36"/>
      <c r="R24" s="48"/>
    </row>
    <row r="25" spans="1:18" ht="14">
      <c r="A25" s="49">
        <v>18</v>
      </c>
      <c r="B25" s="50" t="s">
        <v>43</v>
      </c>
      <c r="C25" s="50"/>
      <c r="D25" s="51">
        <v>1</v>
      </c>
      <c r="E25" s="50"/>
      <c r="F25" s="50"/>
      <c r="G25" s="51">
        <v>1</v>
      </c>
      <c r="H25" s="54">
        <v>532.33000000000004</v>
      </c>
      <c r="I25" s="54">
        <v>560</v>
      </c>
      <c r="J25" s="55">
        <v>0</v>
      </c>
      <c r="K25" s="56">
        <f t="shared" si="1"/>
        <v>0</v>
      </c>
      <c r="L25" s="57">
        <v>0</v>
      </c>
      <c r="N25" s="36"/>
      <c r="O25" s="36"/>
      <c r="P25" s="36"/>
      <c r="Q25" s="36"/>
      <c r="R25" s="48"/>
    </row>
    <row r="26" spans="1:18" ht="14">
      <c r="A26" s="49">
        <v>19</v>
      </c>
      <c r="B26" s="50" t="s">
        <v>43</v>
      </c>
      <c r="C26" s="50"/>
      <c r="D26" s="51"/>
      <c r="E26" s="50"/>
      <c r="F26" s="50"/>
      <c r="G26" s="51"/>
      <c r="H26" s="54">
        <v>4411.92</v>
      </c>
      <c r="I26" s="54">
        <v>4411.92</v>
      </c>
      <c r="J26" s="55">
        <f t="shared" si="0"/>
        <v>0</v>
      </c>
      <c r="K26" s="56">
        <f t="shared" si="1"/>
        <v>0</v>
      </c>
      <c r="L26" s="57">
        <v>0</v>
      </c>
      <c r="N26" s="36"/>
      <c r="O26" s="36"/>
      <c r="P26" s="36"/>
      <c r="Q26" s="36"/>
      <c r="R26" s="48"/>
    </row>
    <row r="27" spans="1:18" ht="14.5" thickBot="1">
      <c r="A27" s="49">
        <v>20</v>
      </c>
      <c r="B27" s="50" t="s">
        <v>43</v>
      </c>
      <c r="C27" s="50"/>
      <c r="D27" s="51"/>
      <c r="E27" s="50"/>
      <c r="F27" s="50"/>
      <c r="G27" s="51"/>
      <c r="H27" s="54">
        <v>7641.48</v>
      </c>
      <c r="I27" s="54">
        <v>7641.48</v>
      </c>
      <c r="J27" s="55">
        <f t="shared" si="0"/>
        <v>0</v>
      </c>
      <c r="K27" s="56">
        <f t="shared" si="1"/>
        <v>0</v>
      </c>
      <c r="L27" s="57">
        <v>0</v>
      </c>
      <c r="N27" s="36"/>
      <c r="O27" s="36"/>
      <c r="P27" s="36"/>
      <c r="Q27" s="36"/>
      <c r="R27" s="48"/>
    </row>
    <row r="28" spans="1:18" ht="14">
      <c r="A28" s="40">
        <v>21</v>
      </c>
      <c r="B28" s="50" t="s">
        <v>43</v>
      </c>
      <c r="C28" s="50"/>
      <c r="D28" s="51"/>
      <c r="E28" s="50"/>
      <c r="F28" s="50"/>
      <c r="G28" s="51"/>
      <c r="H28" s="54">
        <v>4130.29</v>
      </c>
      <c r="I28" s="54">
        <v>4130.29</v>
      </c>
      <c r="J28" s="55">
        <f t="shared" si="0"/>
        <v>0</v>
      </c>
      <c r="K28" s="56">
        <f t="shared" si="1"/>
        <v>0</v>
      </c>
      <c r="L28" s="57">
        <v>0</v>
      </c>
      <c r="N28" s="36"/>
      <c r="O28" s="36"/>
      <c r="P28" s="36"/>
      <c r="Q28" s="36"/>
      <c r="R28" s="48"/>
    </row>
    <row r="29" spans="1:18">
      <c r="A29" s="49">
        <v>22</v>
      </c>
      <c r="B29" s="50" t="s">
        <v>43</v>
      </c>
      <c r="C29" s="50"/>
      <c r="D29" s="51"/>
      <c r="E29" s="50"/>
      <c r="F29" s="50"/>
      <c r="G29" s="51"/>
      <c r="H29" s="55">
        <v>1562.44</v>
      </c>
      <c r="I29" s="55">
        <v>1562.44</v>
      </c>
      <c r="J29" s="55">
        <f t="shared" si="0"/>
        <v>0</v>
      </c>
      <c r="K29" s="56">
        <f t="shared" si="1"/>
        <v>0</v>
      </c>
      <c r="L29" s="57">
        <v>0</v>
      </c>
      <c r="N29" s="36"/>
      <c r="O29" s="36"/>
      <c r="P29" s="36"/>
      <c r="Q29" s="36"/>
      <c r="R29" s="48"/>
    </row>
    <row r="30" spans="1:18">
      <c r="A30" s="49">
        <v>23</v>
      </c>
      <c r="B30" s="50" t="s">
        <v>43</v>
      </c>
      <c r="C30" s="50"/>
      <c r="D30" s="51"/>
      <c r="E30" s="50"/>
      <c r="F30" s="50"/>
      <c r="G30" s="51"/>
      <c r="H30" s="55">
        <v>978.32</v>
      </c>
      <c r="I30" s="55">
        <v>978.32</v>
      </c>
      <c r="J30" s="55">
        <f t="shared" si="0"/>
        <v>0</v>
      </c>
      <c r="K30" s="56">
        <f t="shared" si="1"/>
        <v>0</v>
      </c>
      <c r="L30" s="57">
        <v>0</v>
      </c>
      <c r="N30" s="36"/>
      <c r="O30" s="36"/>
      <c r="P30" s="36"/>
      <c r="Q30" s="36"/>
      <c r="R30" s="48"/>
    </row>
    <row r="31" spans="1:18">
      <c r="A31" s="49">
        <v>24</v>
      </c>
      <c r="B31" s="50" t="s">
        <v>43</v>
      </c>
      <c r="C31" s="50"/>
      <c r="D31" s="51"/>
      <c r="E31" s="50"/>
      <c r="F31" s="50"/>
      <c r="G31" s="51"/>
      <c r="H31" s="55">
        <v>851.49</v>
      </c>
      <c r="I31" s="55">
        <v>851.49</v>
      </c>
      <c r="J31" s="55">
        <f t="shared" si="0"/>
        <v>0</v>
      </c>
      <c r="K31" s="56">
        <f t="shared" si="1"/>
        <v>0</v>
      </c>
      <c r="L31" s="57">
        <v>0</v>
      </c>
      <c r="N31" s="36"/>
      <c r="O31" s="36"/>
      <c r="P31" s="36"/>
      <c r="Q31" s="36"/>
      <c r="R31" s="48"/>
    </row>
    <row r="32" spans="1:18" ht="13" thickBot="1">
      <c r="A32" s="49">
        <v>25</v>
      </c>
      <c r="B32" s="50" t="s">
        <v>43</v>
      </c>
      <c r="C32" s="50"/>
      <c r="D32" s="51"/>
      <c r="E32" s="50"/>
      <c r="F32" s="50"/>
      <c r="G32" s="51"/>
      <c r="H32" s="55">
        <v>1973.44</v>
      </c>
      <c r="I32" s="55">
        <v>1973.44</v>
      </c>
      <c r="J32" s="55">
        <f t="shared" si="0"/>
        <v>0</v>
      </c>
      <c r="K32" s="56">
        <f t="shared" si="1"/>
        <v>0</v>
      </c>
      <c r="L32" s="57">
        <v>0</v>
      </c>
      <c r="N32" s="36"/>
      <c r="O32" s="36"/>
      <c r="P32" s="36"/>
      <c r="Q32" s="36"/>
      <c r="R32" s="48"/>
    </row>
    <row r="33" spans="1:18">
      <c r="A33" s="40">
        <v>26</v>
      </c>
      <c r="B33" s="50" t="s">
        <v>43</v>
      </c>
      <c r="C33" s="50"/>
      <c r="D33" s="51"/>
      <c r="E33" s="50"/>
      <c r="F33" s="50"/>
      <c r="G33" s="51"/>
      <c r="H33" s="55">
        <v>1717.34</v>
      </c>
      <c r="I33" s="55">
        <v>1717.34</v>
      </c>
      <c r="J33" s="55">
        <f t="shared" si="0"/>
        <v>0</v>
      </c>
      <c r="K33" s="56">
        <f t="shared" si="1"/>
        <v>0</v>
      </c>
      <c r="L33" s="57">
        <v>0</v>
      </c>
      <c r="N33" s="36"/>
      <c r="O33" s="36"/>
      <c r="P33" s="36"/>
      <c r="Q33" s="36"/>
      <c r="R33" s="48"/>
    </row>
    <row r="34" spans="1:18">
      <c r="A34" s="49">
        <v>27</v>
      </c>
      <c r="B34" s="50" t="s">
        <v>43</v>
      </c>
      <c r="C34" s="50"/>
      <c r="D34" s="51"/>
      <c r="E34" s="50"/>
      <c r="F34" s="50"/>
      <c r="G34" s="51"/>
      <c r="H34" s="55">
        <v>459.55</v>
      </c>
      <c r="I34" s="55">
        <v>459.55</v>
      </c>
      <c r="J34" s="55">
        <f t="shared" si="0"/>
        <v>0</v>
      </c>
      <c r="K34" s="56">
        <f t="shared" si="1"/>
        <v>0</v>
      </c>
      <c r="L34" s="57">
        <v>0</v>
      </c>
      <c r="N34" s="36"/>
      <c r="O34" s="36"/>
      <c r="P34" s="36"/>
      <c r="Q34" s="36"/>
      <c r="R34" s="48"/>
    </row>
    <row r="35" spans="1:18">
      <c r="A35" s="49">
        <v>28</v>
      </c>
      <c r="B35" s="50" t="s">
        <v>43</v>
      </c>
      <c r="C35" s="50"/>
      <c r="D35" s="51"/>
      <c r="E35" s="50"/>
      <c r="F35" s="50"/>
      <c r="G35" s="51"/>
      <c r="H35" s="55">
        <v>2372.06</v>
      </c>
      <c r="I35" s="55">
        <v>2372.06</v>
      </c>
      <c r="J35" s="55">
        <f t="shared" si="0"/>
        <v>0</v>
      </c>
      <c r="K35" s="56">
        <f t="shared" si="1"/>
        <v>0</v>
      </c>
      <c r="L35" s="57">
        <v>0</v>
      </c>
      <c r="N35" s="36"/>
      <c r="O35" s="36"/>
      <c r="P35" s="36"/>
      <c r="Q35" s="36"/>
      <c r="R35" s="48"/>
    </row>
    <row r="36" spans="1:18">
      <c r="A36" s="49">
        <v>29</v>
      </c>
      <c r="B36" s="50" t="s">
        <v>43</v>
      </c>
      <c r="C36" s="50"/>
      <c r="D36" s="51"/>
      <c r="E36" s="50"/>
      <c r="F36" s="50"/>
      <c r="G36" s="51"/>
      <c r="H36" s="55">
        <v>1728.11</v>
      </c>
      <c r="I36" s="55">
        <v>1728.11</v>
      </c>
      <c r="J36" s="55">
        <f t="shared" si="0"/>
        <v>0</v>
      </c>
      <c r="K36" s="56">
        <f t="shared" si="1"/>
        <v>0</v>
      </c>
      <c r="L36" s="57">
        <v>0</v>
      </c>
      <c r="N36" s="36"/>
      <c r="O36" s="36"/>
      <c r="P36" s="36"/>
      <c r="Q36" s="36"/>
      <c r="R36" s="48"/>
    </row>
    <row r="37" spans="1:18" ht="13" thickBot="1">
      <c r="A37" s="49">
        <v>30</v>
      </c>
      <c r="B37" s="50" t="s">
        <v>43</v>
      </c>
      <c r="C37" s="50"/>
      <c r="D37" s="51"/>
      <c r="E37" s="50"/>
      <c r="F37" s="50"/>
      <c r="G37" s="51"/>
      <c r="H37" s="55">
        <v>3055.98</v>
      </c>
      <c r="I37" s="55">
        <v>3055.98</v>
      </c>
      <c r="J37" s="55">
        <f t="shared" si="0"/>
        <v>0</v>
      </c>
      <c r="K37" s="56">
        <f t="shared" si="1"/>
        <v>0</v>
      </c>
      <c r="L37" s="57">
        <v>0</v>
      </c>
      <c r="N37" s="36"/>
      <c r="O37" s="36"/>
      <c r="P37" s="36"/>
      <c r="Q37" s="36"/>
      <c r="R37" s="48"/>
    </row>
    <row r="38" spans="1:18">
      <c r="A38" s="40">
        <v>31</v>
      </c>
      <c r="B38" s="50" t="s">
        <v>43</v>
      </c>
      <c r="C38" s="50"/>
      <c r="D38" s="51"/>
      <c r="E38" s="50"/>
      <c r="F38" s="50"/>
      <c r="G38" s="51"/>
      <c r="H38" s="55">
        <v>2460.64</v>
      </c>
      <c r="I38" s="55">
        <v>2460.64</v>
      </c>
      <c r="J38" s="55">
        <f t="shared" si="0"/>
        <v>0</v>
      </c>
      <c r="K38" s="56">
        <f t="shared" si="1"/>
        <v>0</v>
      </c>
      <c r="L38" s="57">
        <v>0</v>
      </c>
      <c r="N38" s="36"/>
      <c r="O38" s="36"/>
      <c r="P38" s="36"/>
      <c r="Q38" s="36"/>
      <c r="R38" s="48"/>
    </row>
    <row r="39" spans="1:18">
      <c r="A39" s="49">
        <v>32</v>
      </c>
      <c r="B39" s="50" t="s">
        <v>43</v>
      </c>
      <c r="C39" s="50"/>
      <c r="D39" s="51"/>
      <c r="E39" s="50"/>
      <c r="F39" s="50"/>
      <c r="G39" s="51"/>
      <c r="H39" s="55">
        <v>6612.59</v>
      </c>
      <c r="I39" s="55">
        <v>6612.59</v>
      </c>
      <c r="J39" s="55">
        <f t="shared" si="0"/>
        <v>0</v>
      </c>
      <c r="K39" s="56">
        <f t="shared" si="1"/>
        <v>0</v>
      </c>
      <c r="L39" s="57">
        <v>0</v>
      </c>
      <c r="N39" s="36"/>
      <c r="O39" s="36"/>
      <c r="P39" s="36"/>
      <c r="Q39" s="36"/>
      <c r="R39" s="48"/>
    </row>
    <row r="40" spans="1:18">
      <c r="A40" s="49">
        <v>33</v>
      </c>
      <c r="B40" s="50" t="s">
        <v>43</v>
      </c>
      <c r="C40" s="50"/>
      <c r="D40" s="51"/>
      <c r="E40" s="50"/>
      <c r="F40" s="50"/>
      <c r="G40" s="51"/>
      <c r="H40" s="55">
        <v>1527.82</v>
      </c>
      <c r="I40" s="55">
        <v>1527.82</v>
      </c>
      <c r="J40" s="55">
        <f t="shared" si="0"/>
        <v>0</v>
      </c>
      <c r="K40" s="56">
        <f t="shared" si="1"/>
        <v>0</v>
      </c>
      <c r="L40" s="57">
        <v>0</v>
      </c>
      <c r="N40" s="36"/>
      <c r="O40" s="36"/>
      <c r="P40" s="36"/>
      <c r="Q40" s="36"/>
      <c r="R40" s="48"/>
    </row>
    <row r="41" spans="1:18">
      <c r="A41" s="49">
        <v>34</v>
      </c>
      <c r="B41" s="50" t="s">
        <v>43</v>
      </c>
      <c r="C41" s="50"/>
      <c r="D41" s="51"/>
      <c r="E41" s="50"/>
      <c r="F41" s="50"/>
      <c r="G41" s="51"/>
      <c r="H41" s="55">
        <v>7944.09</v>
      </c>
      <c r="I41" s="55">
        <v>7944.09</v>
      </c>
      <c r="J41" s="55">
        <f t="shared" si="0"/>
        <v>0</v>
      </c>
      <c r="K41" s="56">
        <f t="shared" si="1"/>
        <v>0</v>
      </c>
      <c r="L41" s="57">
        <v>0</v>
      </c>
      <c r="N41" s="36"/>
      <c r="O41" s="36"/>
      <c r="P41" s="36"/>
      <c r="Q41" s="36"/>
      <c r="R41" s="48"/>
    </row>
    <row r="42" spans="1:18" ht="13" thickBot="1">
      <c r="A42" s="49">
        <v>35</v>
      </c>
      <c r="B42" s="50" t="s">
        <v>43</v>
      </c>
      <c r="C42" s="50"/>
      <c r="D42" s="51"/>
      <c r="E42" s="50"/>
      <c r="F42" s="50"/>
      <c r="G42" s="51"/>
      <c r="H42" s="55">
        <v>1372.22</v>
      </c>
      <c r="I42" s="55">
        <v>1372.22</v>
      </c>
      <c r="J42" s="55">
        <f t="shared" si="0"/>
        <v>0</v>
      </c>
      <c r="K42" s="56">
        <f t="shared" si="1"/>
        <v>0</v>
      </c>
      <c r="L42" s="57">
        <v>0</v>
      </c>
      <c r="N42" s="36"/>
      <c r="O42" s="36"/>
      <c r="P42" s="36"/>
      <c r="Q42" s="36"/>
      <c r="R42" s="48"/>
    </row>
    <row r="43" spans="1:18">
      <c r="A43" s="40">
        <v>36</v>
      </c>
      <c r="B43" s="50" t="s">
        <v>43</v>
      </c>
      <c r="C43" s="50"/>
      <c r="D43" s="51"/>
      <c r="E43" s="50"/>
      <c r="F43" s="50"/>
      <c r="G43" s="51"/>
      <c r="H43" s="55">
        <v>2445.08</v>
      </c>
      <c r="I43" s="55">
        <v>2445.08</v>
      </c>
      <c r="J43" s="55">
        <f t="shared" si="0"/>
        <v>0</v>
      </c>
      <c r="K43" s="56">
        <f t="shared" si="1"/>
        <v>0</v>
      </c>
      <c r="L43" s="57">
        <v>0</v>
      </c>
      <c r="N43" s="36"/>
      <c r="O43" s="36"/>
      <c r="P43" s="36"/>
      <c r="Q43" s="36"/>
      <c r="R43" s="48"/>
    </row>
    <row r="44" spans="1:18">
      <c r="A44" s="49">
        <v>37</v>
      </c>
      <c r="B44" s="50" t="s">
        <v>43</v>
      </c>
      <c r="C44" s="50"/>
      <c r="D44" s="51"/>
      <c r="E44" s="50"/>
      <c r="F44" s="50"/>
      <c r="G44" s="51"/>
      <c r="H44" s="55">
        <v>4133.45</v>
      </c>
      <c r="I44" s="55">
        <v>4133.45</v>
      </c>
      <c r="J44" s="55">
        <f t="shared" si="0"/>
        <v>0</v>
      </c>
      <c r="K44" s="56">
        <f t="shared" si="1"/>
        <v>0</v>
      </c>
      <c r="L44" s="57">
        <v>0</v>
      </c>
      <c r="N44" s="36"/>
      <c r="O44" s="36"/>
      <c r="P44" s="36"/>
      <c r="Q44" s="36"/>
      <c r="R44" s="48"/>
    </row>
    <row r="45" spans="1:18">
      <c r="A45" s="49">
        <v>38</v>
      </c>
      <c r="B45" s="50" t="s">
        <v>43</v>
      </c>
      <c r="C45" s="50"/>
      <c r="D45" s="51"/>
      <c r="E45" s="50"/>
      <c r="F45" s="50"/>
      <c r="G45" s="51"/>
      <c r="H45" s="55">
        <v>1939.72</v>
      </c>
      <c r="I45" s="55">
        <v>1939.72</v>
      </c>
      <c r="J45" s="55">
        <f t="shared" si="0"/>
        <v>0</v>
      </c>
      <c r="K45" s="56">
        <f t="shared" si="1"/>
        <v>0</v>
      </c>
      <c r="L45" s="57">
        <v>0</v>
      </c>
      <c r="N45" s="36"/>
      <c r="O45" s="36"/>
      <c r="P45" s="36"/>
      <c r="Q45" s="36"/>
      <c r="R45" s="48"/>
    </row>
    <row r="46" spans="1:18">
      <c r="A46" s="49">
        <v>39</v>
      </c>
      <c r="B46" s="50" t="s">
        <v>43</v>
      </c>
      <c r="C46" s="50"/>
      <c r="D46" s="51"/>
      <c r="E46" s="50"/>
      <c r="F46" s="50"/>
      <c r="G46" s="51"/>
      <c r="H46" s="55">
        <v>1261.18</v>
      </c>
      <c r="I46" s="55">
        <v>1261.18</v>
      </c>
      <c r="J46" s="55">
        <f t="shared" si="0"/>
        <v>0</v>
      </c>
      <c r="K46" s="56">
        <f t="shared" si="1"/>
        <v>0</v>
      </c>
      <c r="L46" s="57">
        <v>0</v>
      </c>
      <c r="N46" s="36"/>
      <c r="O46" s="36"/>
      <c r="P46" s="36"/>
      <c r="Q46" s="36"/>
      <c r="R46" s="48"/>
    </row>
    <row r="47" spans="1:18" ht="13" thickBot="1">
      <c r="A47" s="49">
        <v>40</v>
      </c>
      <c r="B47" s="50" t="s">
        <v>43</v>
      </c>
      <c r="C47" s="50"/>
      <c r="D47" s="51"/>
      <c r="E47" s="50"/>
      <c r="F47" s="50"/>
      <c r="G47" s="51"/>
      <c r="H47" s="55">
        <v>712.02</v>
      </c>
      <c r="I47" s="55">
        <v>712.02</v>
      </c>
      <c r="J47" s="55">
        <f t="shared" si="0"/>
        <v>0</v>
      </c>
      <c r="K47" s="56">
        <f t="shared" si="1"/>
        <v>0</v>
      </c>
      <c r="L47" s="57">
        <v>0</v>
      </c>
      <c r="N47" s="36"/>
      <c r="O47" s="36"/>
      <c r="P47" s="36"/>
      <c r="Q47" s="36"/>
      <c r="R47" s="48"/>
    </row>
    <row r="48" spans="1:18">
      <c r="A48" s="40">
        <v>41</v>
      </c>
      <c r="B48" s="50" t="s">
        <v>43</v>
      </c>
      <c r="C48" s="50"/>
      <c r="D48" s="51"/>
      <c r="E48" s="50"/>
      <c r="F48" s="50"/>
      <c r="G48" s="51"/>
      <c r="H48" s="55">
        <v>3417.95</v>
      </c>
      <c r="I48" s="55">
        <v>3417.95</v>
      </c>
      <c r="J48" s="55">
        <f t="shared" si="0"/>
        <v>0</v>
      </c>
      <c r="K48" s="56">
        <f t="shared" si="1"/>
        <v>0</v>
      </c>
      <c r="L48" s="57">
        <v>0</v>
      </c>
      <c r="N48" s="36"/>
      <c r="O48" s="36"/>
      <c r="P48" s="36"/>
      <c r="Q48" s="36"/>
      <c r="R48" s="48"/>
    </row>
    <row r="49" spans="1:18">
      <c r="A49" s="49">
        <v>42</v>
      </c>
      <c r="B49" s="50" t="s">
        <v>43</v>
      </c>
      <c r="C49" s="50"/>
      <c r="D49" s="51"/>
      <c r="E49" s="50"/>
      <c r="F49" s="50"/>
      <c r="G49" s="51"/>
      <c r="H49" s="55">
        <v>934.85</v>
      </c>
      <c r="I49" s="55">
        <v>934.85</v>
      </c>
      <c r="J49" s="55">
        <f t="shared" si="0"/>
        <v>0</v>
      </c>
      <c r="K49" s="56">
        <f t="shared" si="1"/>
        <v>0</v>
      </c>
      <c r="L49" s="57">
        <v>0</v>
      </c>
      <c r="N49" s="36"/>
      <c r="O49" s="36"/>
      <c r="P49" s="36"/>
      <c r="Q49" s="36"/>
      <c r="R49" s="48"/>
    </row>
    <row r="50" spans="1:18">
      <c r="A50" s="49">
        <v>43</v>
      </c>
      <c r="B50" s="50" t="s">
        <v>43</v>
      </c>
      <c r="C50" s="50"/>
      <c r="D50" s="51"/>
      <c r="E50" s="50"/>
      <c r="F50" s="50"/>
      <c r="G50" s="51"/>
      <c r="H50" s="55">
        <v>453.16</v>
      </c>
      <c r="I50" s="55">
        <v>453.16</v>
      </c>
      <c r="J50" s="55">
        <f t="shared" si="0"/>
        <v>0</v>
      </c>
      <c r="K50" s="56">
        <f t="shared" si="1"/>
        <v>0</v>
      </c>
      <c r="L50" s="57">
        <v>0</v>
      </c>
      <c r="N50" s="36"/>
      <c r="O50" s="36"/>
      <c r="P50" s="36"/>
      <c r="Q50" s="36"/>
      <c r="R50" s="48"/>
    </row>
    <row r="51" spans="1:18">
      <c r="A51" s="49">
        <v>44</v>
      </c>
      <c r="B51" s="50" t="s">
        <v>43</v>
      </c>
      <c r="C51" s="50"/>
      <c r="D51" s="51"/>
      <c r="E51" s="50"/>
      <c r="F51" s="50"/>
      <c r="G51" s="51"/>
      <c r="H51" s="55">
        <v>3040.53</v>
      </c>
      <c r="I51" s="55">
        <v>3040.53</v>
      </c>
      <c r="J51" s="55">
        <f t="shared" si="0"/>
        <v>0</v>
      </c>
      <c r="K51" s="56">
        <f t="shared" si="1"/>
        <v>0</v>
      </c>
      <c r="L51" s="57">
        <v>0</v>
      </c>
      <c r="N51" s="36"/>
      <c r="O51" s="36"/>
      <c r="P51" s="36"/>
      <c r="Q51" s="36"/>
      <c r="R51" s="48"/>
    </row>
    <row r="52" spans="1:18" ht="13" thickBot="1">
      <c r="A52" s="49">
        <v>45</v>
      </c>
      <c r="B52" s="50" t="s">
        <v>43</v>
      </c>
      <c r="C52" s="50"/>
      <c r="D52" s="51">
        <v>1</v>
      </c>
      <c r="E52" s="50"/>
      <c r="F52" s="50"/>
      <c r="G52" s="51">
        <v>1</v>
      </c>
      <c r="H52" s="55">
        <v>18862.11</v>
      </c>
      <c r="I52" s="55">
        <v>18900</v>
      </c>
      <c r="J52" s="55">
        <v>0</v>
      </c>
      <c r="K52" s="56">
        <f t="shared" si="1"/>
        <v>0</v>
      </c>
      <c r="L52" s="57">
        <v>0</v>
      </c>
      <c r="N52" s="36"/>
      <c r="O52" s="36"/>
      <c r="P52" s="36"/>
      <c r="Q52" s="36"/>
      <c r="R52" s="48"/>
    </row>
    <row r="53" spans="1:18">
      <c r="A53" s="40">
        <v>46</v>
      </c>
      <c r="B53" s="50" t="s">
        <v>43</v>
      </c>
      <c r="C53" s="50"/>
      <c r="D53" s="51"/>
      <c r="E53" s="50"/>
      <c r="F53" s="50"/>
      <c r="G53" s="51"/>
      <c r="H53" s="55">
        <v>19218.07</v>
      </c>
      <c r="I53" s="55">
        <v>19218.07</v>
      </c>
      <c r="J53" s="55">
        <f t="shared" si="0"/>
        <v>0</v>
      </c>
      <c r="K53" s="56">
        <f t="shared" si="1"/>
        <v>0</v>
      </c>
      <c r="L53" s="57">
        <v>0</v>
      </c>
      <c r="N53" s="36"/>
      <c r="O53" s="36"/>
      <c r="P53" s="36"/>
      <c r="Q53" s="36"/>
      <c r="R53" s="48"/>
    </row>
    <row r="54" spans="1:18">
      <c r="A54" s="49">
        <v>47</v>
      </c>
      <c r="B54" s="50" t="s">
        <v>43</v>
      </c>
      <c r="C54" s="50"/>
      <c r="D54" s="51"/>
      <c r="E54" s="50"/>
      <c r="F54" s="50"/>
      <c r="G54" s="51"/>
      <c r="H54" s="55">
        <v>1104.75</v>
      </c>
      <c r="I54" s="55">
        <v>1104.75</v>
      </c>
      <c r="J54" s="55">
        <f t="shared" si="0"/>
        <v>0</v>
      </c>
      <c r="K54" s="56">
        <f t="shared" si="1"/>
        <v>0</v>
      </c>
      <c r="L54" s="57">
        <v>0</v>
      </c>
      <c r="N54" s="36"/>
      <c r="O54" s="36"/>
      <c r="P54" s="36"/>
      <c r="Q54" s="36"/>
      <c r="R54" s="48"/>
    </row>
    <row r="55" spans="1:18">
      <c r="A55" s="49">
        <v>48</v>
      </c>
      <c r="B55" s="50" t="s">
        <v>43</v>
      </c>
      <c r="C55" s="50"/>
      <c r="D55" s="51"/>
      <c r="E55" s="50"/>
      <c r="F55" s="50"/>
      <c r="G55" s="51"/>
      <c r="H55" s="55">
        <v>1476.02</v>
      </c>
      <c r="I55" s="55">
        <v>1476.02</v>
      </c>
      <c r="J55" s="55">
        <f t="shared" si="0"/>
        <v>0</v>
      </c>
      <c r="K55" s="56">
        <f t="shared" si="1"/>
        <v>0</v>
      </c>
      <c r="L55" s="57">
        <v>0</v>
      </c>
      <c r="N55" s="36"/>
      <c r="O55" s="36"/>
      <c r="P55" s="36"/>
      <c r="Q55" s="36"/>
      <c r="R55" s="48"/>
    </row>
    <row r="56" spans="1:18">
      <c r="A56" s="49">
        <v>49</v>
      </c>
      <c r="B56" s="50" t="s">
        <v>44</v>
      </c>
      <c r="C56" s="50"/>
      <c r="D56" s="51">
        <v>1</v>
      </c>
      <c r="E56" s="50"/>
      <c r="F56" s="50"/>
      <c r="G56" s="51">
        <v>1</v>
      </c>
      <c r="H56" s="55">
        <v>32346.29</v>
      </c>
      <c r="I56" s="55">
        <v>32008.13</v>
      </c>
      <c r="J56" s="55">
        <f t="shared" si="0"/>
        <v>338.15999999999985</v>
      </c>
      <c r="K56" s="56">
        <f t="shared" si="1"/>
        <v>1.04543674096782E-2</v>
      </c>
      <c r="L56" s="57">
        <v>0</v>
      </c>
      <c r="N56" s="36"/>
      <c r="O56" s="36"/>
      <c r="P56" s="36"/>
      <c r="Q56" s="36"/>
      <c r="R56" s="48"/>
    </row>
    <row r="57" spans="1:18" ht="13" thickBot="1">
      <c r="A57" s="49">
        <v>50</v>
      </c>
      <c r="B57" s="50" t="s">
        <v>43</v>
      </c>
      <c r="C57" s="50"/>
      <c r="D57" s="51"/>
      <c r="E57" s="50"/>
      <c r="F57" s="50"/>
      <c r="G57" s="51"/>
      <c r="H57" s="55">
        <v>516.45000000000005</v>
      </c>
      <c r="I57" s="55">
        <v>516.45000000000005</v>
      </c>
      <c r="J57" s="55">
        <f t="shared" si="0"/>
        <v>0</v>
      </c>
      <c r="K57" s="56">
        <f t="shared" si="1"/>
        <v>0</v>
      </c>
      <c r="L57" s="57">
        <v>0</v>
      </c>
      <c r="N57" s="36"/>
      <c r="O57" s="36"/>
      <c r="P57" s="36"/>
      <c r="Q57" s="36"/>
      <c r="R57" s="48"/>
    </row>
    <row r="58" spans="1:18">
      <c r="A58" s="40">
        <v>51</v>
      </c>
      <c r="B58" s="50" t="s">
        <v>43</v>
      </c>
      <c r="C58" s="50"/>
      <c r="D58" s="51"/>
      <c r="E58" s="50"/>
      <c r="F58" s="50"/>
      <c r="G58" s="51"/>
      <c r="H58" s="55">
        <v>3189.44</v>
      </c>
      <c r="I58" s="55">
        <v>3189.44</v>
      </c>
      <c r="J58" s="55">
        <f t="shared" si="0"/>
        <v>0</v>
      </c>
      <c r="K58" s="56">
        <f t="shared" si="1"/>
        <v>0</v>
      </c>
      <c r="L58" s="57">
        <v>0</v>
      </c>
      <c r="N58" s="36"/>
      <c r="O58" s="36"/>
      <c r="P58" s="36"/>
      <c r="Q58" s="36"/>
      <c r="R58" s="48"/>
    </row>
    <row r="59" spans="1:18">
      <c r="A59" s="49">
        <v>52</v>
      </c>
      <c r="B59" s="50" t="s">
        <v>43</v>
      </c>
      <c r="C59" s="50"/>
      <c r="D59" s="51"/>
      <c r="E59" s="50"/>
      <c r="F59" s="50"/>
      <c r="G59" s="51"/>
      <c r="H59" s="55">
        <v>533.96</v>
      </c>
      <c r="I59" s="55">
        <v>533.96</v>
      </c>
      <c r="J59" s="55">
        <f t="shared" si="0"/>
        <v>0</v>
      </c>
      <c r="K59" s="56">
        <f t="shared" si="1"/>
        <v>0</v>
      </c>
      <c r="L59" s="57">
        <v>0</v>
      </c>
      <c r="N59" s="36"/>
      <c r="O59" s="36"/>
      <c r="P59" s="36"/>
      <c r="Q59" s="36"/>
      <c r="R59" s="48"/>
    </row>
    <row r="60" spans="1:18">
      <c r="A60" s="49">
        <v>53</v>
      </c>
      <c r="B60" s="50" t="s">
        <v>44</v>
      </c>
      <c r="C60" s="50"/>
      <c r="D60" s="51">
        <v>1</v>
      </c>
      <c r="E60" s="50"/>
      <c r="F60" s="50"/>
      <c r="G60" s="51">
        <v>1</v>
      </c>
      <c r="H60" s="55">
        <v>1381.38</v>
      </c>
      <c r="I60" s="55">
        <v>1377.72</v>
      </c>
      <c r="J60" s="55">
        <f t="shared" si="0"/>
        <v>3.6600000000000819</v>
      </c>
      <c r="K60" s="56">
        <f t="shared" si="1"/>
        <v>2.6495243886548825E-3</v>
      </c>
      <c r="L60" s="57">
        <v>0</v>
      </c>
      <c r="N60" s="36"/>
      <c r="O60" s="36"/>
      <c r="P60" s="36"/>
      <c r="Q60" s="36"/>
      <c r="R60" s="48"/>
    </row>
    <row r="61" spans="1:18">
      <c r="A61" s="49">
        <v>54</v>
      </c>
      <c r="B61" s="50" t="s">
        <v>43</v>
      </c>
      <c r="C61" s="50"/>
      <c r="D61" s="51"/>
      <c r="E61" s="50"/>
      <c r="F61" s="50"/>
      <c r="G61" s="51"/>
      <c r="H61" s="55">
        <v>1747.18</v>
      </c>
      <c r="I61" s="55">
        <v>1747.18</v>
      </c>
      <c r="J61" s="55">
        <f t="shared" si="0"/>
        <v>0</v>
      </c>
      <c r="K61" s="56">
        <f t="shared" si="1"/>
        <v>0</v>
      </c>
      <c r="L61" s="57">
        <v>0</v>
      </c>
      <c r="N61" s="36"/>
      <c r="O61" s="36"/>
      <c r="P61" s="36"/>
      <c r="Q61" s="36"/>
      <c r="R61" s="48"/>
    </row>
    <row r="62" spans="1:18" ht="13" thickBot="1">
      <c r="A62" s="49">
        <v>55</v>
      </c>
      <c r="B62" s="50" t="s">
        <v>43</v>
      </c>
      <c r="C62" s="50"/>
      <c r="D62" s="51"/>
      <c r="E62" s="50"/>
      <c r="F62" s="50"/>
      <c r="G62" s="51"/>
      <c r="H62" s="55">
        <v>2490.4699999999998</v>
      </c>
      <c r="I62" s="55">
        <v>2490.4699999999998</v>
      </c>
      <c r="J62" s="55">
        <f t="shared" si="0"/>
        <v>0</v>
      </c>
      <c r="K62" s="56">
        <f t="shared" si="1"/>
        <v>0</v>
      </c>
      <c r="L62" s="57">
        <v>0</v>
      </c>
      <c r="N62" s="36"/>
      <c r="O62" s="36"/>
      <c r="P62" s="36"/>
      <c r="Q62" s="36"/>
      <c r="R62" s="48"/>
    </row>
    <row r="63" spans="1:18">
      <c r="A63" s="40">
        <v>56</v>
      </c>
      <c r="B63" s="50" t="s">
        <v>43</v>
      </c>
      <c r="C63" s="50"/>
      <c r="D63" s="51"/>
      <c r="E63" s="50"/>
      <c r="F63" s="50"/>
      <c r="G63" s="51"/>
      <c r="H63" s="55">
        <v>3053.15</v>
      </c>
      <c r="I63" s="55">
        <v>3053.15</v>
      </c>
      <c r="J63" s="55">
        <f t="shared" si="0"/>
        <v>0</v>
      </c>
      <c r="K63" s="56">
        <f t="shared" si="1"/>
        <v>0</v>
      </c>
      <c r="L63" s="57">
        <v>0</v>
      </c>
      <c r="N63" s="36"/>
      <c r="O63" s="36"/>
      <c r="P63" s="36"/>
      <c r="Q63" s="36"/>
      <c r="R63" s="48"/>
    </row>
    <row r="64" spans="1:18">
      <c r="A64" s="49">
        <v>57</v>
      </c>
      <c r="B64" s="50" t="s">
        <v>43</v>
      </c>
      <c r="C64" s="50"/>
      <c r="D64" s="51"/>
      <c r="E64" s="50"/>
      <c r="F64" s="50"/>
      <c r="G64" s="51"/>
      <c r="H64" s="55">
        <v>1974.4</v>
      </c>
      <c r="I64" s="55">
        <v>1974.4</v>
      </c>
      <c r="J64" s="55">
        <f t="shared" si="0"/>
        <v>0</v>
      </c>
      <c r="K64" s="56">
        <f t="shared" si="1"/>
        <v>0</v>
      </c>
      <c r="L64" s="57">
        <v>0</v>
      </c>
      <c r="N64" s="36"/>
      <c r="O64" s="36"/>
      <c r="P64" s="36"/>
      <c r="Q64" s="36"/>
      <c r="R64" s="48"/>
    </row>
    <row r="65" spans="1:18">
      <c r="A65" s="49">
        <v>58</v>
      </c>
      <c r="B65" s="50" t="s">
        <v>44</v>
      </c>
      <c r="C65" s="50"/>
      <c r="D65" s="51">
        <v>1</v>
      </c>
      <c r="E65" s="50"/>
      <c r="F65" s="50"/>
      <c r="G65" s="51">
        <v>1</v>
      </c>
      <c r="H65" s="55">
        <v>1795.95</v>
      </c>
      <c r="I65" s="55">
        <v>1792.99</v>
      </c>
      <c r="J65" s="55">
        <f t="shared" si="0"/>
        <v>2.9600000000000364</v>
      </c>
      <c r="K65" s="56">
        <f t="shared" si="1"/>
        <v>1.648152788217955E-3</v>
      </c>
      <c r="L65" s="57">
        <v>0</v>
      </c>
      <c r="N65" s="36"/>
      <c r="O65" s="36"/>
      <c r="P65" s="36"/>
      <c r="Q65" s="36"/>
      <c r="R65" s="48"/>
    </row>
    <row r="66" spans="1:18">
      <c r="A66" s="49">
        <v>59</v>
      </c>
      <c r="B66" s="50" t="s">
        <v>43</v>
      </c>
      <c r="C66" s="50"/>
      <c r="D66" s="51"/>
      <c r="E66" s="50"/>
      <c r="F66" s="50"/>
      <c r="G66" s="51"/>
      <c r="H66" s="55">
        <v>4190.3999999999996</v>
      </c>
      <c r="I66" s="55">
        <v>4190.3999999999996</v>
      </c>
      <c r="J66" s="55">
        <f t="shared" si="0"/>
        <v>0</v>
      </c>
      <c r="K66" s="56">
        <f t="shared" si="1"/>
        <v>0</v>
      </c>
      <c r="L66" s="57">
        <v>0</v>
      </c>
      <c r="N66" s="36"/>
      <c r="O66" s="36"/>
      <c r="P66" s="36"/>
      <c r="Q66" s="36"/>
      <c r="R66" s="48"/>
    </row>
    <row r="67" spans="1:18" ht="13" thickBot="1">
      <c r="A67" s="49">
        <v>60</v>
      </c>
      <c r="B67" s="50" t="s">
        <v>44</v>
      </c>
      <c r="C67" s="50"/>
      <c r="D67" s="51">
        <v>1</v>
      </c>
      <c r="E67" s="50"/>
      <c r="F67" s="50"/>
      <c r="G67" s="51">
        <v>1</v>
      </c>
      <c r="H67" s="55">
        <v>2184.94</v>
      </c>
      <c r="I67" s="55">
        <v>2124.5300000000002</v>
      </c>
      <c r="J67" s="55">
        <f t="shared" si="0"/>
        <v>60.409999999999854</v>
      </c>
      <c r="K67" s="56">
        <f t="shared" si="1"/>
        <v>2.7648356476607985E-2</v>
      </c>
      <c r="L67" s="57">
        <v>0</v>
      </c>
      <c r="N67" s="36"/>
      <c r="O67" s="36"/>
      <c r="P67" s="36"/>
      <c r="Q67" s="36"/>
      <c r="R67" s="48"/>
    </row>
    <row r="68" spans="1:18">
      <c r="A68" s="40">
        <v>61</v>
      </c>
      <c r="B68" s="50" t="s">
        <v>43</v>
      </c>
      <c r="C68" s="50"/>
      <c r="D68" s="51"/>
      <c r="E68" s="50"/>
      <c r="F68" s="50"/>
      <c r="G68" s="51"/>
      <c r="H68" s="55">
        <v>3972.05</v>
      </c>
      <c r="I68" s="55">
        <v>3972.05</v>
      </c>
      <c r="J68" s="55">
        <f t="shared" si="0"/>
        <v>0</v>
      </c>
      <c r="K68" s="56">
        <f t="shared" si="1"/>
        <v>0</v>
      </c>
      <c r="L68" s="57">
        <v>0</v>
      </c>
      <c r="N68" s="36"/>
      <c r="O68" s="36"/>
      <c r="P68" s="36"/>
      <c r="Q68" s="36"/>
      <c r="R68" s="48"/>
    </row>
    <row r="69" spans="1:18">
      <c r="A69" s="49">
        <v>62</v>
      </c>
      <c r="B69" s="50" t="s">
        <v>43</v>
      </c>
      <c r="C69" s="50"/>
      <c r="D69" s="51"/>
      <c r="E69" s="50"/>
      <c r="F69" s="50"/>
      <c r="G69" s="51"/>
      <c r="H69" s="55">
        <v>1997.63</v>
      </c>
      <c r="I69" s="55">
        <v>1997.63</v>
      </c>
      <c r="J69" s="55">
        <f t="shared" si="0"/>
        <v>0</v>
      </c>
      <c r="K69" s="56">
        <f t="shared" si="1"/>
        <v>0</v>
      </c>
      <c r="L69" s="57">
        <v>0</v>
      </c>
      <c r="N69" s="36"/>
      <c r="O69" s="36"/>
      <c r="P69" s="36"/>
      <c r="Q69" s="36"/>
      <c r="R69" s="48"/>
    </row>
    <row r="70" spans="1:18">
      <c r="A70" s="49">
        <v>63</v>
      </c>
      <c r="B70" s="50" t="s">
        <v>44</v>
      </c>
      <c r="C70" s="50"/>
      <c r="D70" s="51">
        <v>1</v>
      </c>
      <c r="E70" s="50"/>
      <c r="F70" s="50"/>
      <c r="G70" s="51">
        <v>1</v>
      </c>
      <c r="H70" s="55">
        <v>1797.97</v>
      </c>
      <c r="I70" s="55">
        <v>1794.87</v>
      </c>
      <c r="J70" s="55">
        <f t="shared" si="0"/>
        <v>3.1000000000001364</v>
      </c>
      <c r="K70" s="56">
        <f t="shared" si="1"/>
        <v>1.7241666991107396E-3</v>
      </c>
      <c r="L70" s="57">
        <v>0</v>
      </c>
      <c r="N70" s="36"/>
      <c r="O70" s="36"/>
      <c r="P70" s="36"/>
      <c r="Q70" s="36"/>
      <c r="R70" s="48"/>
    </row>
    <row r="71" spans="1:18">
      <c r="A71" s="49">
        <v>64</v>
      </c>
      <c r="B71" s="50" t="s">
        <v>43</v>
      </c>
      <c r="C71" s="50"/>
      <c r="D71" s="51"/>
      <c r="E71" s="50"/>
      <c r="F71" s="50"/>
      <c r="G71" s="51"/>
      <c r="H71" s="55">
        <v>2148.58</v>
      </c>
      <c r="I71" s="55">
        <v>2148.58</v>
      </c>
      <c r="J71" s="55">
        <f t="shared" si="0"/>
        <v>0</v>
      </c>
      <c r="K71" s="56">
        <f t="shared" si="1"/>
        <v>0</v>
      </c>
      <c r="L71" s="57">
        <v>0</v>
      </c>
      <c r="N71" s="36"/>
      <c r="O71" s="36"/>
      <c r="P71" s="36"/>
      <c r="Q71" s="36"/>
      <c r="R71" s="48"/>
    </row>
    <row r="72" spans="1:18" ht="13" thickBot="1">
      <c r="A72" s="49">
        <v>65</v>
      </c>
      <c r="B72" s="50" t="s">
        <v>43</v>
      </c>
      <c r="C72" s="50"/>
      <c r="D72" s="51"/>
      <c r="E72" s="50"/>
      <c r="F72" s="50"/>
      <c r="G72" s="51"/>
      <c r="H72" s="55">
        <v>1183.1300000000001</v>
      </c>
      <c r="I72" s="55">
        <v>1183.1300000000001</v>
      </c>
      <c r="J72" s="55">
        <f t="shared" si="0"/>
        <v>0</v>
      </c>
      <c r="K72" s="56">
        <f t="shared" si="1"/>
        <v>0</v>
      </c>
      <c r="L72" s="57">
        <v>0</v>
      </c>
      <c r="N72" s="36"/>
      <c r="O72" s="36"/>
      <c r="P72" s="36"/>
      <c r="Q72" s="36"/>
      <c r="R72" s="48"/>
    </row>
    <row r="73" spans="1:18">
      <c r="A73" s="40">
        <v>66</v>
      </c>
      <c r="B73" s="50" t="s">
        <v>43</v>
      </c>
      <c r="C73" s="50"/>
      <c r="D73" s="51"/>
      <c r="E73" s="50"/>
      <c r="F73" s="50"/>
      <c r="G73" s="51"/>
      <c r="H73" s="55">
        <v>592.89</v>
      </c>
      <c r="I73" s="55">
        <v>592.89</v>
      </c>
      <c r="J73" s="55">
        <f t="shared" si="0"/>
        <v>0</v>
      </c>
      <c r="K73" s="56">
        <f t="shared" si="1"/>
        <v>0</v>
      </c>
      <c r="L73" s="57">
        <v>0</v>
      </c>
      <c r="N73" s="36"/>
      <c r="O73" s="36"/>
      <c r="P73" s="36"/>
      <c r="Q73" s="36"/>
      <c r="R73" s="48"/>
    </row>
    <row r="74" spans="1:18">
      <c r="A74" s="49">
        <v>67</v>
      </c>
      <c r="B74" s="50" t="s">
        <v>43</v>
      </c>
      <c r="C74" s="50"/>
      <c r="D74" s="51"/>
      <c r="E74" s="50"/>
      <c r="F74" s="50"/>
      <c r="G74" s="51"/>
      <c r="H74" s="55">
        <v>230.06</v>
      </c>
      <c r="I74" s="55">
        <v>230.06</v>
      </c>
      <c r="J74" s="55">
        <f t="shared" ref="J74:J129" si="2">H74-I74</f>
        <v>0</v>
      </c>
      <c r="K74" s="56">
        <f t="shared" ref="K74:K129" si="3">J74/H74</f>
        <v>0</v>
      </c>
      <c r="L74" s="57">
        <v>0</v>
      </c>
      <c r="N74" s="36"/>
      <c r="O74" s="36"/>
      <c r="P74" s="36"/>
      <c r="Q74" s="36"/>
      <c r="R74" s="48"/>
    </row>
    <row r="75" spans="1:18">
      <c r="A75" s="49">
        <v>68</v>
      </c>
      <c r="B75" s="50" t="s">
        <v>43</v>
      </c>
      <c r="C75" s="50"/>
      <c r="D75" s="51"/>
      <c r="E75" s="50"/>
      <c r="F75" s="50"/>
      <c r="G75" s="51"/>
      <c r="H75" s="55">
        <v>173</v>
      </c>
      <c r="I75" s="55">
        <v>173</v>
      </c>
      <c r="J75" s="55">
        <f t="shared" si="2"/>
        <v>0</v>
      </c>
      <c r="K75" s="56">
        <f t="shared" si="3"/>
        <v>0</v>
      </c>
      <c r="L75" s="57">
        <v>0</v>
      </c>
      <c r="N75" s="36"/>
      <c r="O75" s="36"/>
      <c r="P75" s="36"/>
      <c r="Q75" s="36"/>
      <c r="R75" s="48"/>
    </row>
    <row r="76" spans="1:18">
      <c r="A76" s="49">
        <v>69</v>
      </c>
      <c r="B76" s="50" t="s">
        <v>43</v>
      </c>
      <c r="C76" s="50"/>
      <c r="D76" s="51"/>
      <c r="E76" s="50"/>
      <c r="F76" s="50"/>
      <c r="G76" s="51"/>
      <c r="H76" s="55">
        <v>271.83999999999997</v>
      </c>
      <c r="I76" s="55">
        <v>271.83999999999997</v>
      </c>
      <c r="J76" s="55">
        <f t="shared" si="2"/>
        <v>0</v>
      </c>
      <c r="K76" s="56">
        <f t="shared" si="3"/>
        <v>0</v>
      </c>
      <c r="L76" s="57">
        <v>0</v>
      </c>
      <c r="N76" s="36"/>
      <c r="O76" s="36"/>
      <c r="P76" s="36"/>
      <c r="Q76" s="36"/>
      <c r="R76" s="48"/>
    </row>
    <row r="77" spans="1:18" ht="13" thickBot="1">
      <c r="A77" s="49">
        <v>70</v>
      </c>
      <c r="B77" s="50" t="s">
        <v>43</v>
      </c>
      <c r="C77" s="50"/>
      <c r="D77" s="51"/>
      <c r="E77" s="50"/>
      <c r="F77" s="50"/>
      <c r="G77" s="51"/>
      <c r="H77" s="55">
        <v>421.87</v>
      </c>
      <c r="I77" s="55">
        <v>421.87</v>
      </c>
      <c r="J77" s="55">
        <f t="shared" si="2"/>
        <v>0</v>
      </c>
      <c r="K77" s="56">
        <f t="shared" si="3"/>
        <v>0</v>
      </c>
      <c r="L77" s="57">
        <v>0</v>
      </c>
      <c r="N77" s="36"/>
      <c r="O77" s="36"/>
      <c r="P77" s="36"/>
      <c r="Q77" s="36"/>
      <c r="R77" s="48"/>
    </row>
    <row r="78" spans="1:18">
      <c r="A78" s="40">
        <v>71</v>
      </c>
      <c r="B78" s="50" t="s">
        <v>43</v>
      </c>
      <c r="C78" s="50"/>
      <c r="D78" s="51"/>
      <c r="E78" s="50"/>
      <c r="F78" s="50"/>
      <c r="G78" s="51"/>
      <c r="H78" s="55">
        <v>700.32</v>
      </c>
      <c r="I78" s="55">
        <v>700.32</v>
      </c>
      <c r="J78" s="55">
        <f t="shared" si="2"/>
        <v>0</v>
      </c>
      <c r="K78" s="56">
        <f t="shared" si="3"/>
        <v>0</v>
      </c>
      <c r="L78" s="57">
        <v>0</v>
      </c>
      <c r="N78" s="36"/>
      <c r="O78" s="36"/>
      <c r="P78" s="36"/>
      <c r="Q78" s="36"/>
      <c r="R78" s="48"/>
    </row>
    <row r="79" spans="1:18">
      <c r="A79" s="49">
        <v>72</v>
      </c>
      <c r="B79" s="50" t="s">
        <v>43</v>
      </c>
      <c r="C79" s="50"/>
      <c r="D79" s="51"/>
      <c r="E79" s="50"/>
      <c r="F79" s="50"/>
      <c r="G79" s="51"/>
      <c r="H79" s="55">
        <v>894.72</v>
      </c>
      <c r="I79" s="55">
        <v>894.72</v>
      </c>
      <c r="J79" s="55">
        <f t="shared" si="2"/>
        <v>0</v>
      </c>
      <c r="K79" s="56">
        <f t="shared" si="3"/>
        <v>0</v>
      </c>
      <c r="L79" s="57">
        <v>0</v>
      </c>
      <c r="N79" s="36"/>
      <c r="O79" s="36"/>
      <c r="P79" s="36"/>
      <c r="Q79" s="36"/>
      <c r="R79" s="48"/>
    </row>
    <row r="80" spans="1:18">
      <c r="A80" s="49">
        <v>73</v>
      </c>
      <c r="B80" s="50" t="s">
        <v>43</v>
      </c>
      <c r="C80" s="50"/>
      <c r="D80" s="51"/>
      <c r="E80" s="50"/>
      <c r="F80" s="50"/>
      <c r="G80" s="51"/>
      <c r="H80" s="55">
        <v>1282.3499999999999</v>
      </c>
      <c r="I80" s="55">
        <v>1282.3499999999999</v>
      </c>
      <c r="J80" s="55">
        <f t="shared" si="2"/>
        <v>0</v>
      </c>
      <c r="K80" s="56">
        <f t="shared" si="3"/>
        <v>0</v>
      </c>
      <c r="L80" s="57">
        <v>0</v>
      </c>
      <c r="N80" s="36"/>
      <c r="O80" s="36"/>
      <c r="P80" s="36"/>
      <c r="Q80" s="36"/>
      <c r="R80" s="48"/>
    </row>
    <row r="81" spans="1:18">
      <c r="A81" s="49">
        <v>74</v>
      </c>
      <c r="B81" s="50" t="s">
        <v>43</v>
      </c>
      <c r="C81" s="50"/>
      <c r="D81" s="51"/>
      <c r="E81" s="50"/>
      <c r="F81" s="50"/>
      <c r="G81" s="51"/>
      <c r="H81" s="55">
        <v>908.79</v>
      </c>
      <c r="I81" s="55">
        <v>908.79</v>
      </c>
      <c r="J81" s="55">
        <f t="shared" si="2"/>
        <v>0</v>
      </c>
      <c r="K81" s="56">
        <f t="shared" si="3"/>
        <v>0</v>
      </c>
      <c r="L81" s="57">
        <v>0</v>
      </c>
      <c r="N81" s="36"/>
      <c r="O81" s="36"/>
      <c r="P81" s="36"/>
      <c r="Q81" s="36"/>
      <c r="R81" s="48"/>
    </row>
    <row r="82" spans="1:18" ht="13" thickBot="1">
      <c r="A82" s="49">
        <v>75</v>
      </c>
      <c r="B82" s="50" t="s">
        <v>43</v>
      </c>
      <c r="C82" s="50"/>
      <c r="D82" s="51"/>
      <c r="E82" s="50"/>
      <c r="F82" s="50"/>
      <c r="G82" s="51"/>
      <c r="H82" s="55">
        <v>1615.27</v>
      </c>
      <c r="I82" s="55">
        <v>1615.27</v>
      </c>
      <c r="J82" s="55">
        <f t="shared" si="2"/>
        <v>0</v>
      </c>
      <c r="K82" s="56">
        <f t="shared" si="3"/>
        <v>0</v>
      </c>
      <c r="L82" s="57">
        <v>0</v>
      </c>
      <c r="N82" s="36"/>
      <c r="O82" s="36"/>
      <c r="P82" s="36"/>
      <c r="Q82" s="36"/>
      <c r="R82" s="48"/>
    </row>
    <row r="83" spans="1:18">
      <c r="A83" s="40">
        <v>76</v>
      </c>
      <c r="B83" s="50" t="s">
        <v>43</v>
      </c>
      <c r="C83" s="50"/>
      <c r="D83" s="51"/>
      <c r="E83" s="50"/>
      <c r="F83" s="50"/>
      <c r="G83" s="51"/>
      <c r="H83" s="55">
        <v>396.88</v>
      </c>
      <c r="I83" s="55">
        <v>396.88</v>
      </c>
      <c r="J83" s="55">
        <f t="shared" si="2"/>
        <v>0</v>
      </c>
      <c r="K83" s="56">
        <f t="shared" si="3"/>
        <v>0</v>
      </c>
      <c r="L83" s="57">
        <v>0</v>
      </c>
      <c r="N83" s="36"/>
      <c r="O83" s="36"/>
      <c r="P83" s="36"/>
      <c r="Q83" s="36"/>
      <c r="R83" s="48"/>
    </row>
    <row r="84" spans="1:18">
      <c r="A84" s="49">
        <v>77</v>
      </c>
      <c r="B84" s="50" t="s">
        <v>43</v>
      </c>
      <c r="C84" s="50"/>
      <c r="D84" s="51"/>
      <c r="E84" s="50"/>
      <c r="F84" s="50"/>
      <c r="G84" s="51"/>
      <c r="H84" s="55">
        <v>295.29000000000002</v>
      </c>
      <c r="I84" s="55">
        <v>295.29000000000002</v>
      </c>
      <c r="J84" s="55">
        <f t="shared" si="2"/>
        <v>0</v>
      </c>
      <c r="K84" s="56">
        <f t="shared" si="3"/>
        <v>0</v>
      </c>
      <c r="L84" s="57">
        <v>0</v>
      </c>
      <c r="N84" s="36"/>
      <c r="O84" s="36"/>
      <c r="P84" s="36"/>
      <c r="Q84" s="36"/>
      <c r="R84" s="48"/>
    </row>
    <row r="85" spans="1:18">
      <c r="A85" s="49">
        <v>78</v>
      </c>
      <c r="B85" s="50" t="s">
        <v>44</v>
      </c>
      <c r="C85" s="50"/>
      <c r="D85" s="51">
        <v>1</v>
      </c>
      <c r="E85" s="50"/>
      <c r="F85" s="50"/>
      <c r="G85" s="51">
        <v>1</v>
      </c>
      <c r="H85" s="55">
        <v>10782.09</v>
      </c>
      <c r="I85" s="55">
        <v>10669.38</v>
      </c>
      <c r="J85" s="55">
        <f t="shared" si="2"/>
        <v>112.71000000000095</v>
      </c>
      <c r="K85" s="56">
        <f t="shared" si="3"/>
        <v>1.0453446409740686E-2</v>
      </c>
      <c r="L85" s="57">
        <v>0</v>
      </c>
      <c r="N85" s="36"/>
      <c r="O85" s="36"/>
      <c r="P85" s="36"/>
      <c r="Q85" s="36"/>
      <c r="R85" s="48"/>
    </row>
    <row r="86" spans="1:18">
      <c r="A86" s="49">
        <v>79</v>
      </c>
      <c r="B86" s="50" t="s">
        <v>43</v>
      </c>
      <c r="C86" s="50"/>
      <c r="D86" s="51"/>
      <c r="E86" s="50"/>
      <c r="F86" s="50"/>
      <c r="G86" s="51"/>
      <c r="H86" s="55">
        <v>249.67</v>
      </c>
      <c r="I86" s="55">
        <v>249.67</v>
      </c>
      <c r="J86" s="55">
        <f t="shared" si="2"/>
        <v>0</v>
      </c>
      <c r="K86" s="56">
        <f t="shared" si="3"/>
        <v>0</v>
      </c>
      <c r="L86" s="57">
        <v>0</v>
      </c>
      <c r="N86" s="36"/>
      <c r="O86" s="36"/>
      <c r="P86" s="36"/>
      <c r="Q86" s="36"/>
      <c r="R86" s="48"/>
    </row>
    <row r="87" spans="1:18" ht="13" thickBot="1">
      <c r="A87" s="49">
        <v>80</v>
      </c>
      <c r="B87" s="50" t="s">
        <v>43</v>
      </c>
      <c r="C87" s="50"/>
      <c r="D87" s="51"/>
      <c r="E87" s="50"/>
      <c r="F87" s="50"/>
      <c r="G87" s="51"/>
      <c r="H87" s="55">
        <v>481.68</v>
      </c>
      <c r="I87" s="55">
        <v>481.68</v>
      </c>
      <c r="J87" s="55">
        <f t="shared" si="2"/>
        <v>0</v>
      </c>
      <c r="K87" s="56">
        <f t="shared" si="3"/>
        <v>0</v>
      </c>
      <c r="L87" s="57">
        <v>0</v>
      </c>
      <c r="N87" s="36"/>
      <c r="O87" s="36"/>
      <c r="P87" s="36"/>
      <c r="Q87" s="36"/>
      <c r="R87" s="48"/>
    </row>
    <row r="88" spans="1:18">
      <c r="A88" s="40">
        <v>81</v>
      </c>
      <c r="B88" s="50" t="s">
        <v>43</v>
      </c>
      <c r="C88" s="50"/>
      <c r="D88" s="51"/>
      <c r="E88" s="50"/>
      <c r="F88" s="50"/>
      <c r="G88" s="51"/>
      <c r="H88" s="55">
        <v>647.38</v>
      </c>
      <c r="I88" s="55">
        <v>647.38</v>
      </c>
      <c r="J88" s="55">
        <f t="shared" si="2"/>
        <v>0</v>
      </c>
      <c r="K88" s="56">
        <f t="shared" si="3"/>
        <v>0</v>
      </c>
      <c r="L88" s="57">
        <v>0</v>
      </c>
      <c r="N88" s="36"/>
      <c r="O88" s="36"/>
      <c r="P88" s="36"/>
      <c r="Q88" s="36"/>
      <c r="R88" s="48"/>
    </row>
    <row r="89" spans="1:18">
      <c r="A89" s="49">
        <v>82</v>
      </c>
      <c r="B89" s="50" t="s">
        <v>44</v>
      </c>
      <c r="C89" s="50"/>
      <c r="D89" s="51">
        <v>1</v>
      </c>
      <c r="E89" s="50"/>
      <c r="F89" s="50"/>
      <c r="G89" s="51">
        <v>1</v>
      </c>
      <c r="H89" s="55">
        <v>459.82</v>
      </c>
      <c r="I89" s="55">
        <v>459.14</v>
      </c>
      <c r="J89" s="55">
        <f t="shared" si="2"/>
        <v>0.68000000000000682</v>
      </c>
      <c r="K89" s="56">
        <f t="shared" si="3"/>
        <v>1.4788395459092837E-3</v>
      </c>
      <c r="L89" s="57">
        <v>0</v>
      </c>
      <c r="N89" s="36"/>
      <c r="O89" s="36"/>
      <c r="P89" s="36"/>
      <c r="Q89" s="36"/>
      <c r="R89" s="48"/>
    </row>
    <row r="90" spans="1:18">
      <c r="A90" s="49">
        <v>83</v>
      </c>
      <c r="B90" s="50" t="s">
        <v>44</v>
      </c>
      <c r="C90" s="50"/>
      <c r="D90" s="51">
        <v>1</v>
      </c>
      <c r="E90" s="50"/>
      <c r="F90" s="50"/>
      <c r="G90" s="51">
        <v>1</v>
      </c>
      <c r="H90" s="55">
        <v>451.74</v>
      </c>
      <c r="I90" s="55">
        <v>446.43</v>
      </c>
      <c r="J90" s="55">
        <f t="shared" si="2"/>
        <v>5.3100000000000023</v>
      </c>
      <c r="K90" s="56">
        <f t="shared" si="3"/>
        <v>1.1754549076902649E-2</v>
      </c>
      <c r="L90" s="57">
        <v>0</v>
      </c>
      <c r="N90" s="36"/>
      <c r="O90" s="36"/>
      <c r="P90" s="36"/>
      <c r="Q90" s="36"/>
      <c r="R90" s="48"/>
    </row>
    <row r="91" spans="1:18">
      <c r="A91" s="49">
        <v>84</v>
      </c>
      <c r="B91" s="50" t="s">
        <v>43</v>
      </c>
      <c r="C91" s="50"/>
      <c r="D91" s="51"/>
      <c r="E91" s="50"/>
      <c r="F91" s="50"/>
      <c r="G91" s="51"/>
      <c r="H91" s="55">
        <v>947.78</v>
      </c>
      <c r="I91" s="55">
        <v>947.78</v>
      </c>
      <c r="J91" s="55">
        <f t="shared" si="2"/>
        <v>0</v>
      </c>
      <c r="K91" s="56">
        <f t="shared" si="3"/>
        <v>0</v>
      </c>
      <c r="L91" s="57">
        <v>0</v>
      </c>
      <c r="N91" s="36"/>
      <c r="O91" s="36"/>
      <c r="P91" s="36"/>
      <c r="Q91" s="36"/>
      <c r="R91" s="48"/>
    </row>
    <row r="92" spans="1:18" ht="14.25" customHeight="1" thickBot="1">
      <c r="A92" s="49">
        <v>85</v>
      </c>
      <c r="B92" s="50" t="s">
        <v>43</v>
      </c>
      <c r="C92" s="50"/>
      <c r="D92" s="51"/>
      <c r="E92" s="50"/>
      <c r="F92" s="50"/>
      <c r="G92" s="51"/>
      <c r="H92" s="55">
        <v>524.82000000000005</v>
      </c>
      <c r="I92" s="55">
        <v>524.82000000000005</v>
      </c>
      <c r="J92" s="55">
        <f t="shared" si="2"/>
        <v>0</v>
      </c>
      <c r="K92" s="56">
        <f t="shared" si="3"/>
        <v>0</v>
      </c>
      <c r="L92" s="57">
        <v>0</v>
      </c>
      <c r="N92" s="36"/>
      <c r="O92" s="36"/>
      <c r="P92" s="36"/>
      <c r="Q92" s="36"/>
      <c r="R92" s="48"/>
    </row>
    <row r="93" spans="1:18">
      <c r="A93" s="40">
        <v>86</v>
      </c>
      <c r="B93" s="50" t="s">
        <v>43</v>
      </c>
      <c r="C93" s="50"/>
      <c r="D93" s="51"/>
      <c r="E93" s="50"/>
      <c r="F93" s="50"/>
      <c r="G93" s="51"/>
      <c r="H93" s="55">
        <v>2544.12</v>
      </c>
      <c r="I93" s="55">
        <v>2544.12</v>
      </c>
      <c r="J93" s="55">
        <f t="shared" si="2"/>
        <v>0</v>
      </c>
      <c r="K93" s="56">
        <f t="shared" si="3"/>
        <v>0</v>
      </c>
      <c r="L93" s="57">
        <v>0</v>
      </c>
      <c r="N93" s="36"/>
      <c r="O93" s="36"/>
      <c r="P93" s="36"/>
      <c r="Q93" s="36"/>
      <c r="R93" s="48"/>
    </row>
    <row r="94" spans="1:18">
      <c r="A94" s="49">
        <v>87</v>
      </c>
      <c r="B94" s="50" t="s">
        <v>43</v>
      </c>
      <c r="C94" s="50"/>
      <c r="D94" s="51"/>
      <c r="E94" s="50"/>
      <c r="F94" s="50"/>
      <c r="G94" s="51"/>
      <c r="H94" s="55">
        <v>2393.71</v>
      </c>
      <c r="I94" s="55">
        <v>2393.71</v>
      </c>
      <c r="J94" s="55">
        <f t="shared" si="2"/>
        <v>0</v>
      </c>
      <c r="K94" s="56">
        <f t="shared" si="3"/>
        <v>0</v>
      </c>
      <c r="L94" s="57">
        <v>0</v>
      </c>
      <c r="N94" s="36"/>
      <c r="O94" s="36"/>
      <c r="P94" s="36"/>
      <c r="Q94" s="36"/>
      <c r="R94" s="48"/>
    </row>
    <row r="95" spans="1:18">
      <c r="A95" s="49">
        <v>88</v>
      </c>
      <c r="B95" s="50" t="s">
        <v>43</v>
      </c>
      <c r="C95" s="50"/>
      <c r="D95" s="51"/>
      <c r="E95" s="50"/>
      <c r="F95" s="50"/>
      <c r="G95" s="51"/>
      <c r="H95" s="55">
        <v>299.81</v>
      </c>
      <c r="I95" s="55">
        <v>299.81</v>
      </c>
      <c r="J95" s="55">
        <f t="shared" si="2"/>
        <v>0</v>
      </c>
      <c r="K95" s="56">
        <f t="shared" si="3"/>
        <v>0</v>
      </c>
      <c r="L95" s="57">
        <v>0</v>
      </c>
      <c r="N95" s="36"/>
      <c r="O95" s="36"/>
      <c r="P95" s="36"/>
      <c r="Q95" s="36"/>
      <c r="R95" s="48"/>
    </row>
    <row r="96" spans="1:18">
      <c r="A96" s="49">
        <v>89</v>
      </c>
      <c r="B96" s="50" t="s">
        <v>43</v>
      </c>
      <c r="C96" s="50"/>
      <c r="D96" s="51"/>
      <c r="E96" s="50"/>
      <c r="F96" s="50"/>
      <c r="G96" s="51"/>
      <c r="H96" s="55">
        <v>6447.79</v>
      </c>
      <c r="I96" s="55">
        <v>6447.79</v>
      </c>
      <c r="J96" s="55">
        <f t="shared" si="2"/>
        <v>0</v>
      </c>
      <c r="K96" s="56">
        <f t="shared" si="3"/>
        <v>0</v>
      </c>
      <c r="L96" s="57">
        <v>0</v>
      </c>
      <c r="N96" s="36"/>
      <c r="O96" s="36"/>
      <c r="P96" s="36"/>
      <c r="Q96" s="36"/>
      <c r="R96" s="48"/>
    </row>
    <row r="97" spans="1:18" ht="13" thickBot="1">
      <c r="A97" s="49">
        <v>90</v>
      </c>
      <c r="B97" s="50" t="s">
        <v>43</v>
      </c>
      <c r="C97" s="50"/>
      <c r="D97" s="51"/>
      <c r="E97" s="50"/>
      <c r="F97" s="50"/>
      <c r="G97" s="51"/>
      <c r="H97" s="55">
        <v>1176.5999999999999</v>
      </c>
      <c r="I97" s="55">
        <v>1176.5999999999999</v>
      </c>
      <c r="J97" s="55">
        <f t="shared" si="2"/>
        <v>0</v>
      </c>
      <c r="K97" s="56">
        <f t="shared" si="3"/>
        <v>0</v>
      </c>
      <c r="L97" s="57">
        <v>0</v>
      </c>
      <c r="N97" s="36"/>
      <c r="O97" s="36"/>
      <c r="P97" s="36"/>
      <c r="Q97" s="36"/>
      <c r="R97" s="48"/>
    </row>
    <row r="98" spans="1:18">
      <c r="A98" s="40">
        <v>91</v>
      </c>
      <c r="B98" s="50" t="s">
        <v>43</v>
      </c>
      <c r="C98" s="50"/>
      <c r="D98" s="51"/>
      <c r="E98" s="50"/>
      <c r="F98" s="50"/>
      <c r="G98" s="51"/>
      <c r="H98" s="55">
        <v>17470.29</v>
      </c>
      <c r="I98" s="55">
        <v>17470.29</v>
      </c>
      <c r="J98" s="55">
        <f t="shared" si="2"/>
        <v>0</v>
      </c>
      <c r="K98" s="56">
        <f t="shared" si="3"/>
        <v>0</v>
      </c>
      <c r="L98" s="57">
        <v>0</v>
      </c>
      <c r="N98" s="36"/>
      <c r="O98" s="36"/>
      <c r="P98" s="36"/>
      <c r="Q98" s="36"/>
      <c r="R98" s="48"/>
    </row>
    <row r="99" spans="1:18">
      <c r="A99" s="49">
        <v>92</v>
      </c>
      <c r="B99" s="50" t="s">
        <v>43</v>
      </c>
      <c r="C99" s="50"/>
      <c r="D99" s="51"/>
      <c r="E99" s="50"/>
      <c r="F99" s="50"/>
      <c r="G99" s="51"/>
      <c r="H99" s="55">
        <v>521.69000000000005</v>
      </c>
      <c r="I99" s="55">
        <v>521.69000000000005</v>
      </c>
      <c r="J99" s="55">
        <f t="shared" si="2"/>
        <v>0</v>
      </c>
      <c r="K99" s="56">
        <f t="shared" si="3"/>
        <v>0</v>
      </c>
      <c r="L99" s="57">
        <v>0</v>
      </c>
      <c r="N99" s="36"/>
      <c r="O99" s="36"/>
      <c r="P99" s="36"/>
      <c r="Q99" s="36"/>
      <c r="R99" s="48"/>
    </row>
    <row r="100" spans="1:18">
      <c r="A100" s="49">
        <v>93</v>
      </c>
      <c r="B100" s="50" t="s">
        <v>43</v>
      </c>
      <c r="C100" s="50"/>
      <c r="D100" s="51"/>
      <c r="E100" s="50"/>
      <c r="F100" s="50"/>
      <c r="G100" s="51"/>
      <c r="H100" s="55">
        <v>1872.5</v>
      </c>
      <c r="I100" s="55">
        <v>1872.5</v>
      </c>
      <c r="J100" s="55">
        <f t="shared" si="2"/>
        <v>0</v>
      </c>
      <c r="K100" s="56">
        <f t="shared" si="3"/>
        <v>0</v>
      </c>
      <c r="L100" s="57">
        <v>0</v>
      </c>
      <c r="N100" s="36"/>
      <c r="O100" s="36"/>
      <c r="P100" s="36"/>
      <c r="Q100" s="36"/>
      <c r="R100" s="48"/>
    </row>
    <row r="101" spans="1:18">
      <c r="A101" s="49">
        <v>94</v>
      </c>
      <c r="B101" s="50" t="s">
        <v>43</v>
      </c>
      <c r="C101" s="50"/>
      <c r="D101" s="51"/>
      <c r="E101" s="50"/>
      <c r="F101" s="50"/>
      <c r="G101" s="51"/>
      <c r="H101" s="55">
        <v>309.89999999999998</v>
      </c>
      <c r="I101" s="55">
        <v>309.89999999999998</v>
      </c>
      <c r="J101" s="55">
        <f t="shared" si="2"/>
        <v>0</v>
      </c>
      <c r="K101" s="56">
        <f t="shared" si="3"/>
        <v>0</v>
      </c>
      <c r="L101" s="57">
        <v>0</v>
      </c>
      <c r="N101" s="36"/>
      <c r="O101" s="36"/>
      <c r="P101" s="36"/>
      <c r="Q101" s="36"/>
      <c r="R101" s="48"/>
    </row>
    <row r="102" spans="1:18" ht="13" thickBot="1">
      <c r="A102" s="49">
        <v>95</v>
      </c>
      <c r="B102" s="50" t="s">
        <v>43</v>
      </c>
      <c r="C102" s="50"/>
      <c r="D102" s="51"/>
      <c r="E102" s="50"/>
      <c r="F102" s="50"/>
      <c r="G102" s="51"/>
      <c r="H102" s="55">
        <v>968.86</v>
      </c>
      <c r="I102" s="55">
        <v>968.86</v>
      </c>
      <c r="J102" s="55">
        <f t="shared" si="2"/>
        <v>0</v>
      </c>
      <c r="K102" s="56">
        <f t="shared" si="3"/>
        <v>0</v>
      </c>
      <c r="L102" s="57">
        <v>0</v>
      </c>
      <c r="N102" s="36"/>
      <c r="O102" s="36"/>
      <c r="P102" s="36"/>
      <c r="Q102" s="36"/>
      <c r="R102" s="48"/>
    </row>
    <row r="103" spans="1:18">
      <c r="A103" s="40">
        <v>96</v>
      </c>
      <c r="B103" s="50" t="s">
        <v>43</v>
      </c>
      <c r="C103" s="50"/>
      <c r="D103" s="51"/>
      <c r="E103" s="50"/>
      <c r="F103" s="50"/>
      <c r="G103" s="58"/>
      <c r="H103" s="55">
        <v>2343.4884000000002</v>
      </c>
      <c r="I103" s="55">
        <v>2343.4884000000002</v>
      </c>
      <c r="J103" s="55">
        <f t="shared" si="2"/>
        <v>0</v>
      </c>
      <c r="K103" s="56">
        <f t="shared" si="3"/>
        <v>0</v>
      </c>
      <c r="L103" s="57">
        <v>0</v>
      </c>
      <c r="N103" s="36"/>
      <c r="O103" s="36"/>
      <c r="P103" s="36"/>
      <c r="Q103" s="36"/>
      <c r="R103" s="36"/>
    </row>
    <row r="104" spans="1:18">
      <c r="A104" s="49">
        <v>97</v>
      </c>
      <c r="B104" s="50" t="s">
        <v>43</v>
      </c>
      <c r="C104" s="50"/>
      <c r="D104" s="51"/>
      <c r="E104" s="50"/>
      <c r="F104" s="50"/>
      <c r="G104" s="58"/>
      <c r="H104" s="55">
        <v>21937.8462</v>
      </c>
      <c r="I104" s="55">
        <v>21937.8462</v>
      </c>
      <c r="J104" s="55">
        <f t="shared" si="2"/>
        <v>0</v>
      </c>
      <c r="K104" s="56">
        <f t="shared" si="3"/>
        <v>0</v>
      </c>
      <c r="L104" s="57">
        <v>0</v>
      </c>
      <c r="N104" s="59"/>
      <c r="O104" s="60"/>
      <c r="P104" s="60"/>
      <c r="Q104" s="37"/>
      <c r="R104" s="37"/>
    </row>
    <row r="105" spans="1:18">
      <c r="A105" s="49">
        <v>98</v>
      </c>
      <c r="B105" s="50" t="s">
        <v>43</v>
      </c>
      <c r="C105" s="50"/>
      <c r="D105" s="51"/>
      <c r="E105" s="50"/>
      <c r="F105" s="50"/>
      <c r="G105" s="58"/>
      <c r="H105" s="55">
        <v>2805.52</v>
      </c>
      <c r="I105" s="55">
        <v>2805.5178000000001</v>
      </c>
      <c r="J105" s="55">
        <f t="shared" si="2"/>
        <v>2.1999999999025022E-3</v>
      </c>
      <c r="K105" s="56">
        <f t="shared" si="3"/>
        <v>7.8416835378200911E-7</v>
      </c>
      <c r="L105" s="57">
        <v>0</v>
      </c>
      <c r="N105" s="59"/>
      <c r="O105" s="60"/>
      <c r="P105" s="60"/>
      <c r="Q105" s="37"/>
      <c r="R105" s="37"/>
    </row>
    <row r="106" spans="1:18">
      <c r="A106" s="49">
        <v>99</v>
      </c>
      <c r="B106" s="50" t="s">
        <v>43</v>
      </c>
      <c r="C106" s="50"/>
      <c r="D106" s="51"/>
      <c r="E106" s="50"/>
      <c r="F106" s="50"/>
      <c r="G106" s="58"/>
      <c r="H106" s="55">
        <v>511.25</v>
      </c>
      <c r="I106" s="55">
        <v>511.25</v>
      </c>
      <c r="J106" s="55">
        <f t="shared" si="2"/>
        <v>0</v>
      </c>
      <c r="K106" s="56">
        <f t="shared" si="3"/>
        <v>0</v>
      </c>
      <c r="L106" s="57">
        <v>0</v>
      </c>
      <c r="N106" s="59"/>
      <c r="O106" s="60"/>
      <c r="P106" s="60"/>
      <c r="Q106" s="37"/>
      <c r="R106" s="37"/>
    </row>
    <row r="107" spans="1:18" ht="13" thickBot="1">
      <c r="A107" s="49">
        <v>100</v>
      </c>
      <c r="B107" s="50" t="s">
        <v>43</v>
      </c>
      <c r="C107" s="50"/>
      <c r="D107" s="51"/>
      <c r="E107" s="50"/>
      <c r="F107" s="50"/>
      <c r="G107" s="58"/>
      <c r="H107" s="55">
        <v>46450.26</v>
      </c>
      <c r="I107" s="55">
        <v>46450.26</v>
      </c>
      <c r="J107" s="55">
        <f t="shared" si="2"/>
        <v>0</v>
      </c>
      <c r="K107" s="56">
        <f t="shared" si="3"/>
        <v>0</v>
      </c>
      <c r="L107" s="57">
        <v>0</v>
      </c>
      <c r="N107" s="59"/>
      <c r="O107" s="60"/>
      <c r="P107" s="60"/>
      <c r="Q107" s="37"/>
      <c r="R107" s="37"/>
    </row>
    <row r="108" spans="1:18">
      <c r="A108" s="40">
        <v>101</v>
      </c>
      <c r="B108" s="50" t="s">
        <v>43</v>
      </c>
      <c r="C108" s="50"/>
      <c r="D108" s="51"/>
      <c r="E108" s="50"/>
      <c r="F108" s="50"/>
      <c r="G108" s="58"/>
      <c r="H108" s="55">
        <v>27071.15</v>
      </c>
      <c r="I108" s="55">
        <v>27071.15</v>
      </c>
      <c r="J108" s="55">
        <f t="shared" si="2"/>
        <v>0</v>
      </c>
      <c r="K108" s="56">
        <f t="shared" si="3"/>
        <v>0</v>
      </c>
      <c r="L108" s="57">
        <v>0</v>
      </c>
      <c r="N108" s="59"/>
      <c r="O108" s="60"/>
      <c r="P108" s="60"/>
      <c r="Q108" s="37"/>
      <c r="R108" s="37"/>
    </row>
    <row r="109" spans="1:18">
      <c r="A109" s="49">
        <v>102</v>
      </c>
      <c r="B109" s="50" t="s">
        <v>43</v>
      </c>
      <c r="C109" s="50"/>
      <c r="D109" s="51"/>
      <c r="E109" s="50"/>
      <c r="F109" s="50"/>
      <c r="G109" s="58"/>
      <c r="H109" s="55">
        <v>32657.84</v>
      </c>
      <c r="I109" s="55">
        <v>32657.84</v>
      </c>
      <c r="J109" s="55">
        <f t="shared" si="2"/>
        <v>0</v>
      </c>
      <c r="K109" s="56">
        <f t="shared" si="3"/>
        <v>0</v>
      </c>
      <c r="L109" s="57">
        <v>0</v>
      </c>
      <c r="N109" s="59"/>
      <c r="O109" s="60"/>
      <c r="P109" s="60"/>
      <c r="Q109" s="37"/>
      <c r="R109" s="37"/>
    </row>
    <row r="110" spans="1:18">
      <c r="A110" s="49">
        <v>103</v>
      </c>
      <c r="B110" s="50" t="s">
        <v>43</v>
      </c>
      <c r="C110" s="50"/>
      <c r="D110" s="51"/>
      <c r="E110" s="50"/>
      <c r="F110" s="50"/>
      <c r="G110" s="58"/>
      <c r="H110" s="55">
        <v>12160.33</v>
      </c>
      <c r="I110" s="55">
        <v>12160.33</v>
      </c>
      <c r="J110" s="55">
        <f t="shared" si="2"/>
        <v>0</v>
      </c>
      <c r="K110" s="56">
        <f t="shared" si="3"/>
        <v>0</v>
      </c>
      <c r="L110" s="57">
        <v>0</v>
      </c>
      <c r="N110" s="59"/>
      <c r="O110" s="60"/>
      <c r="P110" s="60"/>
      <c r="Q110" s="37"/>
      <c r="R110" s="37"/>
    </row>
    <row r="111" spans="1:18">
      <c r="A111" s="49">
        <v>104</v>
      </c>
      <c r="B111" s="50" t="s">
        <v>43</v>
      </c>
      <c r="C111" s="50"/>
      <c r="D111" s="51"/>
      <c r="E111" s="50"/>
      <c r="F111" s="50"/>
      <c r="G111" s="58"/>
      <c r="H111" s="55">
        <v>1418.83</v>
      </c>
      <c r="I111" s="55">
        <v>1418.83</v>
      </c>
      <c r="J111" s="55">
        <f t="shared" si="2"/>
        <v>0</v>
      </c>
      <c r="K111" s="56">
        <f t="shared" si="3"/>
        <v>0</v>
      </c>
      <c r="L111" s="57">
        <v>0</v>
      </c>
      <c r="N111" s="59"/>
      <c r="O111" s="60"/>
      <c r="P111" s="60"/>
      <c r="Q111" s="37"/>
      <c r="R111" s="37"/>
    </row>
    <row r="112" spans="1:18" ht="13" thickBot="1">
      <c r="A112" s="49">
        <v>105</v>
      </c>
      <c r="B112" s="50" t="s">
        <v>43</v>
      </c>
      <c r="C112" s="50"/>
      <c r="D112" s="51"/>
      <c r="E112" s="50"/>
      <c r="F112" s="50"/>
      <c r="G112" s="58"/>
      <c r="H112" s="55">
        <v>45902.5</v>
      </c>
      <c r="I112" s="55">
        <v>45902.5</v>
      </c>
      <c r="J112" s="55">
        <f t="shared" si="2"/>
        <v>0</v>
      </c>
      <c r="K112" s="56">
        <f t="shared" si="3"/>
        <v>0</v>
      </c>
      <c r="L112" s="57">
        <v>0</v>
      </c>
      <c r="N112" s="59"/>
      <c r="O112" s="60"/>
      <c r="P112" s="60"/>
      <c r="Q112" s="37"/>
      <c r="R112" s="37"/>
    </row>
    <row r="113" spans="1:20">
      <c r="A113" s="40">
        <v>106</v>
      </c>
      <c r="B113" s="50" t="s">
        <v>43</v>
      </c>
      <c r="C113" s="50"/>
      <c r="D113" s="51"/>
      <c r="E113" s="50"/>
      <c r="F113" s="50"/>
      <c r="G113" s="58"/>
      <c r="H113" s="55">
        <v>337533.2</v>
      </c>
      <c r="I113" s="55">
        <v>337533.2</v>
      </c>
      <c r="J113" s="55">
        <f t="shared" si="2"/>
        <v>0</v>
      </c>
      <c r="K113" s="56">
        <f t="shared" si="3"/>
        <v>0</v>
      </c>
      <c r="L113" s="57">
        <v>0</v>
      </c>
      <c r="N113" s="59"/>
      <c r="O113" s="60"/>
      <c r="P113" s="60"/>
      <c r="Q113" s="37"/>
      <c r="R113" s="37"/>
    </row>
    <row r="114" spans="1:20">
      <c r="A114" s="49">
        <v>107</v>
      </c>
      <c r="B114" s="50" t="s">
        <v>43</v>
      </c>
      <c r="C114" s="50"/>
      <c r="D114" s="51"/>
      <c r="E114" s="50"/>
      <c r="F114" s="50"/>
      <c r="G114" s="58"/>
      <c r="H114" s="55">
        <v>154.62900000000002</v>
      </c>
      <c r="I114" s="55">
        <v>154.62900000000002</v>
      </c>
      <c r="J114" s="55">
        <f t="shared" si="2"/>
        <v>0</v>
      </c>
      <c r="K114" s="56">
        <f t="shared" si="3"/>
        <v>0</v>
      </c>
      <c r="L114" s="57">
        <v>0</v>
      </c>
      <c r="N114" s="37"/>
      <c r="O114" s="60"/>
      <c r="P114" s="60"/>
      <c r="Q114" s="37"/>
      <c r="R114" s="37"/>
    </row>
    <row r="115" spans="1:20" ht="13">
      <c r="A115" s="49">
        <v>108</v>
      </c>
      <c r="B115" s="50" t="s">
        <v>43</v>
      </c>
      <c r="C115" s="50"/>
      <c r="D115" s="51"/>
      <c r="E115" s="50"/>
      <c r="F115" s="50"/>
      <c r="G115" s="58"/>
      <c r="H115" s="55">
        <v>167.22839999999999</v>
      </c>
      <c r="I115" s="55">
        <v>167.22839999999999</v>
      </c>
      <c r="J115" s="55">
        <f t="shared" si="2"/>
        <v>0</v>
      </c>
      <c r="K115" s="56">
        <f t="shared" si="3"/>
        <v>0</v>
      </c>
      <c r="L115" s="57">
        <v>0</v>
      </c>
      <c r="N115" s="36"/>
      <c r="O115" s="36"/>
      <c r="P115" s="36"/>
      <c r="Q115" s="61"/>
      <c r="R115" s="62"/>
      <c r="S115" s="34"/>
      <c r="T115" s="34"/>
    </row>
    <row r="116" spans="1:20">
      <c r="A116" s="49">
        <v>109</v>
      </c>
      <c r="B116" s="50" t="s">
        <v>43</v>
      </c>
      <c r="C116" s="50"/>
      <c r="D116" s="51"/>
      <c r="E116" s="50"/>
      <c r="F116" s="50"/>
      <c r="G116" s="58"/>
      <c r="H116" s="55">
        <v>190.13640000000001</v>
      </c>
      <c r="I116" s="55">
        <v>190.13640000000001</v>
      </c>
      <c r="J116" s="55">
        <f t="shared" si="2"/>
        <v>0</v>
      </c>
      <c r="K116" s="56">
        <f t="shared" si="3"/>
        <v>0</v>
      </c>
      <c r="L116" s="57">
        <v>0</v>
      </c>
      <c r="M116" s="36"/>
      <c r="O116" s="63"/>
      <c r="P116" s="63"/>
    </row>
    <row r="117" spans="1:20" ht="13" thickBot="1">
      <c r="A117" s="49">
        <v>110</v>
      </c>
      <c r="B117" s="50" t="s">
        <v>43</v>
      </c>
      <c r="C117" s="50"/>
      <c r="D117" s="51"/>
      <c r="E117" s="64"/>
      <c r="F117" s="50"/>
      <c r="G117" s="58"/>
      <c r="H117" s="55">
        <v>9331.5738000000001</v>
      </c>
      <c r="I117" s="55">
        <v>9331.5738000000001</v>
      </c>
      <c r="J117" s="55">
        <f t="shared" si="2"/>
        <v>0</v>
      </c>
      <c r="K117" s="56">
        <f t="shared" si="3"/>
        <v>0</v>
      </c>
      <c r="L117" s="57">
        <v>0</v>
      </c>
      <c r="M117" s="36"/>
      <c r="O117" s="63"/>
      <c r="P117" s="63"/>
    </row>
    <row r="118" spans="1:20">
      <c r="A118" s="40">
        <v>111</v>
      </c>
      <c r="B118" s="50" t="s">
        <v>43</v>
      </c>
      <c r="C118" s="50"/>
      <c r="D118" s="51"/>
      <c r="E118" s="50"/>
      <c r="F118" s="50"/>
      <c r="G118" s="58"/>
      <c r="H118" s="55">
        <v>857.90460000000007</v>
      </c>
      <c r="I118" s="55">
        <v>857.90460000000007</v>
      </c>
      <c r="J118" s="55">
        <f t="shared" si="2"/>
        <v>0</v>
      </c>
      <c r="K118" s="56">
        <f t="shared" si="3"/>
        <v>0</v>
      </c>
      <c r="L118" s="57">
        <v>0</v>
      </c>
      <c r="M118" s="36"/>
      <c r="O118" s="63"/>
      <c r="P118" s="63"/>
    </row>
    <row r="119" spans="1:20">
      <c r="A119" s="49">
        <v>112</v>
      </c>
      <c r="B119" s="50" t="s">
        <v>43</v>
      </c>
      <c r="C119" s="50"/>
      <c r="D119" s="51"/>
      <c r="E119" s="50"/>
      <c r="F119" s="50"/>
      <c r="G119" s="58"/>
      <c r="H119" s="55">
        <v>211.89900000000003</v>
      </c>
      <c r="I119" s="55">
        <v>211.89900000000003</v>
      </c>
      <c r="J119" s="55">
        <f t="shared" si="2"/>
        <v>0</v>
      </c>
      <c r="K119" s="56">
        <f t="shared" si="3"/>
        <v>0</v>
      </c>
      <c r="L119" s="57">
        <v>0</v>
      </c>
      <c r="M119" s="36"/>
      <c r="O119" s="63"/>
      <c r="P119" s="63"/>
    </row>
    <row r="120" spans="1:20">
      <c r="A120" s="49">
        <v>113</v>
      </c>
      <c r="B120" s="50" t="s">
        <v>43</v>
      </c>
      <c r="C120" s="50"/>
      <c r="D120" s="51"/>
      <c r="E120" s="50"/>
      <c r="F120" s="50"/>
      <c r="G120" s="58"/>
      <c r="H120" s="55">
        <v>64.142400000000009</v>
      </c>
      <c r="I120" s="55">
        <v>64.142400000000009</v>
      </c>
      <c r="J120" s="55">
        <f t="shared" si="2"/>
        <v>0</v>
      </c>
      <c r="K120" s="56">
        <f t="shared" si="3"/>
        <v>0</v>
      </c>
      <c r="L120" s="57">
        <v>0</v>
      </c>
      <c r="M120" s="36"/>
      <c r="O120" s="63"/>
      <c r="P120" s="63"/>
    </row>
    <row r="121" spans="1:20">
      <c r="A121" s="49">
        <v>114</v>
      </c>
      <c r="B121" s="50" t="s">
        <v>43</v>
      </c>
      <c r="C121" s="58"/>
      <c r="D121" s="58"/>
      <c r="E121" s="58"/>
      <c r="F121" s="58"/>
      <c r="G121" s="58"/>
      <c r="H121" s="55">
        <v>1941.453</v>
      </c>
      <c r="I121" s="55">
        <v>1941.453</v>
      </c>
      <c r="J121" s="55">
        <f t="shared" si="2"/>
        <v>0</v>
      </c>
      <c r="K121" s="56">
        <f t="shared" si="3"/>
        <v>0</v>
      </c>
      <c r="L121" s="57">
        <v>0</v>
      </c>
    </row>
    <row r="122" spans="1:20" ht="13" thickBot="1">
      <c r="A122" s="49">
        <v>115</v>
      </c>
      <c r="B122" s="50" t="s">
        <v>43</v>
      </c>
      <c r="C122" s="58"/>
      <c r="D122" s="58"/>
      <c r="E122" s="58"/>
      <c r="F122" s="58"/>
      <c r="G122" s="58"/>
      <c r="H122" s="55">
        <v>10482.07</v>
      </c>
      <c r="I122" s="55">
        <v>10482.07</v>
      </c>
      <c r="J122" s="55">
        <f t="shared" si="2"/>
        <v>0</v>
      </c>
      <c r="K122" s="56">
        <f t="shared" si="3"/>
        <v>0</v>
      </c>
      <c r="L122" s="57">
        <v>0</v>
      </c>
    </row>
    <row r="123" spans="1:20">
      <c r="A123" s="40">
        <v>116</v>
      </c>
      <c r="B123" s="50" t="s">
        <v>43</v>
      </c>
      <c r="C123" s="58"/>
      <c r="D123" s="58"/>
      <c r="E123" s="58"/>
      <c r="F123" s="58"/>
      <c r="G123" s="58"/>
      <c r="H123" s="55">
        <v>22431.48</v>
      </c>
      <c r="I123" s="55">
        <v>22431.48</v>
      </c>
      <c r="J123" s="55">
        <f t="shared" si="2"/>
        <v>0</v>
      </c>
      <c r="K123" s="56">
        <f t="shared" si="3"/>
        <v>0</v>
      </c>
      <c r="L123" s="57">
        <v>0</v>
      </c>
    </row>
    <row r="124" spans="1:20">
      <c r="A124" s="49">
        <v>117</v>
      </c>
      <c r="B124" s="50" t="s">
        <v>43</v>
      </c>
      <c r="C124" s="58"/>
      <c r="D124" s="58"/>
      <c r="E124" s="58"/>
      <c r="F124" s="58"/>
      <c r="G124" s="58"/>
      <c r="H124" s="55">
        <v>5765.0999999999995</v>
      </c>
      <c r="I124" s="55">
        <v>5765.0999999999995</v>
      </c>
      <c r="J124" s="55">
        <f t="shared" si="2"/>
        <v>0</v>
      </c>
      <c r="K124" s="56">
        <f t="shared" si="3"/>
        <v>0</v>
      </c>
      <c r="L124" s="57">
        <v>0</v>
      </c>
    </row>
    <row r="125" spans="1:20">
      <c r="A125" s="49">
        <v>118</v>
      </c>
      <c r="B125" s="50" t="s">
        <v>43</v>
      </c>
      <c r="C125" s="58"/>
      <c r="D125" s="58"/>
      <c r="E125" s="58"/>
      <c r="F125" s="58"/>
      <c r="G125" s="58"/>
      <c r="H125" s="55">
        <v>2020.64</v>
      </c>
      <c r="I125" s="55">
        <v>2020.64</v>
      </c>
      <c r="J125" s="55">
        <f t="shared" si="2"/>
        <v>0</v>
      </c>
      <c r="K125" s="56">
        <f t="shared" si="3"/>
        <v>0</v>
      </c>
      <c r="L125" s="57">
        <v>0</v>
      </c>
    </row>
    <row r="126" spans="1:20">
      <c r="A126" s="49">
        <v>119</v>
      </c>
      <c r="B126" s="50" t="s">
        <v>43</v>
      </c>
      <c r="C126" s="58"/>
      <c r="D126" s="58"/>
      <c r="E126" s="58"/>
      <c r="F126" s="58"/>
      <c r="G126" s="58"/>
      <c r="H126" s="55">
        <v>12123.84</v>
      </c>
      <c r="I126" s="55">
        <v>12123.84</v>
      </c>
      <c r="J126" s="55">
        <f t="shared" si="2"/>
        <v>0</v>
      </c>
      <c r="K126" s="56">
        <f t="shared" si="3"/>
        <v>0</v>
      </c>
      <c r="L126" s="57">
        <v>0</v>
      </c>
    </row>
    <row r="127" spans="1:20" ht="13" thickBot="1">
      <c r="A127" s="49">
        <v>120</v>
      </c>
      <c r="B127" s="50" t="s">
        <v>43</v>
      </c>
      <c r="C127" s="58"/>
      <c r="D127" s="58"/>
      <c r="E127" s="58"/>
      <c r="F127" s="58"/>
      <c r="G127" s="58"/>
      <c r="H127" s="55">
        <v>5765.0999999999995</v>
      </c>
      <c r="I127" s="55">
        <v>5765.0999999999995</v>
      </c>
      <c r="J127" s="55">
        <f t="shared" si="2"/>
        <v>0</v>
      </c>
      <c r="K127" s="56">
        <f t="shared" si="3"/>
        <v>0</v>
      </c>
      <c r="L127" s="57">
        <v>0</v>
      </c>
    </row>
    <row r="128" spans="1:20">
      <c r="A128" s="40">
        <v>121</v>
      </c>
      <c r="B128" s="50" t="s">
        <v>43</v>
      </c>
      <c r="C128" s="159"/>
      <c r="D128" s="159"/>
      <c r="E128" s="159"/>
      <c r="F128" s="159"/>
      <c r="G128" s="159"/>
      <c r="H128" s="160">
        <v>12345</v>
      </c>
      <c r="I128" s="160">
        <v>12345</v>
      </c>
      <c r="J128" s="55">
        <f t="shared" si="2"/>
        <v>0</v>
      </c>
      <c r="K128" s="161">
        <f t="shared" si="3"/>
        <v>0</v>
      </c>
      <c r="L128" s="57">
        <v>0</v>
      </c>
    </row>
    <row r="129" spans="1:12" ht="13" thickBot="1">
      <c r="A129" s="197">
        <v>122</v>
      </c>
      <c r="B129" s="65" t="s">
        <v>43</v>
      </c>
      <c r="C129" s="66"/>
      <c r="D129" s="66"/>
      <c r="E129" s="66"/>
      <c r="F129" s="66"/>
      <c r="G129" s="66"/>
      <c r="H129" s="67">
        <v>12502.71</v>
      </c>
      <c r="I129" s="67">
        <v>12502.71</v>
      </c>
      <c r="J129" s="67">
        <f t="shared" si="2"/>
        <v>0</v>
      </c>
      <c r="K129" s="68">
        <f t="shared" si="3"/>
        <v>0</v>
      </c>
      <c r="L129" s="69">
        <v>0</v>
      </c>
    </row>
    <row r="130" spans="1:12" ht="13">
      <c r="G130" s="70" t="s">
        <v>39</v>
      </c>
      <c r="H130" s="71">
        <f>SUM(H8:H129)</f>
        <v>1436060.3017999995</v>
      </c>
      <c r="I130" s="71">
        <f>SUM(I8:I129)</f>
        <v>1435598.8695999999</v>
      </c>
      <c r="J130" s="71">
        <f>SUM(J8:J129)</f>
        <v>526.99220000000082</v>
      </c>
      <c r="K130" s="72"/>
      <c r="L130" s="73"/>
    </row>
    <row r="131" spans="1:12" ht="13">
      <c r="G131" s="74"/>
      <c r="H131" s="71"/>
      <c r="I131" s="71"/>
      <c r="J131" s="71"/>
      <c r="K131" s="75"/>
      <c r="L131" s="73"/>
    </row>
    <row r="132" spans="1:12" ht="13">
      <c r="A132" s="33"/>
      <c r="F132" s="76"/>
      <c r="G132" s="70"/>
      <c r="H132" s="77"/>
      <c r="I132" s="77"/>
      <c r="J132" s="78"/>
      <c r="K132" s="75"/>
      <c r="L132" s="73"/>
    </row>
    <row r="133" spans="1:12" ht="13">
      <c r="A133" s="235" t="s">
        <v>45</v>
      </c>
      <c r="B133" s="235"/>
      <c r="C133" s="235"/>
      <c r="H133" s="79"/>
      <c r="I133" s="36"/>
      <c r="J133" s="36"/>
      <c r="K133" s="36"/>
    </row>
    <row r="134" spans="1:12">
      <c r="C134" s="80" t="s">
        <v>46</v>
      </c>
    </row>
    <row r="135" spans="1:12" ht="13">
      <c r="A135" s="226" t="s">
        <v>47</v>
      </c>
      <c r="B135" s="227"/>
      <c r="C135" s="81">
        <v>415205530.29000002</v>
      </c>
    </row>
    <row r="136" spans="1:12" ht="13">
      <c r="A136" s="226" t="s">
        <v>48</v>
      </c>
      <c r="B136" s="227"/>
      <c r="C136" s="81">
        <f>0.02*C135</f>
        <v>8304110.605800001</v>
      </c>
      <c r="D136" s="158"/>
    </row>
    <row r="137" spans="1:12" ht="12.75" customHeight="1">
      <c r="A137" s="236" t="s">
        <v>49</v>
      </c>
      <c r="B137" s="237"/>
      <c r="C137" s="223">
        <v>122</v>
      </c>
    </row>
    <row r="138" spans="1:12" ht="13">
      <c r="A138" s="226" t="s">
        <v>50</v>
      </c>
      <c r="B138" s="227"/>
      <c r="C138" s="180">
        <f>C135/C137</f>
        <v>3403324.0187704922</v>
      </c>
    </row>
    <row r="139" spans="1:12" ht="13">
      <c r="A139" s="226" t="s">
        <v>51</v>
      </c>
      <c r="B139" s="227"/>
      <c r="C139" s="180">
        <v>230585.05</v>
      </c>
    </row>
    <row r="140" spans="1:12" ht="13">
      <c r="A140" s="226" t="s">
        <v>52</v>
      </c>
      <c r="B140" s="227"/>
      <c r="C140" s="180">
        <v>6460598</v>
      </c>
    </row>
    <row r="141" spans="1:12" ht="13">
      <c r="A141" s="226" t="s">
        <v>53</v>
      </c>
      <c r="B141" s="227"/>
      <c r="C141" s="180">
        <v>6774768.6699999999</v>
      </c>
      <c r="D141" s="87"/>
    </row>
    <row r="142" spans="1:12" ht="13">
      <c r="A142" s="82"/>
      <c r="B142" s="83"/>
      <c r="C142" s="84"/>
    </row>
    <row r="143" spans="1:12" s="34" customFormat="1" ht="13">
      <c r="A143" s="176"/>
      <c r="B143" s="177"/>
      <c r="C143" s="178"/>
      <c r="D143" s="173"/>
      <c r="E143" s="174"/>
      <c r="H143" s="192"/>
      <c r="I143" s="192"/>
    </row>
    <row r="144" spans="1:12" s="34" customFormat="1">
      <c r="C144" s="187"/>
      <c r="D144" s="175"/>
      <c r="E144" s="172"/>
    </row>
    <row r="145" spans="3:9" s="34" customFormat="1" ht="24.75" customHeight="1">
      <c r="C145" s="186"/>
      <c r="D145" s="192"/>
    </row>
    <row r="146" spans="3:9" ht="25.5" customHeight="1">
      <c r="C146" s="33"/>
      <c r="D146" s="33"/>
      <c r="H146" s="32"/>
      <c r="I146" s="32"/>
    </row>
  </sheetData>
  <autoFilter ref="A7:T130"/>
  <mergeCells count="12">
    <mergeCell ref="A141:B141"/>
    <mergeCell ref="A2:M2"/>
    <mergeCell ref="A3:M3"/>
    <mergeCell ref="B5:G5"/>
    <mergeCell ref="H5:L5"/>
    <mergeCell ref="A133:C133"/>
    <mergeCell ref="A140:B140"/>
    <mergeCell ref="A135:B135"/>
    <mergeCell ref="A136:B136"/>
    <mergeCell ref="A137:B137"/>
    <mergeCell ref="A138:B138"/>
    <mergeCell ref="A139:B139"/>
  </mergeCells>
  <conditionalFormatting sqref="N8:R102 H8:L8 H29:I104 H130:K132 L114:L128 J9:L35 K36:L113 H114:I129 K114:K129 J36:J129">
    <cfRule type="expression" dxfId="44" priority="9" stopIfTrue="1">
      <formula>$K8="No"</formula>
    </cfRule>
  </conditionalFormatting>
  <conditionalFormatting sqref="G8:G24">
    <cfRule type="cellIs" dxfId="43" priority="8" stopIfTrue="1" operator="equal">
      <formula>"ERR"</formula>
    </cfRule>
  </conditionalFormatting>
  <conditionalFormatting sqref="M5">
    <cfRule type="expression" dxfId="42" priority="7" stopIfTrue="1">
      <formula>$K5="No"</formula>
    </cfRule>
  </conditionalFormatting>
  <conditionalFormatting sqref="M116:M120">
    <cfRule type="expression" dxfId="41" priority="6" stopIfTrue="1">
      <formula>$L116="No"</formula>
    </cfRule>
  </conditionalFormatting>
  <conditionalFormatting sqref="F8:F24">
    <cfRule type="cellIs" dxfId="40" priority="5" stopIfTrue="1" operator="equal">
      <formula>"ERR"</formula>
    </cfRule>
  </conditionalFormatting>
  <conditionalFormatting sqref="I133:K133">
    <cfRule type="expression" dxfId="39" priority="4" stopIfTrue="1">
      <formula>$L117="No"</formula>
    </cfRule>
  </conditionalFormatting>
  <conditionalFormatting sqref="N103:R103">
    <cfRule type="expression" dxfId="38" priority="3" stopIfTrue="1">
      <formula>$K130="No"</formula>
    </cfRule>
  </conditionalFormatting>
  <conditionalFormatting sqref="H105:I113">
    <cfRule type="expression" dxfId="37" priority="2" stopIfTrue="1">
      <formula>$K105="No"</formula>
    </cfRule>
  </conditionalFormatting>
  <conditionalFormatting sqref="N115:R115">
    <cfRule type="expression" dxfId="36" priority="1" stopIfTrue="1">
      <formula>#REF!="No"</formula>
    </cfRule>
  </conditionalFormatting>
  <pageMargins left="0.51181102362204722" right="0.51181102362204722" top="0.39370078740157483" bottom="0.19685039370078741" header="0.11811023622047245" footer="7.874015748031496E-2"/>
  <pageSetup paperSize="9" scale="78" fitToHeight="0" orientation="landscape" r:id="rId1"/>
  <headerFooter>
    <oddFooter>&amp;C&amp;P / &amp;N</oddFooter>
  </headerFooter>
  <rowBreaks count="1" manualBreakCount="1"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3</xdr:col>
                <xdr:colOff>107950</xdr:colOff>
                <xdr:row>1</xdr:row>
                <xdr:rowOff>0</xdr:rowOff>
              </from>
              <to>
                <xdr:col>5</xdr:col>
                <xdr:colOff>0</xdr:colOff>
                <xdr:row>1</xdr:row>
                <xdr:rowOff>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 sizeWithCells="1">
              <from>
                <xdr:col>2</xdr:col>
                <xdr:colOff>266700</xdr:colOff>
                <xdr:row>1</xdr:row>
                <xdr:rowOff>0</xdr:rowOff>
              </from>
              <to>
                <xdr:col>5</xdr:col>
                <xdr:colOff>0</xdr:colOff>
                <xdr:row>1</xdr:row>
                <xdr:rowOff>0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E31"/>
  <sheetViews>
    <sheetView tabSelected="1" view="pageBreakPreview" zoomScaleNormal="100" zoomScaleSheetLayoutView="100" workbookViewId="0">
      <selection activeCell="A24" sqref="A24"/>
    </sheetView>
  </sheetViews>
  <sheetFormatPr defaultRowHeight="13"/>
  <cols>
    <col min="1" max="1" width="72.26953125" customWidth="1"/>
    <col min="2" max="2" width="22" customWidth="1"/>
    <col min="3" max="3" width="5.1796875" style="1" customWidth="1"/>
    <col min="5" max="5" width="14" bestFit="1" customWidth="1"/>
  </cols>
  <sheetData>
    <row r="1" spans="1:3" s="93" customFormat="1" ht="15.5">
      <c r="A1" s="151" t="s">
        <v>54</v>
      </c>
      <c r="C1" s="94"/>
    </row>
    <row r="2" spans="1:3" s="93" customFormat="1">
      <c r="C2" s="94"/>
    </row>
    <row r="3" spans="1:3" s="93" customFormat="1" ht="15">
      <c r="A3" s="150" t="s">
        <v>55</v>
      </c>
      <c r="C3" s="94"/>
    </row>
    <row r="4" spans="1:3" s="93" customFormat="1">
      <c r="C4" s="94"/>
    </row>
    <row r="5" spans="1:3" ht="13.5" thickBot="1">
      <c r="A5" s="2"/>
      <c r="B5" s="2"/>
    </row>
    <row r="6" spans="1:3" ht="26" thickBot="1">
      <c r="A6" s="89" t="s">
        <v>56</v>
      </c>
      <c r="B6" s="258">
        <f>[1]IRR_IACS_Ex!C77</f>
        <v>9010247.3606000002</v>
      </c>
    </row>
    <row r="7" spans="1:3">
      <c r="A7" s="3" t="s">
        <v>4</v>
      </c>
      <c r="B7" s="4">
        <f>B6*2/100</f>
        <v>180204.947212</v>
      </c>
    </row>
    <row r="8" spans="1:3" ht="13.5" thickBot="1">
      <c r="A8" s="3"/>
      <c r="B8" s="6"/>
    </row>
    <row r="9" spans="1:3" ht="13.5" thickBot="1">
      <c r="A9" s="7" t="s">
        <v>6</v>
      </c>
      <c r="B9" s="8">
        <v>0.85</v>
      </c>
    </row>
    <row r="10" spans="1:3">
      <c r="A10" s="22" t="s">
        <v>7</v>
      </c>
      <c r="B10" s="259">
        <f>[1]IRR_IACS_Ex!C65</f>
        <v>46</v>
      </c>
    </row>
    <row r="11" spans="1:3">
      <c r="A11" s="3"/>
      <c r="B11" s="91"/>
    </row>
    <row r="12" spans="1:3">
      <c r="A12" s="9" t="s">
        <v>57</v>
      </c>
      <c r="B12" s="260">
        <f>COUNT([1]IRR_IACS_Ex!E7:E52)</f>
        <v>21</v>
      </c>
    </row>
    <row r="13" spans="1:3">
      <c r="A13" s="3"/>
      <c r="B13" s="91"/>
    </row>
    <row r="14" spans="1:3" ht="17.25" customHeight="1">
      <c r="A14" s="3" t="s">
        <v>58</v>
      </c>
      <c r="B14" s="261">
        <f>[1]IRR_IACS_Ex!K53</f>
        <v>19077.600000000002</v>
      </c>
    </row>
    <row r="15" spans="1:3">
      <c r="A15" s="3"/>
      <c r="B15" s="10"/>
    </row>
    <row r="16" spans="1:3">
      <c r="A16" s="11" t="s">
        <v>59</v>
      </c>
      <c r="B16" s="262">
        <f>[1]IRR_IACS_Ex!C66</f>
        <v>248838.26086956527</v>
      </c>
      <c r="C16" s="13"/>
    </row>
    <row r="17" spans="1:5" ht="13.5" thickBot="1">
      <c r="A17" s="22" t="s">
        <v>60</v>
      </c>
      <c r="B17" s="261">
        <f>[1]IRR_IACS_Ex!C67</f>
        <v>135244.95196917938</v>
      </c>
      <c r="C17" s="13"/>
    </row>
    <row r="18" spans="1:5" ht="13.5" thickBot="1">
      <c r="A18" s="14" t="s">
        <v>61</v>
      </c>
      <c r="B18" s="263">
        <f>[1]IRR_IACS_Ex!C68</f>
        <v>384083.21283874463</v>
      </c>
      <c r="C18" s="13"/>
    </row>
    <row r="19" spans="1:5">
      <c r="A19" s="16"/>
      <c r="B19" s="17"/>
      <c r="C19" s="13"/>
    </row>
    <row r="20" spans="1:5">
      <c r="A20" s="16" t="s">
        <v>62</v>
      </c>
      <c r="B20" s="18">
        <v>0</v>
      </c>
      <c r="C20" s="13"/>
    </row>
    <row r="21" spans="1:5" ht="13.5" thickBot="1">
      <c r="A21" s="16"/>
      <c r="B21" s="18"/>
      <c r="C21" s="13"/>
    </row>
    <row r="22" spans="1:5" ht="13.5" thickBot="1">
      <c r="A22" s="19" t="s">
        <v>63</v>
      </c>
      <c r="B22" s="20">
        <f>B18+B20</f>
        <v>384083.21283874463</v>
      </c>
    </row>
    <row r="23" spans="1:5">
      <c r="A23" s="184" t="s">
        <v>64</v>
      </c>
      <c r="B23" s="225">
        <f>B22/B6</f>
        <v>4.2627377192580002E-2</v>
      </c>
      <c r="D23" s="189"/>
      <c r="E23" s="189"/>
    </row>
    <row r="24" spans="1:5" ht="26">
      <c r="A24" s="265" t="s">
        <v>65</v>
      </c>
      <c r="B24" s="264">
        <f>[1]IRR_IACS_Ex!C78</f>
        <v>415205530.29000002</v>
      </c>
    </row>
    <row r="25" spans="1:5">
      <c r="A25" s="11"/>
      <c r="B25" s="183"/>
    </row>
    <row r="26" spans="1:5" s="1" customFormat="1">
      <c r="A26" s="11" t="s">
        <v>66</v>
      </c>
      <c r="B26" s="188">
        <f>B23*B24</f>
        <v>17699122.75211703</v>
      </c>
    </row>
    <row r="27" spans="1:5" s="1" customFormat="1">
      <c r="A27" s="11" t="s">
        <v>67</v>
      </c>
      <c r="B27" s="188">
        <f>2%*B24</f>
        <v>8304110.605800001</v>
      </c>
    </row>
    <row r="28" spans="1:5" ht="13.5" thickBot="1">
      <c r="A28" s="3"/>
      <c r="B28" s="183"/>
    </row>
    <row r="29" spans="1:5" ht="26.25" customHeight="1" thickBot="1">
      <c r="A29" s="194" t="s">
        <v>16</v>
      </c>
      <c r="B29" s="162" t="str">
        <f>IF(B27&gt;B26,"Yes","No")</f>
        <v>No</v>
      </c>
    </row>
    <row r="30" spans="1:5" s="93" customFormat="1" ht="6.75" customHeight="1" thickBot="1">
      <c r="A30" s="16"/>
      <c r="B30" s="193"/>
      <c r="C30" s="94"/>
    </row>
    <row r="31" spans="1:5" ht="13.5" thickBot="1">
      <c r="A31" s="19" t="s">
        <v>68</v>
      </c>
      <c r="B31" s="162" t="str">
        <f>IF(B29="NO","No","Yes")</f>
        <v>No</v>
      </c>
    </row>
  </sheetData>
  <pageMargins left="0.19685039370078741" right="0.19685039370078741" top="0.78740157480314965" bottom="0.39370078740157483" header="0.31496062992125984" footer="0.11811023622047245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3</xdr:col>
                <xdr:colOff>0</xdr:colOff>
                <xdr:row>1</xdr:row>
                <xdr:rowOff>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E31"/>
  <sheetViews>
    <sheetView view="pageBreakPreview" zoomScaleNormal="100" zoomScaleSheetLayoutView="100" workbookViewId="0">
      <selection activeCell="A41" sqref="A41"/>
    </sheetView>
  </sheetViews>
  <sheetFormatPr defaultRowHeight="13"/>
  <cols>
    <col min="1" max="1" width="72.26953125" customWidth="1"/>
    <col min="2" max="2" width="22" customWidth="1"/>
    <col min="3" max="3" width="5.1796875" style="1" customWidth="1"/>
    <col min="5" max="5" width="14" bestFit="1" customWidth="1"/>
  </cols>
  <sheetData>
    <row r="1" spans="1:3" s="93" customFormat="1" ht="15.5">
      <c r="A1" s="151" t="s">
        <v>54</v>
      </c>
      <c r="C1" s="94"/>
    </row>
    <row r="2" spans="1:3" s="93" customFormat="1">
      <c r="C2" s="94"/>
    </row>
    <row r="3" spans="1:3" s="93" customFormat="1" ht="15">
      <c r="A3" s="150" t="s">
        <v>55</v>
      </c>
      <c r="C3" s="94"/>
    </row>
    <row r="4" spans="1:3" s="93" customFormat="1">
      <c r="C4" s="94"/>
    </row>
    <row r="5" spans="1:3" ht="13.5" thickBot="1">
      <c r="A5" s="2"/>
      <c r="B5" s="2"/>
    </row>
    <row r="6" spans="1:3" ht="26" thickBot="1">
      <c r="A6" s="89" t="s">
        <v>56</v>
      </c>
      <c r="B6" s="90">
        <f>[1]IRR_IACS_Ex!C77</f>
        <v>9010247.3606000002</v>
      </c>
    </row>
    <row r="7" spans="1:3">
      <c r="A7" s="3" t="s">
        <v>4</v>
      </c>
      <c r="B7" s="4">
        <f>B6*2/100</f>
        <v>180204.947212</v>
      </c>
    </row>
    <row r="8" spans="1:3" ht="13.5" thickBot="1">
      <c r="A8" s="3"/>
      <c r="B8" s="6"/>
    </row>
    <row r="9" spans="1:3" ht="13.5" thickBot="1">
      <c r="A9" s="7" t="s">
        <v>6</v>
      </c>
      <c r="B9" s="8">
        <v>0.85</v>
      </c>
    </row>
    <row r="10" spans="1:3">
      <c r="A10" s="22" t="s">
        <v>7</v>
      </c>
      <c r="B10" s="88">
        <f>[1]IRR_IACS_Ex!C65</f>
        <v>46</v>
      </c>
    </row>
    <row r="11" spans="1:3">
      <c r="A11" s="3"/>
      <c r="B11" s="91"/>
    </row>
    <row r="12" spans="1:3">
      <c r="A12" s="9" t="s">
        <v>57</v>
      </c>
      <c r="B12" s="92">
        <f>COUNT([1]IRR_IACS_Ex!E7:E52)</f>
        <v>21</v>
      </c>
    </row>
    <row r="13" spans="1:3">
      <c r="A13" s="3"/>
      <c r="B13" s="91"/>
    </row>
    <row r="14" spans="1:3" ht="17.25" customHeight="1">
      <c r="A14" s="3" t="s">
        <v>58</v>
      </c>
      <c r="B14" s="181">
        <f>[1]IRR_IACS_Ex!K53</f>
        <v>19077.600000000002</v>
      </c>
    </row>
    <row r="15" spans="1:3">
      <c r="A15" s="3"/>
      <c r="B15" s="10"/>
    </row>
    <row r="16" spans="1:3">
      <c r="A16" s="11" t="s">
        <v>59</v>
      </c>
      <c r="B16" s="12">
        <f>[1]IRR_IACS_Ex!D66</f>
        <v>216826.84110227611</v>
      </c>
      <c r="C16" s="13"/>
    </row>
    <row r="17" spans="1:5" ht="13.5" thickBot="1">
      <c r="A17" s="22" t="s">
        <v>60</v>
      </c>
      <c r="B17" s="21">
        <f>[1]IRR_IACS_Ex!D67</f>
        <v>150208.3032956981</v>
      </c>
      <c r="C17" s="13"/>
    </row>
    <row r="18" spans="1:5" ht="13.5" thickBot="1">
      <c r="A18" s="14" t="s">
        <v>61</v>
      </c>
      <c r="B18" s="15">
        <f>[1]IRR_IACS_Ex!D68</f>
        <v>367035.14439797425</v>
      </c>
      <c r="C18" s="13"/>
    </row>
    <row r="19" spans="1:5">
      <c r="A19" s="16"/>
      <c r="B19" s="17"/>
      <c r="C19" s="13"/>
    </row>
    <row r="20" spans="1:5">
      <c r="A20" s="16" t="s">
        <v>62</v>
      </c>
      <c r="B20" s="18">
        <v>0</v>
      </c>
      <c r="C20" s="13"/>
    </row>
    <row r="21" spans="1:5" ht="13.5" thickBot="1">
      <c r="A21" s="16"/>
      <c r="B21" s="18"/>
      <c r="C21" s="13"/>
    </row>
    <row r="22" spans="1:5" ht="13.5" thickBot="1">
      <c r="A22" s="19" t="s">
        <v>63</v>
      </c>
      <c r="B22" s="20">
        <f>B18+B20</f>
        <v>367035.14439797425</v>
      </c>
    </row>
    <row r="23" spans="1:5">
      <c r="A23" s="184" t="s">
        <v>64</v>
      </c>
      <c r="B23" s="225">
        <f>B22/B6</f>
        <v>4.0735301674729281E-2</v>
      </c>
      <c r="D23" s="189"/>
      <c r="E23" s="189"/>
    </row>
    <row r="24" spans="1:5" ht="26">
      <c r="A24" s="185" t="s">
        <v>69</v>
      </c>
      <c r="B24" s="182">
        <f>[1]IRR_IACS_Ex!C78</f>
        <v>415205530.29000002</v>
      </c>
    </row>
    <row r="25" spans="1:5">
      <c r="A25" s="11"/>
      <c r="B25" s="183"/>
    </row>
    <row r="26" spans="1:5" s="1" customFormat="1">
      <c r="A26" s="11" t="s">
        <v>66</v>
      </c>
      <c r="B26" s="188">
        <f>B23*B24</f>
        <v>16913522.533379097</v>
      </c>
    </row>
    <row r="27" spans="1:5" s="1" customFormat="1">
      <c r="A27" s="11" t="s">
        <v>67</v>
      </c>
      <c r="B27" s="188">
        <f>2%*B24</f>
        <v>8304110.605800001</v>
      </c>
    </row>
    <row r="28" spans="1:5" ht="13.5" thickBot="1">
      <c r="A28" s="3"/>
      <c r="B28" s="183"/>
    </row>
    <row r="29" spans="1:5" ht="26.25" customHeight="1" thickBot="1">
      <c r="A29" s="194" t="s">
        <v>16</v>
      </c>
      <c r="B29" s="162" t="str">
        <f>IF(B27&gt;B26,"Yes","No")</f>
        <v>No</v>
      </c>
    </row>
    <row r="30" spans="1:5" s="93" customFormat="1" ht="6.75" customHeight="1" thickBot="1">
      <c r="A30" s="16"/>
      <c r="B30" s="193"/>
      <c r="C30" s="94"/>
    </row>
    <row r="31" spans="1:5" ht="13.5" thickBot="1">
      <c r="A31" s="19" t="s">
        <v>68</v>
      </c>
      <c r="B31" s="162" t="str">
        <f>IF(B29="NO","No","Yes")</f>
        <v>No</v>
      </c>
    </row>
  </sheetData>
  <pageMargins left="0.19685039370078741" right="0.19685039370078741" top="0.78740157480314965" bottom="0.39370078740157483" header="0.31496062992125984" footer="0.11811023622047245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3</xdr:col>
                <xdr:colOff>0</xdr:colOff>
                <xdr:row>1</xdr:row>
                <xdr:rowOff>0</xdr:rowOff>
              </to>
            </anchor>
          </objectPr>
        </oleObject>
      </mc:Choice>
      <mc:Fallback>
        <oleObject progId="Equation.3" shapeId="112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80"/>
  <sheetViews>
    <sheetView topLeftCell="A37" workbookViewId="0"/>
  </sheetViews>
  <sheetFormatPr defaultColWidth="9.1796875" defaultRowHeight="12.5"/>
  <cols>
    <col min="1" max="1" width="9.1796875" style="85"/>
    <col min="2" max="2" width="20.26953125" style="85" customWidth="1"/>
    <col min="3" max="3" width="17.26953125" style="85" customWidth="1"/>
    <col min="4" max="4" width="11" style="85" customWidth="1"/>
    <col min="5" max="5" width="9.1796875" style="85"/>
    <col min="6" max="6" width="14.81640625" style="85" customWidth="1"/>
    <col min="7" max="7" width="18" style="85" customWidth="1"/>
    <col min="8" max="8" width="9.1796875" style="85"/>
    <col min="9" max="9" width="15.54296875" style="85" customWidth="1"/>
    <col min="10" max="10" width="22.54296875" style="85" customWidth="1"/>
    <col min="11" max="11" width="15.1796875" style="85" bestFit="1" customWidth="1"/>
    <col min="12" max="12" width="13.1796875" style="85" bestFit="1" customWidth="1"/>
    <col min="13" max="13" width="9.1796875" style="85"/>
    <col min="14" max="14" width="12.7265625" style="85" customWidth="1"/>
    <col min="15" max="15" width="14.1796875" style="85" bestFit="1" customWidth="1"/>
    <col min="16" max="16" width="7.26953125" style="85" customWidth="1"/>
    <col min="17" max="17" width="9.1796875" style="85"/>
    <col min="18" max="18" width="13.7265625" style="85" customWidth="1"/>
    <col min="19" max="16384" width="9.1796875" style="85"/>
  </cols>
  <sheetData>
    <row r="1" spans="1:14" ht="15.5">
      <c r="A1" s="31" t="s">
        <v>70</v>
      </c>
    </row>
    <row r="3" spans="1:14" ht="13" thickBot="1"/>
    <row r="4" spans="1:14" ht="13.5" thickBot="1">
      <c r="A4" s="95"/>
      <c r="B4" s="239" t="s">
        <v>22</v>
      </c>
      <c r="C4" s="240"/>
      <c r="D4" s="240"/>
      <c r="E4" s="240"/>
      <c r="F4" s="240"/>
      <c r="G4" s="240"/>
      <c r="H4" s="241"/>
      <c r="I4" s="242" t="s">
        <v>23</v>
      </c>
      <c r="J4" s="243"/>
      <c r="K4" s="243"/>
      <c r="L4" s="243"/>
      <c r="M4" s="244"/>
    </row>
    <row r="5" spans="1:14" ht="13">
      <c r="A5" s="96" t="s">
        <v>24</v>
      </c>
      <c r="B5" s="97"/>
      <c r="C5" s="98" t="s">
        <v>71</v>
      </c>
      <c r="D5" s="95" t="s">
        <v>25</v>
      </c>
      <c r="E5" s="99" t="s">
        <v>26</v>
      </c>
      <c r="F5" s="95" t="s">
        <v>27</v>
      </c>
      <c r="G5" s="95" t="s">
        <v>28</v>
      </c>
      <c r="H5" s="99" t="s">
        <v>72</v>
      </c>
      <c r="I5" s="100" t="s">
        <v>30</v>
      </c>
      <c r="J5" s="95" t="s">
        <v>31</v>
      </c>
      <c r="K5" s="95" t="s">
        <v>32</v>
      </c>
      <c r="L5" s="95" t="s">
        <v>33</v>
      </c>
      <c r="M5" s="95" t="s">
        <v>34</v>
      </c>
    </row>
    <row r="6" spans="1:14" ht="13">
      <c r="A6" s="96" t="s">
        <v>35</v>
      </c>
      <c r="B6" s="101" t="s">
        <v>36</v>
      </c>
      <c r="C6" s="101" t="s">
        <v>73</v>
      </c>
      <c r="D6" s="96" t="s">
        <v>37</v>
      </c>
      <c r="E6" s="102" t="s">
        <v>37</v>
      </c>
      <c r="F6" s="96" t="s">
        <v>38</v>
      </c>
      <c r="G6" s="96" t="s">
        <v>37</v>
      </c>
      <c r="H6" s="102" t="s">
        <v>39</v>
      </c>
      <c r="I6" s="103" t="s">
        <v>74</v>
      </c>
      <c r="J6" s="96" t="s">
        <v>40</v>
      </c>
      <c r="K6" s="96" t="s">
        <v>41</v>
      </c>
      <c r="L6" s="96" t="s">
        <v>37</v>
      </c>
      <c r="M6" s="96" t="s">
        <v>42</v>
      </c>
      <c r="N6" s="96" t="s">
        <v>75</v>
      </c>
    </row>
    <row r="7" spans="1:14">
      <c r="A7" s="104">
        <v>1</v>
      </c>
      <c r="B7" s="105"/>
      <c r="C7" s="106"/>
      <c r="D7" s="105"/>
      <c r="E7" s="107">
        <v>1</v>
      </c>
      <c r="F7" s="105"/>
      <c r="G7" s="105"/>
      <c r="H7" s="107"/>
      <c r="I7" s="108">
        <v>13334.15</v>
      </c>
      <c r="J7" s="108">
        <v>10000</v>
      </c>
      <c r="K7" s="108">
        <f t="shared" ref="K7:K52" si="0">I7-J7</f>
        <v>3334.1499999999996</v>
      </c>
      <c r="L7" s="109">
        <f t="shared" ref="L7:L52" si="1">K7/I7</f>
        <v>0.25004593468650044</v>
      </c>
      <c r="M7" s="110">
        <v>0</v>
      </c>
      <c r="N7" s="111">
        <f t="shared" ref="N7:N52" si="2">K7-(SUM($K$7:$K$44)/SUM($I$7:$I$44))*I7</f>
        <v>2953.4000184831184</v>
      </c>
    </row>
    <row r="8" spans="1:14">
      <c r="A8" s="104">
        <v>2</v>
      </c>
      <c r="B8" s="105"/>
      <c r="C8" s="106"/>
      <c r="D8" s="105"/>
      <c r="E8" s="107">
        <v>1</v>
      </c>
      <c r="F8" s="105"/>
      <c r="G8" s="105"/>
      <c r="H8" s="107"/>
      <c r="I8" s="108">
        <v>23432</v>
      </c>
      <c r="J8" s="108">
        <v>23400</v>
      </c>
      <c r="K8" s="108">
        <f t="shared" si="0"/>
        <v>32</v>
      </c>
      <c r="L8" s="109">
        <f t="shared" si="1"/>
        <v>1.3656538067599864E-3</v>
      </c>
      <c r="M8" s="110">
        <v>0</v>
      </c>
      <c r="N8" s="111">
        <f t="shared" si="2"/>
        <v>-637.08903581432389</v>
      </c>
    </row>
    <row r="9" spans="1:14">
      <c r="A9" s="104">
        <v>3</v>
      </c>
      <c r="B9" s="105"/>
      <c r="C9" s="106"/>
      <c r="D9" s="105"/>
      <c r="E9" s="107">
        <v>1</v>
      </c>
      <c r="F9" s="105"/>
      <c r="G9" s="105"/>
      <c r="H9" s="107"/>
      <c r="I9" s="108">
        <v>9686.91</v>
      </c>
      <c r="J9" s="108">
        <v>9684.98</v>
      </c>
      <c r="K9" s="108">
        <f t="shared" si="0"/>
        <v>1.930000000000291</v>
      </c>
      <c r="L9" s="109">
        <f t="shared" si="1"/>
        <v>1.9923794068493371E-4</v>
      </c>
      <c r="M9" s="110">
        <v>0</v>
      </c>
      <c r="N9" s="111">
        <f t="shared" si="2"/>
        <v>-274.67486821099885</v>
      </c>
    </row>
    <row r="10" spans="1:14">
      <c r="A10" s="104">
        <v>4</v>
      </c>
      <c r="B10" s="105"/>
      <c r="C10" s="106"/>
      <c r="D10" s="105"/>
      <c r="E10" s="107"/>
      <c r="F10" s="105"/>
      <c r="G10" s="105"/>
      <c r="H10" s="112"/>
      <c r="I10" s="108">
        <v>19044.64</v>
      </c>
      <c r="J10" s="108">
        <v>19044.64</v>
      </c>
      <c r="K10" s="108">
        <f t="shared" si="0"/>
        <v>0</v>
      </c>
      <c r="L10" s="109">
        <f t="shared" si="1"/>
        <v>0</v>
      </c>
      <c r="M10" s="110">
        <v>0</v>
      </c>
      <c r="N10" s="111">
        <f t="shared" si="2"/>
        <v>-543.81016622699315</v>
      </c>
    </row>
    <row r="11" spans="1:14">
      <c r="A11" s="104">
        <v>5</v>
      </c>
      <c r="B11" s="105"/>
      <c r="C11" s="106"/>
      <c r="D11" s="105"/>
      <c r="E11" s="107">
        <v>1</v>
      </c>
      <c r="F11" s="105"/>
      <c r="G11" s="105"/>
      <c r="H11" s="112"/>
      <c r="I11" s="108">
        <v>6833.12</v>
      </c>
      <c r="J11" s="108">
        <v>6174.44</v>
      </c>
      <c r="K11" s="108">
        <f t="shared" si="0"/>
        <v>658.68000000000029</v>
      </c>
      <c r="L11" s="109">
        <f t="shared" si="1"/>
        <v>9.6395204533214734E-2</v>
      </c>
      <c r="M11" s="110">
        <v>0</v>
      </c>
      <c r="N11" s="111">
        <f t="shared" si="2"/>
        <v>463.56367734706532</v>
      </c>
    </row>
    <row r="12" spans="1:14">
      <c r="A12" s="104">
        <v>6</v>
      </c>
      <c r="B12" s="105"/>
      <c r="C12" s="106"/>
      <c r="D12" s="105"/>
      <c r="E12" s="107">
        <v>1</v>
      </c>
      <c r="F12" s="105"/>
      <c r="G12" s="105"/>
      <c r="H12" s="112"/>
      <c r="I12" s="108">
        <v>14331.96</v>
      </c>
      <c r="J12" s="108">
        <v>13895.57</v>
      </c>
      <c r="K12" s="108">
        <f t="shared" si="0"/>
        <v>436.38999999999942</v>
      </c>
      <c r="L12" s="109">
        <f t="shared" si="1"/>
        <v>3.0448731366819293E-2</v>
      </c>
      <c r="M12" s="110">
        <v>0</v>
      </c>
      <c r="N12" s="111">
        <f t="shared" si="2"/>
        <v>27.14805318669039</v>
      </c>
    </row>
    <row r="13" spans="1:14">
      <c r="A13" s="104">
        <v>7</v>
      </c>
      <c r="B13" s="105"/>
      <c r="C13" s="106"/>
      <c r="D13" s="105"/>
      <c r="E13" s="107">
        <v>1</v>
      </c>
      <c r="F13" s="105"/>
      <c r="G13" s="105"/>
      <c r="H13" s="112"/>
      <c r="I13" s="108">
        <v>8716.6</v>
      </c>
      <c r="J13" s="108">
        <v>8632.36</v>
      </c>
      <c r="K13" s="108">
        <f t="shared" si="0"/>
        <v>84.239999999999782</v>
      </c>
      <c r="L13" s="109">
        <f t="shared" si="1"/>
        <v>9.6643186563568108E-3</v>
      </c>
      <c r="M13" s="110">
        <v>0</v>
      </c>
      <c r="N13" s="111">
        <f t="shared" si="2"/>
        <v>-164.65815165496502</v>
      </c>
    </row>
    <row r="14" spans="1:14">
      <c r="A14" s="104">
        <v>8</v>
      </c>
      <c r="B14" s="105"/>
      <c r="C14" s="106"/>
      <c r="D14" s="105"/>
      <c r="E14" s="107">
        <v>1</v>
      </c>
      <c r="F14" s="105"/>
      <c r="G14" s="105"/>
      <c r="H14" s="112"/>
      <c r="I14" s="108">
        <v>2605.42</v>
      </c>
      <c r="J14" s="108">
        <v>0</v>
      </c>
      <c r="K14" s="108">
        <f t="shared" si="0"/>
        <v>2605.42</v>
      </c>
      <c r="L14" s="109">
        <f t="shared" si="1"/>
        <v>1</v>
      </c>
      <c r="M14" s="110">
        <v>0</v>
      </c>
      <c r="N14" s="111">
        <f t="shared" si="2"/>
        <v>2531.0235355201708</v>
      </c>
    </row>
    <row r="15" spans="1:14">
      <c r="A15" s="104">
        <v>9</v>
      </c>
      <c r="B15" s="105"/>
      <c r="C15" s="106"/>
      <c r="D15" s="105"/>
      <c r="E15" s="107">
        <v>1</v>
      </c>
      <c r="F15" s="105"/>
      <c r="G15" s="105"/>
      <c r="H15" s="112"/>
      <c r="I15" s="108">
        <v>12433.37</v>
      </c>
      <c r="J15" s="108">
        <v>9800</v>
      </c>
      <c r="K15" s="108">
        <f t="shared" si="0"/>
        <v>2633.3700000000008</v>
      </c>
      <c r="L15" s="109">
        <f t="shared" si="1"/>
        <v>0.21179857110340966</v>
      </c>
      <c r="M15" s="110">
        <v>0</v>
      </c>
      <c r="N15" s="111">
        <f t="shared" si="2"/>
        <v>2278.341340678443</v>
      </c>
    </row>
    <row r="16" spans="1:14">
      <c r="A16" s="104">
        <v>10</v>
      </c>
      <c r="B16" s="105"/>
      <c r="C16" s="106"/>
      <c r="D16" s="105"/>
      <c r="E16" s="107"/>
      <c r="F16" s="105"/>
      <c r="G16" s="105"/>
      <c r="H16" s="112"/>
      <c r="I16" s="108">
        <v>11289.29</v>
      </c>
      <c r="J16" s="108">
        <v>11289.29</v>
      </c>
      <c r="K16" s="108">
        <f t="shared" si="0"/>
        <v>0</v>
      </c>
      <c r="L16" s="109">
        <f t="shared" si="1"/>
        <v>0</v>
      </c>
      <c r="M16" s="110">
        <v>0</v>
      </c>
      <c r="N16" s="111">
        <f t="shared" si="2"/>
        <v>-322.36002736122776</v>
      </c>
    </row>
    <row r="17" spans="1:14">
      <c r="A17" s="104">
        <v>11</v>
      </c>
      <c r="B17" s="105"/>
      <c r="C17" s="106"/>
      <c r="D17" s="105"/>
      <c r="E17" s="107">
        <v>1</v>
      </c>
      <c r="F17" s="105"/>
      <c r="G17" s="105"/>
      <c r="H17" s="112"/>
      <c r="I17" s="108">
        <v>7477.84</v>
      </c>
      <c r="J17" s="108">
        <v>3567</v>
      </c>
      <c r="K17" s="108">
        <f t="shared" si="0"/>
        <v>3910.84</v>
      </c>
      <c r="L17" s="109">
        <f t="shared" si="1"/>
        <v>0.52299059621494981</v>
      </c>
      <c r="M17" s="110">
        <v>0</v>
      </c>
      <c r="N17" s="111">
        <f t="shared" si="2"/>
        <v>3697.3140203322901</v>
      </c>
    </row>
    <row r="18" spans="1:14">
      <c r="A18" s="104">
        <v>12</v>
      </c>
      <c r="B18" s="105"/>
      <c r="C18" s="106"/>
      <c r="D18" s="105"/>
      <c r="E18" s="107"/>
      <c r="F18" s="105"/>
      <c r="G18" s="105"/>
      <c r="H18" s="112"/>
      <c r="I18" s="108">
        <v>23309.52</v>
      </c>
      <c r="J18" s="108">
        <v>23309.52</v>
      </c>
      <c r="K18" s="108">
        <f t="shared" si="0"/>
        <v>0</v>
      </c>
      <c r="L18" s="109">
        <f t="shared" si="1"/>
        <v>0</v>
      </c>
      <c r="M18" s="110">
        <v>0</v>
      </c>
      <c r="N18" s="111">
        <f t="shared" si="2"/>
        <v>-665.59168069711075</v>
      </c>
    </row>
    <row r="19" spans="1:14">
      <c r="A19" s="104">
        <v>13</v>
      </c>
      <c r="B19" s="105"/>
      <c r="C19" s="106"/>
      <c r="D19" s="105"/>
      <c r="E19" s="107"/>
      <c r="F19" s="105"/>
      <c r="G19" s="105"/>
      <c r="H19" s="112"/>
      <c r="I19" s="108">
        <v>9196.99</v>
      </c>
      <c r="J19" s="108">
        <v>9196.99</v>
      </c>
      <c r="K19" s="108">
        <f t="shared" si="0"/>
        <v>0</v>
      </c>
      <c r="L19" s="109">
        <f t="shared" si="1"/>
        <v>0</v>
      </c>
      <c r="M19" s="110">
        <v>0</v>
      </c>
      <c r="N19" s="111">
        <f t="shared" si="2"/>
        <v>-262.61544774214656</v>
      </c>
    </row>
    <row r="20" spans="1:14">
      <c r="A20" s="104">
        <v>14</v>
      </c>
      <c r="B20" s="105"/>
      <c r="C20" s="106"/>
      <c r="D20" s="105"/>
      <c r="E20" s="107">
        <v>1</v>
      </c>
      <c r="F20" s="105"/>
      <c r="G20" s="105"/>
      <c r="H20" s="112"/>
      <c r="I20" s="108">
        <v>72049.259999999995</v>
      </c>
      <c r="J20" s="108">
        <v>71900.289999999994</v>
      </c>
      <c r="K20" s="108">
        <f t="shared" si="0"/>
        <v>148.97000000000116</v>
      </c>
      <c r="L20" s="109">
        <f t="shared" si="1"/>
        <v>2.0676131857565389E-3</v>
      </c>
      <c r="M20" s="110">
        <v>0</v>
      </c>
      <c r="N20" s="111">
        <f t="shared" si="2"/>
        <v>-1908.3605695004908</v>
      </c>
    </row>
    <row r="21" spans="1:14">
      <c r="A21" s="104">
        <v>15</v>
      </c>
      <c r="B21" s="105"/>
      <c r="C21" s="106"/>
      <c r="D21" s="105"/>
      <c r="E21" s="107">
        <v>1</v>
      </c>
      <c r="F21" s="105"/>
      <c r="G21" s="105"/>
      <c r="H21" s="112"/>
      <c r="I21" s="108">
        <v>28493.52</v>
      </c>
      <c r="J21" s="108">
        <v>28069.22</v>
      </c>
      <c r="K21" s="108">
        <f t="shared" si="0"/>
        <v>424.29999999999927</v>
      </c>
      <c r="L21" s="109">
        <f t="shared" si="1"/>
        <v>1.4891105065292013E-2</v>
      </c>
      <c r="M21" s="110">
        <v>0</v>
      </c>
      <c r="N21" s="111">
        <f t="shared" si="2"/>
        <v>-389.31820688614584</v>
      </c>
    </row>
    <row r="22" spans="1:14">
      <c r="A22" s="104">
        <v>16</v>
      </c>
      <c r="B22" s="105"/>
      <c r="C22" s="106"/>
      <c r="D22" s="105"/>
      <c r="E22" s="107"/>
      <c r="F22" s="105"/>
      <c r="G22" s="105"/>
      <c r="H22" s="112"/>
      <c r="I22" s="108">
        <v>36855.919999999998</v>
      </c>
      <c r="J22" s="108">
        <v>36855.919999999998</v>
      </c>
      <c r="K22" s="108">
        <f t="shared" si="0"/>
        <v>0</v>
      </c>
      <c r="L22" s="109">
        <f t="shared" si="1"/>
        <v>0</v>
      </c>
      <c r="M22" s="110">
        <v>0</v>
      </c>
      <c r="N22" s="111">
        <f t="shared" si="2"/>
        <v>-1052.4023547648453</v>
      </c>
    </row>
    <row r="23" spans="1:14">
      <c r="A23" s="104">
        <v>17</v>
      </c>
      <c r="B23" s="105"/>
      <c r="C23" s="106"/>
      <c r="D23" s="105"/>
      <c r="E23" s="107">
        <v>1</v>
      </c>
      <c r="F23" s="105"/>
      <c r="G23" s="105"/>
      <c r="H23" s="112"/>
      <c r="I23" s="108">
        <v>14135.72</v>
      </c>
      <c r="J23" s="108">
        <v>9949.4</v>
      </c>
      <c r="K23" s="108">
        <f t="shared" si="0"/>
        <v>4186.32</v>
      </c>
      <c r="L23" s="109">
        <f t="shared" si="1"/>
        <v>0.29615187623976708</v>
      </c>
      <c r="M23" s="110">
        <v>0</v>
      </c>
      <c r="N23" s="111">
        <f t="shared" si="2"/>
        <v>3782.6815881981365</v>
      </c>
    </row>
    <row r="24" spans="1:14">
      <c r="A24" s="104">
        <v>18</v>
      </c>
      <c r="B24" s="105"/>
      <c r="C24" s="106"/>
      <c r="D24" s="105"/>
      <c r="E24" s="107">
        <v>1</v>
      </c>
      <c r="F24" s="113"/>
      <c r="G24" s="105"/>
      <c r="H24" s="112"/>
      <c r="I24" s="108">
        <v>14503.810000000001</v>
      </c>
      <c r="J24" s="108">
        <v>14491.740000000002</v>
      </c>
      <c r="K24" s="108">
        <f t="shared" si="0"/>
        <v>12.069999999999709</v>
      </c>
      <c r="L24" s="109">
        <f t="shared" si="1"/>
        <v>8.3219512665980231E-4</v>
      </c>
      <c r="M24" s="110">
        <v>0</v>
      </c>
      <c r="N24" s="111">
        <f t="shared" si="2"/>
        <v>-402.07903757827569</v>
      </c>
    </row>
    <row r="25" spans="1:14">
      <c r="A25" s="104">
        <v>19</v>
      </c>
      <c r="B25" s="105"/>
      <c r="C25" s="106"/>
      <c r="D25" s="105"/>
      <c r="E25" s="107">
        <v>1</v>
      </c>
      <c r="F25" s="105"/>
      <c r="G25" s="105"/>
      <c r="H25" s="112"/>
      <c r="I25" s="108">
        <v>49296.34</v>
      </c>
      <c r="J25" s="108">
        <v>48956.77</v>
      </c>
      <c r="K25" s="108">
        <f t="shared" si="0"/>
        <v>339.56999999999971</v>
      </c>
      <c r="L25" s="109">
        <f t="shared" si="1"/>
        <v>6.8883410005692054E-3</v>
      </c>
      <c r="M25" s="110">
        <v>0</v>
      </c>
      <c r="N25" s="111">
        <f t="shared" si="2"/>
        <v>-1068.0623233089404</v>
      </c>
    </row>
    <row r="26" spans="1:14">
      <c r="A26" s="104">
        <v>20</v>
      </c>
      <c r="B26" s="105"/>
      <c r="C26" s="106"/>
      <c r="D26" s="105"/>
      <c r="E26" s="107"/>
      <c r="F26" s="105"/>
      <c r="G26" s="105"/>
      <c r="H26" s="112"/>
      <c r="I26" s="108">
        <v>30076.95</v>
      </c>
      <c r="J26" s="108">
        <v>30076.95</v>
      </c>
      <c r="K26" s="108">
        <f t="shared" si="0"/>
        <v>0</v>
      </c>
      <c r="L26" s="109">
        <f t="shared" si="1"/>
        <v>0</v>
      </c>
      <c r="M26" s="110">
        <v>0</v>
      </c>
      <c r="N26" s="111">
        <f t="shared" si="2"/>
        <v>-858.83225826799367</v>
      </c>
    </row>
    <row r="27" spans="1:14">
      <c r="A27" s="104">
        <v>21</v>
      </c>
      <c r="B27" s="105"/>
      <c r="C27" s="106"/>
      <c r="D27" s="105"/>
      <c r="E27" s="107"/>
      <c r="F27" s="105"/>
      <c r="G27" s="105"/>
      <c r="H27" s="112"/>
      <c r="I27" s="108">
        <v>9145.64</v>
      </c>
      <c r="J27" s="108">
        <v>9145.64</v>
      </c>
      <c r="K27" s="108">
        <f t="shared" si="0"/>
        <v>0</v>
      </c>
      <c r="L27" s="109">
        <f t="shared" si="1"/>
        <v>0</v>
      </c>
      <c r="M27" s="110">
        <v>0</v>
      </c>
      <c r="N27" s="111">
        <f t="shared" si="2"/>
        <v>-261.14917418508503</v>
      </c>
    </row>
    <row r="28" spans="1:14">
      <c r="A28" s="104">
        <v>22</v>
      </c>
      <c r="B28" s="105"/>
      <c r="C28" s="106"/>
      <c r="D28" s="112"/>
      <c r="E28" s="112"/>
      <c r="F28" s="112"/>
      <c r="G28" s="112"/>
      <c r="H28" s="112"/>
      <c r="I28" s="108">
        <v>21180.83</v>
      </c>
      <c r="J28" s="108">
        <v>21180.83</v>
      </c>
      <c r="K28" s="108">
        <f t="shared" si="0"/>
        <v>0</v>
      </c>
      <c r="L28" s="109">
        <f t="shared" si="1"/>
        <v>0</v>
      </c>
      <c r="M28" s="110">
        <v>0</v>
      </c>
      <c r="N28" s="111">
        <f t="shared" si="2"/>
        <v>-604.80800283574195</v>
      </c>
    </row>
    <row r="29" spans="1:14">
      <c r="A29" s="104">
        <v>23</v>
      </c>
      <c r="B29" s="105"/>
      <c r="C29" s="106"/>
      <c r="D29" s="112"/>
      <c r="E29" s="112"/>
      <c r="F29" s="112"/>
      <c r="G29" s="112"/>
      <c r="H29" s="112"/>
      <c r="I29" s="108">
        <v>30747.989999999998</v>
      </c>
      <c r="J29" s="108">
        <v>30747.989999999998</v>
      </c>
      <c r="K29" s="108">
        <f t="shared" si="0"/>
        <v>0</v>
      </c>
      <c r="L29" s="109">
        <f t="shared" si="1"/>
        <v>0</v>
      </c>
      <c r="M29" s="110">
        <v>0</v>
      </c>
      <c r="N29" s="111">
        <f t="shared" si="2"/>
        <v>-877.9934697135742</v>
      </c>
    </row>
    <row r="30" spans="1:14">
      <c r="A30" s="104">
        <v>24</v>
      </c>
      <c r="B30" s="105"/>
      <c r="C30" s="106"/>
      <c r="D30" s="112"/>
      <c r="E30" s="112"/>
      <c r="F30" s="112"/>
      <c r="G30" s="112"/>
      <c r="H30" s="112"/>
      <c r="I30" s="108">
        <v>7644.66</v>
      </c>
      <c r="J30" s="108">
        <v>7644.66</v>
      </c>
      <c r="K30" s="108">
        <f t="shared" si="0"/>
        <v>0</v>
      </c>
      <c r="L30" s="109">
        <f t="shared" si="1"/>
        <v>0</v>
      </c>
      <c r="M30" s="110">
        <v>0</v>
      </c>
      <c r="N30" s="111">
        <f t="shared" si="2"/>
        <v>-218.28944129943363</v>
      </c>
    </row>
    <row r="31" spans="1:14">
      <c r="A31" s="104">
        <v>25</v>
      </c>
      <c r="B31" s="105"/>
      <c r="C31" s="106"/>
      <c r="D31" s="112"/>
      <c r="E31" s="112"/>
      <c r="F31" s="112"/>
      <c r="G31" s="112"/>
      <c r="H31" s="112"/>
      <c r="I31" s="108">
        <v>19531.77</v>
      </c>
      <c r="J31" s="108">
        <v>19531.77</v>
      </c>
      <c r="K31" s="108">
        <f t="shared" si="0"/>
        <v>0</v>
      </c>
      <c r="L31" s="109">
        <f t="shared" si="1"/>
        <v>0</v>
      </c>
      <c r="M31" s="110">
        <v>0</v>
      </c>
      <c r="N31" s="111">
        <f t="shared" si="2"/>
        <v>-557.71991964182041</v>
      </c>
    </row>
    <row r="32" spans="1:14">
      <c r="A32" s="104">
        <v>26</v>
      </c>
      <c r="B32" s="105"/>
      <c r="C32" s="106"/>
      <c r="D32" s="112"/>
      <c r="E32" s="112"/>
      <c r="F32" s="112"/>
      <c r="G32" s="112"/>
      <c r="H32" s="112"/>
      <c r="I32" s="108">
        <v>9938.1200000000008</v>
      </c>
      <c r="J32" s="108">
        <v>9938.1200000000008</v>
      </c>
      <c r="K32" s="108">
        <f t="shared" si="0"/>
        <v>0</v>
      </c>
      <c r="L32" s="109">
        <f t="shared" si="1"/>
        <v>0</v>
      </c>
      <c r="M32" s="110">
        <v>0</v>
      </c>
      <c r="N32" s="111">
        <f t="shared" si="2"/>
        <v>-283.77804406824208</v>
      </c>
    </row>
    <row r="33" spans="1:14">
      <c r="A33" s="104">
        <v>27</v>
      </c>
      <c r="B33" s="105"/>
      <c r="C33" s="106"/>
      <c r="D33" s="112"/>
      <c r="E33" s="112"/>
      <c r="F33" s="112"/>
      <c r="G33" s="112"/>
      <c r="H33" s="112"/>
      <c r="I33" s="108">
        <v>22613.43</v>
      </c>
      <c r="J33" s="108">
        <v>22613.43</v>
      </c>
      <c r="K33" s="108">
        <f t="shared" si="0"/>
        <v>0</v>
      </c>
      <c r="L33" s="109">
        <f t="shared" si="1"/>
        <v>0</v>
      </c>
      <c r="M33" s="110">
        <v>0</v>
      </c>
      <c r="N33" s="111">
        <f t="shared" si="2"/>
        <v>-645.71517903528104</v>
      </c>
    </row>
    <row r="34" spans="1:14">
      <c r="A34" s="104">
        <v>28</v>
      </c>
      <c r="B34" s="105"/>
      <c r="C34" s="106"/>
      <c r="D34" s="112"/>
      <c r="E34" s="112"/>
      <c r="F34" s="112"/>
      <c r="G34" s="112"/>
      <c r="H34" s="112"/>
      <c r="I34" s="108">
        <v>36360.47</v>
      </c>
      <c r="J34" s="108">
        <v>36360.47</v>
      </c>
      <c r="K34" s="108">
        <f t="shared" si="0"/>
        <v>0</v>
      </c>
      <c r="L34" s="109">
        <f t="shared" si="1"/>
        <v>0</v>
      </c>
      <c r="M34" s="110">
        <v>0</v>
      </c>
      <c r="N34" s="111">
        <f t="shared" si="2"/>
        <v>-1038.2550279129246</v>
      </c>
    </row>
    <row r="35" spans="1:14">
      <c r="A35" s="104">
        <v>29</v>
      </c>
      <c r="B35" s="114"/>
      <c r="C35" s="115"/>
      <c r="D35" s="116"/>
      <c r="E35" s="116">
        <v>1</v>
      </c>
      <c r="F35" s="116"/>
      <c r="G35" s="116"/>
      <c r="H35" s="116"/>
      <c r="I35" s="108">
        <v>7084.99</v>
      </c>
      <c r="J35" s="108">
        <v>7002.67</v>
      </c>
      <c r="K35" s="108">
        <f t="shared" si="0"/>
        <v>82.319999999999709</v>
      </c>
      <c r="L35" s="117">
        <f t="shared" si="1"/>
        <v>1.1618929596230865E-2</v>
      </c>
      <c r="M35" s="118">
        <v>0</v>
      </c>
      <c r="N35" s="111">
        <f t="shared" si="2"/>
        <v>-119.98834447994764</v>
      </c>
    </row>
    <row r="36" spans="1:14" ht="13">
      <c r="A36" s="104">
        <v>30</v>
      </c>
      <c r="B36" s="119"/>
      <c r="C36" s="120"/>
      <c r="D36" s="121"/>
      <c r="E36" s="121"/>
      <c r="F36" s="121"/>
      <c r="G36" s="121"/>
      <c r="H36" s="122"/>
      <c r="I36" s="108">
        <v>9968.7999999999993</v>
      </c>
      <c r="J36" s="108">
        <v>9968.7999999999993</v>
      </c>
      <c r="K36" s="108">
        <f t="shared" si="0"/>
        <v>0</v>
      </c>
      <c r="L36" s="117">
        <f t="shared" si="1"/>
        <v>0</v>
      </c>
      <c r="M36" s="118">
        <v>0</v>
      </c>
      <c r="N36" s="111">
        <f t="shared" si="2"/>
        <v>-284.65409611752438</v>
      </c>
    </row>
    <row r="37" spans="1:14" ht="13">
      <c r="A37" s="104">
        <v>31</v>
      </c>
      <c r="B37" s="123"/>
      <c r="C37" s="124"/>
      <c r="D37" s="112"/>
      <c r="E37" s="112"/>
      <c r="F37" s="121"/>
      <c r="G37" s="121"/>
      <c r="H37" s="125"/>
      <c r="I37" s="108">
        <v>7681.1</v>
      </c>
      <c r="J37" s="108">
        <v>7681.1</v>
      </c>
      <c r="K37" s="108">
        <f t="shared" si="0"/>
        <v>0</v>
      </c>
      <c r="L37" s="117">
        <f t="shared" si="1"/>
        <v>0</v>
      </c>
      <c r="M37" s="118">
        <v>0</v>
      </c>
      <c r="N37" s="111">
        <f t="shared" si="2"/>
        <v>-219.32996726670379</v>
      </c>
    </row>
    <row r="38" spans="1:14" ht="13">
      <c r="A38" s="104">
        <v>32</v>
      </c>
      <c r="B38" s="119"/>
      <c r="C38" s="120"/>
      <c r="D38" s="121"/>
      <c r="E38" s="121">
        <v>1</v>
      </c>
      <c r="F38" s="121"/>
      <c r="G38" s="126"/>
      <c r="H38" s="122"/>
      <c r="I38" s="108">
        <v>8490.33</v>
      </c>
      <c r="J38" s="108">
        <v>8450.51</v>
      </c>
      <c r="K38" s="108">
        <f t="shared" si="0"/>
        <v>39.819999999999709</v>
      </c>
      <c r="L38" s="117">
        <f t="shared" si="1"/>
        <v>4.6900414942646178E-3</v>
      </c>
      <c r="M38" s="118">
        <v>0</v>
      </c>
      <c r="N38" s="111">
        <f t="shared" si="2"/>
        <v>-202.61712501900971</v>
      </c>
    </row>
    <row r="39" spans="1:14">
      <c r="A39" s="104">
        <v>33</v>
      </c>
      <c r="B39" s="119"/>
      <c r="C39" s="120"/>
      <c r="D39" s="121"/>
      <c r="E39" s="121"/>
      <c r="F39" s="121"/>
      <c r="G39" s="121"/>
      <c r="H39" s="107"/>
      <c r="I39" s="108">
        <v>12452.09</v>
      </c>
      <c r="J39" s="108">
        <v>12452.09</v>
      </c>
      <c r="K39" s="108">
        <f t="shared" si="0"/>
        <v>0</v>
      </c>
      <c r="L39" s="117">
        <f t="shared" si="1"/>
        <v>0</v>
      </c>
      <c r="M39" s="118">
        <v>0</v>
      </c>
      <c r="N39" s="111">
        <f t="shared" si="2"/>
        <v>-355.56319955501812</v>
      </c>
    </row>
    <row r="40" spans="1:14">
      <c r="A40" s="104">
        <v>34</v>
      </c>
      <c r="B40" s="119"/>
      <c r="C40" s="120"/>
      <c r="D40" s="121"/>
      <c r="E40" s="121"/>
      <c r="F40" s="121"/>
      <c r="G40" s="121"/>
      <c r="H40" s="127"/>
      <c r="I40" s="108">
        <v>7687.86</v>
      </c>
      <c r="J40" s="108">
        <v>7687.86</v>
      </c>
      <c r="K40" s="108">
        <f t="shared" si="0"/>
        <v>0</v>
      </c>
      <c r="L40" s="117">
        <f t="shared" si="1"/>
        <v>0</v>
      </c>
      <c r="M40" s="118">
        <v>0</v>
      </c>
      <c r="N40" s="111">
        <f t="shared" si="2"/>
        <v>-219.52299568434225</v>
      </c>
    </row>
    <row r="41" spans="1:14">
      <c r="A41" s="104">
        <v>35</v>
      </c>
      <c r="B41" s="119"/>
      <c r="C41" s="120"/>
      <c r="D41" s="121"/>
      <c r="E41" s="121"/>
      <c r="F41" s="121"/>
      <c r="G41" s="121"/>
      <c r="H41" s="107"/>
      <c r="I41" s="108">
        <v>14944.65</v>
      </c>
      <c r="J41" s="108">
        <v>14944.65</v>
      </c>
      <c r="K41" s="108">
        <f t="shared" si="0"/>
        <v>0</v>
      </c>
      <c r="L41" s="117">
        <f t="shared" si="1"/>
        <v>0</v>
      </c>
      <c r="M41" s="118">
        <v>0</v>
      </c>
      <c r="N41" s="111">
        <f t="shared" si="2"/>
        <v>-426.73700320427344</v>
      </c>
    </row>
    <row r="42" spans="1:14">
      <c r="A42" s="104">
        <v>36</v>
      </c>
      <c r="B42" s="119"/>
      <c r="C42" s="120"/>
      <c r="D42" s="121"/>
      <c r="E42" s="121">
        <v>1</v>
      </c>
      <c r="F42" s="121"/>
      <c r="G42" s="121"/>
      <c r="H42" s="121"/>
      <c r="I42" s="108">
        <v>22658.67</v>
      </c>
      <c r="J42" s="108">
        <v>23000</v>
      </c>
      <c r="K42" s="108">
        <v>0</v>
      </c>
      <c r="L42" s="117">
        <f t="shared" si="1"/>
        <v>0</v>
      </c>
      <c r="M42" s="118">
        <v>0</v>
      </c>
      <c r="N42" s="111">
        <f t="shared" si="2"/>
        <v>-647.00698459947694</v>
      </c>
    </row>
    <row r="43" spans="1:14">
      <c r="A43" s="104">
        <v>37</v>
      </c>
      <c r="B43" s="119"/>
      <c r="C43" s="120"/>
      <c r="D43" s="121"/>
      <c r="E43" s="121"/>
      <c r="F43" s="121"/>
      <c r="G43" s="121"/>
      <c r="H43" s="121"/>
      <c r="I43" s="108">
        <v>3822.11</v>
      </c>
      <c r="J43" s="108">
        <v>3822.11</v>
      </c>
      <c r="K43" s="108">
        <f t="shared" si="0"/>
        <v>0</v>
      </c>
      <c r="L43" s="117">
        <f t="shared" si="1"/>
        <v>0</v>
      </c>
      <c r="M43" s="118">
        <v>0</v>
      </c>
      <c r="N43" s="111">
        <f t="shared" si="2"/>
        <v>-109.13843865979368</v>
      </c>
    </row>
    <row r="44" spans="1:14">
      <c r="A44" s="104">
        <v>38</v>
      </c>
      <c r="B44" s="128"/>
      <c r="C44" s="129"/>
      <c r="D44" s="130"/>
      <c r="E44" s="130">
        <v>1</v>
      </c>
      <c r="F44" s="130"/>
      <c r="G44" s="130"/>
      <c r="H44" s="130"/>
      <c r="I44" s="108">
        <v>4169.9799999999996</v>
      </c>
      <c r="J44" s="108">
        <v>4162.2599999999993</v>
      </c>
      <c r="K44" s="108">
        <f t="shared" si="0"/>
        <v>7.7200000000002547</v>
      </c>
      <c r="L44" s="117">
        <f t="shared" si="1"/>
        <v>1.8513278241143257E-3</v>
      </c>
      <c r="M44" s="118">
        <v>0</v>
      </c>
      <c r="N44" s="111">
        <f t="shared" si="2"/>
        <v>-111.35169245326938</v>
      </c>
    </row>
    <row r="45" spans="1:14" ht="13">
      <c r="A45" s="104">
        <v>39</v>
      </c>
      <c r="B45" s="119"/>
      <c r="C45" s="120"/>
      <c r="D45" s="121"/>
      <c r="E45" s="121">
        <v>1</v>
      </c>
      <c r="F45" s="121"/>
      <c r="G45" s="121"/>
      <c r="H45" s="122"/>
      <c r="I45" s="108">
        <v>7210.08</v>
      </c>
      <c r="J45" s="108">
        <v>7191.38</v>
      </c>
      <c r="K45" s="108">
        <f t="shared" si="0"/>
        <v>18.699999999999818</v>
      </c>
      <c r="L45" s="109">
        <f t="shared" si="1"/>
        <v>2.5935911945498273E-3</v>
      </c>
      <c r="M45" s="118">
        <v>0</v>
      </c>
      <c r="N45" s="111">
        <f t="shared" si="2"/>
        <v>-187.1802268412489</v>
      </c>
    </row>
    <row r="46" spans="1:14" ht="13">
      <c r="A46" s="104">
        <v>40</v>
      </c>
      <c r="B46" s="119"/>
      <c r="C46" s="120"/>
      <c r="D46" s="121"/>
      <c r="E46" s="121"/>
      <c r="F46" s="121"/>
      <c r="G46" s="121"/>
      <c r="H46" s="122"/>
      <c r="I46" s="108">
        <v>7654.74</v>
      </c>
      <c r="J46" s="108">
        <v>7654.74</v>
      </c>
      <c r="K46" s="108">
        <f t="shared" si="0"/>
        <v>0</v>
      </c>
      <c r="L46" s="109">
        <f t="shared" si="1"/>
        <v>0</v>
      </c>
      <c r="M46" s="118">
        <v>0</v>
      </c>
      <c r="N46" s="111">
        <f t="shared" si="2"/>
        <v>-218.57727065591232</v>
      </c>
    </row>
    <row r="47" spans="1:14" ht="13">
      <c r="A47" s="104">
        <v>41</v>
      </c>
      <c r="B47" s="119"/>
      <c r="C47" s="120"/>
      <c r="D47" s="121"/>
      <c r="E47" s="121">
        <v>1</v>
      </c>
      <c r="F47" s="121"/>
      <c r="G47" s="121"/>
      <c r="H47" s="122"/>
      <c r="I47" s="108">
        <v>25352.36</v>
      </c>
      <c r="J47" s="108">
        <v>25231.89</v>
      </c>
      <c r="K47" s="108">
        <f t="shared" si="0"/>
        <v>120.47000000000116</v>
      </c>
      <c r="L47" s="109">
        <f t="shared" si="1"/>
        <v>4.7518258655210466E-3</v>
      </c>
      <c r="M47" s="118">
        <v>0</v>
      </c>
      <c r="N47" s="111">
        <f t="shared" si="2"/>
        <v>-603.45395476346891</v>
      </c>
    </row>
    <row r="48" spans="1:14" ht="13">
      <c r="A48" s="104">
        <v>42</v>
      </c>
      <c r="B48" s="119"/>
      <c r="C48" s="120"/>
      <c r="D48" s="121"/>
      <c r="E48" s="121"/>
      <c r="F48" s="121"/>
      <c r="G48" s="121"/>
      <c r="H48" s="122"/>
      <c r="I48" s="108">
        <v>14289.79</v>
      </c>
      <c r="J48" s="108">
        <v>14289.79</v>
      </c>
      <c r="K48" s="108">
        <f t="shared" si="0"/>
        <v>0</v>
      </c>
      <c r="L48" s="109">
        <f t="shared" si="1"/>
        <v>0</v>
      </c>
      <c r="M48" s="118">
        <v>0</v>
      </c>
      <c r="N48" s="111">
        <f t="shared" si="2"/>
        <v>-408.0378035630406</v>
      </c>
    </row>
    <row r="49" spans="1:16" ht="13">
      <c r="A49" s="104">
        <v>43</v>
      </c>
      <c r="B49" s="119"/>
      <c r="C49" s="120"/>
      <c r="D49" s="121"/>
      <c r="E49" s="121"/>
      <c r="F49" s="121"/>
      <c r="G49" s="121"/>
      <c r="H49" s="122"/>
      <c r="I49" s="108">
        <v>23033.45</v>
      </c>
      <c r="J49" s="108">
        <v>23033.45</v>
      </c>
      <c r="K49" s="108">
        <f t="shared" si="0"/>
        <v>0</v>
      </c>
      <c r="L49" s="109">
        <f t="shared" si="1"/>
        <v>0</v>
      </c>
      <c r="M49" s="118">
        <v>0</v>
      </c>
      <c r="N49" s="111">
        <f t="shared" si="2"/>
        <v>-657.70863997855236</v>
      </c>
    </row>
    <row r="50" spans="1:16" ht="13">
      <c r="A50" s="104">
        <v>44</v>
      </c>
      <c r="B50" s="119"/>
      <c r="C50" s="120"/>
      <c r="D50" s="121"/>
      <c r="E50" s="121"/>
      <c r="F50" s="121"/>
      <c r="G50" s="121"/>
      <c r="H50" s="122"/>
      <c r="I50" s="108">
        <v>14266.32</v>
      </c>
      <c r="J50" s="108">
        <v>14266</v>
      </c>
      <c r="K50" s="108">
        <f t="shared" si="0"/>
        <v>0.31999999999970896</v>
      </c>
      <c r="L50" s="109">
        <f t="shared" si="1"/>
        <v>2.2430451581046056E-5</v>
      </c>
      <c r="M50" s="118">
        <v>0</v>
      </c>
      <c r="N50" s="111">
        <f t="shared" si="2"/>
        <v>-407.0476294562398</v>
      </c>
    </row>
    <row r="51" spans="1:16" ht="13">
      <c r="A51" s="104">
        <v>45</v>
      </c>
      <c r="B51" s="128"/>
      <c r="C51" s="129"/>
      <c r="D51" s="130"/>
      <c r="E51" s="130">
        <v>1</v>
      </c>
      <c r="F51" s="130"/>
      <c r="G51" s="130"/>
      <c r="H51" s="131"/>
      <c r="I51" s="108">
        <v>13340.88</v>
      </c>
      <c r="J51" s="108">
        <v>13500</v>
      </c>
      <c r="K51" s="108">
        <v>0</v>
      </c>
      <c r="L51" s="117">
        <f t="shared" si="1"/>
        <v>0</v>
      </c>
      <c r="M51" s="118">
        <v>0</v>
      </c>
      <c r="N51" s="111">
        <f t="shared" si="2"/>
        <v>-380.94215329953039</v>
      </c>
    </row>
    <row r="52" spans="1:16" ht="13">
      <c r="A52" s="104">
        <v>46</v>
      </c>
      <c r="B52" s="119"/>
      <c r="C52" s="120"/>
      <c r="D52" s="121"/>
      <c r="E52" s="121"/>
      <c r="F52" s="121"/>
      <c r="G52" s="121"/>
      <c r="H52" s="122"/>
      <c r="I52" s="108">
        <v>24395.93</v>
      </c>
      <c r="J52" s="108">
        <v>24395.93</v>
      </c>
      <c r="K52" s="108">
        <f t="shared" si="0"/>
        <v>0</v>
      </c>
      <c r="L52" s="109">
        <f t="shared" si="1"/>
        <v>0</v>
      </c>
      <c r="M52" s="118">
        <v>0</v>
      </c>
      <c r="N52" s="111">
        <f t="shared" si="2"/>
        <v>-696.61357466258698</v>
      </c>
    </row>
    <row r="53" spans="1:16" s="76" customFormat="1" ht="13">
      <c r="A53" s="132"/>
      <c r="B53" s="133"/>
      <c r="C53" s="134"/>
      <c r="D53" s="135"/>
      <c r="E53" s="135"/>
      <c r="F53" s="135"/>
      <c r="G53" s="136"/>
      <c r="H53" s="137"/>
      <c r="I53" s="138">
        <f>SUM(I7:I52)</f>
        <v>792770.36999999976</v>
      </c>
      <c r="J53" s="138">
        <f>SUM(J7:J52)</f>
        <v>774193.22000000009</v>
      </c>
      <c r="K53" s="138">
        <f>SUM(K7:K52)</f>
        <v>19077.600000000002</v>
      </c>
      <c r="L53" s="139"/>
      <c r="M53" s="140"/>
    </row>
    <row r="54" spans="1:16" s="76" customFormat="1" ht="13">
      <c r="A54" s="132"/>
      <c r="B54" s="133"/>
      <c r="C54" s="134"/>
      <c r="D54" s="135"/>
      <c r="E54" s="135"/>
      <c r="F54" s="135"/>
      <c r="G54" s="136"/>
      <c r="H54" s="137"/>
      <c r="I54" s="138"/>
      <c r="J54" s="138"/>
      <c r="K54" s="138"/>
      <c r="L54" s="139"/>
      <c r="M54" s="140"/>
    </row>
    <row r="55" spans="1:16" ht="13">
      <c r="A55" s="141"/>
      <c r="B55" s="141"/>
      <c r="C55" s="142"/>
      <c r="D55" s="143"/>
      <c r="E55" s="143"/>
      <c r="F55" s="143"/>
      <c r="G55" s="143"/>
      <c r="H55" s="137" t="s">
        <v>76</v>
      </c>
      <c r="I55" s="144"/>
      <c r="J55" s="85" t="s">
        <v>77</v>
      </c>
      <c r="K55" s="145">
        <f>STDEV(K7:K36)</f>
        <v>1269.2803135925801</v>
      </c>
      <c r="L55" s="146"/>
      <c r="M55" s="147"/>
      <c r="O55" s="111"/>
      <c r="P55" s="148"/>
    </row>
    <row r="56" spans="1:16" ht="13">
      <c r="J56" s="85" t="s">
        <v>78</v>
      </c>
      <c r="K56" s="145">
        <f>STDEV(K6:K52)</f>
        <v>1061.6619129709516</v>
      </c>
      <c r="N56" s="145">
        <f>STDEV(N7:N52)</f>
        <v>1179.1230082833185</v>
      </c>
    </row>
    <row r="57" spans="1:16" ht="13">
      <c r="K57" s="145"/>
      <c r="N57" s="145"/>
    </row>
    <row r="58" spans="1:16" ht="50.25" customHeight="1">
      <c r="A58" s="247" t="s">
        <v>45</v>
      </c>
      <c r="B58" s="247"/>
      <c r="C58" s="247"/>
      <c r="E58" s="245"/>
      <c r="F58" s="246"/>
      <c r="G58" s="111"/>
      <c r="M58" s="245"/>
      <c r="N58" s="245"/>
      <c r="O58" s="111"/>
    </row>
    <row r="59" spans="1:16">
      <c r="A59" s="34"/>
      <c r="B59" s="34"/>
      <c r="C59" s="163" t="s">
        <v>46</v>
      </c>
      <c r="E59" s="238"/>
      <c r="F59" s="238"/>
      <c r="G59" s="111"/>
      <c r="J59" s="148"/>
      <c r="M59" s="238"/>
      <c r="N59" s="238"/>
      <c r="O59" s="111"/>
    </row>
    <row r="60" spans="1:16" ht="13">
      <c r="A60" s="226" t="s">
        <v>47</v>
      </c>
      <c r="B60" s="227"/>
      <c r="C60" s="81">
        <f>C77</f>
        <v>9010247.3606000002</v>
      </c>
      <c r="E60" s="238"/>
      <c r="F60" s="238"/>
      <c r="G60" s="111"/>
      <c r="M60" s="238"/>
      <c r="N60" s="238"/>
      <c r="O60" s="111"/>
    </row>
    <row r="61" spans="1:16" ht="13">
      <c r="A61" s="248" t="s">
        <v>48</v>
      </c>
      <c r="B61" s="249"/>
      <c r="C61" s="81">
        <f>0.02*C60</f>
        <v>180204.947212</v>
      </c>
      <c r="E61" s="238"/>
      <c r="F61" s="238"/>
      <c r="I61" s="76"/>
      <c r="J61" s="76"/>
      <c r="M61" s="238"/>
      <c r="N61" s="238"/>
    </row>
    <row r="62" spans="1:16" ht="13">
      <c r="A62" s="248" t="s">
        <v>79</v>
      </c>
      <c r="B62" s="249"/>
      <c r="C62" s="81">
        <f>10%*C61</f>
        <v>18020.494721200001</v>
      </c>
      <c r="E62" s="179"/>
      <c r="F62" s="179"/>
      <c r="I62" s="76"/>
      <c r="J62" s="76"/>
      <c r="M62" s="179"/>
      <c r="N62" s="179"/>
    </row>
    <row r="63" spans="1:16" ht="13">
      <c r="A63" s="248" t="s">
        <v>80</v>
      </c>
      <c r="B63" s="249"/>
      <c r="C63" s="81">
        <v>600</v>
      </c>
      <c r="E63" s="179"/>
      <c r="F63" s="179"/>
      <c r="I63" s="76"/>
      <c r="J63" s="76"/>
      <c r="M63" s="179"/>
      <c r="N63" s="179"/>
    </row>
    <row r="64" spans="1:16" ht="13">
      <c r="A64" s="248" t="s">
        <v>81</v>
      </c>
      <c r="B64" s="249"/>
      <c r="C64" s="81">
        <v>1.44</v>
      </c>
      <c r="E64" s="179"/>
      <c r="F64" s="179"/>
      <c r="I64" s="76"/>
      <c r="J64" s="76"/>
      <c r="M64" s="179"/>
      <c r="N64" s="179"/>
    </row>
    <row r="65" spans="1:12" ht="13">
      <c r="A65" s="248" t="s">
        <v>82</v>
      </c>
      <c r="B65" s="249"/>
      <c r="C65" s="180">
        <f>ROUNDUP(((C63*C64*K55)/(C61-C62))^2,0)</f>
        <v>46</v>
      </c>
      <c r="K65" s="148"/>
    </row>
    <row r="66" spans="1:12" ht="13">
      <c r="A66" s="248" t="s">
        <v>83</v>
      </c>
      <c r="B66" s="249"/>
      <c r="C66" s="180">
        <f>K53/C65*C63</f>
        <v>248838.26086956527</v>
      </c>
    </row>
    <row r="67" spans="1:12" ht="13">
      <c r="A67" s="248" t="s">
        <v>52</v>
      </c>
      <c r="B67" s="249"/>
      <c r="C67" s="180">
        <f>C64*K56*C63/SQRT(C65)</f>
        <v>135244.95196917938</v>
      </c>
      <c r="G67" s="148"/>
      <c r="I67" s="149"/>
      <c r="L67" s="76"/>
    </row>
    <row r="68" spans="1:12" ht="13">
      <c r="A68" s="226" t="s">
        <v>84</v>
      </c>
      <c r="B68" s="227"/>
      <c r="C68" s="180">
        <f>C66+C67</f>
        <v>384083.21283874463</v>
      </c>
      <c r="J68" s="111"/>
      <c r="L68" s="148"/>
    </row>
    <row r="69" spans="1:12">
      <c r="A69" s="165"/>
      <c r="B69" s="165"/>
      <c r="C69" s="165"/>
      <c r="G69" s="111"/>
    </row>
    <row r="70" spans="1:12" ht="13">
      <c r="A70" s="252" t="s">
        <v>85</v>
      </c>
      <c r="B70" s="252"/>
      <c r="C70" s="252"/>
      <c r="D70" s="252"/>
      <c r="E70" s="32"/>
      <c r="G70" s="86"/>
    </row>
    <row r="71" spans="1:12">
      <c r="A71" s="34"/>
      <c r="B71" s="34"/>
      <c r="C71" s="163" t="s">
        <v>46</v>
      </c>
      <c r="D71" s="163" t="s">
        <v>86</v>
      </c>
      <c r="E71" s="34"/>
      <c r="F71" s="165"/>
      <c r="I71" s="149"/>
      <c r="J71" s="111"/>
      <c r="L71" s="148"/>
    </row>
    <row r="72" spans="1:12" ht="13">
      <c r="A72" s="236" t="s">
        <v>87</v>
      </c>
      <c r="B72" s="237"/>
      <c r="C72" s="168">
        <v>455274285</v>
      </c>
      <c r="D72" s="164">
        <v>720462</v>
      </c>
      <c r="E72" s="165" t="s">
        <v>88</v>
      </c>
      <c r="F72" s="165"/>
    </row>
    <row r="73" spans="1:12" ht="26.25" customHeight="1">
      <c r="A73" s="236" t="s">
        <v>89</v>
      </c>
      <c r="B73" s="237"/>
      <c r="C73" s="168">
        <v>15438777</v>
      </c>
      <c r="D73" s="164">
        <v>110537</v>
      </c>
      <c r="E73" s="165" t="s">
        <v>90</v>
      </c>
      <c r="F73" s="165"/>
    </row>
    <row r="74" spans="1:12" ht="26.25" customHeight="1">
      <c r="A74" s="236" t="s">
        <v>91</v>
      </c>
      <c r="B74" s="237"/>
      <c r="C74" s="168">
        <f>C72-C73</f>
        <v>439835508</v>
      </c>
      <c r="D74" s="164">
        <f>D72-D73</f>
        <v>609925</v>
      </c>
      <c r="E74" s="166" t="s">
        <v>92</v>
      </c>
      <c r="F74" s="165"/>
    </row>
    <row r="75" spans="1:12" ht="29.25" customHeight="1">
      <c r="A75" s="236" t="s">
        <v>93</v>
      </c>
      <c r="B75" s="237"/>
      <c r="C75" s="168">
        <v>9105996.3606000002</v>
      </c>
      <c r="D75" s="164">
        <v>17548</v>
      </c>
      <c r="E75" s="167" t="s">
        <v>94</v>
      </c>
      <c r="F75" s="165"/>
      <c r="G75" s="148"/>
      <c r="I75" s="149"/>
    </row>
    <row r="76" spans="1:12" ht="29.25" customHeight="1">
      <c r="A76" s="236" t="s">
        <v>95</v>
      </c>
      <c r="B76" s="237"/>
      <c r="C76" s="168">
        <v>95749</v>
      </c>
      <c r="D76" s="164">
        <v>397</v>
      </c>
      <c r="E76" s="165" t="s">
        <v>96</v>
      </c>
      <c r="F76" s="191"/>
      <c r="G76" s="148"/>
      <c r="J76" s="148"/>
    </row>
    <row r="77" spans="1:12" ht="45.75" customHeight="1">
      <c r="A77" s="250" t="s">
        <v>97</v>
      </c>
      <c r="B77" s="251"/>
      <c r="C77" s="168">
        <f>C75-C76</f>
        <v>9010247.3606000002</v>
      </c>
      <c r="D77" s="168">
        <f>D75-D76</f>
        <v>17151</v>
      </c>
      <c r="E77" s="169" t="s">
        <v>98</v>
      </c>
      <c r="F77" s="165"/>
      <c r="G77" s="148"/>
    </row>
    <row r="78" spans="1:12" s="165" customFormat="1" ht="30" customHeight="1">
      <c r="A78" s="250" t="s">
        <v>99</v>
      </c>
      <c r="B78" s="251"/>
      <c r="C78" s="168">
        <v>415205530.29000002</v>
      </c>
      <c r="D78" s="164">
        <v>609302</v>
      </c>
      <c r="E78" s="165" t="s">
        <v>100</v>
      </c>
      <c r="G78" s="190"/>
    </row>
    <row r="79" spans="1:12" ht="13">
      <c r="A79" s="176"/>
      <c r="B79" s="177"/>
      <c r="C79" s="178"/>
      <c r="D79" s="170"/>
      <c r="E79" s="165"/>
      <c r="F79" s="165"/>
      <c r="G79" s="148"/>
      <c r="I79" s="149"/>
    </row>
    <row r="80" spans="1:12">
      <c r="J80" s="148"/>
    </row>
  </sheetData>
  <mergeCells count="28">
    <mergeCell ref="A77:B77"/>
    <mergeCell ref="A78:B78"/>
    <mergeCell ref="A67:B67"/>
    <mergeCell ref="A68:B68"/>
    <mergeCell ref="A70:D70"/>
    <mergeCell ref="A72:B72"/>
    <mergeCell ref="A73:B73"/>
    <mergeCell ref="A74:B74"/>
    <mergeCell ref="A75:B75"/>
    <mergeCell ref="A76:B76"/>
    <mergeCell ref="A65:B65"/>
    <mergeCell ref="A66:B66"/>
    <mergeCell ref="A62:B62"/>
    <mergeCell ref="A64:B64"/>
    <mergeCell ref="A63:B63"/>
    <mergeCell ref="E60:F60"/>
    <mergeCell ref="M60:N60"/>
    <mergeCell ref="E61:F61"/>
    <mergeCell ref="M61:N61"/>
    <mergeCell ref="B4:H4"/>
    <mergeCell ref="I4:M4"/>
    <mergeCell ref="E58:F58"/>
    <mergeCell ref="M58:N58"/>
    <mergeCell ref="E59:F59"/>
    <mergeCell ref="M59:N59"/>
    <mergeCell ref="A58:C58"/>
    <mergeCell ref="A60:B60"/>
    <mergeCell ref="A61:B61"/>
  </mergeCells>
  <conditionalFormatting sqref="M21:M34 I7:K7 I8:I11 I21:I36 L21:L36 J8:J36 I55 L55 L45:L52 L7:M20 I45:J52 K8:K52 I53:L54">
    <cfRule type="expression" dxfId="35" priority="11" stopIfTrue="1">
      <formula>$L7="No"</formula>
    </cfRule>
  </conditionalFormatting>
  <conditionalFormatting sqref="I12:I20">
    <cfRule type="expression" dxfId="34" priority="10" stopIfTrue="1">
      <formula>$L12="No"</formula>
    </cfRule>
  </conditionalFormatting>
  <conditionalFormatting sqref="K55">
    <cfRule type="expression" dxfId="33" priority="9" stopIfTrue="1">
      <formula>$L56="No"</formula>
    </cfRule>
  </conditionalFormatting>
  <conditionalFormatting sqref="I37:I38">
    <cfRule type="expression" dxfId="32" priority="8" stopIfTrue="1">
      <formula>$L37="No"</formula>
    </cfRule>
  </conditionalFormatting>
  <conditionalFormatting sqref="I39">
    <cfRule type="expression" dxfId="31" priority="7" stopIfTrue="1">
      <formula>$M23="No"</formula>
    </cfRule>
  </conditionalFormatting>
  <conditionalFormatting sqref="L37:L44">
    <cfRule type="expression" dxfId="30" priority="6" stopIfTrue="1">
      <formula>$L37="No"</formula>
    </cfRule>
  </conditionalFormatting>
  <conditionalFormatting sqref="I40:I44">
    <cfRule type="expression" dxfId="29" priority="5" stopIfTrue="1">
      <formula>$M24="No"</formula>
    </cfRule>
  </conditionalFormatting>
  <conditionalFormatting sqref="J37:J44">
    <cfRule type="expression" dxfId="28" priority="4" stopIfTrue="1">
      <formula>$L37="No"</formula>
    </cfRule>
  </conditionalFormatting>
  <conditionalFormatting sqref="K56:K57">
    <cfRule type="expression" dxfId="27" priority="3" stopIfTrue="1">
      <formula>$L58="No"</formula>
    </cfRule>
  </conditionalFormatting>
  <conditionalFormatting sqref="N57">
    <cfRule type="expression" dxfId="26" priority="2" stopIfTrue="1">
      <formula>$L59="No"</formula>
    </cfRule>
  </conditionalFormatting>
  <conditionalFormatting sqref="N56">
    <cfRule type="expression" dxfId="25" priority="1" stopIfTrue="1">
      <formula>$L57="No"</formula>
    </cfRule>
  </conditionalFormatting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25"/>
  <sheetViews>
    <sheetView workbookViewId="0">
      <selection activeCell="B24" sqref="B24"/>
    </sheetView>
  </sheetViews>
  <sheetFormatPr defaultRowHeight="13"/>
  <cols>
    <col min="1" max="1" width="72.26953125" customWidth="1"/>
    <col min="2" max="2" width="22" customWidth="1"/>
    <col min="3" max="3" width="5.1796875" style="1" customWidth="1"/>
    <col min="5" max="5" width="14" bestFit="1" customWidth="1"/>
  </cols>
  <sheetData>
    <row r="1" spans="1:3" s="93" customFormat="1" ht="15.5">
      <c r="A1" s="151" t="s">
        <v>101</v>
      </c>
      <c r="C1" s="94"/>
    </row>
    <row r="2" spans="1:3" s="93" customFormat="1">
      <c r="C2" s="94"/>
    </row>
    <row r="3" spans="1:3" s="93" customFormat="1" ht="15">
      <c r="A3" s="150" t="s">
        <v>102</v>
      </c>
      <c r="C3" s="94"/>
    </row>
    <row r="4" spans="1:3" s="93" customFormat="1">
      <c r="C4" s="94"/>
    </row>
    <row r="5" spans="1:3" ht="13.5" thickBot="1">
      <c r="A5" s="2"/>
      <c r="B5" s="2"/>
    </row>
    <row r="6" spans="1:3" ht="13.5" thickBot="1">
      <c r="A6" s="89" t="s">
        <v>103</v>
      </c>
      <c r="B6" s="90">
        <f>'IRR_ne-IAKS_Ex (2)'!C63</f>
        <v>20456233</v>
      </c>
    </row>
    <row r="7" spans="1:3">
      <c r="A7" s="3" t="s">
        <v>4</v>
      </c>
      <c r="B7" s="4">
        <f>B6*2%</f>
        <v>409124.66000000003</v>
      </c>
    </row>
    <row r="8" spans="1:3" ht="13.5" thickBot="1">
      <c r="A8" s="3"/>
      <c r="B8" s="6"/>
    </row>
    <row r="9" spans="1:3" ht="13.5" thickBot="1">
      <c r="A9" s="7" t="s">
        <v>6</v>
      </c>
      <c r="B9" s="8">
        <v>0.85</v>
      </c>
    </row>
    <row r="10" spans="1:3">
      <c r="A10" s="22" t="s">
        <v>7</v>
      </c>
      <c r="B10" s="88">
        <f>'IRR_ne-IAKS_Ex (2)'!C69</f>
        <v>47</v>
      </c>
    </row>
    <row r="11" spans="1:3">
      <c r="A11" s="3"/>
      <c r="B11" s="91"/>
    </row>
    <row r="12" spans="1:3">
      <c r="A12" s="9" t="s">
        <v>57</v>
      </c>
      <c r="B12" s="222">
        <f>COUNT('IRR_ne-IAKS_Ex (2)'!E7:E56)-3</f>
        <v>27</v>
      </c>
    </row>
    <row r="13" spans="1:3">
      <c r="A13" s="3"/>
      <c r="B13" s="91"/>
    </row>
    <row r="14" spans="1:3" ht="17.25" customHeight="1">
      <c r="A14" s="3" t="s">
        <v>58</v>
      </c>
      <c r="B14" s="181">
        <f>'IRR_ne-IAKS_Ex (2)'!K57</f>
        <v>167048.1652020138</v>
      </c>
    </row>
    <row r="15" spans="1:3">
      <c r="A15" s="3"/>
      <c r="B15" s="10"/>
    </row>
    <row r="16" spans="1:3">
      <c r="A16" s="11" t="s">
        <v>59</v>
      </c>
      <c r="B16" s="12">
        <f>'IRR_ne-IAKS_Ex (2)'!C70</f>
        <v>677322.97221844352</v>
      </c>
      <c r="C16" s="13"/>
    </row>
    <row r="17" spans="1:3" ht="13.5" thickBot="1">
      <c r="A17" s="22" t="s">
        <v>60</v>
      </c>
      <c r="B17" s="21">
        <f>'IRR_ne-IAKS_Ex (2)'!C71</f>
        <v>271812.69320733153</v>
      </c>
      <c r="C17" s="13"/>
    </row>
    <row r="18" spans="1:3" ht="13.5" thickBot="1">
      <c r="A18" s="14" t="s">
        <v>61</v>
      </c>
      <c r="B18" s="15">
        <f>B16+B17</f>
        <v>949135.66542577511</v>
      </c>
      <c r="C18" s="13"/>
    </row>
    <row r="19" spans="1:3">
      <c r="A19" s="16"/>
      <c r="B19" s="17"/>
      <c r="C19" s="13"/>
    </row>
    <row r="20" spans="1:3">
      <c r="A20" s="16" t="s">
        <v>62</v>
      </c>
      <c r="B20" s="266">
        <v>0</v>
      </c>
      <c r="C20" s="13"/>
    </row>
    <row r="21" spans="1:3" ht="13.5" thickBot="1">
      <c r="A21" s="16"/>
      <c r="B21" s="18"/>
      <c r="C21" s="13"/>
    </row>
    <row r="22" spans="1:3" ht="13.5" thickBot="1">
      <c r="A22" s="19" t="s">
        <v>63</v>
      </c>
      <c r="B22" s="267">
        <f>B18+B20</f>
        <v>949135.66542577511</v>
      </c>
    </row>
    <row r="23" spans="1:3" ht="26.5" thickBot="1">
      <c r="A23" s="194" t="s">
        <v>16</v>
      </c>
      <c r="B23" s="162" t="str">
        <f>IF(B7&gt;B22,"Yes","No")</f>
        <v>No</v>
      </c>
    </row>
    <row r="24" spans="1:3" ht="13.5" thickBot="1">
      <c r="A24" s="195" t="s">
        <v>17</v>
      </c>
      <c r="B24" s="268">
        <f>B22/B6</f>
        <v>4.6398360119665E-2</v>
      </c>
    </row>
    <row r="25" spans="1:3" s="1" customFormat="1" ht="13.5" thickBot="1">
      <c r="A25" s="194" t="s">
        <v>18</v>
      </c>
      <c r="B25" s="162" t="str">
        <f>IF(B23="NO","No","Yes")</f>
        <v>No</v>
      </c>
    </row>
  </sheetData>
  <pageMargins left="0.19685039370078741" right="0.19685039370078741" top="0.78740157480314965" bottom="0.39370078740157483" header="0.31496062992125984" footer="0.11811023622047245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3</xdr:col>
                <xdr:colOff>0</xdr:colOff>
                <xdr:row>1</xdr:row>
                <xdr:rowOff>0</xdr:rowOff>
              </to>
            </anchor>
          </objectPr>
        </oleObject>
      </mc:Choice>
      <mc:Fallback>
        <oleObject progId="Equation.3" shapeId="92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74"/>
  <sheetViews>
    <sheetView topLeftCell="A34" workbookViewId="0">
      <selection activeCell="C70" sqref="C70"/>
    </sheetView>
  </sheetViews>
  <sheetFormatPr defaultColWidth="9.1796875" defaultRowHeight="12.5"/>
  <cols>
    <col min="1" max="1" width="9.1796875" style="85"/>
    <col min="2" max="2" width="20.26953125" style="85" customWidth="1"/>
    <col min="3" max="3" width="17.26953125" style="85" customWidth="1"/>
    <col min="4" max="4" width="11" style="85" customWidth="1"/>
    <col min="5" max="5" width="9.1796875" style="85"/>
    <col min="6" max="6" width="14.81640625" style="85" customWidth="1"/>
    <col min="7" max="7" width="18" style="85" customWidth="1"/>
    <col min="8" max="8" width="9.1796875" style="85"/>
    <col min="9" max="9" width="15.54296875" style="85" customWidth="1"/>
    <col min="10" max="10" width="22.54296875" style="85" customWidth="1"/>
    <col min="11" max="11" width="15.1796875" style="85" bestFit="1" customWidth="1"/>
    <col min="12" max="12" width="13.1796875" style="85" bestFit="1" customWidth="1"/>
    <col min="13" max="13" width="9.1796875" style="85"/>
    <col min="14" max="14" width="12.7265625" style="85" customWidth="1"/>
    <col min="15" max="15" width="14.1796875" style="85" bestFit="1" customWidth="1"/>
    <col min="16" max="16" width="7.26953125" style="85" customWidth="1"/>
    <col min="17" max="17" width="9.1796875" style="85"/>
    <col min="18" max="18" width="13.7265625" style="85" customWidth="1"/>
    <col min="19" max="16384" width="9.1796875" style="85"/>
  </cols>
  <sheetData>
    <row r="1" spans="1:14" ht="15.5">
      <c r="A1" s="31" t="s">
        <v>104</v>
      </c>
    </row>
    <row r="3" spans="1:14" ht="13" thickBot="1"/>
    <row r="4" spans="1:14" ht="13.5" thickBot="1">
      <c r="A4" s="95"/>
      <c r="B4" s="239" t="s">
        <v>22</v>
      </c>
      <c r="C4" s="240"/>
      <c r="D4" s="240"/>
      <c r="E4" s="240"/>
      <c r="F4" s="240"/>
      <c r="G4" s="240"/>
      <c r="H4" s="241"/>
      <c r="I4" s="242" t="s">
        <v>23</v>
      </c>
      <c r="J4" s="243"/>
      <c r="K4" s="243"/>
      <c r="L4" s="243"/>
      <c r="M4" s="244"/>
    </row>
    <row r="5" spans="1:14" ht="13">
      <c r="A5" s="96" t="s">
        <v>24</v>
      </c>
      <c r="B5" s="97"/>
      <c r="C5" s="98" t="s">
        <v>71</v>
      </c>
      <c r="D5" s="95" t="s">
        <v>25</v>
      </c>
      <c r="E5" s="99" t="s">
        <v>26</v>
      </c>
      <c r="F5" s="95" t="s">
        <v>27</v>
      </c>
      <c r="G5" s="95" t="s">
        <v>28</v>
      </c>
      <c r="H5" s="99" t="s">
        <v>72</v>
      </c>
      <c r="I5" s="100" t="s">
        <v>30</v>
      </c>
      <c r="J5" s="95" t="s">
        <v>31</v>
      </c>
      <c r="K5" s="95" t="s">
        <v>32</v>
      </c>
      <c r="L5" s="95" t="s">
        <v>33</v>
      </c>
      <c r="M5" s="205" t="s">
        <v>34</v>
      </c>
      <c r="N5" s="206"/>
    </row>
    <row r="6" spans="1:14" ht="13">
      <c r="A6" s="96" t="s">
        <v>35</v>
      </c>
      <c r="B6" s="101" t="s">
        <v>36</v>
      </c>
      <c r="C6" s="101" t="s">
        <v>73</v>
      </c>
      <c r="D6" s="96" t="s">
        <v>37</v>
      </c>
      <c r="E6" s="102" t="s">
        <v>37</v>
      </c>
      <c r="F6" s="96" t="s">
        <v>38</v>
      </c>
      <c r="G6" s="96" t="s">
        <v>37</v>
      </c>
      <c r="H6" s="102" t="s">
        <v>39</v>
      </c>
      <c r="I6" s="103" t="s">
        <v>74</v>
      </c>
      <c r="J6" s="96" t="s">
        <v>40</v>
      </c>
      <c r="K6" s="96" t="s">
        <v>41</v>
      </c>
      <c r="L6" s="96" t="s">
        <v>37</v>
      </c>
      <c r="M6" s="101" t="s">
        <v>42</v>
      </c>
      <c r="N6" s="207" t="s">
        <v>105</v>
      </c>
    </row>
    <row r="7" spans="1:14">
      <c r="A7" s="104">
        <v>1</v>
      </c>
      <c r="B7" s="105"/>
      <c r="C7" s="106"/>
      <c r="D7" s="105"/>
      <c r="E7" s="107">
        <v>1</v>
      </c>
      <c r="F7" s="105"/>
      <c r="G7" s="105"/>
      <c r="H7" s="107"/>
      <c r="I7" s="208">
        <v>500304</v>
      </c>
      <c r="J7" s="208">
        <v>400500</v>
      </c>
      <c r="K7" s="208">
        <f t="shared" ref="K7:K56" si="0">I7-J7</f>
        <v>99804</v>
      </c>
      <c r="L7" s="209">
        <f t="shared" ref="L7:L56" si="1">K7/I7</f>
        <v>0.19948671207905594</v>
      </c>
      <c r="M7" s="210">
        <v>0</v>
      </c>
      <c r="N7" s="211" t="str">
        <f>IF((I7&gt;($C$63/$C$68)),"Y","N")</f>
        <v>Y</v>
      </c>
    </row>
    <row r="8" spans="1:14">
      <c r="A8" s="104">
        <v>2</v>
      </c>
      <c r="B8" s="105"/>
      <c r="C8" s="106"/>
      <c r="D8" s="105"/>
      <c r="E8" s="107"/>
      <c r="F8" s="105"/>
      <c r="G8" s="105"/>
      <c r="H8" s="107"/>
      <c r="I8" s="208">
        <v>71387.033740850966</v>
      </c>
      <c r="J8" s="208">
        <v>71387.033740850966</v>
      </c>
      <c r="K8" s="208">
        <f t="shared" si="0"/>
        <v>0</v>
      </c>
      <c r="L8" s="209">
        <f t="shared" si="1"/>
        <v>0</v>
      </c>
      <c r="M8" s="210">
        <v>0</v>
      </c>
      <c r="N8" s="211" t="str">
        <f t="shared" ref="N8:N56" si="2">IF((I8&gt;($C$63/$C$68)),"Y","N")</f>
        <v>N</v>
      </c>
    </row>
    <row r="9" spans="1:14">
      <c r="A9" s="104">
        <v>3</v>
      </c>
      <c r="B9" s="105"/>
      <c r="C9" s="106"/>
      <c r="D9" s="105"/>
      <c r="E9" s="107"/>
      <c r="F9" s="105"/>
      <c r="G9" s="105"/>
      <c r="H9" s="107"/>
      <c r="I9" s="208">
        <v>516111.66304885369</v>
      </c>
      <c r="J9" s="208">
        <v>516111.66304885369</v>
      </c>
      <c r="K9" s="208">
        <f t="shared" si="0"/>
        <v>0</v>
      </c>
      <c r="L9" s="209">
        <f t="shared" si="1"/>
        <v>0</v>
      </c>
      <c r="M9" s="210">
        <v>0</v>
      </c>
      <c r="N9" s="211" t="str">
        <f t="shared" si="2"/>
        <v>Y</v>
      </c>
    </row>
    <row r="10" spans="1:14">
      <c r="A10" s="104">
        <v>4</v>
      </c>
      <c r="B10" s="105"/>
      <c r="C10" s="106"/>
      <c r="D10" s="105"/>
      <c r="E10" s="107"/>
      <c r="F10" s="105"/>
      <c r="G10" s="105"/>
      <c r="H10" s="112"/>
      <c r="I10" s="208">
        <v>29009.009584707364</v>
      </c>
      <c r="J10" s="208">
        <v>29009.009584707364</v>
      </c>
      <c r="K10" s="208">
        <f t="shared" si="0"/>
        <v>0</v>
      </c>
      <c r="L10" s="209">
        <f t="shared" si="1"/>
        <v>0</v>
      </c>
      <c r="M10" s="210">
        <v>0</v>
      </c>
      <c r="N10" s="211" t="str">
        <f t="shared" si="2"/>
        <v>N</v>
      </c>
    </row>
    <row r="11" spans="1:14">
      <c r="A11" s="104">
        <v>5</v>
      </c>
      <c r="B11" s="105"/>
      <c r="C11" s="106"/>
      <c r="D11" s="105"/>
      <c r="E11" s="107">
        <v>1</v>
      </c>
      <c r="F11" s="105"/>
      <c r="G11" s="105"/>
      <c r="H11" s="112"/>
      <c r="I11" s="208">
        <v>109942.50364621036</v>
      </c>
      <c r="J11" s="208">
        <v>109436.54152754108</v>
      </c>
      <c r="K11" s="208">
        <f t="shared" si="0"/>
        <v>505.96211866928206</v>
      </c>
      <c r="L11" s="209">
        <f t="shared" si="1"/>
        <v>4.6020610945648795E-3</v>
      </c>
      <c r="M11" s="210">
        <v>0</v>
      </c>
      <c r="N11" s="211" t="str">
        <f t="shared" si="2"/>
        <v>N</v>
      </c>
    </row>
    <row r="12" spans="1:14">
      <c r="A12" s="104">
        <v>6</v>
      </c>
      <c r="B12" s="105"/>
      <c r="C12" s="106"/>
      <c r="D12" s="105"/>
      <c r="E12" s="107">
        <v>1</v>
      </c>
      <c r="F12" s="105"/>
      <c r="G12" s="105"/>
      <c r="H12" s="112"/>
      <c r="I12" s="208">
        <v>26711.092978364028</v>
      </c>
      <c r="J12" s="208">
        <v>18700</v>
      </c>
      <c r="K12" s="208">
        <f t="shared" si="0"/>
        <v>8011.0929783640277</v>
      </c>
      <c r="L12" s="209">
        <f t="shared" si="1"/>
        <v>0.29991633007503693</v>
      </c>
      <c r="M12" s="210">
        <v>0</v>
      </c>
      <c r="N12" s="211" t="str">
        <f t="shared" si="2"/>
        <v>N</v>
      </c>
    </row>
    <row r="13" spans="1:14">
      <c r="A13" s="104">
        <v>7</v>
      </c>
      <c r="B13" s="105"/>
      <c r="C13" s="106"/>
      <c r="D13" s="105"/>
      <c r="E13" s="107"/>
      <c r="F13" s="105"/>
      <c r="G13" s="105"/>
      <c r="H13" s="112"/>
      <c r="I13" s="208">
        <v>25846.901739993031</v>
      </c>
      <c r="J13" s="208">
        <v>25846.901739993031</v>
      </c>
      <c r="K13" s="208">
        <f t="shared" si="0"/>
        <v>0</v>
      </c>
      <c r="L13" s="209">
        <f t="shared" si="1"/>
        <v>0</v>
      </c>
      <c r="M13" s="210">
        <v>0</v>
      </c>
      <c r="N13" s="211" t="str">
        <f t="shared" si="2"/>
        <v>N</v>
      </c>
    </row>
    <row r="14" spans="1:14">
      <c r="A14" s="104">
        <v>8</v>
      </c>
      <c r="B14" s="105"/>
      <c r="C14" s="106"/>
      <c r="D14" s="105"/>
      <c r="E14" s="107">
        <v>1</v>
      </c>
      <c r="F14" s="105"/>
      <c r="G14" s="105"/>
      <c r="H14" s="112"/>
      <c r="I14" s="208">
        <v>52080.172122577002</v>
      </c>
      <c r="J14" s="208">
        <v>40800</v>
      </c>
      <c r="K14" s="208">
        <f t="shared" si="0"/>
        <v>11280.172122577002</v>
      </c>
      <c r="L14" s="209">
        <f t="shared" si="1"/>
        <v>0.21659245088567966</v>
      </c>
      <c r="M14" s="210">
        <v>0</v>
      </c>
      <c r="N14" s="211" t="str">
        <f t="shared" si="2"/>
        <v>N</v>
      </c>
    </row>
    <row r="15" spans="1:14">
      <c r="A15" s="104">
        <v>9</v>
      </c>
      <c r="B15" s="105"/>
      <c r="C15" s="106"/>
      <c r="D15" s="105"/>
      <c r="E15" s="107">
        <v>1</v>
      </c>
      <c r="F15" s="105"/>
      <c r="G15" s="105"/>
      <c r="H15" s="112"/>
      <c r="I15" s="208">
        <v>26034.776817072845</v>
      </c>
      <c r="J15" s="208">
        <v>25991.982854768226</v>
      </c>
      <c r="K15" s="208">
        <f t="shared" si="0"/>
        <v>42.793962304618617</v>
      </c>
      <c r="L15" s="209">
        <f t="shared" si="1"/>
        <v>1.643723032668964E-3</v>
      </c>
      <c r="M15" s="210">
        <v>0</v>
      </c>
      <c r="N15" s="211" t="str">
        <f t="shared" si="2"/>
        <v>N</v>
      </c>
    </row>
    <row r="16" spans="1:14">
      <c r="A16" s="104">
        <v>10</v>
      </c>
      <c r="B16" s="105"/>
      <c r="C16" s="106"/>
      <c r="D16" s="105"/>
      <c r="E16" s="107">
        <v>1</v>
      </c>
      <c r="F16" s="105"/>
      <c r="G16" s="105"/>
      <c r="H16" s="112"/>
      <c r="I16" s="208">
        <v>356506</v>
      </c>
      <c r="J16" s="208">
        <v>351234</v>
      </c>
      <c r="K16" s="208">
        <f t="shared" si="0"/>
        <v>5272</v>
      </c>
      <c r="L16" s="209">
        <f t="shared" si="1"/>
        <v>1.4787969907939838E-2</v>
      </c>
      <c r="M16" s="210">
        <v>0</v>
      </c>
      <c r="N16" s="211" t="str">
        <f t="shared" si="2"/>
        <v>N</v>
      </c>
    </row>
    <row r="17" spans="1:14">
      <c r="A17" s="104">
        <v>11</v>
      </c>
      <c r="B17" s="105"/>
      <c r="C17" s="106"/>
      <c r="D17" s="105"/>
      <c r="E17" s="107">
        <v>1</v>
      </c>
      <c r="F17" s="105"/>
      <c r="G17" s="105"/>
      <c r="H17" s="112"/>
      <c r="I17" s="208">
        <v>122491.66739054665</v>
      </c>
      <c r="J17" s="208">
        <v>116933.1476044934</v>
      </c>
      <c r="K17" s="208">
        <f t="shared" si="0"/>
        <v>5558.5197860532498</v>
      </c>
      <c r="L17" s="209">
        <f t="shared" si="1"/>
        <v>4.5378758445100822E-2</v>
      </c>
      <c r="M17" s="210">
        <v>0</v>
      </c>
      <c r="N17" s="211" t="str">
        <f t="shared" si="2"/>
        <v>N</v>
      </c>
    </row>
    <row r="18" spans="1:14">
      <c r="A18" s="104">
        <v>12</v>
      </c>
      <c r="B18" s="105"/>
      <c r="C18" s="106"/>
      <c r="D18" s="105"/>
      <c r="E18" s="107"/>
      <c r="F18" s="105"/>
      <c r="G18" s="105"/>
      <c r="H18" s="112"/>
      <c r="I18" s="208">
        <v>100200</v>
      </c>
      <c r="J18" s="208">
        <v>100200</v>
      </c>
      <c r="K18" s="208">
        <f t="shared" si="0"/>
        <v>0</v>
      </c>
      <c r="L18" s="209">
        <f t="shared" si="1"/>
        <v>0</v>
      </c>
      <c r="M18" s="210">
        <v>0</v>
      </c>
      <c r="N18" s="211" t="str">
        <f t="shared" si="2"/>
        <v>N</v>
      </c>
    </row>
    <row r="19" spans="1:14">
      <c r="A19" s="104">
        <v>13</v>
      </c>
      <c r="B19" s="105"/>
      <c r="C19" s="106"/>
      <c r="D19" s="105"/>
      <c r="E19" s="107">
        <v>1</v>
      </c>
      <c r="F19" s="105"/>
      <c r="G19" s="105"/>
      <c r="H19" s="112"/>
      <c r="I19" s="208">
        <v>8539.1580471326306</v>
      </c>
      <c r="J19" s="208">
        <v>8532.3574117268563</v>
      </c>
      <c r="K19" s="208">
        <f t="shared" si="0"/>
        <v>6.800635405774301</v>
      </c>
      <c r="L19" s="209">
        <f t="shared" si="1"/>
        <v>7.9640584800487338E-4</v>
      </c>
      <c r="M19" s="210">
        <v>0</v>
      </c>
      <c r="N19" s="211" t="str">
        <f t="shared" si="2"/>
        <v>N</v>
      </c>
    </row>
    <row r="20" spans="1:14">
      <c r="A20" s="104">
        <v>14</v>
      </c>
      <c r="B20" s="105"/>
      <c r="C20" s="106"/>
      <c r="D20" s="105"/>
      <c r="E20" s="107">
        <v>1</v>
      </c>
      <c r="F20" s="105"/>
      <c r="G20" s="105"/>
      <c r="H20" s="112"/>
      <c r="I20" s="208">
        <v>117601.79050376685</v>
      </c>
      <c r="J20" s="208">
        <v>117351.4717942555</v>
      </c>
      <c r="K20" s="208">
        <f t="shared" si="0"/>
        <v>250.31870951135352</v>
      </c>
      <c r="L20" s="209">
        <f t="shared" si="1"/>
        <v>2.1285280473968267E-3</v>
      </c>
      <c r="M20" s="210">
        <v>0</v>
      </c>
      <c r="N20" s="211" t="str">
        <f t="shared" si="2"/>
        <v>N</v>
      </c>
    </row>
    <row r="21" spans="1:14">
      <c r="A21" s="104">
        <v>15</v>
      </c>
      <c r="B21" s="105"/>
      <c r="C21" s="106"/>
      <c r="D21" s="105"/>
      <c r="E21" s="107"/>
      <c r="F21" s="105"/>
      <c r="G21" s="105"/>
      <c r="H21" s="112"/>
      <c r="I21" s="208">
        <v>4462.3403844607083</v>
      </c>
      <c r="J21" s="208">
        <v>4462.3403844607083</v>
      </c>
      <c r="K21" s="208">
        <f t="shared" si="0"/>
        <v>0</v>
      </c>
      <c r="L21" s="209">
        <f t="shared" si="1"/>
        <v>0</v>
      </c>
      <c r="M21" s="210">
        <v>0</v>
      </c>
      <c r="N21" s="211" t="str">
        <f t="shared" si="2"/>
        <v>N</v>
      </c>
    </row>
    <row r="22" spans="1:14">
      <c r="A22" s="104">
        <v>16</v>
      </c>
      <c r="B22" s="105"/>
      <c r="C22" s="106"/>
      <c r="D22" s="105"/>
      <c r="E22" s="107">
        <v>1</v>
      </c>
      <c r="F22" s="105"/>
      <c r="G22" s="105"/>
      <c r="H22" s="112"/>
      <c r="I22" s="208">
        <v>36502.639105606046</v>
      </c>
      <c r="J22" s="208">
        <v>36477.119922786129</v>
      </c>
      <c r="K22" s="208">
        <f t="shared" si="0"/>
        <v>25.51918281991675</v>
      </c>
      <c r="L22" s="209">
        <f t="shared" si="1"/>
        <v>6.9910514541392525E-4</v>
      </c>
      <c r="M22" s="210">
        <v>0</v>
      </c>
      <c r="N22" s="211" t="str">
        <f t="shared" si="2"/>
        <v>N</v>
      </c>
    </row>
    <row r="23" spans="1:14">
      <c r="A23" s="104">
        <v>17</v>
      </c>
      <c r="B23" s="105"/>
      <c r="C23" s="106"/>
      <c r="D23" s="105"/>
      <c r="E23" s="107"/>
      <c r="F23" s="105"/>
      <c r="G23" s="105"/>
      <c r="H23" s="112"/>
      <c r="I23" s="208">
        <v>29438.903965253761</v>
      </c>
      <c r="J23" s="208">
        <v>29438.903965253761</v>
      </c>
      <c r="K23" s="208">
        <f t="shared" si="0"/>
        <v>0</v>
      </c>
      <c r="L23" s="209">
        <f t="shared" si="1"/>
        <v>0</v>
      </c>
      <c r="M23" s="210">
        <v>0</v>
      </c>
      <c r="N23" s="211" t="str">
        <f t="shared" si="2"/>
        <v>N</v>
      </c>
    </row>
    <row r="24" spans="1:14">
      <c r="A24" s="104">
        <v>18</v>
      </c>
      <c r="B24" s="105"/>
      <c r="C24" s="106"/>
      <c r="D24" s="105"/>
      <c r="E24" s="107">
        <v>1</v>
      </c>
      <c r="F24" s="113"/>
      <c r="G24" s="105"/>
      <c r="H24" s="112"/>
      <c r="I24" s="208">
        <v>107355.19794096355</v>
      </c>
      <c r="J24" s="208">
        <v>107287.62795233002</v>
      </c>
      <c r="K24" s="208">
        <f t="shared" si="0"/>
        <v>67.569988633535104</v>
      </c>
      <c r="L24" s="209">
        <f t="shared" si="1"/>
        <v>6.2940584088618597E-4</v>
      </c>
      <c r="M24" s="210">
        <v>0</v>
      </c>
      <c r="N24" s="211" t="str">
        <f t="shared" si="2"/>
        <v>N</v>
      </c>
    </row>
    <row r="25" spans="1:14">
      <c r="A25" s="104">
        <v>19</v>
      </c>
      <c r="B25" s="105"/>
      <c r="C25" s="106"/>
      <c r="D25" s="105"/>
      <c r="E25" s="107"/>
      <c r="F25" s="105"/>
      <c r="G25" s="105"/>
      <c r="H25" s="112"/>
      <c r="I25" s="208">
        <v>250954.18383870879</v>
      </c>
      <c r="J25" s="208">
        <v>250954.18383870879</v>
      </c>
      <c r="K25" s="208">
        <f t="shared" si="0"/>
        <v>0</v>
      </c>
      <c r="L25" s="209">
        <f t="shared" si="1"/>
        <v>0</v>
      </c>
      <c r="M25" s="210">
        <v>0</v>
      </c>
      <c r="N25" s="211" t="str">
        <f t="shared" si="2"/>
        <v>N</v>
      </c>
    </row>
    <row r="26" spans="1:14">
      <c r="A26" s="104">
        <v>20</v>
      </c>
      <c r="B26" s="105"/>
      <c r="C26" s="106"/>
      <c r="D26" s="105"/>
      <c r="E26" s="107">
        <v>1</v>
      </c>
      <c r="F26" s="105"/>
      <c r="G26" s="105"/>
      <c r="H26" s="112"/>
      <c r="I26" s="208">
        <v>88907.957532373519</v>
      </c>
      <c r="J26" s="208">
        <v>81345</v>
      </c>
      <c r="K26" s="208">
        <f t="shared" si="0"/>
        <v>7562.9575323735189</v>
      </c>
      <c r="L26" s="209">
        <f t="shared" si="1"/>
        <v>8.5065023899797323E-2</v>
      </c>
      <c r="M26" s="210">
        <v>0</v>
      </c>
      <c r="N26" s="211" t="str">
        <f t="shared" si="2"/>
        <v>N</v>
      </c>
    </row>
    <row r="27" spans="1:14">
      <c r="A27" s="104">
        <v>21</v>
      </c>
      <c r="B27" s="105"/>
      <c r="C27" s="106"/>
      <c r="D27" s="105"/>
      <c r="E27" s="107"/>
      <c r="F27" s="105"/>
      <c r="G27" s="105"/>
      <c r="H27" s="112"/>
      <c r="I27" s="208">
        <v>41775.551113970876</v>
      </c>
      <c r="J27" s="208">
        <v>41775.551113970876</v>
      </c>
      <c r="K27" s="208">
        <f t="shared" si="0"/>
        <v>0</v>
      </c>
      <c r="L27" s="209">
        <f t="shared" si="1"/>
        <v>0</v>
      </c>
      <c r="M27" s="210">
        <v>0</v>
      </c>
      <c r="N27" s="211" t="str">
        <f t="shared" si="2"/>
        <v>N</v>
      </c>
    </row>
    <row r="28" spans="1:14">
      <c r="A28" s="104">
        <v>22</v>
      </c>
      <c r="B28" s="105"/>
      <c r="C28" s="106"/>
      <c r="D28" s="112"/>
      <c r="E28" s="107">
        <v>1</v>
      </c>
      <c r="F28" s="112"/>
      <c r="G28" s="112"/>
      <c r="H28" s="112"/>
      <c r="I28" s="208">
        <v>328927.97394032008</v>
      </c>
      <c r="J28" s="208">
        <v>325432.68277022004</v>
      </c>
      <c r="K28" s="208">
        <f t="shared" si="0"/>
        <v>3495.2911701000412</v>
      </c>
      <c r="L28" s="209">
        <f t="shared" si="1"/>
        <v>1.0626311676167193E-2</v>
      </c>
      <c r="M28" s="210">
        <v>0</v>
      </c>
      <c r="N28" s="211" t="str">
        <f t="shared" si="2"/>
        <v>N</v>
      </c>
    </row>
    <row r="29" spans="1:14">
      <c r="A29" s="104">
        <v>23</v>
      </c>
      <c r="B29" s="105"/>
      <c r="C29" s="106"/>
      <c r="D29" s="112"/>
      <c r="E29" s="112"/>
      <c r="F29" s="112"/>
      <c r="G29" s="112"/>
      <c r="H29" s="112"/>
      <c r="I29" s="208">
        <v>139117.69749859246</v>
      </c>
      <c r="J29" s="208">
        <v>139117.69749859246</v>
      </c>
      <c r="K29" s="208">
        <f t="shared" si="0"/>
        <v>0</v>
      </c>
      <c r="L29" s="209">
        <f t="shared" si="1"/>
        <v>0</v>
      </c>
      <c r="M29" s="210">
        <v>0</v>
      </c>
      <c r="N29" s="211" t="str">
        <f t="shared" si="2"/>
        <v>N</v>
      </c>
    </row>
    <row r="30" spans="1:14">
      <c r="A30" s="104">
        <v>24</v>
      </c>
      <c r="B30" s="105"/>
      <c r="C30" s="106"/>
      <c r="D30" s="112"/>
      <c r="E30" s="107">
        <v>1</v>
      </c>
      <c r="F30" s="112"/>
      <c r="G30" s="112"/>
      <c r="H30" s="112"/>
      <c r="I30" s="208">
        <v>182052.84356148957</v>
      </c>
      <c r="J30" s="208">
        <v>181943.52127402878</v>
      </c>
      <c r="K30" s="208">
        <f t="shared" si="0"/>
        <v>109.32228746078908</v>
      </c>
      <c r="L30" s="209">
        <f t="shared" si="1"/>
        <v>6.0049755511709299E-4</v>
      </c>
      <c r="M30" s="210">
        <v>0</v>
      </c>
      <c r="N30" s="211" t="str">
        <f t="shared" si="2"/>
        <v>N</v>
      </c>
    </row>
    <row r="31" spans="1:14">
      <c r="A31" s="104">
        <v>25</v>
      </c>
      <c r="B31" s="105"/>
      <c r="C31" s="106"/>
      <c r="D31" s="112"/>
      <c r="E31" s="112"/>
      <c r="F31" s="112"/>
      <c r="G31" s="112"/>
      <c r="H31" s="112"/>
      <c r="I31" s="212">
        <v>29851.233303841924</v>
      </c>
      <c r="J31" s="208">
        <v>29851.233303841924</v>
      </c>
      <c r="K31" s="212">
        <f t="shared" si="0"/>
        <v>0</v>
      </c>
      <c r="L31" s="213">
        <f t="shared" si="1"/>
        <v>0</v>
      </c>
      <c r="M31" s="214">
        <v>0</v>
      </c>
      <c r="N31" s="211" t="str">
        <f t="shared" si="2"/>
        <v>N</v>
      </c>
    </row>
    <row r="32" spans="1:14">
      <c r="A32" s="104">
        <v>26</v>
      </c>
      <c r="B32" s="105"/>
      <c r="C32" s="106"/>
      <c r="D32" s="112"/>
      <c r="E32" s="112"/>
      <c r="F32" s="112"/>
      <c r="G32" s="112"/>
      <c r="H32" s="112"/>
      <c r="I32" s="208">
        <v>32653.787849540204</v>
      </c>
      <c r="J32" s="208">
        <v>32653.787849540204</v>
      </c>
      <c r="K32" s="212">
        <f t="shared" si="0"/>
        <v>0</v>
      </c>
      <c r="L32" s="213">
        <f t="shared" si="1"/>
        <v>0</v>
      </c>
      <c r="M32" s="214">
        <v>0</v>
      </c>
      <c r="N32" s="211" t="str">
        <f t="shared" si="2"/>
        <v>N</v>
      </c>
    </row>
    <row r="33" spans="1:14">
      <c r="A33" s="104">
        <v>27</v>
      </c>
      <c r="B33" s="105"/>
      <c r="C33" s="106"/>
      <c r="D33" s="112"/>
      <c r="E33" s="112"/>
      <c r="F33" s="112"/>
      <c r="G33" s="112"/>
      <c r="H33" s="112"/>
      <c r="I33" s="208">
        <v>61619.931472693643</v>
      </c>
      <c r="J33" s="208">
        <v>61619.931472693643</v>
      </c>
      <c r="K33" s="212">
        <f t="shared" si="0"/>
        <v>0</v>
      </c>
      <c r="L33" s="213">
        <f t="shared" si="1"/>
        <v>0</v>
      </c>
      <c r="M33" s="214">
        <v>0</v>
      </c>
      <c r="N33" s="211" t="str">
        <f t="shared" si="2"/>
        <v>N</v>
      </c>
    </row>
    <row r="34" spans="1:14">
      <c r="A34" s="104">
        <v>28</v>
      </c>
      <c r="B34" s="105"/>
      <c r="C34" s="106"/>
      <c r="D34" s="112"/>
      <c r="E34" s="107">
        <v>1</v>
      </c>
      <c r="F34" s="112"/>
      <c r="G34" s="112"/>
      <c r="H34" s="112"/>
      <c r="I34" s="208">
        <v>102300</v>
      </c>
      <c r="J34" s="208">
        <v>90670</v>
      </c>
      <c r="K34" s="212">
        <f t="shared" si="0"/>
        <v>11630</v>
      </c>
      <c r="L34" s="213">
        <f t="shared" si="1"/>
        <v>0.1136852394916911</v>
      </c>
      <c r="M34" s="214">
        <v>0</v>
      </c>
      <c r="N34" s="211" t="str">
        <f t="shared" si="2"/>
        <v>N</v>
      </c>
    </row>
    <row r="35" spans="1:14">
      <c r="A35" s="104">
        <v>29</v>
      </c>
      <c r="B35" s="114"/>
      <c r="C35" s="115"/>
      <c r="D35" s="116"/>
      <c r="E35" s="107">
        <v>1</v>
      </c>
      <c r="F35" s="116"/>
      <c r="G35" s="116"/>
      <c r="H35" s="116"/>
      <c r="I35" s="212">
        <v>13835.124051583149</v>
      </c>
      <c r="J35" s="212">
        <v>13825.279323842458</v>
      </c>
      <c r="K35" s="212">
        <f t="shared" si="0"/>
        <v>9.8447277406903595</v>
      </c>
      <c r="L35" s="213">
        <f t="shared" si="1"/>
        <v>7.115749525616889E-4</v>
      </c>
      <c r="M35" s="214">
        <v>0</v>
      </c>
      <c r="N35" s="211" t="str">
        <f t="shared" si="2"/>
        <v>N</v>
      </c>
    </row>
    <row r="36" spans="1:14" ht="13">
      <c r="A36" s="104">
        <v>30</v>
      </c>
      <c r="B36" s="119"/>
      <c r="C36" s="120"/>
      <c r="D36" s="121"/>
      <c r="E36" s="121"/>
      <c r="F36" s="121"/>
      <c r="G36" s="121"/>
      <c r="H36" s="122"/>
      <c r="I36" s="208">
        <v>8090</v>
      </c>
      <c r="J36" s="208">
        <v>8090</v>
      </c>
      <c r="K36" s="208">
        <f t="shared" si="0"/>
        <v>0</v>
      </c>
      <c r="L36" s="209">
        <f t="shared" si="1"/>
        <v>0</v>
      </c>
      <c r="M36" s="214">
        <v>0</v>
      </c>
      <c r="N36" s="211" t="str">
        <f t="shared" si="2"/>
        <v>N</v>
      </c>
    </row>
    <row r="37" spans="1:14" ht="13">
      <c r="A37" s="104">
        <v>31</v>
      </c>
      <c r="B37" s="123"/>
      <c r="C37" s="124"/>
      <c r="D37" s="112"/>
      <c r="E37" s="107">
        <v>1</v>
      </c>
      <c r="F37" s="121"/>
      <c r="G37" s="121"/>
      <c r="H37" s="125"/>
      <c r="I37" s="208">
        <v>45680</v>
      </c>
      <c r="J37" s="208">
        <v>45670</v>
      </c>
      <c r="K37" s="208">
        <f t="shared" si="0"/>
        <v>10</v>
      </c>
      <c r="L37" s="209">
        <f t="shared" si="1"/>
        <v>2.1891418563922942E-4</v>
      </c>
      <c r="M37" s="214">
        <v>0</v>
      </c>
      <c r="N37" s="211" t="str">
        <f t="shared" si="2"/>
        <v>N</v>
      </c>
    </row>
    <row r="38" spans="1:14" ht="13">
      <c r="A38" s="104">
        <v>32</v>
      </c>
      <c r="B38" s="119"/>
      <c r="C38" s="120"/>
      <c r="D38" s="121"/>
      <c r="E38" s="107">
        <v>1</v>
      </c>
      <c r="F38" s="121"/>
      <c r="G38" s="126"/>
      <c r="H38" s="122"/>
      <c r="I38" s="208">
        <v>344506</v>
      </c>
      <c r="J38" s="208">
        <v>250000</v>
      </c>
      <c r="K38" s="208">
        <f t="shared" si="0"/>
        <v>94506</v>
      </c>
      <c r="L38" s="209">
        <f t="shared" si="1"/>
        <v>0.27432323384788654</v>
      </c>
      <c r="M38" s="214">
        <v>0</v>
      </c>
      <c r="N38" s="211" t="str">
        <f t="shared" si="2"/>
        <v>N</v>
      </c>
    </row>
    <row r="39" spans="1:14">
      <c r="A39" s="104">
        <v>33</v>
      </c>
      <c r="B39" s="119"/>
      <c r="C39" s="120"/>
      <c r="D39" s="121"/>
      <c r="E39" s="107">
        <v>1</v>
      </c>
      <c r="F39" s="121"/>
      <c r="G39" s="121"/>
      <c r="H39" s="107"/>
      <c r="I39" s="208">
        <v>789740</v>
      </c>
      <c r="J39" s="208">
        <v>789000</v>
      </c>
      <c r="K39" s="208">
        <f t="shared" si="0"/>
        <v>740</v>
      </c>
      <c r="L39" s="209">
        <f t="shared" si="1"/>
        <v>9.3701724618228783E-4</v>
      </c>
      <c r="M39" s="214">
        <v>0</v>
      </c>
      <c r="N39" s="211" t="str">
        <f t="shared" si="2"/>
        <v>Y</v>
      </c>
    </row>
    <row r="40" spans="1:14">
      <c r="A40" s="104">
        <v>34</v>
      </c>
      <c r="B40" s="119"/>
      <c r="C40" s="120"/>
      <c r="D40" s="121"/>
      <c r="E40" s="107">
        <v>1</v>
      </c>
      <c r="F40" s="121"/>
      <c r="G40" s="121"/>
      <c r="H40" s="127"/>
      <c r="I40" s="208">
        <v>345060</v>
      </c>
      <c r="J40" s="208">
        <v>343450</v>
      </c>
      <c r="K40" s="208">
        <f t="shared" si="0"/>
        <v>1610</v>
      </c>
      <c r="L40" s="209">
        <f t="shared" si="1"/>
        <v>4.665855213586043E-3</v>
      </c>
      <c r="M40" s="214">
        <v>0</v>
      </c>
      <c r="N40" s="211" t="str">
        <f t="shared" si="2"/>
        <v>N</v>
      </c>
    </row>
    <row r="41" spans="1:14">
      <c r="A41" s="104">
        <v>35</v>
      </c>
      <c r="B41" s="119"/>
      <c r="C41" s="120"/>
      <c r="D41" s="121"/>
      <c r="E41" s="107">
        <v>1</v>
      </c>
      <c r="F41" s="121"/>
      <c r="G41" s="121"/>
      <c r="H41" s="107"/>
      <c r="I41" s="212">
        <v>350670</v>
      </c>
      <c r="J41" s="212">
        <v>340334</v>
      </c>
      <c r="K41" s="212">
        <f t="shared" si="0"/>
        <v>10336</v>
      </c>
      <c r="L41" s="209">
        <f t="shared" si="1"/>
        <v>2.9475004990446859E-2</v>
      </c>
      <c r="M41" s="214">
        <v>0</v>
      </c>
      <c r="N41" s="211" t="str">
        <f t="shared" si="2"/>
        <v>N</v>
      </c>
    </row>
    <row r="42" spans="1:14">
      <c r="A42" s="104">
        <v>36</v>
      </c>
      <c r="B42" s="119"/>
      <c r="C42" s="120"/>
      <c r="D42" s="121"/>
      <c r="E42" s="107">
        <v>1</v>
      </c>
      <c r="F42" s="121"/>
      <c r="G42" s="121"/>
      <c r="H42" s="121"/>
      <c r="I42" s="208">
        <v>401000</v>
      </c>
      <c r="J42" s="208">
        <v>400000</v>
      </c>
      <c r="K42" s="208">
        <f t="shared" si="0"/>
        <v>1000</v>
      </c>
      <c r="L42" s="209">
        <f t="shared" si="1"/>
        <v>2.4937655860349127E-3</v>
      </c>
      <c r="M42" s="215">
        <v>0</v>
      </c>
      <c r="N42" s="211" t="str">
        <f t="shared" si="2"/>
        <v>N</v>
      </c>
    </row>
    <row r="43" spans="1:14">
      <c r="A43" s="104">
        <v>37</v>
      </c>
      <c r="B43" s="119"/>
      <c r="C43" s="120"/>
      <c r="D43" s="121"/>
      <c r="E43" s="107">
        <v>1</v>
      </c>
      <c r="F43" s="121"/>
      <c r="G43" s="121"/>
      <c r="H43" s="121"/>
      <c r="I43" s="208">
        <v>2345</v>
      </c>
      <c r="J43" s="208">
        <v>2000</v>
      </c>
      <c r="K43" s="208">
        <f t="shared" si="0"/>
        <v>345</v>
      </c>
      <c r="L43" s="209">
        <f t="shared" si="1"/>
        <v>0.14712153518123666</v>
      </c>
      <c r="M43" s="215">
        <v>0</v>
      </c>
      <c r="N43" s="211" t="str">
        <f t="shared" si="2"/>
        <v>N</v>
      </c>
    </row>
    <row r="44" spans="1:14">
      <c r="A44" s="104">
        <v>38</v>
      </c>
      <c r="B44" s="128"/>
      <c r="C44" s="129"/>
      <c r="D44" s="130"/>
      <c r="E44" s="107">
        <v>1</v>
      </c>
      <c r="F44" s="130"/>
      <c r="G44" s="130"/>
      <c r="H44" s="130"/>
      <c r="I44" s="208">
        <v>1245</v>
      </c>
      <c r="J44" s="208">
        <v>1233</v>
      </c>
      <c r="K44" s="208">
        <f t="shared" si="0"/>
        <v>12</v>
      </c>
      <c r="L44" s="209">
        <f t="shared" si="1"/>
        <v>9.6385542168674707E-3</v>
      </c>
      <c r="M44" s="215">
        <v>0</v>
      </c>
      <c r="N44" s="211" t="str">
        <f t="shared" si="2"/>
        <v>N</v>
      </c>
    </row>
    <row r="45" spans="1:14" ht="13">
      <c r="A45" s="104">
        <v>39</v>
      </c>
      <c r="B45" s="119"/>
      <c r="C45" s="120"/>
      <c r="D45" s="121"/>
      <c r="E45" s="107">
        <v>1</v>
      </c>
      <c r="F45" s="121"/>
      <c r="G45" s="121"/>
      <c r="H45" s="122"/>
      <c r="I45" s="208">
        <v>2987</v>
      </c>
      <c r="J45" s="208">
        <v>2897</v>
      </c>
      <c r="K45" s="208">
        <f t="shared" si="0"/>
        <v>90</v>
      </c>
      <c r="L45" s="209">
        <f t="shared" si="1"/>
        <v>3.013056578506863E-2</v>
      </c>
      <c r="M45" s="215">
        <v>0</v>
      </c>
      <c r="N45" s="211" t="str">
        <f t="shared" si="2"/>
        <v>N</v>
      </c>
    </row>
    <row r="46" spans="1:14" ht="13">
      <c r="A46" s="104">
        <v>40</v>
      </c>
      <c r="B46" s="119"/>
      <c r="C46" s="120"/>
      <c r="D46" s="121"/>
      <c r="E46" s="107">
        <v>1</v>
      </c>
      <c r="F46" s="121"/>
      <c r="G46" s="121"/>
      <c r="H46" s="122"/>
      <c r="I46" s="208">
        <v>56723</v>
      </c>
      <c r="J46" s="208">
        <v>54345</v>
      </c>
      <c r="K46" s="208">
        <f t="shared" si="0"/>
        <v>2378</v>
      </c>
      <c r="L46" s="209">
        <f t="shared" si="1"/>
        <v>4.1923029458949636E-2</v>
      </c>
      <c r="M46" s="216">
        <v>0</v>
      </c>
      <c r="N46" s="211" t="str">
        <f t="shared" si="2"/>
        <v>N</v>
      </c>
    </row>
    <row r="47" spans="1:14" ht="13">
      <c r="A47" s="104">
        <v>41</v>
      </c>
      <c r="B47" s="119"/>
      <c r="C47" s="120"/>
      <c r="D47" s="121"/>
      <c r="E47" s="107">
        <v>1</v>
      </c>
      <c r="F47" s="121"/>
      <c r="G47" s="121"/>
      <c r="H47" s="122"/>
      <c r="I47" s="208">
        <v>10230</v>
      </c>
      <c r="J47" s="208">
        <v>10222</v>
      </c>
      <c r="K47" s="208">
        <f t="shared" si="0"/>
        <v>8</v>
      </c>
      <c r="L47" s="209">
        <f t="shared" si="1"/>
        <v>7.8201368523949169E-4</v>
      </c>
      <c r="M47" s="216">
        <v>0</v>
      </c>
      <c r="N47" s="211" t="str">
        <f t="shared" si="2"/>
        <v>N</v>
      </c>
    </row>
    <row r="48" spans="1:14" ht="13">
      <c r="A48" s="104">
        <v>42</v>
      </c>
      <c r="B48" s="119"/>
      <c r="C48" s="120"/>
      <c r="D48" s="121"/>
      <c r="E48" s="107">
        <v>1</v>
      </c>
      <c r="F48" s="121"/>
      <c r="G48" s="121"/>
      <c r="H48" s="122"/>
      <c r="I48" s="208">
        <v>345660</v>
      </c>
      <c r="J48" s="208">
        <v>344567</v>
      </c>
      <c r="K48" s="208">
        <f t="shared" si="0"/>
        <v>1093</v>
      </c>
      <c r="L48" s="209">
        <f t="shared" si="1"/>
        <v>3.1620667708152522E-3</v>
      </c>
      <c r="M48" s="216">
        <v>0</v>
      </c>
      <c r="N48" s="211" t="str">
        <f t="shared" si="2"/>
        <v>N</v>
      </c>
    </row>
    <row r="49" spans="1:16" ht="13">
      <c r="A49" s="104">
        <v>43</v>
      </c>
      <c r="B49" s="119"/>
      <c r="C49" s="120"/>
      <c r="D49" s="121"/>
      <c r="E49" s="121"/>
      <c r="F49" s="121"/>
      <c r="G49" s="121"/>
      <c r="H49" s="122"/>
      <c r="I49" s="208">
        <v>34521</v>
      </c>
      <c r="J49" s="208">
        <v>34521</v>
      </c>
      <c r="K49" s="208">
        <f t="shared" si="0"/>
        <v>0</v>
      </c>
      <c r="L49" s="209">
        <f t="shared" si="1"/>
        <v>0</v>
      </c>
      <c r="M49" s="216">
        <v>0</v>
      </c>
      <c r="N49" s="211" t="str">
        <f t="shared" si="2"/>
        <v>N</v>
      </c>
    </row>
    <row r="50" spans="1:16" ht="13">
      <c r="A50" s="104">
        <v>44</v>
      </c>
      <c r="B50" s="119"/>
      <c r="C50" s="120"/>
      <c r="D50" s="121"/>
      <c r="E50" s="121"/>
      <c r="F50" s="121"/>
      <c r="G50" s="121"/>
      <c r="H50" s="122"/>
      <c r="I50" s="208">
        <v>27890</v>
      </c>
      <c r="J50" s="208">
        <v>27890</v>
      </c>
      <c r="K50" s="208">
        <f t="shared" si="0"/>
        <v>0</v>
      </c>
      <c r="L50" s="209">
        <f t="shared" si="1"/>
        <v>0</v>
      </c>
      <c r="M50" s="216">
        <v>0</v>
      </c>
      <c r="N50" s="211" t="str">
        <f t="shared" si="2"/>
        <v>N</v>
      </c>
    </row>
    <row r="51" spans="1:16" ht="13">
      <c r="A51" s="104">
        <v>45</v>
      </c>
      <c r="B51" s="128"/>
      <c r="C51" s="129"/>
      <c r="D51" s="130"/>
      <c r="E51" s="130"/>
      <c r="F51" s="130"/>
      <c r="G51" s="130"/>
      <c r="H51" s="131"/>
      <c r="I51" s="208">
        <v>34512</v>
      </c>
      <c r="J51" s="208">
        <v>34512</v>
      </c>
      <c r="K51" s="208">
        <f t="shared" si="0"/>
        <v>0</v>
      </c>
      <c r="L51" s="209">
        <f t="shared" si="1"/>
        <v>0</v>
      </c>
      <c r="M51" s="216">
        <v>0</v>
      </c>
      <c r="N51" s="211" t="str">
        <f t="shared" si="2"/>
        <v>N</v>
      </c>
    </row>
    <row r="52" spans="1:16" ht="13">
      <c r="A52" s="104">
        <v>46</v>
      </c>
      <c r="B52" s="119"/>
      <c r="C52" s="120"/>
      <c r="D52" s="121"/>
      <c r="E52" s="121"/>
      <c r="F52" s="121"/>
      <c r="G52" s="121"/>
      <c r="H52" s="122"/>
      <c r="I52" s="208">
        <v>56765</v>
      </c>
      <c r="J52" s="208">
        <v>56765</v>
      </c>
      <c r="K52" s="208">
        <f t="shared" si="0"/>
        <v>0</v>
      </c>
      <c r="L52" s="209">
        <f t="shared" si="1"/>
        <v>0</v>
      </c>
      <c r="M52" s="216">
        <v>0</v>
      </c>
      <c r="N52" s="211" t="str">
        <f t="shared" si="2"/>
        <v>N</v>
      </c>
    </row>
    <row r="53" spans="1:16" ht="13">
      <c r="A53" s="104">
        <v>47</v>
      </c>
      <c r="B53" s="119"/>
      <c r="C53" s="120"/>
      <c r="D53" s="121"/>
      <c r="E53" s="107">
        <v>1</v>
      </c>
      <c r="F53" s="121"/>
      <c r="G53" s="121"/>
      <c r="H53" s="122"/>
      <c r="I53" s="208">
        <v>2567</v>
      </c>
      <c r="J53" s="208">
        <v>2400</v>
      </c>
      <c r="K53" s="208">
        <f t="shared" si="0"/>
        <v>167</v>
      </c>
      <c r="L53" s="209">
        <f t="shared" si="1"/>
        <v>6.505648617062719E-2</v>
      </c>
      <c r="M53" s="216">
        <v>0</v>
      </c>
      <c r="N53" s="211" t="str">
        <f t="shared" si="2"/>
        <v>N</v>
      </c>
    </row>
    <row r="54" spans="1:16" ht="13">
      <c r="A54" s="104">
        <v>48</v>
      </c>
      <c r="B54" s="119"/>
      <c r="C54" s="120"/>
      <c r="D54" s="121"/>
      <c r="E54" s="107">
        <v>1</v>
      </c>
      <c r="F54" s="121"/>
      <c r="G54" s="121"/>
      <c r="H54" s="122"/>
      <c r="I54" s="208">
        <v>35665</v>
      </c>
      <c r="J54" s="208">
        <v>34000</v>
      </c>
      <c r="K54" s="208">
        <f t="shared" si="0"/>
        <v>1665</v>
      </c>
      <c r="L54" s="209">
        <f t="shared" si="1"/>
        <v>4.6684424505818028E-2</v>
      </c>
      <c r="M54" s="216">
        <v>0</v>
      </c>
      <c r="N54" s="211" t="str">
        <f t="shared" si="2"/>
        <v>N</v>
      </c>
    </row>
    <row r="55" spans="1:16" ht="13">
      <c r="A55" s="104">
        <v>49</v>
      </c>
      <c r="B55" s="119"/>
      <c r="C55" s="120"/>
      <c r="D55" s="121"/>
      <c r="E55" s="121"/>
      <c r="F55" s="121"/>
      <c r="G55" s="121"/>
      <c r="H55" s="122"/>
      <c r="I55" s="208">
        <v>3430</v>
      </c>
      <c r="J55" s="208">
        <v>3430</v>
      </c>
      <c r="K55" s="208">
        <f t="shared" si="0"/>
        <v>0</v>
      </c>
      <c r="L55" s="209">
        <f t="shared" si="1"/>
        <v>0</v>
      </c>
      <c r="M55" s="216">
        <v>0</v>
      </c>
      <c r="N55" s="211" t="str">
        <f t="shared" si="2"/>
        <v>N</v>
      </c>
    </row>
    <row r="56" spans="1:16" ht="13">
      <c r="A56" s="104">
        <v>50</v>
      </c>
      <c r="B56" s="119"/>
      <c r="C56" s="120"/>
      <c r="D56" s="121"/>
      <c r="E56" s="121"/>
      <c r="F56" s="121"/>
      <c r="G56" s="121"/>
      <c r="H56" s="122"/>
      <c r="I56" s="208">
        <v>45564</v>
      </c>
      <c r="J56" s="208">
        <v>45564</v>
      </c>
      <c r="K56" s="208">
        <f t="shared" si="0"/>
        <v>0</v>
      </c>
      <c r="L56" s="209">
        <f t="shared" si="1"/>
        <v>0</v>
      </c>
      <c r="M56" s="216">
        <v>0</v>
      </c>
      <c r="N56" s="211" t="str">
        <f t="shared" si="2"/>
        <v>N</v>
      </c>
    </row>
    <row r="57" spans="1:16" s="76" customFormat="1" ht="13">
      <c r="A57" s="132"/>
      <c r="B57" s="133"/>
      <c r="C57" s="134"/>
      <c r="D57" s="135"/>
      <c r="E57" s="135"/>
      <c r="F57" s="135"/>
      <c r="G57" s="136"/>
      <c r="H57" s="137"/>
      <c r="I57" s="138">
        <f>SUM(I7:I56)</f>
        <v>6457371.1351794749</v>
      </c>
      <c r="J57" s="138">
        <f t="shared" ref="J57" si="3">SUM(J7:J56)</f>
        <v>6189778.9699774608</v>
      </c>
      <c r="K57" s="219">
        <f>SUM(K8,K10:K38,K40:K56)</f>
        <v>167048.1652020138</v>
      </c>
      <c r="L57" s="219">
        <f>SUM(L8,L10:L38,L40:L56)</f>
        <v>1.4535388354962431</v>
      </c>
      <c r="M57" s="140"/>
    </row>
    <row r="58" spans="1:16" ht="13">
      <c r="A58" s="141"/>
      <c r="B58" s="141"/>
      <c r="C58" s="142"/>
      <c r="D58" s="143"/>
      <c r="E58" s="143"/>
      <c r="F58" s="143"/>
      <c r="G58" s="143"/>
      <c r="H58" s="137"/>
      <c r="I58" s="144"/>
      <c r="J58" s="85" t="s">
        <v>77</v>
      </c>
      <c r="K58" s="217">
        <f>STDEV(K7:K31)</f>
        <v>19868.557407661232</v>
      </c>
      <c r="L58" s="220">
        <f>STDEV(L7:L26)</f>
        <v>8.8319275916833764E-2</v>
      </c>
      <c r="M58" s="147"/>
      <c r="O58" s="111"/>
      <c r="P58" s="148"/>
    </row>
    <row r="59" spans="1:16" ht="13">
      <c r="J59" s="85" t="s">
        <v>78</v>
      </c>
      <c r="K59" s="218">
        <f>STDEV(K8,K10:K38,K40:K56)</f>
        <v>13919.787222330289</v>
      </c>
      <c r="L59" s="220">
        <f>STDEV(L8,L10:L38,L40:L56)</f>
        <v>6.9386588225435475E-2</v>
      </c>
      <c r="N59" s="145"/>
    </row>
    <row r="60" spans="1:16" ht="13">
      <c r="K60" s="145"/>
      <c r="N60" s="145"/>
    </row>
    <row r="61" spans="1:16" ht="13">
      <c r="A61" s="247" t="s">
        <v>45</v>
      </c>
      <c r="B61" s="247"/>
      <c r="C61" s="247"/>
      <c r="E61" s="245"/>
      <c r="F61" s="246"/>
      <c r="G61" s="111"/>
      <c r="M61" s="245"/>
      <c r="N61" s="245"/>
      <c r="O61" s="111"/>
    </row>
    <row r="62" spans="1:16">
      <c r="A62" s="34"/>
      <c r="B62" s="34"/>
      <c r="C62" s="163" t="s">
        <v>46</v>
      </c>
      <c r="E62" s="238"/>
      <c r="F62" s="238"/>
      <c r="G62" s="111"/>
      <c r="J62" s="148"/>
      <c r="M62" s="238"/>
      <c r="N62" s="238"/>
      <c r="O62" s="111"/>
    </row>
    <row r="63" spans="1:16" ht="13">
      <c r="A63" s="226" t="s">
        <v>47</v>
      </c>
      <c r="B63" s="227"/>
      <c r="C63" s="81">
        <v>20456233</v>
      </c>
      <c r="E63" s="238"/>
      <c r="F63" s="238"/>
      <c r="G63" s="111"/>
      <c r="M63" s="238"/>
      <c r="N63" s="238"/>
      <c r="O63" s="111"/>
    </row>
    <row r="64" spans="1:16" ht="13">
      <c r="A64" s="248" t="s">
        <v>48</v>
      </c>
      <c r="B64" s="249"/>
      <c r="C64" s="81">
        <f>0.02*C63</f>
        <v>409124.66000000003</v>
      </c>
      <c r="E64" s="238"/>
      <c r="F64" s="238"/>
      <c r="I64" s="76"/>
      <c r="J64" s="76"/>
      <c r="M64" s="238"/>
      <c r="N64" s="238"/>
    </row>
    <row r="65" spans="1:14" ht="13">
      <c r="A65" s="248" t="s">
        <v>79</v>
      </c>
      <c r="B65" s="249"/>
      <c r="C65" s="81">
        <f>10%*C64</f>
        <v>40912.466000000008</v>
      </c>
      <c r="E65" s="204"/>
      <c r="F65" s="204"/>
      <c r="I65" s="76"/>
      <c r="J65" s="76"/>
      <c r="M65" s="204"/>
      <c r="N65" s="204"/>
    </row>
    <row r="66" spans="1:14" ht="13">
      <c r="A66" s="248" t="s">
        <v>80</v>
      </c>
      <c r="B66" s="249"/>
      <c r="C66" s="81">
        <v>600</v>
      </c>
      <c r="E66" s="204"/>
      <c r="F66" s="204"/>
      <c r="I66" s="76"/>
      <c r="J66" s="76"/>
      <c r="M66" s="204"/>
      <c r="N66" s="204"/>
    </row>
    <row r="67" spans="1:14" ht="13">
      <c r="A67" s="248" t="s">
        <v>81</v>
      </c>
      <c r="B67" s="249"/>
      <c r="C67" s="81">
        <v>1.44</v>
      </c>
      <c r="E67" s="204"/>
      <c r="F67" s="204"/>
      <c r="I67" s="76"/>
      <c r="J67" s="76"/>
      <c r="M67" s="204"/>
      <c r="N67" s="204"/>
    </row>
    <row r="68" spans="1:14" ht="13">
      <c r="A68" s="248" t="s">
        <v>82</v>
      </c>
      <c r="B68" s="249"/>
      <c r="C68" s="224">
        <f>ROUNDUP(((C63*L58*C67)/(C64-C65))^2,0)</f>
        <v>50</v>
      </c>
      <c r="K68" s="148"/>
    </row>
    <row r="69" spans="1:14" ht="13">
      <c r="A69" s="253" t="s">
        <v>106</v>
      </c>
      <c r="B69" s="254"/>
      <c r="C69" s="224">
        <v>47</v>
      </c>
      <c r="F69" s="221"/>
      <c r="K69" s="148"/>
    </row>
    <row r="70" spans="1:14" ht="13">
      <c r="A70" s="248" t="s">
        <v>107</v>
      </c>
      <c r="B70" s="249"/>
      <c r="C70" s="180">
        <f>(((C63-(I7+I9+I39))/C69)*L57)+(K7+K39)</f>
        <v>677322.97221844352</v>
      </c>
    </row>
    <row r="71" spans="1:14" ht="13">
      <c r="A71" s="248" t="s">
        <v>52</v>
      </c>
      <c r="B71" s="249"/>
      <c r="C71" s="180">
        <f>(C67*(C63-I7-I9-I39))/SQRT(C69)*L59</f>
        <v>271812.69320733153</v>
      </c>
      <c r="G71" s="148"/>
      <c r="I71" s="149"/>
      <c r="L71" s="76"/>
    </row>
    <row r="72" spans="1:14" ht="13">
      <c r="A72" s="226" t="s">
        <v>84</v>
      </c>
      <c r="B72" s="227"/>
      <c r="C72" s="180">
        <f>C70+C71</f>
        <v>949135.66542577511</v>
      </c>
      <c r="J72" s="111"/>
      <c r="L72" s="148"/>
    </row>
    <row r="73" spans="1:14">
      <c r="A73" s="165"/>
      <c r="B73" s="165"/>
      <c r="C73" s="165"/>
      <c r="G73" s="111"/>
    </row>
    <row r="74" spans="1:14">
      <c r="J74" s="148"/>
    </row>
  </sheetData>
  <autoFilter ref="A6:P59"/>
  <mergeCells count="21">
    <mergeCell ref="A69:B69"/>
    <mergeCell ref="A72:B72"/>
    <mergeCell ref="A65:B65"/>
    <mergeCell ref="A66:B66"/>
    <mergeCell ref="A67:B67"/>
    <mergeCell ref="A68:B68"/>
    <mergeCell ref="A70:B70"/>
    <mergeCell ref="A71:B71"/>
    <mergeCell ref="A63:B63"/>
    <mergeCell ref="E63:F63"/>
    <mergeCell ref="M63:N63"/>
    <mergeCell ref="A64:B64"/>
    <mergeCell ref="E64:F64"/>
    <mergeCell ref="M64:N64"/>
    <mergeCell ref="E62:F62"/>
    <mergeCell ref="M62:N62"/>
    <mergeCell ref="B4:H4"/>
    <mergeCell ref="I4:M4"/>
    <mergeCell ref="A61:C61"/>
    <mergeCell ref="E61:F61"/>
    <mergeCell ref="M61:N61"/>
  </mergeCells>
  <conditionalFormatting sqref="I58 I57:J57">
    <cfRule type="expression" dxfId="24" priority="21" stopIfTrue="1">
      <formula>$L57="No"</formula>
    </cfRule>
  </conditionalFormatting>
  <conditionalFormatting sqref="K60">
    <cfRule type="expression" dxfId="23" priority="13" stopIfTrue="1">
      <formula>$L62="No"</formula>
    </cfRule>
  </conditionalFormatting>
  <conditionalFormatting sqref="N60">
    <cfRule type="expression" dxfId="22" priority="12" stopIfTrue="1">
      <formula>$L62="No"</formula>
    </cfRule>
  </conditionalFormatting>
  <conditionalFormatting sqref="N59">
    <cfRule type="expression" dxfId="21" priority="11" stopIfTrue="1">
      <formula>$L60="No"</formula>
    </cfRule>
  </conditionalFormatting>
  <conditionalFormatting sqref="M17:M30 I36:L36 K17:L31 J32:L35 K7:M16 I7:J31 I48:K56 I37:K42">
    <cfRule type="expression" dxfId="20" priority="9" stopIfTrue="1">
      <formula>$L7="No"</formula>
    </cfRule>
  </conditionalFormatting>
  <conditionalFormatting sqref="I32:I35">
    <cfRule type="expression" dxfId="19" priority="10" stopIfTrue="1">
      <formula>$M21="No"</formula>
    </cfRule>
  </conditionalFormatting>
  <conditionalFormatting sqref="I43:K47">
    <cfRule type="expression" dxfId="18" priority="8" stopIfTrue="1">
      <formula>$L43="No"</formula>
    </cfRule>
  </conditionalFormatting>
  <conditionalFormatting sqref="L37:L56">
    <cfRule type="expression" dxfId="17" priority="7" stopIfTrue="1">
      <formula>$L37="No"</formula>
    </cfRule>
  </conditionalFormatting>
  <conditionalFormatting sqref="K58">
    <cfRule type="expression" dxfId="16" priority="6" stopIfTrue="1">
      <formula>$L59="No"</formula>
    </cfRule>
  </conditionalFormatting>
  <conditionalFormatting sqref="K59">
    <cfRule type="expression" dxfId="15" priority="5" stopIfTrue="1">
      <formula>$L60="No"</formula>
    </cfRule>
  </conditionalFormatting>
  <conditionalFormatting sqref="K57">
    <cfRule type="expression" dxfId="14" priority="4" stopIfTrue="1">
      <formula>$L57="No"</formula>
    </cfRule>
  </conditionalFormatting>
  <conditionalFormatting sqref="L58">
    <cfRule type="expression" dxfId="13" priority="3" stopIfTrue="1">
      <formula>$L59="No"</formula>
    </cfRule>
  </conditionalFormatting>
  <conditionalFormatting sqref="L59">
    <cfRule type="expression" dxfId="12" priority="2" stopIfTrue="1">
      <formula>$L60="No"</formula>
    </cfRule>
  </conditionalFormatting>
  <conditionalFormatting sqref="L57">
    <cfRule type="expression" dxfId="11" priority="1" stopIfTrue="1">
      <formula>$L57="No"</formula>
    </cfRule>
  </conditionalFormatting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49"/>
  <sheetViews>
    <sheetView workbookViewId="0">
      <selection activeCell="I42" sqref="I42"/>
    </sheetView>
  </sheetViews>
  <sheetFormatPr defaultColWidth="9.1796875" defaultRowHeight="12.5"/>
  <cols>
    <col min="1" max="1" width="9.1796875" style="85"/>
    <col min="2" max="2" width="20.26953125" style="85" customWidth="1"/>
    <col min="3" max="3" width="17.26953125" style="85" customWidth="1"/>
    <col min="4" max="4" width="11" style="85" customWidth="1"/>
    <col min="5" max="5" width="9.1796875" style="85"/>
    <col min="6" max="6" width="14.81640625" style="85" customWidth="1"/>
    <col min="7" max="7" width="18" style="85" customWidth="1"/>
    <col min="8" max="8" width="9.1796875" style="85"/>
    <col min="9" max="9" width="23.26953125" style="85" customWidth="1"/>
    <col min="10" max="10" width="22.54296875" style="85" customWidth="1"/>
    <col min="11" max="11" width="15.1796875" style="85" bestFit="1" customWidth="1"/>
    <col min="12" max="12" width="13.1796875" style="85" bestFit="1" customWidth="1"/>
    <col min="13" max="13" width="9.1796875" style="85"/>
    <col min="14" max="14" width="12.7265625" style="85" customWidth="1"/>
    <col min="15" max="15" width="14.1796875" style="85" bestFit="1" customWidth="1"/>
    <col min="16" max="16" width="7.26953125" style="85" customWidth="1"/>
    <col min="17" max="17" width="9.1796875" style="85"/>
    <col min="18" max="18" width="13.7265625" style="85" customWidth="1"/>
    <col min="19" max="16384" width="9.1796875" style="85"/>
  </cols>
  <sheetData>
    <row r="1" spans="1:14" ht="15.5">
      <c r="A1" s="31" t="s">
        <v>108</v>
      </c>
    </row>
    <row r="4" spans="1:14" ht="13" thickBot="1"/>
    <row r="5" spans="1:14" ht="13.5" thickBot="1">
      <c r="A5" s="95"/>
      <c r="B5" s="239" t="s">
        <v>22</v>
      </c>
      <c r="C5" s="240"/>
      <c r="D5" s="240"/>
      <c r="E5" s="240"/>
      <c r="F5" s="240"/>
      <c r="G5" s="240"/>
      <c r="H5" s="241"/>
      <c r="I5" s="242" t="s">
        <v>23</v>
      </c>
      <c r="J5" s="243"/>
      <c r="K5" s="243"/>
      <c r="L5" s="243"/>
      <c r="M5" s="244"/>
    </row>
    <row r="6" spans="1:14" ht="13">
      <c r="A6" s="96" t="s">
        <v>109</v>
      </c>
      <c r="B6" s="97"/>
      <c r="C6" s="98" t="s">
        <v>71</v>
      </c>
      <c r="D6" s="95" t="s">
        <v>25</v>
      </c>
      <c r="E6" s="99" t="s">
        <v>26</v>
      </c>
      <c r="F6" s="95" t="s">
        <v>27</v>
      </c>
      <c r="G6" s="95" t="s">
        <v>28</v>
      </c>
      <c r="H6" s="99" t="s">
        <v>72</v>
      </c>
      <c r="I6" s="100" t="s">
        <v>30</v>
      </c>
      <c r="J6" s="95" t="s">
        <v>31</v>
      </c>
      <c r="K6" s="95" t="s">
        <v>32</v>
      </c>
      <c r="L6" s="95" t="s">
        <v>33</v>
      </c>
      <c r="M6" s="95" t="s">
        <v>34</v>
      </c>
    </row>
    <row r="7" spans="1:14" ht="13">
      <c r="A7" s="96"/>
      <c r="B7" s="101" t="s">
        <v>36</v>
      </c>
      <c r="C7" s="101" t="s">
        <v>73</v>
      </c>
      <c r="D7" s="96" t="s">
        <v>37</v>
      </c>
      <c r="E7" s="102" t="s">
        <v>37</v>
      </c>
      <c r="F7" s="96" t="s">
        <v>38</v>
      </c>
      <c r="G7" s="96" t="s">
        <v>37</v>
      </c>
      <c r="H7" s="102" t="s">
        <v>39</v>
      </c>
      <c r="I7" s="103" t="s">
        <v>74</v>
      </c>
      <c r="J7" s="96" t="s">
        <v>40</v>
      </c>
      <c r="K7" s="96" t="s">
        <v>41</v>
      </c>
      <c r="L7" s="96" t="s">
        <v>37</v>
      </c>
      <c r="M7" s="96" t="s">
        <v>42</v>
      </c>
      <c r="N7" s="96"/>
    </row>
    <row r="8" spans="1:14">
      <c r="A8" s="104">
        <v>1</v>
      </c>
      <c r="B8" s="105"/>
      <c r="C8" s="106"/>
      <c r="D8" s="105"/>
      <c r="E8" s="107">
        <v>1</v>
      </c>
      <c r="F8" s="105"/>
      <c r="G8" s="105"/>
      <c r="H8" s="107"/>
      <c r="I8" s="108">
        <v>13334.15</v>
      </c>
      <c r="J8" s="108">
        <v>10000</v>
      </c>
      <c r="K8" s="108">
        <f t="shared" ref="K8:K37" si="0">I8-J8</f>
        <v>3334.1499999999996</v>
      </c>
      <c r="L8" s="109">
        <f t="shared" ref="L8:L37" si="1">K8/I8</f>
        <v>0.25004593468650044</v>
      </c>
      <c r="M8" s="110">
        <v>0</v>
      </c>
      <c r="N8" s="111"/>
    </row>
    <row r="9" spans="1:14">
      <c r="A9" s="104">
        <v>2</v>
      </c>
      <c r="B9" s="105"/>
      <c r="C9" s="106"/>
      <c r="D9" s="105"/>
      <c r="E9" s="107">
        <v>1</v>
      </c>
      <c r="F9" s="105"/>
      <c r="G9" s="105"/>
      <c r="H9" s="107"/>
      <c r="I9" s="108">
        <v>23432</v>
      </c>
      <c r="J9" s="108">
        <v>23400</v>
      </c>
      <c r="K9" s="108">
        <f t="shared" si="0"/>
        <v>32</v>
      </c>
      <c r="L9" s="109">
        <f t="shared" si="1"/>
        <v>1.3656538067599864E-3</v>
      </c>
      <c r="M9" s="110">
        <v>0</v>
      </c>
      <c r="N9" s="111"/>
    </row>
    <row r="10" spans="1:14">
      <c r="A10" s="104">
        <v>3</v>
      </c>
      <c r="B10" s="105"/>
      <c r="C10" s="106"/>
      <c r="D10" s="105"/>
      <c r="E10" s="107">
        <v>1</v>
      </c>
      <c r="F10" s="105"/>
      <c r="G10" s="105"/>
      <c r="H10" s="107"/>
      <c r="I10" s="108">
        <v>9686.91</v>
      </c>
      <c r="J10" s="108">
        <v>9684.98</v>
      </c>
      <c r="K10" s="108">
        <f t="shared" si="0"/>
        <v>1.930000000000291</v>
      </c>
      <c r="L10" s="109">
        <f t="shared" si="1"/>
        <v>1.9923794068493371E-4</v>
      </c>
      <c r="M10" s="110">
        <v>0</v>
      </c>
      <c r="N10" s="111"/>
    </row>
    <row r="11" spans="1:14">
      <c r="A11" s="104">
        <v>20</v>
      </c>
      <c r="B11" s="105"/>
      <c r="C11" s="106"/>
      <c r="D11" s="105"/>
      <c r="E11" s="107"/>
      <c r="F11" s="105"/>
      <c r="G11" s="105"/>
      <c r="H11" s="112"/>
      <c r="I11" s="108">
        <v>30076.95</v>
      </c>
      <c r="J11" s="108">
        <v>30076.95</v>
      </c>
      <c r="K11" s="108">
        <f t="shared" si="0"/>
        <v>0</v>
      </c>
      <c r="L11" s="109">
        <f t="shared" si="1"/>
        <v>0</v>
      </c>
      <c r="M11" s="110">
        <v>0</v>
      </c>
      <c r="N11" s="111"/>
    </row>
    <row r="12" spans="1:14">
      <c r="A12" s="104">
        <v>21</v>
      </c>
      <c r="B12" s="105"/>
      <c r="C12" s="106"/>
      <c r="D12" s="105"/>
      <c r="E12" s="107"/>
      <c r="F12" s="105"/>
      <c r="G12" s="105"/>
      <c r="H12" s="112"/>
      <c r="I12" s="108">
        <v>9145.64</v>
      </c>
      <c r="J12" s="108">
        <v>9145.64</v>
      </c>
      <c r="K12" s="108">
        <f t="shared" si="0"/>
        <v>0</v>
      </c>
      <c r="L12" s="109">
        <f t="shared" si="1"/>
        <v>0</v>
      </c>
      <c r="M12" s="110">
        <v>0</v>
      </c>
      <c r="N12" s="111"/>
    </row>
    <row r="13" spans="1:14">
      <c r="A13" s="104">
        <v>22</v>
      </c>
      <c r="B13" s="105"/>
      <c r="C13" s="106"/>
      <c r="D13" s="112"/>
      <c r="E13" s="112"/>
      <c r="F13" s="112"/>
      <c r="G13" s="112"/>
      <c r="H13" s="112"/>
      <c r="I13" s="108">
        <v>21180.83</v>
      </c>
      <c r="J13" s="108">
        <v>21180.83</v>
      </c>
      <c r="K13" s="108">
        <f t="shared" si="0"/>
        <v>0</v>
      </c>
      <c r="L13" s="109">
        <f t="shared" si="1"/>
        <v>0</v>
      </c>
      <c r="M13" s="110">
        <v>0</v>
      </c>
      <c r="N13" s="111"/>
    </row>
    <row r="14" spans="1:14">
      <c r="A14" s="104">
        <v>23</v>
      </c>
      <c r="B14" s="105"/>
      <c r="C14" s="106"/>
      <c r="D14" s="112"/>
      <c r="E14" s="112"/>
      <c r="F14" s="112"/>
      <c r="G14" s="112"/>
      <c r="H14" s="112"/>
      <c r="I14" s="108">
        <v>30747.989999999998</v>
      </c>
      <c r="J14" s="108">
        <v>30747.989999999998</v>
      </c>
      <c r="K14" s="108">
        <f t="shared" si="0"/>
        <v>0</v>
      </c>
      <c r="L14" s="109">
        <f t="shared" si="1"/>
        <v>0</v>
      </c>
      <c r="M14" s="110">
        <v>0</v>
      </c>
      <c r="N14" s="111"/>
    </row>
    <row r="15" spans="1:14">
      <c r="A15" s="104">
        <v>24</v>
      </c>
      <c r="B15" s="105"/>
      <c r="C15" s="106"/>
      <c r="D15" s="112"/>
      <c r="E15" s="112"/>
      <c r="F15" s="112"/>
      <c r="G15" s="112"/>
      <c r="H15" s="112"/>
      <c r="I15" s="108">
        <v>7644.66</v>
      </c>
      <c r="J15" s="108">
        <v>7644.66</v>
      </c>
      <c r="K15" s="108">
        <f t="shared" si="0"/>
        <v>0</v>
      </c>
      <c r="L15" s="109">
        <f t="shared" si="1"/>
        <v>0</v>
      </c>
      <c r="M15" s="110">
        <v>0</v>
      </c>
      <c r="N15" s="111"/>
    </row>
    <row r="16" spans="1:14">
      <c r="A16" s="104">
        <v>25</v>
      </c>
      <c r="B16" s="105"/>
      <c r="C16" s="106"/>
      <c r="D16" s="112"/>
      <c r="E16" s="112"/>
      <c r="F16" s="112"/>
      <c r="G16" s="112"/>
      <c r="H16" s="112"/>
      <c r="I16" s="108">
        <v>19531.77</v>
      </c>
      <c r="J16" s="108">
        <v>19531.77</v>
      </c>
      <c r="K16" s="108">
        <f t="shared" si="0"/>
        <v>0</v>
      </c>
      <c r="L16" s="109">
        <f t="shared" si="1"/>
        <v>0</v>
      </c>
      <c r="M16" s="110">
        <v>0</v>
      </c>
      <c r="N16" s="111"/>
    </row>
    <row r="17" spans="1:14">
      <c r="A17" s="104">
        <v>26</v>
      </c>
      <c r="B17" s="105"/>
      <c r="C17" s="106"/>
      <c r="D17" s="112"/>
      <c r="E17" s="112"/>
      <c r="F17" s="112"/>
      <c r="G17" s="112"/>
      <c r="H17" s="112"/>
      <c r="I17" s="108">
        <v>9938.1200000000008</v>
      </c>
      <c r="J17" s="108">
        <v>9938.1200000000008</v>
      </c>
      <c r="K17" s="108">
        <f t="shared" si="0"/>
        <v>0</v>
      </c>
      <c r="L17" s="109">
        <f t="shared" si="1"/>
        <v>0</v>
      </c>
      <c r="M17" s="110">
        <v>0</v>
      </c>
      <c r="N17" s="111"/>
    </row>
    <row r="18" spans="1:14">
      <c r="A18" s="104">
        <v>27</v>
      </c>
      <c r="B18" s="105"/>
      <c r="C18" s="106"/>
      <c r="D18" s="112"/>
      <c r="E18" s="112"/>
      <c r="F18" s="112"/>
      <c r="G18" s="112"/>
      <c r="H18" s="112"/>
      <c r="I18" s="108">
        <v>22613.43</v>
      </c>
      <c r="J18" s="108">
        <v>22613.43</v>
      </c>
      <c r="K18" s="108">
        <f t="shared" si="0"/>
        <v>0</v>
      </c>
      <c r="L18" s="109">
        <f t="shared" si="1"/>
        <v>0</v>
      </c>
      <c r="M18" s="110">
        <v>0</v>
      </c>
      <c r="N18" s="111"/>
    </row>
    <row r="19" spans="1:14">
      <c r="A19" s="104">
        <v>28</v>
      </c>
      <c r="B19" s="105"/>
      <c r="C19" s="106"/>
      <c r="D19" s="112"/>
      <c r="E19" s="112"/>
      <c r="F19" s="112"/>
      <c r="G19" s="112"/>
      <c r="H19" s="112"/>
      <c r="I19" s="108">
        <v>36360.47</v>
      </c>
      <c r="J19" s="108">
        <v>36360.47</v>
      </c>
      <c r="K19" s="108">
        <f t="shared" si="0"/>
        <v>0</v>
      </c>
      <c r="L19" s="109">
        <f t="shared" si="1"/>
        <v>0</v>
      </c>
      <c r="M19" s="110">
        <v>0</v>
      </c>
      <c r="N19" s="111"/>
    </row>
    <row r="20" spans="1:14">
      <c r="A20" s="104">
        <v>29</v>
      </c>
      <c r="B20" s="114"/>
      <c r="C20" s="115"/>
      <c r="D20" s="116"/>
      <c r="E20" s="116">
        <v>1</v>
      </c>
      <c r="F20" s="116"/>
      <c r="G20" s="116"/>
      <c r="H20" s="116"/>
      <c r="I20" s="108">
        <v>7084.99</v>
      </c>
      <c r="J20" s="108">
        <v>7002.67</v>
      </c>
      <c r="K20" s="108">
        <f t="shared" si="0"/>
        <v>82.319999999999709</v>
      </c>
      <c r="L20" s="117">
        <f t="shared" si="1"/>
        <v>1.1618929596230865E-2</v>
      </c>
      <c r="M20" s="118">
        <v>0</v>
      </c>
      <c r="N20" s="111"/>
    </row>
    <row r="21" spans="1:14" ht="13">
      <c r="A21" s="104">
        <v>30</v>
      </c>
      <c r="B21" s="119"/>
      <c r="C21" s="120"/>
      <c r="D21" s="121"/>
      <c r="E21" s="121"/>
      <c r="F21" s="121"/>
      <c r="G21" s="121"/>
      <c r="H21" s="122"/>
      <c r="I21" s="108">
        <v>9968.7999999999993</v>
      </c>
      <c r="J21" s="108">
        <v>9968.7999999999993</v>
      </c>
      <c r="K21" s="108">
        <f t="shared" si="0"/>
        <v>0</v>
      </c>
      <c r="L21" s="117">
        <f t="shared" si="1"/>
        <v>0</v>
      </c>
      <c r="M21" s="118">
        <v>0</v>
      </c>
      <c r="N21" s="111"/>
    </row>
    <row r="22" spans="1:14" ht="13">
      <c r="A22" s="104">
        <v>31</v>
      </c>
      <c r="B22" s="123"/>
      <c r="C22" s="124"/>
      <c r="D22" s="112"/>
      <c r="E22" s="112"/>
      <c r="F22" s="121"/>
      <c r="G22" s="121"/>
      <c r="H22" s="125"/>
      <c r="I22" s="108">
        <v>7681.1</v>
      </c>
      <c r="J22" s="108">
        <v>7681.1</v>
      </c>
      <c r="K22" s="108">
        <f t="shared" si="0"/>
        <v>0</v>
      </c>
      <c r="L22" s="117">
        <f t="shared" si="1"/>
        <v>0</v>
      </c>
      <c r="M22" s="118">
        <v>0</v>
      </c>
      <c r="N22" s="111"/>
    </row>
    <row r="23" spans="1:14" ht="13">
      <c r="A23" s="104">
        <v>32</v>
      </c>
      <c r="B23" s="119"/>
      <c r="C23" s="120"/>
      <c r="D23" s="121"/>
      <c r="E23" s="121">
        <v>1</v>
      </c>
      <c r="F23" s="121"/>
      <c r="G23" s="126"/>
      <c r="H23" s="122"/>
      <c r="I23" s="108">
        <v>8490.33</v>
      </c>
      <c r="J23" s="108">
        <v>8450.51</v>
      </c>
      <c r="K23" s="108">
        <f t="shared" si="0"/>
        <v>39.819999999999709</v>
      </c>
      <c r="L23" s="117">
        <f t="shared" si="1"/>
        <v>4.6900414942646178E-3</v>
      </c>
      <c r="M23" s="118">
        <v>0</v>
      </c>
      <c r="N23" s="111"/>
    </row>
    <row r="24" spans="1:14">
      <c r="A24" s="104">
        <v>33</v>
      </c>
      <c r="B24" s="119"/>
      <c r="C24" s="120"/>
      <c r="D24" s="121"/>
      <c r="E24" s="121"/>
      <c r="F24" s="121"/>
      <c r="G24" s="121"/>
      <c r="H24" s="107"/>
      <c r="I24" s="108">
        <v>12452.09</v>
      </c>
      <c r="J24" s="108">
        <v>12452.09</v>
      </c>
      <c r="K24" s="108">
        <f t="shared" si="0"/>
        <v>0</v>
      </c>
      <c r="L24" s="117">
        <f t="shared" si="1"/>
        <v>0</v>
      </c>
      <c r="M24" s="118">
        <v>0</v>
      </c>
      <c r="N24" s="111"/>
    </row>
    <row r="25" spans="1:14">
      <c r="A25" s="104">
        <v>34</v>
      </c>
      <c r="B25" s="119"/>
      <c r="C25" s="120"/>
      <c r="D25" s="121"/>
      <c r="E25" s="121"/>
      <c r="F25" s="121"/>
      <c r="G25" s="121"/>
      <c r="H25" s="127"/>
      <c r="I25" s="108">
        <v>7687.86</v>
      </c>
      <c r="J25" s="108">
        <v>7687.86</v>
      </c>
      <c r="K25" s="108">
        <f t="shared" si="0"/>
        <v>0</v>
      </c>
      <c r="L25" s="117">
        <f t="shared" si="1"/>
        <v>0</v>
      </c>
      <c r="M25" s="118">
        <v>0</v>
      </c>
      <c r="N25" s="111"/>
    </row>
    <row r="26" spans="1:14">
      <c r="A26" s="104">
        <v>35</v>
      </c>
      <c r="B26" s="119"/>
      <c r="C26" s="120"/>
      <c r="D26" s="121"/>
      <c r="E26" s="121"/>
      <c r="F26" s="121"/>
      <c r="G26" s="121"/>
      <c r="H26" s="107"/>
      <c r="I26" s="108">
        <v>14944.65</v>
      </c>
      <c r="J26" s="108">
        <v>14944.65</v>
      </c>
      <c r="K26" s="108">
        <f t="shared" si="0"/>
        <v>0</v>
      </c>
      <c r="L26" s="117">
        <f t="shared" si="1"/>
        <v>0</v>
      </c>
      <c r="M26" s="118">
        <v>0</v>
      </c>
      <c r="N26" s="111"/>
    </row>
    <row r="27" spans="1:14">
      <c r="A27" s="104">
        <v>36</v>
      </c>
      <c r="B27" s="119"/>
      <c r="C27" s="120"/>
      <c r="D27" s="121"/>
      <c r="E27" s="121">
        <v>1</v>
      </c>
      <c r="F27" s="121"/>
      <c r="G27" s="121"/>
      <c r="H27" s="121"/>
      <c r="I27" s="108">
        <v>22658.67</v>
      </c>
      <c r="J27" s="108">
        <v>23000</v>
      </c>
      <c r="K27" s="108">
        <v>0</v>
      </c>
      <c r="L27" s="117">
        <f t="shared" si="1"/>
        <v>0</v>
      </c>
      <c r="M27" s="118">
        <v>0</v>
      </c>
      <c r="N27" s="111"/>
    </row>
    <row r="28" spans="1:14">
      <c r="A28" s="104">
        <v>37</v>
      </c>
      <c r="B28" s="119"/>
      <c r="C28" s="120"/>
      <c r="D28" s="121"/>
      <c r="E28" s="121"/>
      <c r="F28" s="121"/>
      <c r="G28" s="121"/>
      <c r="H28" s="121"/>
      <c r="I28" s="108">
        <v>3822.11</v>
      </c>
      <c r="J28" s="108">
        <v>3822.11</v>
      </c>
      <c r="K28" s="108">
        <f t="shared" si="0"/>
        <v>0</v>
      </c>
      <c r="L28" s="117">
        <f t="shared" si="1"/>
        <v>0</v>
      </c>
      <c r="M28" s="118">
        <v>0</v>
      </c>
      <c r="N28" s="111"/>
    </row>
    <row r="29" spans="1:14">
      <c r="A29" s="104">
        <v>38</v>
      </c>
      <c r="B29" s="128"/>
      <c r="C29" s="129"/>
      <c r="D29" s="130"/>
      <c r="E29" s="130">
        <v>1</v>
      </c>
      <c r="F29" s="130"/>
      <c r="G29" s="130"/>
      <c r="H29" s="130"/>
      <c r="I29" s="108">
        <v>4169.9799999999996</v>
      </c>
      <c r="J29" s="108">
        <v>4162.2599999999993</v>
      </c>
      <c r="K29" s="108">
        <f t="shared" si="0"/>
        <v>7.7200000000002547</v>
      </c>
      <c r="L29" s="117">
        <f t="shared" si="1"/>
        <v>1.8513278241143257E-3</v>
      </c>
      <c r="M29" s="118">
        <v>0</v>
      </c>
      <c r="N29" s="111"/>
    </row>
    <row r="30" spans="1:14" ht="13">
      <c r="A30" s="104">
        <v>39</v>
      </c>
      <c r="B30" s="119"/>
      <c r="C30" s="120"/>
      <c r="D30" s="121"/>
      <c r="E30" s="121">
        <v>1</v>
      </c>
      <c r="F30" s="121"/>
      <c r="G30" s="121"/>
      <c r="H30" s="122"/>
      <c r="I30" s="108">
        <v>7210.08</v>
      </c>
      <c r="J30" s="108">
        <v>7191.38</v>
      </c>
      <c r="K30" s="108">
        <f t="shared" si="0"/>
        <v>18.699999999999818</v>
      </c>
      <c r="L30" s="109">
        <f t="shared" si="1"/>
        <v>2.5935911945498273E-3</v>
      </c>
      <c r="M30" s="118">
        <v>0</v>
      </c>
      <c r="N30" s="111"/>
    </row>
    <row r="31" spans="1:14" ht="13">
      <c r="A31" s="104">
        <v>40</v>
      </c>
      <c r="B31" s="119"/>
      <c r="C31" s="120"/>
      <c r="D31" s="121"/>
      <c r="E31" s="121"/>
      <c r="F31" s="121"/>
      <c r="G31" s="121"/>
      <c r="H31" s="122"/>
      <c r="I31" s="108">
        <v>7654.74</v>
      </c>
      <c r="J31" s="108">
        <v>7654.74</v>
      </c>
      <c r="K31" s="108">
        <f t="shared" si="0"/>
        <v>0</v>
      </c>
      <c r="L31" s="109">
        <f t="shared" si="1"/>
        <v>0</v>
      </c>
      <c r="M31" s="118">
        <v>0</v>
      </c>
      <c r="N31" s="111"/>
    </row>
    <row r="32" spans="1:14" ht="13">
      <c r="A32" s="104">
        <v>41</v>
      </c>
      <c r="B32" s="119"/>
      <c r="C32" s="120"/>
      <c r="D32" s="121"/>
      <c r="E32" s="121">
        <v>1</v>
      </c>
      <c r="F32" s="121"/>
      <c r="G32" s="121"/>
      <c r="H32" s="122"/>
      <c r="I32" s="108">
        <v>25352.36</v>
      </c>
      <c r="J32" s="108">
        <v>25231.89</v>
      </c>
      <c r="K32" s="108">
        <f t="shared" si="0"/>
        <v>120.47000000000116</v>
      </c>
      <c r="L32" s="109">
        <f t="shared" si="1"/>
        <v>4.7518258655210466E-3</v>
      </c>
      <c r="M32" s="118">
        <v>0</v>
      </c>
      <c r="N32" s="111"/>
    </row>
    <row r="33" spans="1:16" ht="13">
      <c r="A33" s="104">
        <v>42</v>
      </c>
      <c r="B33" s="119"/>
      <c r="C33" s="120"/>
      <c r="D33" s="121"/>
      <c r="E33" s="121"/>
      <c r="F33" s="121"/>
      <c r="G33" s="121"/>
      <c r="H33" s="122"/>
      <c r="I33" s="108">
        <v>14289.79</v>
      </c>
      <c r="J33" s="108">
        <v>14289.79</v>
      </c>
      <c r="K33" s="108">
        <f t="shared" si="0"/>
        <v>0</v>
      </c>
      <c r="L33" s="109">
        <f t="shared" si="1"/>
        <v>0</v>
      </c>
      <c r="M33" s="118">
        <v>0</v>
      </c>
      <c r="N33" s="111"/>
    </row>
    <row r="34" spans="1:16" ht="13">
      <c r="A34" s="104">
        <v>43</v>
      </c>
      <c r="B34" s="119"/>
      <c r="C34" s="120"/>
      <c r="D34" s="121"/>
      <c r="E34" s="121"/>
      <c r="F34" s="121"/>
      <c r="G34" s="121"/>
      <c r="H34" s="122"/>
      <c r="I34" s="108">
        <v>23033.45</v>
      </c>
      <c r="J34" s="108">
        <v>23033.45</v>
      </c>
      <c r="K34" s="108">
        <f t="shared" si="0"/>
        <v>0</v>
      </c>
      <c r="L34" s="109">
        <f t="shared" si="1"/>
        <v>0</v>
      </c>
      <c r="M34" s="118">
        <v>0</v>
      </c>
      <c r="N34" s="111"/>
    </row>
    <row r="35" spans="1:16" ht="13">
      <c r="A35" s="104">
        <v>44</v>
      </c>
      <c r="B35" s="119"/>
      <c r="C35" s="120"/>
      <c r="D35" s="121"/>
      <c r="E35" s="121"/>
      <c r="F35" s="121"/>
      <c r="G35" s="121"/>
      <c r="H35" s="122"/>
      <c r="I35" s="108">
        <v>14266.32</v>
      </c>
      <c r="J35" s="108">
        <v>14266</v>
      </c>
      <c r="K35" s="108">
        <f t="shared" si="0"/>
        <v>0.31999999999970896</v>
      </c>
      <c r="L35" s="109">
        <f t="shared" si="1"/>
        <v>2.2430451581046056E-5</v>
      </c>
      <c r="M35" s="118">
        <v>0</v>
      </c>
      <c r="N35" s="111"/>
    </row>
    <row r="36" spans="1:16" ht="13">
      <c r="A36" s="104">
        <v>45</v>
      </c>
      <c r="B36" s="128"/>
      <c r="C36" s="129"/>
      <c r="D36" s="130"/>
      <c r="E36" s="130">
        <v>1</v>
      </c>
      <c r="F36" s="130"/>
      <c r="G36" s="130"/>
      <c r="H36" s="131"/>
      <c r="I36" s="108">
        <v>13340.88</v>
      </c>
      <c r="J36" s="108">
        <v>13500</v>
      </c>
      <c r="K36" s="108">
        <v>0</v>
      </c>
      <c r="L36" s="117">
        <f t="shared" si="1"/>
        <v>0</v>
      </c>
      <c r="M36" s="118">
        <v>0</v>
      </c>
      <c r="N36" s="111"/>
    </row>
    <row r="37" spans="1:16" ht="13">
      <c r="A37" s="104">
        <v>46</v>
      </c>
      <c r="B37" s="119"/>
      <c r="C37" s="120"/>
      <c r="D37" s="121"/>
      <c r="E37" s="121"/>
      <c r="F37" s="121"/>
      <c r="G37" s="121"/>
      <c r="H37" s="122"/>
      <c r="I37" s="108">
        <v>24395.93</v>
      </c>
      <c r="J37" s="108">
        <v>24395.93</v>
      </c>
      <c r="K37" s="108">
        <f t="shared" si="0"/>
        <v>0</v>
      </c>
      <c r="L37" s="109">
        <f t="shared" si="1"/>
        <v>0</v>
      </c>
      <c r="M37" s="118">
        <v>0</v>
      </c>
      <c r="N37" s="111"/>
    </row>
    <row r="38" spans="1:16" s="76" customFormat="1" ht="13">
      <c r="A38" s="132"/>
      <c r="B38" s="133"/>
      <c r="C38" s="134"/>
      <c r="D38" s="135"/>
      <c r="E38" s="135"/>
      <c r="F38" s="135"/>
      <c r="G38" s="136"/>
      <c r="H38" s="137"/>
      <c r="I38" s="138">
        <f>SUM(I8:I37)</f>
        <v>462197.04999999993</v>
      </c>
      <c r="J38" s="138">
        <f>SUM(J8:J37)</f>
        <v>459060.07</v>
      </c>
      <c r="K38" s="138">
        <f>SUM(K8:K37)</f>
        <v>3637.4300000000003</v>
      </c>
      <c r="L38" s="139"/>
      <c r="M38" s="140"/>
    </row>
    <row r="39" spans="1:16" s="76" customFormat="1" ht="13">
      <c r="A39" s="132"/>
      <c r="B39" s="133"/>
      <c r="C39" s="134"/>
      <c r="D39" s="135"/>
      <c r="E39" s="135"/>
      <c r="F39" s="135"/>
      <c r="G39" s="136"/>
      <c r="H39" s="137"/>
      <c r="I39" s="138"/>
      <c r="J39" s="138"/>
      <c r="K39" s="138"/>
      <c r="L39" s="139"/>
      <c r="M39" s="140"/>
    </row>
    <row r="40" spans="1:16" ht="26">
      <c r="A40" s="141"/>
      <c r="B40" s="141"/>
      <c r="C40" s="142"/>
      <c r="D40" s="143"/>
      <c r="E40" s="143"/>
      <c r="F40" s="143"/>
      <c r="G40" s="143"/>
      <c r="H40" s="137"/>
      <c r="I40" s="203" t="s">
        <v>110</v>
      </c>
      <c r="K40" s="199">
        <f>K38/I38</f>
        <v>7.8698684900736626E-3</v>
      </c>
      <c r="L40" s="146"/>
      <c r="M40" s="147"/>
      <c r="O40" s="111"/>
      <c r="P40" s="148"/>
    </row>
    <row r="41" spans="1:16" ht="13">
      <c r="K41" s="145"/>
      <c r="N41" s="145"/>
    </row>
    <row r="42" spans="1:16" ht="13">
      <c r="K42" s="145"/>
      <c r="N42" s="145"/>
    </row>
    <row r="43" spans="1:16">
      <c r="A43" s="172"/>
      <c r="B43" s="172"/>
      <c r="C43" s="171"/>
      <c r="D43" s="143"/>
      <c r="E43" s="257"/>
      <c r="F43" s="257"/>
      <c r="G43" s="111"/>
      <c r="J43" s="148"/>
      <c r="M43" s="238"/>
      <c r="N43" s="238"/>
      <c r="O43" s="111"/>
    </row>
    <row r="44" spans="1:16" ht="13">
      <c r="A44" s="256"/>
      <c r="B44" s="256"/>
      <c r="C44" s="200"/>
      <c r="D44" s="143"/>
      <c r="E44" s="257"/>
      <c r="F44" s="257"/>
      <c r="G44" s="111"/>
      <c r="M44" s="238"/>
      <c r="N44" s="238"/>
      <c r="O44" s="111"/>
    </row>
    <row r="45" spans="1:16" ht="13">
      <c r="A45" s="255"/>
      <c r="B45" s="255"/>
      <c r="C45" s="200"/>
      <c r="D45" s="143"/>
      <c r="E45" s="257"/>
      <c r="F45" s="257"/>
      <c r="I45" s="76"/>
      <c r="J45" s="76"/>
      <c r="M45" s="238"/>
      <c r="N45" s="238"/>
    </row>
    <row r="46" spans="1:16" ht="13">
      <c r="A46" s="255"/>
      <c r="B46" s="255"/>
      <c r="C46" s="200"/>
      <c r="D46" s="143"/>
      <c r="E46" s="201"/>
      <c r="F46" s="201"/>
      <c r="I46" s="76"/>
      <c r="J46" s="76"/>
      <c r="M46" s="198"/>
      <c r="N46" s="198"/>
    </row>
    <row r="47" spans="1:16" ht="13">
      <c r="A47" s="255"/>
      <c r="B47" s="255"/>
      <c r="C47" s="200"/>
      <c r="D47" s="143"/>
      <c r="E47" s="201"/>
      <c r="F47" s="201"/>
      <c r="I47" s="76"/>
      <c r="J47" s="76"/>
      <c r="M47" s="198"/>
      <c r="N47" s="198"/>
    </row>
    <row r="48" spans="1:16" ht="13">
      <c r="A48" s="255"/>
      <c r="B48" s="255"/>
      <c r="C48" s="200"/>
      <c r="D48" s="143"/>
      <c r="E48" s="201"/>
      <c r="F48" s="201"/>
      <c r="I48" s="76"/>
      <c r="J48" s="76"/>
      <c r="M48" s="198"/>
      <c r="N48" s="198"/>
    </row>
    <row r="49" spans="1:11" ht="17.25" customHeight="1">
      <c r="A49" s="255"/>
      <c r="B49" s="255"/>
      <c r="C49" s="202"/>
      <c r="D49" s="143"/>
      <c r="E49" s="143"/>
      <c r="F49" s="143"/>
      <c r="K49" s="148"/>
    </row>
  </sheetData>
  <mergeCells count="14">
    <mergeCell ref="M45:N45"/>
    <mergeCell ref="A46:B46"/>
    <mergeCell ref="A47:B47"/>
    <mergeCell ref="B5:H5"/>
    <mergeCell ref="I5:M5"/>
    <mergeCell ref="E43:F43"/>
    <mergeCell ref="M43:N43"/>
    <mergeCell ref="E44:F44"/>
    <mergeCell ref="M44:N44"/>
    <mergeCell ref="A48:B48"/>
    <mergeCell ref="A49:B49"/>
    <mergeCell ref="A44:B44"/>
    <mergeCell ref="A45:B45"/>
    <mergeCell ref="E45:F45"/>
  </mergeCells>
  <conditionalFormatting sqref="L40 I38:L39 I8:M10">
    <cfRule type="expression" dxfId="10" priority="17" stopIfTrue="1">
      <formula>$L8="No"</formula>
    </cfRule>
  </conditionalFormatting>
  <conditionalFormatting sqref="K40 K42">
    <cfRule type="expression" dxfId="9" priority="15" stopIfTrue="1">
      <formula>$L41="No"</formula>
    </cfRule>
  </conditionalFormatting>
  <conditionalFormatting sqref="N42">
    <cfRule type="expression" dxfId="8" priority="8" stopIfTrue="1">
      <formula>$L43="No"</formula>
    </cfRule>
  </conditionalFormatting>
  <conditionalFormatting sqref="N41">
    <cfRule type="expression" dxfId="7" priority="7" stopIfTrue="1">
      <formula>$L42="No"</formula>
    </cfRule>
  </conditionalFormatting>
  <conditionalFormatting sqref="K41">
    <cfRule type="expression" dxfId="6" priority="18" stopIfTrue="1">
      <formula>#REF!="No"</formula>
    </cfRule>
  </conditionalFormatting>
  <conditionalFormatting sqref="J22:J29">
    <cfRule type="expression" dxfId="5" priority="1" stopIfTrue="1">
      <formula>$L22="No"</formula>
    </cfRule>
  </conditionalFormatting>
  <conditionalFormatting sqref="M11:M19 L11:L21 I11:J21 L30:L37 I30:J37 K11:K37">
    <cfRule type="expression" dxfId="4" priority="6" stopIfTrue="1">
      <formula>$L11="No"</formula>
    </cfRule>
  </conditionalFormatting>
  <conditionalFormatting sqref="I22:I23">
    <cfRule type="expression" dxfId="3" priority="5" stopIfTrue="1">
      <formula>$L22="No"</formula>
    </cfRule>
  </conditionalFormatting>
  <conditionalFormatting sqref="I24">
    <cfRule type="expression" dxfId="2" priority="4" stopIfTrue="1">
      <formula>$M8="No"</formula>
    </cfRule>
  </conditionalFormatting>
  <conditionalFormatting sqref="L22:L29">
    <cfRule type="expression" dxfId="1" priority="3" stopIfTrue="1">
      <formula>$L22="No"</formula>
    </cfRule>
  </conditionalFormatting>
  <conditionalFormatting sqref="I25:I29">
    <cfRule type="expression" dxfId="0" priority="2" stopIfTrue="1">
      <formula>$M9="No"</formula>
    </cfRule>
  </conditionalFormatting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A. Error evaluation-L&amp;R-MUSc</vt:lpstr>
      <vt:lpstr>IRR_Non-IACS_Ex</vt:lpstr>
      <vt:lpstr>B. Error evaluation-L&amp;R-SRS MPU</vt:lpstr>
      <vt:lpstr>B. Error evaluation-L&amp;R-SRS RE</vt:lpstr>
      <vt:lpstr>IRR_IACS_Ex</vt:lpstr>
      <vt:lpstr>C. Error evaluation-L&amp;R-MUSs</vt:lpstr>
      <vt:lpstr>IRR_Non_IACS_Ex (2)</vt:lpstr>
      <vt:lpstr>IRR_IACS_Art.41</vt:lpstr>
      <vt:lpstr>'B. Error evaluation-L&amp;R-SRS MPU'!Print_Area</vt:lpstr>
      <vt:lpstr>'B. Error evaluation-L&amp;R-SRS RE'!Print_Area</vt:lpstr>
      <vt:lpstr>'IRR_Non-IACS_Ex'!Print_Titles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ILIEVA Mariya (AGRI)</dc:creator>
  <cp:lastModifiedBy>GALLEGO OSUNA Fernando (AGRI)</cp:lastModifiedBy>
  <cp:lastPrinted>2016-12-02T08:24:33Z</cp:lastPrinted>
  <dcterms:created xsi:type="dcterms:W3CDTF">2016-10-14T09:08:18Z</dcterms:created>
  <dcterms:modified xsi:type="dcterms:W3CDTF">2020-07-20T08:12:39Z</dcterms:modified>
</cp:coreProperties>
</file>