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Načrtovanje in spremljanje JFP\Mesečna realizacija JFP\real 2019\JAVNA OBJAVA_internet\9 September\"/>
    </mc:Choice>
  </mc:AlternateContent>
  <bookViews>
    <workbookView xWindow="96" yWindow="12" windowWidth="15456" windowHeight="5952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FURS!$A$1:$I$76</definedName>
  </definedNames>
  <calcPr calcId="152511"/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G32" i="24" l="1"/>
  <c r="G31" i="24"/>
  <c r="D51" i="24"/>
  <c r="D34" i="24"/>
  <c r="D26" i="24"/>
  <c r="D46" i="24"/>
  <c r="D10" i="24"/>
  <c r="G10" i="24"/>
  <c r="G46" i="24"/>
  <c r="G26" i="24"/>
  <c r="G28" i="24"/>
  <c r="G34" i="24"/>
  <c r="G51" i="24"/>
  <c r="D54" i="24"/>
  <c r="D33" i="24"/>
  <c r="D45" i="24"/>
  <c r="D9" i="24"/>
  <c r="G7" i="24"/>
  <c r="G11" i="24"/>
  <c r="G43" i="24"/>
  <c r="G27" i="24"/>
  <c r="G37" i="24"/>
  <c r="G52" i="24"/>
  <c r="D53" i="24"/>
  <c r="D44" i="24"/>
  <c r="D17" i="24"/>
  <c r="D8" i="24"/>
  <c r="G8" i="24"/>
  <c r="G17" i="24"/>
  <c r="G44" i="24"/>
  <c r="G36" i="24"/>
  <c r="G53" i="24"/>
  <c r="D37" i="24"/>
  <c r="D27" i="24"/>
  <c r="D43" i="24"/>
  <c r="D11" i="24"/>
  <c r="D7" i="24"/>
  <c r="G9" i="24"/>
  <c r="G45" i="24"/>
  <c r="G29" i="24"/>
  <c r="G33" i="24"/>
  <c r="G35" i="24"/>
  <c r="D31" i="24"/>
  <c r="E29" i="24" l="1"/>
  <c r="E31" i="24"/>
  <c r="F31" i="24" s="1"/>
  <c r="H32" i="24"/>
  <c r="I32" i="24" s="1"/>
  <c r="H31" i="24"/>
  <c r="H28" i="24"/>
  <c r="I28" i="24" s="1"/>
  <c r="H29" i="24"/>
  <c r="I29" i="24" s="1"/>
  <c r="H54" i="24"/>
  <c r="H52" i="24"/>
  <c r="I52" i="24" s="1"/>
  <c r="H51" i="24"/>
  <c r="I51" i="24" s="1"/>
  <c r="H53" i="24"/>
  <c r="I53" i="24" s="1"/>
  <c r="H36" i="24"/>
  <c r="I36" i="24" s="1"/>
  <c r="H37" i="24"/>
  <c r="I37" i="24" s="1"/>
  <c r="H34" i="24"/>
  <c r="I34" i="24" s="1"/>
  <c r="H33" i="24"/>
  <c r="I33" i="24" s="1"/>
  <c r="H35" i="24"/>
  <c r="I35" i="24" s="1"/>
  <c r="H26" i="24"/>
  <c r="I26" i="24" s="1"/>
  <c r="H27" i="24"/>
  <c r="I27" i="24" s="1"/>
  <c r="H46" i="24"/>
  <c r="I46" i="24" s="1"/>
  <c r="H44" i="24"/>
  <c r="I44" i="24" s="1"/>
  <c r="H45" i="24"/>
  <c r="I45" i="24" s="1"/>
  <c r="H43" i="24"/>
  <c r="I43" i="24" s="1"/>
  <c r="H8" i="24"/>
  <c r="I8" i="24" s="1"/>
  <c r="H17" i="24"/>
  <c r="I17" i="24" s="1"/>
  <c r="H7" i="24"/>
  <c r="I7" i="24" s="1"/>
  <c r="H11" i="24"/>
  <c r="I11" i="24" s="1"/>
  <c r="H10" i="24"/>
  <c r="I10" i="24" s="1"/>
  <c r="H9" i="24"/>
  <c r="I9" i="24" s="1"/>
  <c r="E53" i="24"/>
  <c r="F53" i="24" s="1"/>
  <c r="E51" i="24"/>
  <c r="F51" i="24" s="1"/>
  <c r="E52" i="24"/>
  <c r="E54" i="24"/>
  <c r="F54" i="24" s="1"/>
  <c r="E37" i="24"/>
  <c r="E34" i="24"/>
  <c r="F34" i="24" s="1"/>
  <c r="E33" i="24"/>
  <c r="F33" i="24" s="1"/>
  <c r="E27" i="24"/>
  <c r="F27" i="24" s="1"/>
  <c r="E26" i="24"/>
  <c r="F26" i="24" s="1"/>
  <c r="E44" i="24"/>
  <c r="F44" i="24" s="1"/>
  <c r="E46" i="24"/>
  <c r="F46" i="24" s="1"/>
  <c r="E45" i="24"/>
  <c r="F45" i="24" s="1"/>
  <c r="E43" i="24"/>
  <c r="F43" i="24" s="1"/>
  <c r="E11" i="24"/>
  <c r="F11" i="24" s="1"/>
  <c r="E8" i="24"/>
  <c r="F8" i="24" s="1"/>
  <c r="E9" i="24"/>
  <c r="F9" i="24" s="1"/>
  <c r="E7" i="24"/>
  <c r="E6" i="24" s="1"/>
  <c r="E17" i="24"/>
  <c r="F17" i="24" s="1"/>
  <c r="E10" i="24"/>
  <c r="F10" i="24" s="1"/>
  <c r="G6" i="24"/>
  <c r="G5" i="24" s="1"/>
  <c r="G54" i="24"/>
  <c r="D52" i="24"/>
  <c r="D50" i="24" s="1"/>
  <c r="G30" i="24"/>
  <c r="E8" i="22"/>
  <c r="G25" i="24"/>
  <c r="G24" i="24" s="1"/>
  <c r="D6" i="24"/>
  <c r="D5" i="24" s="1"/>
  <c r="E39" i="22"/>
  <c r="D25" i="24"/>
  <c r="G42" i="24"/>
  <c r="D42" i="24"/>
  <c r="H6" i="24" l="1"/>
  <c r="H5" i="24" s="1"/>
  <c r="I5" i="24" s="1"/>
  <c r="E40" i="22"/>
  <c r="H50" i="24"/>
  <c r="I54" i="24"/>
  <c r="E42" i="24"/>
  <c r="F42" i="24" s="1"/>
  <c r="E25" i="24"/>
  <c r="F25" i="24" s="1"/>
  <c r="E5" i="24"/>
  <c r="F5" i="24" s="1"/>
  <c r="E50" i="24"/>
  <c r="F50" i="24" s="1"/>
  <c r="I31" i="24"/>
  <c r="H30" i="24"/>
  <c r="I30" i="24" s="1"/>
  <c r="H25" i="24"/>
  <c r="H24" i="24" s="1"/>
  <c r="I24" i="24" s="1"/>
  <c r="H42" i="24"/>
  <c r="I42" i="24" s="1"/>
  <c r="F7" i="24"/>
  <c r="G50" i="24"/>
  <c r="F52" i="24"/>
  <c r="F6" i="24"/>
  <c r="G23" i="24"/>
  <c r="E7" i="22"/>
  <c r="I6" i="24" l="1"/>
  <c r="I50" i="24"/>
  <c r="I25" i="24"/>
  <c r="H23" i="24"/>
  <c r="I23" i="24" s="1"/>
  <c r="E35" i="24"/>
  <c r="E38" i="22"/>
  <c r="D35" i="24"/>
  <c r="F35" i="24" l="1"/>
  <c r="E41" i="22" l="1"/>
  <c r="D29" i="24" l="1"/>
  <c r="F29" i="24" s="1"/>
  <c r="F37" i="24" l="1"/>
  <c r="D28" i="24"/>
  <c r="D24" i="24" s="1"/>
  <c r="E36" i="24" l="1"/>
  <c r="E28" i="24"/>
  <c r="E24" i="24" s="1"/>
  <c r="D36" i="24"/>
  <c r="F36" i="24" l="1"/>
  <c r="E32" i="24"/>
  <c r="F28" i="24"/>
  <c r="F24" i="24"/>
  <c r="E30" i="24" l="1"/>
  <c r="E23" i="24" l="1"/>
  <c r="E42" i="22" l="1"/>
  <c r="D39" i="22" l="1"/>
  <c r="D41" i="22"/>
  <c r="D38" i="22"/>
  <c r="D40" i="22"/>
  <c r="D42" i="22" l="1"/>
  <c r="D32" i="24" l="1"/>
  <c r="D30" i="24" l="1"/>
  <c r="F32" i="24"/>
  <c r="E9" i="22" l="1"/>
  <c r="F30" i="24"/>
  <c r="D23" i="24"/>
  <c r="F23" i="24" s="1"/>
  <c r="E10" i="22" l="1"/>
  <c r="E11" i="22" l="1"/>
  <c r="D8" i="22" l="1"/>
  <c r="D7" i="22"/>
  <c r="D9" i="22"/>
  <c r="D10" i="22"/>
  <c r="D11" i="22" l="1"/>
</calcChain>
</file>

<file path=xl/sharedStrings.xml><?xml version="1.0" encoding="utf-8"?>
<sst xmlns="http://schemas.openxmlformats.org/spreadsheetml/2006/main" count="307" uniqueCount="183">
  <si>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</si>
  <si>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</si>
  <si>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</si>
  <si>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</si>
  <si>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</si>
  <si>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</si>
  <si>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</si>
  <si>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</si>
  <si>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</si>
  <si>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</si>
  <si>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</si>
  <si>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</si>
  <si>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</si>
  <si>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</si>
  <si>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</si>
  <si>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</si>
  <si>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</si>
  <si>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</si>
  <si>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</si>
  <si>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</si>
  <si>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</si>
  <si>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</si>
  <si>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</si>
  <si>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</si>
  <si>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</si>
  <si>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</si>
  <si>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</si>
  <si>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</si>
  <si>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</si>
  <si>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</si>
  <si>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</si>
  <si>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</si>
  <si>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</si>
  <si>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</si>
  <si>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</si>
  <si>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</si>
  <si>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</si>
  <si>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</si>
  <si>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</si>
  <si>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</si>
  <si>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</si>
  <si>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</si>
  <si>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</si>
  <si>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</si>
  <si>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</si>
  <si>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</si>
  <si>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</si>
  <si>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</si>
  <si>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</si>
  <si>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</si>
  <si>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</si>
  <si>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</si>
  <si>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</si>
  <si>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</si>
  <si>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</si>
  <si>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</si>
  <si>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</si>
  <si>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</si>
  <si>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</si>
  <si>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</si>
  <si>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</si>
  <si>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</si>
  <si>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</si>
  <si>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</si>
  <si>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</si>
  <si>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</si>
  <si>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</si>
  <si>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</si>
  <si>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</si>
  <si>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</si>
  <si>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</si>
  <si>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</si>
  <si>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</si>
  <si>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</si>
  <si>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</si>
  <si>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</si>
  <si>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</si>
  <si>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</si>
  <si>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</si>
  <si>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</si>
  <si>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</si>
  <si>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</si>
  <si>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</si>
  <si>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</si>
  <si>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</si>
  <si>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</si>
  <si>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</si>
  <si>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</si>
  <si>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</si>
  <si>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</si>
  <si>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</si>
  <si>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</si>
  <si>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</si>
  <si>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</si>
  <si>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</si>
  <si>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</si>
  <si>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</si>
  <si>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</si>
  <si>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</si>
  <si>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</si>
  <si>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</si>
  <si>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</si>
  <si>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</si>
  <si>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</si>
  <si>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</si>
  <si>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</si>
  <si>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</si>
  <si>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</si>
  <si>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</si>
  <si>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</si>
  <si>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</si>
  <si>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</si>
  <si>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</si>
  <si>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</si>
  <si>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</si>
  <si>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</si>
  <si>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</si>
  <si>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</si>
  <si>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</si>
  <si>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</si>
  <si>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</si>
  <si>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</si>
  <si>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</si>
  <si>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</si>
  <si>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</si>
  <si>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</si>
  <si>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</si>
  <si>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</si>
  <si>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</si>
  <si>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</si>
  <si>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</si>
  <si>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</si>
  <si>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</si>
  <si>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</si>
  <si>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</si>
  <si>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</si>
  <si>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</si>
  <si>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</si>
  <si>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</si>
  <si>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</si>
  <si>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</si>
  <si>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</si>
  <si>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</si>
  <si>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</si>
  <si>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</si>
  <si>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</si>
  <si>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</si>
  <si>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</si>
  <si>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</si>
  <si>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>Vir: eDIS CDK - tabela STA in knjigovodski sistem CUKOD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</si>
  <si>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</si>
  <si>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</si>
  <si>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</si>
  <si>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</si>
  <si>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</si>
  <si>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</si>
  <si>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</si>
  <si>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</si>
  <si>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</si>
  <si>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</si>
  <si>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</si>
  <si>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</si>
  <si>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</si>
  <si>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</si>
  <si>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</si>
  <si>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</si>
  <si>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</si>
  <si>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</si>
  <si>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</si>
  <si>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</si>
  <si>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</si>
  <si>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</si>
  <si>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Indeks 2019/2018</t>
  </si>
  <si>
    <t>Dohodnina (1.1.1.+1.1.2.+1.1.3.+1.1.4.)</t>
  </si>
  <si>
    <t>DAVKI NA DOHODEK IN DOBIČEK (1.1.+1.2.+1.3.)</t>
  </si>
  <si>
    <t>PRISPEVKI ZA SOCIALNO VARNOST (2.1.+2.2.+2.3.+2.4.)</t>
  </si>
  <si>
    <t>DAVKI NA PREMOŽENJE (4.1.+4.2.+4.3.+4.4.)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</si>
  <si>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(5.1.+5.2.+5.3.+5.4.+5.5.+5.6.)</t>
    </r>
  </si>
  <si>
    <t>Trošarine (5.3.1.-5.3.2.)</t>
  </si>
  <si>
    <t xml:space="preserve"> REALIZACIJA  SEPTEMBER 2019</t>
  </si>
  <si>
    <t>REALIZACIJA  SEPTEMBER 2018</t>
  </si>
  <si>
    <t>REALIZACIJA JANUAR - SEPTEMBER 2019</t>
  </si>
  <si>
    <t>REALIZACIJA JANUAR - SEPTEMBER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</si>
</sst>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5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4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71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2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</cellStyleXfs>
  <cellXfs count="253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26" fillId="0" borderId="37" xfId="0" applyNumberFormat="1" applyFont="1" applyBorder="1" applyAlignment="1">
      <alignment horizontal="center" vertical="center" wrapText="1"/>
    </xf>
    <xf numFmtId="3" fontId="3" fillId="0" borderId="38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40" xfId="48" applyFont="1" applyFill="1" applyBorder="1" applyAlignment="1">
      <alignment vertical="top"/>
    </xf>
    <xf numFmtId="0" fontId="23" fillId="38" borderId="27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1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8" xfId="48" applyNumberFormat="1" applyFont="1" applyFill="1" applyBorder="1"/>
    <xf numFmtId="3" fontId="1" fillId="0" borderId="1" xfId="0" applyNumberFormat="1" applyFont="1" applyBorder="1" applyAlignment="1"/>
    <xf numFmtId="0" fontId="23" fillId="38" borderId="41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9" xfId="28" applyFont="1" applyFill="1" applyBorder="1" applyAlignment="1">
      <alignment shrinkToFit="1"/>
    </xf>
    <xf numFmtId="0" fontId="0" fillId="35" borderId="19" xfId="0" applyFill="1" applyBorder="1"/>
    <xf numFmtId="3" fontId="28" fillId="35" borderId="29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29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4" xfId="0" applyNumberFormat="1" applyFont="1" applyFill="1" applyBorder="1" applyAlignment="1">
      <alignment horizontal="right" shrinkToFit="1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47" fillId="34" borderId="11" xfId="0" applyNumberFormat="1" applyFont="1" applyFill="1" applyBorder="1"/>
    <xf numFmtId="3" fontId="25" fillId="0" borderId="36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3" fontId="28" fillId="0" borderId="1" xfId="0" applyNumberFormat="1" applyFont="1" applyFill="1" applyBorder="1" applyAlignment="1">
      <alignment horizontal="right"/>
    </xf>
    <xf numFmtId="166" fontId="28" fillId="0" borderId="22" xfId="0" applyNumberFormat="1" applyFont="1" applyFill="1" applyBorder="1" applyAlignment="1">
      <alignment horizontal="right"/>
    </xf>
    <xf numFmtId="3" fontId="28" fillId="0" borderId="15" xfId="0" applyNumberFormat="1" applyFont="1" applyFill="1" applyBorder="1" applyAlignment="1">
      <alignment horizontal="right"/>
    </xf>
    <xf numFmtId="3" fontId="26" fillId="0" borderId="24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/>
    </xf>
    <xf numFmtId="3" fontId="47" fillId="34" borderId="15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0" borderId="1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8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30" xfId="28" applyFont="1" applyFill="1" applyBorder="1" applyAlignment="1">
      <alignment wrapText="1"/>
    </xf>
    <xf numFmtId="3" fontId="47" fillId="35" borderId="15" xfId="0" applyNumberFormat="1" applyFont="1" applyFill="1" applyBorder="1" applyAlignment="1">
      <alignment horizontal="right"/>
    </xf>
    <xf numFmtId="3" fontId="47" fillId="35" borderId="1" xfId="0" applyNumberFormat="1" applyFont="1" applyFill="1" applyBorder="1" applyAlignment="1">
      <alignment horizontal="right"/>
    </xf>
    <xf numFmtId="166" fontId="47" fillId="35" borderId="38" xfId="0" applyNumberFormat="1" applyFont="1" applyFill="1" applyBorder="1" applyAlignment="1"/>
    <xf numFmtId="166" fontId="47" fillId="35" borderId="22" xfId="0" applyNumberFormat="1" applyFont="1" applyFill="1" applyBorder="1"/>
    <xf numFmtId="0" fontId="28" fillId="37" borderId="22" xfId="0" applyFont="1" applyFill="1" applyBorder="1" applyAlignment="1"/>
    <xf numFmtId="3" fontId="28" fillId="0" borderId="15" xfId="0" applyNumberFormat="1" applyFont="1" applyBorder="1" applyAlignment="1">
      <alignment horizontal="right"/>
    </xf>
    <xf numFmtId="3" fontId="28" fillId="0" borderId="1" xfId="0" applyNumberFormat="1" applyFont="1" applyBorder="1" applyAlignment="1">
      <alignment horizontal="right"/>
    </xf>
    <xf numFmtId="166" fontId="28" fillId="0" borderId="38" xfId="0" applyNumberFormat="1" applyFont="1" applyBorder="1" applyAlignment="1"/>
    <xf numFmtId="166" fontId="28" fillId="0" borderId="22" xfId="0" applyNumberFormat="1" applyFont="1" applyBorder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5" xfId="0" applyNumberFormat="1" applyFont="1" applyBorder="1" applyAlignment="1">
      <alignment horizontal="right"/>
    </xf>
    <xf numFmtId="3" fontId="39" fillId="0" borderId="1" xfId="0" applyNumberFormat="1" applyFont="1" applyBorder="1" applyAlignment="1">
      <alignment horizontal="right"/>
    </xf>
    <xf numFmtId="166" fontId="39" fillId="0" borderId="38" xfId="0" applyNumberFormat="1" applyFont="1" applyBorder="1" applyAlignment="1"/>
    <xf numFmtId="3" fontId="39" fillId="0" borderId="1" xfId="0" applyNumberFormat="1" applyFont="1" applyBorder="1"/>
    <xf numFmtId="166" fontId="39" fillId="0" borderId="22" xfId="0" applyNumberFormat="1" applyFont="1" applyBorder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5" xfId="0" applyNumberFormat="1" applyFont="1" applyBorder="1" applyAlignment="1">
      <alignment horizontal="right"/>
    </xf>
    <xf numFmtId="3" fontId="57" fillId="0" borderId="1" xfId="0" applyNumberFormat="1" applyFont="1" applyBorder="1" applyAlignment="1">
      <alignment horizontal="right"/>
    </xf>
    <xf numFmtId="166" fontId="57" fillId="0" borderId="38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22" xfId="0" applyNumberFormat="1" applyFont="1" applyBorder="1"/>
    <xf numFmtId="0" fontId="47" fillId="35" borderId="30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5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166" fontId="1" fillId="0" borderId="38" xfId="0" applyNumberFormat="1" applyFont="1" applyBorder="1" applyAlignment="1"/>
    <xf numFmtId="166" fontId="1" fillId="0" borderId="22" xfId="0" applyNumberFormat="1" applyFont="1" applyBorder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39" xfId="0" applyNumberFormat="1" applyFont="1" applyFill="1" applyBorder="1" applyAlignment="1"/>
    <xf numFmtId="166" fontId="28" fillId="0" borderId="31" xfId="0" applyNumberFormat="1" applyFont="1" applyFill="1" applyBorder="1"/>
    <xf numFmtId="3" fontId="57" fillId="0" borderId="15" xfId="0" quotePrefix="1" applyNumberFormat="1" applyFont="1" applyFill="1" applyBorder="1" applyAlignment="1">
      <alignment horizontal="right"/>
    </xf>
    <xf numFmtId="3" fontId="57" fillId="0" borderId="1" xfId="0" quotePrefix="1" applyNumberFormat="1" applyFont="1" applyFill="1" applyBorder="1" applyAlignment="1">
      <alignment horizontal="right"/>
    </xf>
    <xf numFmtId="166" fontId="57" fillId="0" borderId="38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22" xfId="0" quotePrefix="1" applyNumberFormat="1" applyFont="1" applyFill="1" applyBorder="1"/>
    <xf numFmtId="166" fontId="57" fillId="0" borderId="38" xfId="0" applyNumberFormat="1" applyFont="1" applyFill="1" applyBorder="1" applyAlignment="1"/>
    <xf numFmtId="166" fontId="57" fillId="0" borderId="22" xfId="0" applyNumberFormat="1" applyFont="1" applyFill="1" applyBorder="1"/>
    <xf numFmtId="3" fontId="28" fillId="0" borderId="15" xfId="0" quotePrefix="1" applyNumberFormat="1" applyFont="1" applyFill="1" applyBorder="1" applyAlignment="1">
      <alignment horizontal="right"/>
    </xf>
    <xf numFmtId="3" fontId="28" fillId="0" borderId="1" xfId="0" quotePrefix="1" applyNumberFormat="1" applyFont="1" applyFill="1" applyBorder="1" applyAlignment="1">
      <alignment horizontal="right"/>
    </xf>
    <xf numFmtId="166" fontId="28" fillId="0" borderId="38" xfId="0" applyNumberFormat="1" applyFont="1" applyFill="1" applyBorder="1" applyAlignment="1"/>
    <xf numFmtId="166" fontId="28" fillId="0" borderId="22" xfId="0" applyNumberFormat="1" applyFont="1" applyFill="1" applyBorder="1"/>
    <xf numFmtId="49" fontId="58" fillId="37" borderId="31" xfId="0" applyNumberFormat="1" applyFont="1" applyFill="1" applyBorder="1" applyAlignment="1">
      <alignment horizontal="left" wrapText="1"/>
    </xf>
    <xf numFmtId="3" fontId="57" fillId="0" borderId="15" xfId="0" applyNumberFormat="1" applyFont="1" applyFill="1" applyBorder="1" applyAlignment="1">
      <alignment horizontal="right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39" xfId="0" applyNumberFormat="1" applyFont="1" applyFill="1" applyBorder="1" applyAlignment="1"/>
    <xf numFmtId="166" fontId="47" fillId="34" borderId="31" xfId="0" applyNumberFormat="1" applyFont="1" applyFill="1" applyBorder="1"/>
    <xf numFmtId="0" fontId="47" fillId="35" borderId="22" xfId="28" applyFont="1" applyFill="1" applyBorder="1" applyAlignment="1">
      <alignment wrapText="1"/>
    </xf>
    <xf numFmtId="166" fontId="47" fillId="35" borderId="39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166" fontId="47" fillId="35" borderId="31" xfId="0" applyNumberFormat="1" applyFont="1" applyFill="1" applyBorder="1"/>
    <xf numFmtId="3" fontId="28" fillId="0" borderId="35" xfId="0" applyNumberFormat="1" applyFont="1" applyBorder="1" applyAlignment="1">
      <alignment horizontal="right"/>
    </xf>
    <xf numFmtId="3" fontId="28" fillId="0" borderId="35" xfId="0" applyNumberFormat="1" applyFont="1" applyBorder="1"/>
    <xf numFmtId="3" fontId="1" fillId="0" borderId="35" xfId="0" applyNumberFormat="1" applyFont="1" applyBorder="1" applyAlignment="1">
      <alignment horizontal="right"/>
    </xf>
    <xf numFmtId="166" fontId="1" fillId="0" borderId="38" xfId="0" applyNumberFormat="1" applyFont="1" applyFill="1" applyBorder="1" applyAlignment="1"/>
    <xf numFmtId="3" fontId="1" fillId="0" borderId="35" xfId="0" applyNumberFormat="1" applyFont="1" applyBorder="1"/>
    <xf numFmtId="166" fontId="1" fillId="0" borderId="30" xfId="0" applyNumberFormat="1" applyFont="1" applyFill="1" applyBorder="1"/>
    <xf numFmtId="166" fontId="47" fillId="34" borderId="22" xfId="0" applyNumberFormat="1" applyFont="1" applyFill="1" applyBorder="1"/>
    <xf numFmtId="3" fontId="28" fillId="0" borderId="18" xfId="0" applyNumberFormat="1" applyFont="1" applyFill="1" applyBorder="1" applyAlignment="1">
      <alignment horizontal="right"/>
    </xf>
    <xf numFmtId="3" fontId="28" fillId="0" borderId="35" xfId="0" applyNumberFormat="1" applyFont="1" applyFill="1" applyBorder="1" applyAlignment="1">
      <alignment horizontal="right"/>
    </xf>
    <xf numFmtId="3" fontId="28" fillId="0" borderId="35" xfId="0" applyNumberFormat="1" applyFont="1" applyFill="1" applyBorder="1"/>
    <xf numFmtId="166" fontId="28" fillId="0" borderId="32" xfId="0" applyNumberFormat="1" applyFont="1" applyFill="1" applyBorder="1"/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5" xfId="0" applyNumberFormat="1" applyFont="1" applyFill="1" applyBorder="1" applyAlignment="1">
      <alignment horizontal="right"/>
    </xf>
    <xf numFmtId="3" fontId="47" fillId="41" borderId="1" xfId="0" applyNumberFormat="1" applyFont="1" applyFill="1" applyBorder="1" applyAlignment="1">
      <alignment horizontal="right"/>
    </xf>
    <xf numFmtId="166" fontId="47" fillId="41" borderId="38" xfId="0" applyNumberFormat="1" applyFont="1" applyFill="1" applyBorder="1" applyAlignment="1"/>
    <xf numFmtId="3" fontId="47" fillId="41" borderId="1" xfId="0" applyNumberFormat="1" applyFont="1" applyFill="1" applyBorder="1"/>
    <xf numFmtId="166" fontId="47" fillId="41" borderId="22" xfId="0" applyNumberFormat="1" applyFont="1" applyFill="1" applyBorder="1"/>
    <xf numFmtId="0" fontId="47" fillId="0" borderId="22" xfId="0" applyFont="1" applyFill="1" applyBorder="1" applyAlignment="1" applyProtection="1">
      <alignment wrapText="1"/>
    </xf>
    <xf numFmtId="3" fontId="47" fillId="0" borderId="15" xfId="0" applyNumberFormat="1" applyFont="1" applyFill="1" applyBorder="1" applyAlignment="1">
      <alignment horizontal="right"/>
    </xf>
    <xf numFmtId="3" fontId="47" fillId="0" borderId="1" xfId="0" applyNumberFormat="1" applyFont="1" applyFill="1" applyBorder="1" applyAlignment="1">
      <alignment horizontal="right"/>
    </xf>
    <xf numFmtId="166" fontId="47" fillId="0" borderId="38" xfId="0" applyNumberFormat="1" applyFont="1" applyFill="1" applyBorder="1" applyAlignment="1"/>
    <xf numFmtId="166" fontId="47" fillId="0" borderId="32" xfId="0" applyNumberFormat="1" applyFont="1" applyFill="1" applyBorder="1"/>
    <xf numFmtId="0" fontId="47" fillId="0" borderId="15" xfId="45" applyFont="1" applyFill="1" applyBorder="1" applyAlignment="1" applyProtection="1">
      <alignment horizontal="right"/>
    </xf>
    <xf numFmtId="166" fontId="47" fillId="0" borderId="38" xfId="0" applyNumberFormat="1" applyFont="1" applyFill="1" applyBorder="1" applyAlignment="1">
      <alignment horizontal="right"/>
    </xf>
    <xf numFmtId="166" fontId="47" fillId="0" borderId="32" xfId="0" applyNumberFormat="1" applyFont="1" applyFill="1" applyBorder="1" applyAlignment="1">
      <alignment horizontal="right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23" xfId="28" applyFont="1" applyFill="1" applyBorder="1" applyAlignment="1"/>
    <xf numFmtId="3" fontId="47" fillId="42" borderId="19" xfId="0" applyNumberFormat="1" applyFont="1" applyFill="1" applyBorder="1" applyAlignment="1">
      <alignment horizontal="right"/>
    </xf>
    <xf numFmtId="3" fontId="47" fillId="42" borderId="29" xfId="0" applyNumberFormat="1" applyFont="1" applyFill="1" applyBorder="1" applyAlignment="1">
      <alignment horizontal="right"/>
    </xf>
    <xf numFmtId="166" fontId="47" fillId="42" borderId="44" xfId="0" applyNumberFormat="1" applyFont="1" applyFill="1" applyBorder="1" applyAlignment="1"/>
    <xf numFmtId="3" fontId="47" fillId="42" borderId="26" xfId="0" applyNumberFormat="1" applyFont="1" applyFill="1" applyBorder="1"/>
    <xf numFmtId="3" fontId="47" fillId="42" borderId="29" xfId="0" applyNumberFormat="1" applyFont="1" applyFill="1" applyBorder="1"/>
    <xf numFmtId="166" fontId="47" fillId="42" borderId="33" xfId="0" applyNumberFormat="1" applyFont="1" applyFill="1" applyBorder="1"/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3" fontId="32" fillId="0" borderId="34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12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ejica 2 2" xfId="711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CCFFFF"/>
      <color rgb="FFFFFFCC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89C-4CF1-8CA9-66C79C06B91F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89C-4CF1-8CA9-66C79C06B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968984"/>
        <c:axId val="131963888"/>
      </c:barChart>
      <c:catAx>
        <c:axId val="131968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1963888"/>
        <c:crosses val="autoZero"/>
        <c:auto val="1"/>
        <c:lblAlgn val="ctr"/>
        <c:lblOffset val="100"/>
        <c:noMultiLvlLbl val="0"/>
      </c:catAx>
      <c:valAx>
        <c:axId val="13196388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319689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354-47C2-8EC8-A46066EF6464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10.010566262719941</c:v>
                </c:pt>
                <c:pt idx="1">
                  <c:v>20.080919988004219</c:v>
                </c:pt>
                <c:pt idx="2">
                  <c:v>15.996622606670559</c:v>
                </c:pt>
                <c:pt idx="3">
                  <c:v>53.91189114260527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354-47C2-8EC8-A46066EF6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6055-43BC-96A2-7A1FD8114B7A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6055-43BC-96A2-7A1FD8114B7A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6055-43BC-96A2-7A1FD8114B7A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6055-43BC-96A2-7A1FD8114B7A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055-43BC-96A2-7A1FD8114B7A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10.20633908706105</c:v>
                </c:pt>
                <c:pt idx="1">
                  <c:v>20.059961051796975</c:v>
                </c:pt>
                <c:pt idx="2">
                  <c:v>16.695588912598467</c:v>
                </c:pt>
                <c:pt idx="3">
                  <c:v>53.038110948543505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055-43BC-96A2-7A1FD8114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2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2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5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5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5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5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0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0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8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8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6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6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6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6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6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6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6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6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7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7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7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7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7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7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7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7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7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7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8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8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8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8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8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8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8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8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8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8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9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9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9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9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9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9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9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9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9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99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0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0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0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0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0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0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0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0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0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0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1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1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1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1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1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1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1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1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1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1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2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2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2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2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2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2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2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2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2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2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3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3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3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3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3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3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3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3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3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3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4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4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4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4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4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4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4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4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4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4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5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5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5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5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5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5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5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5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5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5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6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6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6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6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6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6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6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6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6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6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70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71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72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73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74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75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76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77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78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79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80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81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82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83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84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85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86" name="Text Box 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87" name="Text Box 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88" name="Text Box 14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3089" name="Text Box 15"/>
        <xdr:cNvSpPr txBox="1">
          <a:spLocks noChangeArrowheads="1"/>
        </xdr:cNvSpPr>
      </xdr:nvSpPr>
      <xdr:spPr bwMode="auto">
        <a:xfrm>
          <a:off x="17068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0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1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2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3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4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5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6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7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8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9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0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1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2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3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4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5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6" name="Text Box 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7" name="Text Box 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8" name="Text Box 14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9" name="Text Box 15"/>
        <xdr:cNvSpPr txBox="1">
          <a:spLocks noChangeArrowheads="1"/>
        </xdr:cNvSpPr>
      </xdr:nvSpPr>
      <xdr:spPr bwMode="auto">
        <a:xfrm>
          <a:off x="4602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0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1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2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3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4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5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6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7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8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9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0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1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2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3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4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5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6" name="Text Box 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7" name="Text Box 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8" name="Text Box 14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9" name="Text Box 15"/>
        <xdr:cNvSpPr txBox="1">
          <a:spLocks noChangeArrowheads="1"/>
        </xdr:cNvSpPr>
      </xdr:nvSpPr>
      <xdr:spPr bwMode="auto">
        <a:xfrm>
          <a:off x="60198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0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1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2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3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4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5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6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7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8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9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0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1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2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3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4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5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6" name="Text Box 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7" name="Text Box 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8" name="Text Box 14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9" name="Text Box 15"/>
        <xdr:cNvSpPr txBox="1">
          <a:spLocks noChangeArrowheads="1"/>
        </xdr:cNvSpPr>
      </xdr:nvSpPr>
      <xdr:spPr bwMode="auto">
        <a:xfrm>
          <a:off x="813816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0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1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2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3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4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5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6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7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8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9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0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1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2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3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4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5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6" name="Text Box 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7" name="Text Box 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8" name="Text Box 14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9" name="Text Box 15"/>
        <xdr:cNvSpPr txBox="1">
          <a:spLocks noChangeArrowheads="1"/>
        </xdr:cNvSpPr>
      </xdr:nvSpPr>
      <xdr:spPr bwMode="auto">
        <a:xfrm>
          <a:off x="95554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0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1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2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3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4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5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6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7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8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9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0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1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2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3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4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5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6" name="Text Box 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7" name="Text Box 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8" name="Text Box 14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9" name="Text Box 15"/>
        <xdr:cNvSpPr txBox="1">
          <a:spLocks noChangeArrowheads="1"/>
        </xdr:cNvSpPr>
      </xdr:nvSpPr>
      <xdr:spPr bwMode="auto">
        <a:xfrm>
          <a:off x="1163574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290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291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292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293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294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295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296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297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298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299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00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01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02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03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04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05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06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07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08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09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10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11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12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13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14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15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16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17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18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19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20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21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22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23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24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25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26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27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28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29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30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31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32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33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34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35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36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37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38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39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40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41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42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43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44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45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46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47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48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49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50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51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52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53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54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55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56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57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58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59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60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61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62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63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64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65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66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67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68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69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70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71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72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73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74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75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76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77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78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79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80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81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82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83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84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85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86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87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88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89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90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91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92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93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94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95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96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97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98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399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00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01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02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03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04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05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06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07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08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09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10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11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12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13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14" name="Text Box 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15" name="Text Box 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16" name="Text Box 14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4417" name="Text Box 15"/>
        <xdr:cNvSpPr txBox="1">
          <a:spLocks noChangeArrowheads="1"/>
        </xdr:cNvSpPr>
      </xdr:nvSpPr>
      <xdr:spPr bwMode="auto">
        <a:xfrm>
          <a:off x="2068068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abSelected="1" zoomScaleNormal="100" workbookViewId="0">
      <selection activeCell="L12" sqref="L12"/>
    </sheetView>
  </sheetViews>
  <sheetFormatPr defaultColWidth="11.5546875" defaultRowHeight="14.4" x14ac:dyDescent="0.3"/>
  <cols>
    <col min="1" max="1" width="3.109375" style="126" customWidth="1"/>
    <col min="2" max="2" width="6.88671875" style="126" customWidth="1"/>
    <col min="3" max="3" width="57.109375" style="126" customWidth="1"/>
    <col min="4" max="4" width="20.6640625" style="247" customWidth="1"/>
    <col min="5" max="5" width="20" style="247" customWidth="1"/>
    <col min="6" max="6" width="10.88671875" style="126" customWidth="1"/>
    <col min="7" max="8" width="20.6640625" style="126" customWidth="1"/>
    <col min="9" max="9" width="11.44140625" style="126" customWidth="1"/>
    <col min="10" max="10" width="11.5546875" style="126" customWidth="1"/>
    <col min="11" max="16384" width="11.5546875" style="126"/>
  </cols>
  <sheetData>
    <row r="1" spans="1:9" x14ac:dyDescent="0.3">
      <c r="B1" s="6" t="s">
        <v>121</v>
      </c>
      <c r="C1" s="6"/>
      <c r="D1" s="145"/>
      <c r="E1" s="145"/>
      <c r="F1" s="6"/>
      <c r="G1" s="116"/>
      <c r="H1" s="116"/>
      <c r="I1" s="116"/>
    </row>
    <row r="2" spans="1:9" x14ac:dyDescent="0.3">
      <c r="B2" s="6" t="s">
        <v>122</v>
      </c>
      <c r="C2" s="6"/>
      <c r="D2" s="145"/>
      <c r="E2" s="145"/>
      <c r="F2" s="6"/>
      <c r="G2" s="7"/>
      <c r="H2" s="116"/>
      <c r="I2" s="116"/>
    </row>
    <row r="3" spans="1:9" x14ac:dyDescent="0.3">
      <c r="B3" s="6" t="s">
        <v>130</v>
      </c>
      <c r="C3" s="6"/>
      <c r="D3" s="145"/>
      <c r="E3" s="145"/>
      <c r="F3" s="6"/>
      <c r="G3" s="116"/>
      <c r="H3" s="116"/>
      <c r="I3" s="116"/>
    </row>
    <row r="4" spans="1:9" x14ac:dyDescent="0.3">
      <c r="B4" s="116"/>
      <c r="C4" s="6"/>
      <c r="D4" s="145"/>
      <c r="E4" s="145"/>
      <c r="F4" s="6"/>
      <c r="G4" s="116"/>
      <c r="H4" s="116"/>
      <c r="I4" s="116"/>
    </row>
    <row r="5" spans="1:9" x14ac:dyDescent="0.3">
      <c r="B5" s="12"/>
      <c r="C5" s="1"/>
      <c r="D5" s="145"/>
      <c r="E5" s="145"/>
      <c r="F5" s="6"/>
      <c r="G5" s="116"/>
      <c r="H5" s="116"/>
      <c r="I5" s="116"/>
    </row>
    <row r="6" spans="1:9" ht="15" thickBot="1" x14ac:dyDescent="0.35">
      <c r="A6" s="249"/>
      <c r="B6" s="250" t="s">
        <v>105</v>
      </c>
      <c r="C6" s="250"/>
      <c r="D6" s="250"/>
      <c r="E6" s="250"/>
      <c r="F6" s="250"/>
      <c r="G6" s="250"/>
      <c r="H6" s="250"/>
      <c r="I6" s="250"/>
    </row>
    <row r="7" spans="1:9" ht="53.25" customHeight="1" x14ac:dyDescent="0.3">
      <c r="A7" s="249"/>
      <c r="B7" s="8"/>
      <c r="C7" s="19"/>
      <c r="D7" s="123" t="s">
        <v>179</v>
      </c>
      <c r="E7" s="124" t="s">
        <v>180</v>
      </c>
      <c r="F7" s="14" t="s">
        <v>172</v>
      </c>
      <c r="G7" s="124" t="s">
        <v>181</v>
      </c>
      <c r="H7" s="124" t="s">
        <v>182</v>
      </c>
      <c r="I7" s="134" t="s">
        <v>172</v>
      </c>
    </row>
    <row r="8" spans="1:9" s="140" customFormat="1" ht="19.2" customHeight="1" x14ac:dyDescent="0.25">
      <c r="A8" s="249"/>
      <c r="B8" s="9" t="s">
        <v>60</v>
      </c>
      <c r="C8" s="20" t="s">
        <v>123</v>
      </c>
      <c r="D8" s="135">
        <v>1</v>
      </c>
      <c r="E8" s="10">
        <v>2</v>
      </c>
      <c r="F8" s="15" t="s">
        <v>125</v>
      </c>
      <c r="G8" s="10">
        <v>1</v>
      </c>
      <c r="H8" s="10">
        <v>2</v>
      </c>
      <c r="I8" s="11" t="s">
        <v>125</v>
      </c>
    </row>
    <row r="9" spans="1:9" s="140" customFormat="1" ht="22.95" customHeight="1" x14ac:dyDescent="0.3">
      <c r="A9" s="249"/>
      <c r="B9" s="119" t="s">
        <v>21</v>
      </c>
      <c r="C9" s="146" t="s">
        <v>97</v>
      </c>
      <c r="D9" s="136">
        <v>1383371867.9099991</v>
      </c>
      <c r="E9" s="120">
        <v>1279998144.7700005</v>
      </c>
      <c r="F9" s="147">
        <v>108.07608382577567</v>
      </c>
      <c r="G9" s="120">
        <v>12438607969.210001</v>
      </c>
      <c r="H9" s="120">
        <v>11734420942.52</v>
      </c>
      <c r="I9" s="148">
        <v>106.00103771749281</v>
      </c>
    </row>
    <row r="10" spans="1:9" s="140" customFormat="1" ht="31.95" customHeight="1" x14ac:dyDescent="0.3">
      <c r="A10" s="249"/>
      <c r="B10" s="149" t="s">
        <v>22</v>
      </c>
      <c r="C10" s="150" t="s">
        <v>174</v>
      </c>
      <c r="D10" s="151">
        <v>288016661.59000015</v>
      </c>
      <c r="E10" s="152">
        <v>261670132.95999998</v>
      </c>
      <c r="F10" s="153">
        <v>110.06860367745051</v>
      </c>
      <c r="G10" s="141">
        <v>2636397682.79</v>
      </c>
      <c r="H10" s="141">
        <v>2432522810.4400001</v>
      </c>
      <c r="I10" s="154">
        <v>108.38121112266661</v>
      </c>
    </row>
    <row r="11" spans="1:9" s="140" customFormat="1" ht="22.95" customHeight="1" x14ac:dyDescent="0.25">
      <c r="A11" s="249"/>
      <c r="B11" s="2" t="s">
        <v>23</v>
      </c>
      <c r="C11" s="155" t="s">
        <v>173</v>
      </c>
      <c r="D11" s="156">
        <v>215107374.14000019</v>
      </c>
      <c r="E11" s="157">
        <v>197431753.95999995</v>
      </c>
      <c r="F11" s="158">
        <v>108.95277473125289</v>
      </c>
      <c r="G11" s="128">
        <v>1832783551.4700003</v>
      </c>
      <c r="H11" s="128">
        <v>1784061245.6799996</v>
      </c>
      <c r="I11" s="159">
        <v>102.73097719643755</v>
      </c>
    </row>
    <row r="12" spans="1:9" s="140" customFormat="1" ht="19.95" customHeight="1" x14ac:dyDescent="0.25">
      <c r="A12" s="249"/>
      <c r="B12" s="160" t="s">
        <v>24</v>
      </c>
      <c r="C12" s="161" t="s">
        <v>62</v>
      </c>
      <c r="D12" s="162">
        <v>-6628408.1200000048</v>
      </c>
      <c r="E12" s="163">
        <v>-6754926.7800000012</v>
      </c>
      <c r="F12" s="164">
        <v>98.127016559608109</v>
      </c>
      <c r="G12" s="165">
        <v>-206818504.27999997</v>
      </c>
      <c r="H12" s="165">
        <v>-194229102.68000001</v>
      </c>
      <c r="I12" s="166">
        <v>106.48172772580919</v>
      </c>
    </row>
    <row r="13" spans="1:9" s="140" customFormat="1" ht="19.95" customHeight="1" x14ac:dyDescent="0.25">
      <c r="A13" s="249"/>
      <c r="B13" s="167" t="s">
        <v>63</v>
      </c>
      <c r="C13" s="168" t="s">
        <v>0</v>
      </c>
      <c r="D13" s="169">
        <v>4647888.8599999845</v>
      </c>
      <c r="E13" s="170">
        <v>4714784.6399999857</v>
      </c>
      <c r="F13" s="171">
        <v>98.581148766956161</v>
      </c>
      <c r="G13" s="173">
        <v>72450245.799999997</v>
      </c>
      <c r="H13" s="173">
        <v>67136097.109999985</v>
      </c>
      <c r="I13" s="174">
        <v>107.91548648008683</v>
      </c>
    </row>
    <row r="14" spans="1:9" s="140" customFormat="1" ht="19.95" customHeight="1" x14ac:dyDescent="0.25">
      <c r="A14" s="249"/>
      <c r="B14" s="167" t="s">
        <v>25</v>
      </c>
      <c r="C14" s="168" t="s">
        <v>1</v>
      </c>
      <c r="D14" s="169">
        <v>11276296.979999989</v>
      </c>
      <c r="E14" s="170">
        <v>11469711.419999987</v>
      </c>
      <c r="F14" s="171">
        <v>98.31369392901432</v>
      </c>
      <c r="G14" s="173">
        <v>279268750.07999998</v>
      </c>
      <c r="H14" s="173">
        <v>261365199.78999999</v>
      </c>
      <c r="I14" s="174">
        <v>106.85001304855621</v>
      </c>
    </row>
    <row r="15" spans="1:9" s="140" customFormat="1" ht="19.95" customHeight="1" x14ac:dyDescent="0.25">
      <c r="A15" s="249"/>
      <c r="B15" s="160" t="s">
        <v>26</v>
      </c>
      <c r="C15" s="161" t="s">
        <v>64</v>
      </c>
      <c r="D15" s="162">
        <v>206200722.83000016</v>
      </c>
      <c r="E15" s="163">
        <v>189750466.28999996</v>
      </c>
      <c r="F15" s="164">
        <v>108.66941560757954</v>
      </c>
      <c r="G15" s="165">
        <v>1881683188.0400002</v>
      </c>
      <c r="H15" s="165">
        <v>1821070606.0499997</v>
      </c>
      <c r="I15" s="166">
        <v>103.32840373067536</v>
      </c>
    </row>
    <row r="16" spans="1:9" s="140" customFormat="1" ht="19.95" customHeight="1" x14ac:dyDescent="0.25">
      <c r="A16" s="249"/>
      <c r="B16" s="160" t="s">
        <v>27</v>
      </c>
      <c r="C16" s="161" t="s">
        <v>144</v>
      </c>
      <c r="D16" s="162">
        <v>15476341.470000029</v>
      </c>
      <c r="E16" s="163">
        <v>14394569.599999994</v>
      </c>
      <c r="F16" s="164">
        <v>107.51513869508148</v>
      </c>
      <c r="G16" s="165">
        <v>157234741.05000001</v>
      </c>
      <c r="H16" s="165">
        <v>153632428.69999999</v>
      </c>
      <c r="I16" s="166">
        <v>102.34476040018498</v>
      </c>
    </row>
    <row r="17" spans="1:9" s="140" customFormat="1" ht="19.95" customHeight="1" x14ac:dyDescent="0.25">
      <c r="A17" s="249"/>
      <c r="B17" s="160" t="s">
        <v>28</v>
      </c>
      <c r="C17" s="161" t="s">
        <v>2</v>
      </c>
      <c r="D17" s="162">
        <v>58717.960000000079</v>
      </c>
      <c r="E17" s="163">
        <v>41644.850000000093</v>
      </c>
      <c r="F17" s="164">
        <v>140.99692999254395</v>
      </c>
      <c r="G17" s="165">
        <v>684126.66</v>
      </c>
      <c r="H17" s="165">
        <v>3587313.61</v>
      </c>
      <c r="I17" s="166">
        <v>19.070723510008371</v>
      </c>
    </row>
    <row r="18" spans="1:9" s="140" customFormat="1" ht="22.95" customHeight="1" x14ac:dyDescent="0.25">
      <c r="A18" s="249"/>
      <c r="B18" s="2" t="s">
        <v>29</v>
      </c>
      <c r="C18" s="155" t="s">
        <v>3</v>
      </c>
      <c r="D18" s="156">
        <v>74867342.4799999</v>
      </c>
      <c r="E18" s="157">
        <v>63860031.100000024</v>
      </c>
      <c r="F18" s="158">
        <v>117.23662076324901</v>
      </c>
      <c r="G18" s="128">
        <v>778320860.88999999</v>
      </c>
      <c r="H18" s="128">
        <v>645275123.73000002</v>
      </c>
      <c r="I18" s="159">
        <v>120.61845130352023</v>
      </c>
    </row>
    <row r="19" spans="1:9" s="140" customFormat="1" ht="22.95" customHeight="1" x14ac:dyDescent="0.25">
      <c r="A19" s="249"/>
      <c r="B19" s="2" t="s">
        <v>30</v>
      </c>
      <c r="C19" s="155" t="s">
        <v>4</v>
      </c>
      <c r="D19" s="156">
        <v>-1958055.0300000012</v>
      </c>
      <c r="E19" s="157">
        <v>378347.89999999991</v>
      </c>
      <c r="F19" s="158">
        <v>-517.52765906722402</v>
      </c>
      <c r="G19" s="128">
        <v>25293270.43</v>
      </c>
      <c r="H19" s="128">
        <v>3186441.03</v>
      </c>
      <c r="I19" s="159">
        <v>793.77808005441113</v>
      </c>
    </row>
    <row r="20" spans="1:9" s="140" customFormat="1" ht="34.950000000000003" customHeight="1" x14ac:dyDescent="0.3">
      <c r="A20" s="249"/>
      <c r="B20" s="149" t="s">
        <v>31</v>
      </c>
      <c r="C20" s="150" t="s">
        <v>175</v>
      </c>
      <c r="D20" s="151">
        <v>577753484.14999914</v>
      </c>
      <c r="E20" s="152">
        <v>542547885.49000025</v>
      </c>
      <c r="F20" s="153">
        <v>106.48893850691226</v>
      </c>
      <c r="G20" s="141">
        <v>5181685066.7699995</v>
      </c>
      <c r="H20" s="141">
        <v>4825777873.0400009</v>
      </c>
      <c r="I20" s="154">
        <v>107.37512589873506</v>
      </c>
    </row>
    <row r="21" spans="1:9" s="140" customFormat="1" ht="22.95" customHeight="1" x14ac:dyDescent="0.25">
      <c r="A21" s="249"/>
      <c r="B21" s="2" t="s">
        <v>32</v>
      </c>
      <c r="C21" s="155" t="s">
        <v>5</v>
      </c>
      <c r="D21" s="156">
        <v>3293067.5399999991</v>
      </c>
      <c r="E21" s="157">
        <v>3093552</v>
      </c>
      <c r="F21" s="158">
        <v>106.44939991310956</v>
      </c>
      <c r="G21" s="128">
        <v>29712852.289999999</v>
      </c>
      <c r="H21" s="128">
        <v>27661695.120000001</v>
      </c>
      <c r="I21" s="159">
        <v>107.41515355838393</v>
      </c>
    </row>
    <row r="22" spans="1:9" s="140" customFormat="1" ht="22.95" customHeight="1" x14ac:dyDescent="0.25">
      <c r="A22" s="249"/>
      <c r="B22" s="2" t="s">
        <v>33</v>
      </c>
      <c r="C22" s="155" t="s">
        <v>6</v>
      </c>
      <c r="D22" s="156">
        <v>2955054.1599999964</v>
      </c>
      <c r="E22" s="157">
        <v>2768349.4799999967</v>
      </c>
      <c r="F22" s="158">
        <v>106.74425976015138</v>
      </c>
      <c r="G22" s="128">
        <v>26625334.649999999</v>
      </c>
      <c r="H22" s="128">
        <v>24792074.469999999</v>
      </c>
      <c r="I22" s="159">
        <v>107.39454127656143</v>
      </c>
    </row>
    <row r="23" spans="1:9" s="140" customFormat="1" ht="22.95" customHeight="1" x14ac:dyDescent="0.25">
      <c r="A23" s="249"/>
      <c r="B23" s="2" t="s">
        <v>34</v>
      </c>
      <c r="C23" s="155" t="s">
        <v>7</v>
      </c>
      <c r="D23" s="156">
        <v>368636305.24999952</v>
      </c>
      <c r="E23" s="157">
        <v>346331179.84000015</v>
      </c>
      <c r="F23" s="158">
        <v>106.44040349480055</v>
      </c>
      <c r="G23" s="128">
        <v>3302328912.6300001</v>
      </c>
      <c r="H23" s="128">
        <v>3076294163.9000006</v>
      </c>
      <c r="I23" s="159">
        <v>107.34763116552683</v>
      </c>
    </row>
    <row r="24" spans="1:9" s="140" customFormat="1" ht="22.95" customHeight="1" x14ac:dyDescent="0.25">
      <c r="A24" s="249"/>
      <c r="B24" s="2" t="s">
        <v>35</v>
      </c>
      <c r="C24" s="155" t="s">
        <v>8</v>
      </c>
      <c r="D24" s="156">
        <v>202869057.19999957</v>
      </c>
      <c r="E24" s="157">
        <v>190354804.17000008</v>
      </c>
      <c r="F24" s="158">
        <v>106.57417241690597</v>
      </c>
      <c r="G24" s="128">
        <v>1823017967.1999996</v>
      </c>
      <c r="H24" s="128">
        <v>1697029939.55</v>
      </c>
      <c r="I24" s="159">
        <v>107.42403093273698</v>
      </c>
    </row>
    <row r="25" spans="1:9" s="140" customFormat="1" ht="31.95" customHeight="1" x14ac:dyDescent="0.3">
      <c r="A25" s="249"/>
      <c r="B25" s="149" t="s">
        <v>36</v>
      </c>
      <c r="C25" s="150" t="s">
        <v>66</v>
      </c>
      <c r="D25" s="151">
        <v>1632433.17</v>
      </c>
      <c r="E25" s="152">
        <v>1554403.4100000001</v>
      </c>
      <c r="F25" s="153">
        <v>105.01991693391869</v>
      </c>
      <c r="G25" s="141">
        <v>16591822.83</v>
      </c>
      <c r="H25" s="141">
        <v>15549882.209999999</v>
      </c>
      <c r="I25" s="154">
        <v>106.7006335220336</v>
      </c>
    </row>
    <row r="26" spans="1:9" s="140" customFormat="1" ht="22.95" customHeight="1" x14ac:dyDescent="0.25">
      <c r="A26" s="249"/>
      <c r="B26" s="2" t="s">
        <v>37</v>
      </c>
      <c r="C26" s="155" t="s">
        <v>9</v>
      </c>
      <c r="D26" s="156">
        <v>1632433.17</v>
      </c>
      <c r="E26" s="157">
        <v>1554403.4100000001</v>
      </c>
      <c r="F26" s="158">
        <v>105.01991693391869</v>
      </c>
      <c r="G26" s="128">
        <v>16591822.83</v>
      </c>
      <c r="H26" s="128">
        <v>15549882.209999999</v>
      </c>
      <c r="I26" s="159">
        <v>106.7006335220336</v>
      </c>
    </row>
    <row r="27" spans="1:9" s="140" customFormat="1" ht="31.95" customHeight="1" x14ac:dyDescent="0.3">
      <c r="A27" s="249"/>
      <c r="B27" s="149" t="s">
        <v>38</v>
      </c>
      <c r="C27" s="175" t="s">
        <v>176</v>
      </c>
      <c r="D27" s="151">
        <v>48483133.829999998</v>
      </c>
      <c r="E27" s="152">
        <v>35271315.339999996</v>
      </c>
      <c r="F27" s="153">
        <v>137.45768583520029</v>
      </c>
      <c r="G27" s="141">
        <v>214794101.53999999</v>
      </c>
      <c r="H27" s="141">
        <v>199801302.15000001</v>
      </c>
      <c r="I27" s="154">
        <v>107.50385469397202</v>
      </c>
    </row>
    <row r="28" spans="1:9" s="140" customFormat="1" ht="22.95" customHeight="1" x14ac:dyDescent="0.25">
      <c r="A28" s="249"/>
      <c r="B28" s="2" t="s">
        <v>39</v>
      </c>
      <c r="C28" s="155" t="s">
        <v>10</v>
      </c>
      <c r="D28" s="156">
        <v>39650317.920000002</v>
      </c>
      <c r="E28" s="157">
        <v>30896111.829999983</v>
      </c>
      <c r="F28" s="158">
        <v>128.33432937506305</v>
      </c>
      <c r="G28" s="128">
        <v>167278606.19</v>
      </c>
      <c r="H28" s="128">
        <v>161689944.80999997</v>
      </c>
      <c r="I28" s="159">
        <v>103.45640626358504</v>
      </c>
    </row>
    <row r="29" spans="1:9" s="140" customFormat="1" ht="19.95" customHeight="1" x14ac:dyDescent="0.25">
      <c r="A29" s="249"/>
      <c r="B29" s="176" t="s">
        <v>67</v>
      </c>
      <c r="C29" s="177" t="s">
        <v>68</v>
      </c>
      <c r="D29" s="178">
        <v>2138.2699999999968</v>
      </c>
      <c r="E29" s="179">
        <v>5369.7400000000016</v>
      </c>
      <c r="F29" s="180">
        <v>39.820736199517967</v>
      </c>
      <c r="G29" s="93">
        <v>29986.03</v>
      </c>
      <c r="H29" s="93">
        <v>24756.34</v>
      </c>
      <c r="I29" s="181">
        <v>121.12464928175974</v>
      </c>
    </row>
    <row r="30" spans="1:9" s="140" customFormat="1" ht="22.95" customHeight="1" x14ac:dyDescent="0.25">
      <c r="A30" s="249"/>
      <c r="B30" s="2" t="s">
        <v>40</v>
      </c>
      <c r="C30" s="155" t="s">
        <v>11</v>
      </c>
      <c r="D30" s="156">
        <v>3061.6300000001211</v>
      </c>
      <c r="E30" s="157">
        <v>13849.819999999949</v>
      </c>
      <c r="F30" s="158">
        <v>22.105919066097123</v>
      </c>
      <c r="G30" s="128">
        <v>625236.97000000009</v>
      </c>
      <c r="H30" s="128">
        <v>636013.74</v>
      </c>
      <c r="I30" s="159">
        <v>98.305575914130429</v>
      </c>
    </row>
    <row r="31" spans="1:9" s="140" customFormat="1" ht="19.95" customHeight="1" x14ac:dyDescent="0.25">
      <c r="A31" s="249"/>
      <c r="B31" s="176" t="s">
        <v>69</v>
      </c>
      <c r="C31" s="177" t="s">
        <v>70</v>
      </c>
      <c r="D31" s="178">
        <v>811.3300000000163</v>
      </c>
      <c r="E31" s="179">
        <v>5708.3800000000047</v>
      </c>
      <c r="F31" s="180">
        <v>14.212964098395966</v>
      </c>
      <c r="G31" s="93">
        <v>245363.76</v>
      </c>
      <c r="H31" s="93">
        <v>249026.72</v>
      </c>
      <c r="I31" s="181">
        <v>98.529089569183583</v>
      </c>
    </row>
    <row r="32" spans="1:9" s="140" customFormat="1" ht="22.95" customHeight="1" x14ac:dyDescent="0.25">
      <c r="A32" s="249"/>
      <c r="B32" s="2" t="s">
        <v>41</v>
      </c>
      <c r="C32" s="182" t="s">
        <v>12</v>
      </c>
      <c r="D32" s="156">
        <v>5676507.0899999999</v>
      </c>
      <c r="E32" s="157">
        <v>1224109.6300000008</v>
      </c>
      <c r="F32" s="158">
        <v>463.72538462915253</v>
      </c>
      <c r="G32" s="128">
        <v>13702534.93</v>
      </c>
      <c r="H32" s="128">
        <v>7163608.1800000006</v>
      </c>
      <c r="I32" s="159">
        <v>191.27979344621272</v>
      </c>
    </row>
    <row r="33" spans="1:9" s="140" customFormat="1" ht="22.95" customHeight="1" x14ac:dyDescent="0.25">
      <c r="A33" s="249"/>
      <c r="B33" s="2" t="s">
        <v>42</v>
      </c>
      <c r="C33" s="182" t="s">
        <v>13</v>
      </c>
      <c r="D33" s="156">
        <v>3153247.1900000013</v>
      </c>
      <c r="E33" s="157">
        <v>3137244.0600000098</v>
      </c>
      <c r="F33" s="158">
        <v>100.51010153159685</v>
      </c>
      <c r="G33" s="128">
        <v>33187723.449999999</v>
      </c>
      <c r="H33" s="128">
        <v>30311735.420000006</v>
      </c>
      <c r="I33" s="159">
        <v>109.48803488203578</v>
      </c>
    </row>
    <row r="34" spans="1:9" s="140" customFormat="1" ht="26.4" customHeight="1" x14ac:dyDescent="0.25">
      <c r="A34" s="249"/>
      <c r="B34" s="176" t="s">
        <v>71</v>
      </c>
      <c r="C34" s="183" t="s">
        <v>72</v>
      </c>
      <c r="D34" s="178">
        <v>9086.61</v>
      </c>
      <c r="E34" s="179">
        <v>25765.790000000037</v>
      </c>
      <c r="F34" s="180">
        <v>35.266180466424615</v>
      </c>
      <c r="G34" s="93">
        <v>99935.64</v>
      </c>
      <c r="H34" s="93">
        <v>168052.68000000002</v>
      </c>
      <c r="I34" s="181">
        <v>59.466852893985376</v>
      </c>
    </row>
    <row r="35" spans="1:9" s="140" customFormat="1" ht="34.950000000000003" customHeight="1" x14ac:dyDescent="0.3">
      <c r="A35" s="249"/>
      <c r="B35" s="149" t="s">
        <v>43</v>
      </c>
      <c r="C35" s="150" t="s">
        <v>177</v>
      </c>
      <c r="D35" s="151">
        <v>460243079.05999982</v>
      </c>
      <c r="E35" s="152">
        <v>431841307.77000016</v>
      </c>
      <c r="F35" s="153">
        <v>106.5769000739333</v>
      </c>
      <c r="G35" s="141">
        <v>4312634681.8900003</v>
      </c>
      <c r="H35" s="141">
        <v>4193736442.1200004</v>
      </c>
      <c r="I35" s="154">
        <v>102.8351385789493</v>
      </c>
    </row>
    <row r="36" spans="1:9" s="140" customFormat="1" ht="22.95" customHeight="1" x14ac:dyDescent="0.25">
      <c r="A36" s="249"/>
      <c r="B36" s="2" t="s">
        <v>44</v>
      </c>
      <c r="C36" s="182" t="s">
        <v>110</v>
      </c>
      <c r="D36" s="133">
        <v>280234075.19999981</v>
      </c>
      <c r="E36" s="131">
        <v>267817751.11000013</v>
      </c>
      <c r="F36" s="184">
        <v>104.63610945821881</v>
      </c>
      <c r="G36" s="129">
        <v>2793671715.3200002</v>
      </c>
      <c r="H36" s="129">
        <v>2690297110.4699998</v>
      </c>
      <c r="I36" s="185">
        <v>103.84249770955374</v>
      </c>
    </row>
    <row r="37" spans="1:9" s="140" customFormat="1" ht="19.95" customHeight="1" x14ac:dyDescent="0.25">
      <c r="A37" s="249"/>
      <c r="B37" s="160" t="s">
        <v>45</v>
      </c>
      <c r="C37" s="161" t="s">
        <v>108</v>
      </c>
      <c r="D37" s="162">
        <v>271432014.18999982</v>
      </c>
      <c r="E37" s="163">
        <v>258821797.62000012</v>
      </c>
      <c r="F37" s="164">
        <v>104.87216172901863</v>
      </c>
      <c r="G37" s="165">
        <v>2699853980.1199999</v>
      </c>
      <c r="H37" s="165">
        <v>2597373549.7999997</v>
      </c>
      <c r="I37" s="166">
        <v>103.94554069159175</v>
      </c>
    </row>
    <row r="38" spans="1:9" s="140" customFormat="1" ht="19.95" customHeight="1" x14ac:dyDescent="0.25">
      <c r="A38" s="249"/>
      <c r="B38" s="167" t="s">
        <v>106</v>
      </c>
      <c r="C38" s="168" t="s">
        <v>103</v>
      </c>
      <c r="D38" s="186">
        <v>442163646.06999969</v>
      </c>
      <c r="E38" s="187">
        <v>405837217.4000001</v>
      </c>
      <c r="F38" s="188">
        <v>108.95098505324997</v>
      </c>
      <c r="G38" s="189">
        <v>4275330105.4299998</v>
      </c>
      <c r="H38" s="189">
        <v>4079722797.0899997</v>
      </c>
      <c r="I38" s="190">
        <v>104.79462252875425</v>
      </c>
    </row>
    <row r="39" spans="1:9" s="140" customFormat="1" ht="19.95" customHeight="1" x14ac:dyDescent="0.25">
      <c r="A39" s="249"/>
      <c r="B39" s="167" t="s">
        <v>107</v>
      </c>
      <c r="C39" s="168" t="s">
        <v>1</v>
      </c>
      <c r="D39" s="186">
        <v>170731631.87999988</v>
      </c>
      <c r="E39" s="187">
        <v>147015419.77999997</v>
      </c>
      <c r="F39" s="191">
        <v>116.13178545181849</v>
      </c>
      <c r="G39" s="189">
        <v>1575476125.3099999</v>
      </c>
      <c r="H39" s="189">
        <v>1482349247.29</v>
      </c>
      <c r="I39" s="192">
        <v>106.28238441043854</v>
      </c>
    </row>
    <row r="40" spans="1:9" s="140" customFormat="1" ht="22.95" customHeight="1" x14ac:dyDescent="0.25">
      <c r="A40" s="249"/>
      <c r="B40" s="160" t="s">
        <v>46</v>
      </c>
      <c r="C40" s="161" t="s">
        <v>104</v>
      </c>
      <c r="D40" s="162">
        <v>8802061.0100000016</v>
      </c>
      <c r="E40" s="163">
        <v>8995953.4899999984</v>
      </c>
      <c r="F40" s="164">
        <v>97.844670048422003</v>
      </c>
      <c r="G40" s="165">
        <v>93817735.200000063</v>
      </c>
      <c r="H40" s="165">
        <v>92923560.670000017</v>
      </c>
      <c r="I40" s="166">
        <v>100.96226890527316</v>
      </c>
    </row>
    <row r="41" spans="1:9" s="140" customFormat="1" ht="22.95" customHeight="1" x14ac:dyDescent="0.25">
      <c r="A41" s="249"/>
      <c r="B41" s="3" t="s">
        <v>47</v>
      </c>
      <c r="C41" s="35" t="s">
        <v>111</v>
      </c>
      <c r="D41" s="193">
        <v>11311923.669999998</v>
      </c>
      <c r="E41" s="194">
        <v>8576479.8599999994</v>
      </c>
      <c r="F41" s="195">
        <v>131.89471501889588</v>
      </c>
      <c r="G41" s="130">
        <v>103417865.21000001</v>
      </c>
      <c r="H41" s="130">
        <v>98607270.570000008</v>
      </c>
      <c r="I41" s="196">
        <v>104.8785394953053</v>
      </c>
    </row>
    <row r="42" spans="1:9" s="140" customFormat="1" ht="22.95" customHeight="1" x14ac:dyDescent="0.25">
      <c r="A42" s="249"/>
      <c r="B42" s="2" t="s">
        <v>48</v>
      </c>
      <c r="C42" s="36" t="s">
        <v>178</v>
      </c>
      <c r="D42" s="133">
        <v>141459769.40000001</v>
      </c>
      <c r="E42" s="131">
        <v>132035298.69</v>
      </c>
      <c r="F42" s="184">
        <v>107.13784177678676</v>
      </c>
      <c r="G42" s="129">
        <v>1150186875.3600001</v>
      </c>
      <c r="H42" s="129">
        <v>1154682411.27</v>
      </c>
      <c r="I42" s="185">
        <v>99.610669057905255</v>
      </c>
    </row>
    <row r="43" spans="1:9" s="140" customFormat="1" ht="19.95" customHeight="1" x14ac:dyDescent="0.25">
      <c r="A43" s="249"/>
      <c r="B43" s="167" t="s">
        <v>76</v>
      </c>
      <c r="C43" s="197" t="s">
        <v>103</v>
      </c>
      <c r="D43" s="198">
        <v>146418967.12</v>
      </c>
      <c r="E43" s="199">
        <v>136801854.53</v>
      </c>
      <c r="F43" s="191">
        <v>107.02995776120198</v>
      </c>
      <c r="G43" s="200">
        <v>1213431176.1300001</v>
      </c>
      <c r="H43" s="172">
        <v>1228543756.6199999</v>
      </c>
      <c r="I43" s="192">
        <v>98.769878532322053</v>
      </c>
    </row>
    <row r="44" spans="1:9" s="140" customFormat="1" ht="19.95" customHeight="1" x14ac:dyDescent="0.25">
      <c r="A44" s="249"/>
      <c r="B44" s="167" t="s">
        <v>112</v>
      </c>
      <c r="C44" s="197" t="s">
        <v>1</v>
      </c>
      <c r="D44" s="169">
        <v>4959197.7199999988</v>
      </c>
      <c r="E44" s="170">
        <v>4766555.8399999989</v>
      </c>
      <c r="F44" s="171">
        <v>104.04153200899037</v>
      </c>
      <c r="G44" s="173">
        <v>63244300.770000011</v>
      </c>
      <c r="H44" s="201">
        <v>73861345.350000009</v>
      </c>
      <c r="I44" s="174">
        <v>85.625709185650521</v>
      </c>
    </row>
    <row r="45" spans="1:9" s="140" customFormat="1" ht="22.95" customHeight="1" x14ac:dyDescent="0.25">
      <c r="A45" s="249"/>
      <c r="B45" s="2" t="s">
        <v>49</v>
      </c>
      <c r="C45" s="182" t="s">
        <v>73</v>
      </c>
      <c r="D45" s="133">
        <v>19900806.00999999</v>
      </c>
      <c r="E45" s="157">
        <v>18138862.810000002</v>
      </c>
      <c r="F45" s="195">
        <v>109.71363650773422</v>
      </c>
      <c r="G45" s="128">
        <v>187048690.73000002</v>
      </c>
      <c r="H45" s="125">
        <v>184400937.21000001</v>
      </c>
      <c r="I45" s="196">
        <v>101.43586771307169</v>
      </c>
    </row>
    <row r="46" spans="1:9" s="140" customFormat="1" ht="19.95" customHeight="1" x14ac:dyDescent="0.25">
      <c r="A46" s="249"/>
      <c r="B46" s="176" t="s">
        <v>109</v>
      </c>
      <c r="C46" s="177" t="s">
        <v>74</v>
      </c>
      <c r="D46" s="178">
        <v>19025411.449999988</v>
      </c>
      <c r="E46" s="179">
        <v>17283432.359999985</v>
      </c>
      <c r="F46" s="180">
        <v>110.07889552095892</v>
      </c>
      <c r="G46" s="93">
        <v>184570320.02000001</v>
      </c>
      <c r="H46" s="202">
        <v>181759753.58000001</v>
      </c>
      <c r="I46" s="181">
        <v>101.54630845643338</v>
      </c>
    </row>
    <row r="47" spans="1:9" s="140" customFormat="1" ht="22.95" customHeight="1" x14ac:dyDescent="0.25">
      <c r="A47" s="249"/>
      <c r="B47" s="2" t="s">
        <v>90</v>
      </c>
      <c r="C47" s="182" t="s">
        <v>75</v>
      </c>
      <c r="D47" s="156">
        <v>4944528.41</v>
      </c>
      <c r="E47" s="157">
        <v>2789358.1699999995</v>
      </c>
      <c r="F47" s="158">
        <v>177.26401948588773</v>
      </c>
      <c r="G47" s="128">
        <v>43562931.020000003</v>
      </c>
      <c r="H47" s="128">
        <v>30675338.009999998</v>
      </c>
      <c r="I47" s="159">
        <v>142.01288020297841</v>
      </c>
    </row>
    <row r="48" spans="1:9" s="140" customFormat="1" ht="19.95" customHeight="1" x14ac:dyDescent="0.25">
      <c r="A48" s="249"/>
      <c r="B48" s="176" t="s">
        <v>98</v>
      </c>
      <c r="C48" s="177" t="s">
        <v>77</v>
      </c>
      <c r="D48" s="178">
        <v>2429538.7999999975</v>
      </c>
      <c r="E48" s="179">
        <v>831637.13000000117</v>
      </c>
      <c r="F48" s="180">
        <v>292.13928916329098</v>
      </c>
      <c r="G48" s="93">
        <v>23303550.18</v>
      </c>
      <c r="H48" s="93">
        <v>10318533.260000002</v>
      </c>
      <c r="I48" s="181">
        <v>225.84169273686089</v>
      </c>
    </row>
    <row r="49" spans="1:9" s="140" customFormat="1" ht="22.95" customHeight="1" x14ac:dyDescent="0.25">
      <c r="A49" s="249"/>
      <c r="B49" s="2" t="s">
        <v>99</v>
      </c>
      <c r="C49" s="182" t="s">
        <v>14</v>
      </c>
      <c r="D49" s="156">
        <v>2391976.369999995</v>
      </c>
      <c r="E49" s="157">
        <v>2483557.1300000008</v>
      </c>
      <c r="F49" s="158">
        <v>96.312516475109007</v>
      </c>
      <c r="G49" s="128">
        <v>34746604.25</v>
      </c>
      <c r="H49" s="128">
        <v>35073374.590000004</v>
      </c>
      <c r="I49" s="159">
        <v>99.068323639171084</v>
      </c>
    </row>
    <row r="50" spans="1:9" s="140" customFormat="1" ht="31.95" customHeight="1" x14ac:dyDescent="0.3">
      <c r="A50" s="249"/>
      <c r="B50" s="149" t="s">
        <v>50</v>
      </c>
      <c r="C50" s="150" t="s">
        <v>89</v>
      </c>
      <c r="D50" s="151">
        <v>7242847.0700000012</v>
      </c>
      <c r="E50" s="152">
        <v>7109777.8799999868</v>
      </c>
      <c r="F50" s="153">
        <v>101.87163638929341</v>
      </c>
      <c r="G50" s="141">
        <v>76489911.939999953</v>
      </c>
      <c r="H50" s="141">
        <v>66618402.749999985</v>
      </c>
      <c r="I50" s="154">
        <v>114.81799139953107</v>
      </c>
    </row>
    <row r="51" spans="1:9" s="140" customFormat="1" ht="22.95" customHeight="1" x14ac:dyDescent="0.25">
      <c r="A51" s="249"/>
      <c r="B51" s="2" t="s">
        <v>101</v>
      </c>
      <c r="C51" s="36" t="s">
        <v>102</v>
      </c>
      <c r="D51" s="133">
        <v>7242847.0700000012</v>
      </c>
      <c r="E51" s="131">
        <v>7109777.8799999868</v>
      </c>
      <c r="F51" s="195">
        <v>101.87163638929341</v>
      </c>
      <c r="G51" s="129">
        <v>76489911.939999953</v>
      </c>
      <c r="H51" s="129">
        <v>66618402.749999985</v>
      </c>
      <c r="I51" s="196">
        <v>114.81799139953107</v>
      </c>
    </row>
    <row r="52" spans="1:9" s="140" customFormat="1" ht="31.95" customHeight="1" x14ac:dyDescent="0.3">
      <c r="A52" s="249"/>
      <c r="B52" s="149" t="s">
        <v>52</v>
      </c>
      <c r="C52" s="203" t="s">
        <v>15</v>
      </c>
      <c r="D52" s="151">
        <v>229.04000000000087</v>
      </c>
      <c r="E52" s="152">
        <v>3321.9199999999837</v>
      </c>
      <c r="F52" s="153">
        <v>6.8948078219825275</v>
      </c>
      <c r="G52" s="141">
        <v>14701.45</v>
      </c>
      <c r="H52" s="141">
        <v>414229.81</v>
      </c>
      <c r="I52" s="154">
        <v>3.549104783163723</v>
      </c>
    </row>
    <row r="53" spans="1:9" s="140" customFormat="1" ht="22.95" customHeight="1" x14ac:dyDescent="0.3">
      <c r="A53" s="249"/>
      <c r="B53" s="119" t="s">
        <v>51</v>
      </c>
      <c r="C53" s="146" t="s">
        <v>116</v>
      </c>
      <c r="D53" s="136">
        <v>10572059.389999999</v>
      </c>
      <c r="E53" s="120">
        <v>9585464.9099999983</v>
      </c>
      <c r="F53" s="204">
        <v>110.29260958402487</v>
      </c>
      <c r="G53" s="122">
        <v>80606172.950000003</v>
      </c>
      <c r="H53" s="121">
        <v>77304613.030000001</v>
      </c>
      <c r="I53" s="205">
        <v>104.2708446373294</v>
      </c>
    </row>
    <row r="54" spans="1:9" s="140" customFormat="1" ht="33" customHeight="1" x14ac:dyDescent="0.3">
      <c r="A54" s="249"/>
      <c r="B54" s="149" t="s">
        <v>53</v>
      </c>
      <c r="C54" s="206" t="s">
        <v>100</v>
      </c>
      <c r="D54" s="151">
        <v>7768940.1499999985</v>
      </c>
      <c r="E54" s="152">
        <v>7384395.6999999993</v>
      </c>
      <c r="F54" s="207">
        <v>105.20752767894059</v>
      </c>
      <c r="G54" s="141">
        <v>52774207.019999996</v>
      </c>
      <c r="H54" s="141">
        <v>51374650.800000004</v>
      </c>
      <c r="I54" s="154">
        <v>102.72421553860953</v>
      </c>
    </row>
    <row r="55" spans="1:9" s="140" customFormat="1" ht="22.95" customHeight="1" x14ac:dyDescent="0.25">
      <c r="A55" s="249"/>
      <c r="B55" s="2" t="s">
        <v>91</v>
      </c>
      <c r="C55" s="208" t="s">
        <v>78</v>
      </c>
      <c r="D55" s="156">
        <v>3676978.9799999967</v>
      </c>
      <c r="E55" s="157">
        <v>3476511.7300000004</v>
      </c>
      <c r="F55" s="158">
        <v>105.76633319744317</v>
      </c>
      <c r="G55" s="128">
        <v>29422399.77</v>
      </c>
      <c r="H55" s="128">
        <v>28532650.91</v>
      </c>
      <c r="I55" s="159">
        <v>103.11835329569101</v>
      </c>
    </row>
    <row r="56" spans="1:9" s="140" customFormat="1" ht="28.95" customHeight="1" x14ac:dyDescent="0.25">
      <c r="A56" s="249"/>
      <c r="B56" s="2" t="s">
        <v>92</v>
      </c>
      <c r="C56" s="209" t="s">
        <v>118</v>
      </c>
      <c r="D56" s="156">
        <v>3625083.910000002</v>
      </c>
      <c r="E56" s="157">
        <v>3514880.6099999994</v>
      </c>
      <c r="F56" s="195">
        <v>103.1353355128612</v>
      </c>
      <c r="G56" s="128">
        <v>19137943.060000002</v>
      </c>
      <c r="H56" s="128">
        <v>19320420.899999999</v>
      </c>
      <c r="I56" s="132">
        <v>99.055518298775809</v>
      </c>
    </row>
    <row r="57" spans="1:9" s="140" customFormat="1" ht="25.95" customHeight="1" x14ac:dyDescent="0.25">
      <c r="A57" s="249"/>
      <c r="B57" s="2" t="s">
        <v>93</v>
      </c>
      <c r="C57" s="209" t="s">
        <v>79</v>
      </c>
      <c r="D57" s="156">
        <v>466877.26000000024</v>
      </c>
      <c r="E57" s="157">
        <v>393003.3599999994</v>
      </c>
      <c r="F57" s="195">
        <v>118.79726931596741</v>
      </c>
      <c r="G57" s="128">
        <v>4213864.1900000004</v>
      </c>
      <c r="H57" s="128">
        <v>3521578.9899999998</v>
      </c>
      <c r="I57" s="196">
        <v>119.65837489279207</v>
      </c>
    </row>
    <row r="58" spans="1:9" s="140" customFormat="1" ht="21" customHeight="1" x14ac:dyDescent="0.3">
      <c r="A58" s="249"/>
      <c r="B58" s="149" t="s">
        <v>54</v>
      </c>
      <c r="C58" s="203" t="s">
        <v>80</v>
      </c>
      <c r="D58" s="151">
        <v>3965.0200000000009</v>
      </c>
      <c r="E58" s="152">
        <v>-7282.08</v>
      </c>
      <c r="F58" s="153">
        <v>-54.449003581394336</v>
      </c>
      <c r="G58" s="141">
        <v>37234.42</v>
      </c>
      <c r="H58" s="142">
        <v>32163.260000000002</v>
      </c>
      <c r="I58" s="154">
        <v>115.76693407322516</v>
      </c>
    </row>
    <row r="59" spans="1:9" s="140" customFormat="1" ht="21" customHeight="1" x14ac:dyDescent="0.3">
      <c r="A59" s="249"/>
      <c r="B59" s="149" t="s">
        <v>55</v>
      </c>
      <c r="C59" s="203" t="s">
        <v>119</v>
      </c>
      <c r="D59" s="151">
        <v>2551835.8000000003</v>
      </c>
      <c r="E59" s="152">
        <v>1959829.0300000003</v>
      </c>
      <c r="F59" s="207">
        <v>130.20706199050434</v>
      </c>
      <c r="G59" s="141">
        <v>24758764.149999999</v>
      </c>
      <c r="H59" s="142">
        <v>22564603.75</v>
      </c>
      <c r="I59" s="154">
        <v>109.72390397061591</v>
      </c>
    </row>
    <row r="60" spans="1:9" s="140" customFormat="1" ht="21" customHeight="1" x14ac:dyDescent="0.3">
      <c r="A60" s="249"/>
      <c r="B60" s="149" t="s">
        <v>57</v>
      </c>
      <c r="C60" s="203" t="s">
        <v>161</v>
      </c>
      <c r="D60" s="151">
        <v>247318.41999999993</v>
      </c>
      <c r="E60" s="152">
        <v>248522.26000000039</v>
      </c>
      <c r="F60" s="207">
        <v>99.51560073532228</v>
      </c>
      <c r="G60" s="141">
        <v>3035967.36</v>
      </c>
      <c r="H60" s="141">
        <v>3333195.22</v>
      </c>
      <c r="I60" s="210">
        <v>91.082794724516603</v>
      </c>
    </row>
    <row r="61" spans="1:9" s="140" customFormat="1" ht="22.95" customHeight="1" x14ac:dyDescent="0.25">
      <c r="A61" s="249"/>
      <c r="B61" s="2" t="s">
        <v>58</v>
      </c>
      <c r="C61" s="155" t="s">
        <v>16</v>
      </c>
      <c r="D61" s="156">
        <v>247318.41999999993</v>
      </c>
      <c r="E61" s="211">
        <v>248522.26000000039</v>
      </c>
      <c r="F61" s="195">
        <v>99.51560073532228</v>
      </c>
      <c r="G61" s="212">
        <v>3035967.36</v>
      </c>
      <c r="H61" s="212">
        <v>3333195.22</v>
      </c>
      <c r="I61" s="159">
        <v>91.082794724516603</v>
      </c>
    </row>
    <row r="62" spans="1:9" s="140" customFormat="1" ht="19.95" customHeight="1" x14ac:dyDescent="0.25">
      <c r="A62" s="249"/>
      <c r="B62" s="176" t="s">
        <v>160</v>
      </c>
      <c r="C62" s="177" t="s">
        <v>81</v>
      </c>
      <c r="D62" s="178">
        <v>247318.41999999993</v>
      </c>
      <c r="E62" s="213">
        <v>248522.26000000039</v>
      </c>
      <c r="F62" s="214">
        <v>99.51560073532228</v>
      </c>
      <c r="G62" s="215">
        <v>3035967.36</v>
      </c>
      <c r="H62" s="215">
        <v>3333195.22</v>
      </c>
      <c r="I62" s="216">
        <v>91.082794724516603</v>
      </c>
    </row>
    <row r="63" spans="1:9" s="140" customFormat="1" ht="22.95" customHeight="1" x14ac:dyDescent="0.3">
      <c r="A63" s="249"/>
      <c r="B63" s="119" t="s">
        <v>56</v>
      </c>
      <c r="C63" s="146" t="s">
        <v>117</v>
      </c>
      <c r="D63" s="136">
        <v>43470151.790000096</v>
      </c>
      <c r="E63" s="120">
        <v>41918275.85999997</v>
      </c>
      <c r="F63" s="147">
        <v>103.70214637449099</v>
      </c>
      <c r="G63" s="121">
        <v>388970831.98000008</v>
      </c>
      <c r="H63" s="121">
        <v>371792324.79000002</v>
      </c>
      <c r="I63" s="217">
        <v>104.6204577245383</v>
      </c>
    </row>
    <row r="64" spans="1:9" s="140" customFormat="1" ht="34.950000000000003" customHeight="1" x14ac:dyDescent="0.3">
      <c r="A64" s="249"/>
      <c r="B64" s="149" t="s">
        <v>94</v>
      </c>
      <c r="C64" s="206" t="s">
        <v>120</v>
      </c>
      <c r="D64" s="151">
        <v>43470151.790000096</v>
      </c>
      <c r="E64" s="152">
        <v>41918275.85999997</v>
      </c>
      <c r="F64" s="207">
        <v>103.70214637449099</v>
      </c>
      <c r="G64" s="144">
        <v>388970831.98000008</v>
      </c>
      <c r="H64" s="141">
        <v>371792324.79000002</v>
      </c>
      <c r="I64" s="210">
        <v>104.6204577245383</v>
      </c>
    </row>
    <row r="65" spans="1:9" ht="22.95" customHeight="1" x14ac:dyDescent="0.3">
      <c r="A65" s="249"/>
      <c r="B65" s="2" t="s">
        <v>95</v>
      </c>
      <c r="C65" s="138" t="s">
        <v>17</v>
      </c>
      <c r="D65" s="133">
        <v>28597.079999999987</v>
      </c>
      <c r="E65" s="131">
        <v>29897.950000000012</v>
      </c>
      <c r="F65" s="195">
        <v>95.648965898999677</v>
      </c>
      <c r="G65" s="129">
        <v>247034.81999999998</v>
      </c>
      <c r="H65" s="129">
        <v>232194.36</v>
      </c>
      <c r="I65" s="196">
        <v>106.39139555327699</v>
      </c>
    </row>
    <row r="66" spans="1:9" ht="31.2" customHeight="1" x14ac:dyDescent="0.3">
      <c r="A66" s="249"/>
      <c r="B66" s="2" t="s">
        <v>96</v>
      </c>
      <c r="C66" s="138" t="s">
        <v>18</v>
      </c>
      <c r="D66" s="133">
        <v>47839.290000000037</v>
      </c>
      <c r="E66" s="131">
        <v>50140.69</v>
      </c>
      <c r="F66" s="195">
        <v>95.41011501836141</v>
      </c>
      <c r="G66" s="129">
        <v>413669.28</v>
      </c>
      <c r="H66" s="129">
        <v>389721.45</v>
      </c>
      <c r="I66" s="196">
        <v>106.14485807748073</v>
      </c>
    </row>
    <row r="67" spans="1:9" ht="28.95" customHeight="1" x14ac:dyDescent="0.3">
      <c r="A67" s="249"/>
      <c r="B67" s="2" t="s">
        <v>114</v>
      </c>
      <c r="C67" s="138" t="s">
        <v>19</v>
      </c>
      <c r="D67" s="133">
        <v>39168540.890000105</v>
      </c>
      <c r="E67" s="131">
        <v>37399895.659999967</v>
      </c>
      <c r="F67" s="195">
        <v>104.72901113435924</v>
      </c>
      <c r="G67" s="129">
        <v>351773398.82000005</v>
      </c>
      <c r="H67" s="129">
        <v>336694719.74000001</v>
      </c>
      <c r="I67" s="196">
        <v>104.47844239780298</v>
      </c>
    </row>
    <row r="68" spans="1:9" ht="28.95" customHeight="1" x14ac:dyDescent="0.3">
      <c r="A68" s="248"/>
      <c r="B68" s="4" t="s">
        <v>115</v>
      </c>
      <c r="C68" s="138" t="s">
        <v>20</v>
      </c>
      <c r="D68" s="218">
        <v>4225174.5299999937</v>
      </c>
      <c r="E68" s="219">
        <v>4438341.5599999987</v>
      </c>
      <c r="F68" s="195">
        <v>95.197146791920062</v>
      </c>
      <c r="G68" s="220">
        <v>36536729.059999995</v>
      </c>
      <c r="H68" s="220">
        <v>34475689.240000002</v>
      </c>
      <c r="I68" s="221">
        <v>105.97824108940132</v>
      </c>
    </row>
    <row r="69" spans="1:9" ht="22.95" customHeight="1" x14ac:dyDescent="0.3">
      <c r="B69" s="139" t="s">
        <v>82</v>
      </c>
      <c r="C69" s="146" t="s">
        <v>162</v>
      </c>
      <c r="D69" s="136">
        <v>2298410.1999999993</v>
      </c>
      <c r="E69" s="120">
        <v>15853242.110000003</v>
      </c>
      <c r="F69" s="204">
        <v>14.498045157275396</v>
      </c>
      <c r="G69" s="122">
        <v>14612741.020000013</v>
      </c>
      <c r="H69" s="121">
        <v>25054747.470000021</v>
      </c>
      <c r="I69" s="205">
        <v>58.323242082152184</v>
      </c>
    </row>
    <row r="70" spans="1:9" ht="22.95" customHeight="1" x14ac:dyDescent="0.3">
      <c r="B70" s="222" t="s">
        <v>59</v>
      </c>
      <c r="C70" s="223" t="s">
        <v>163</v>
      </c>
      <c r="D70" s="224">
        <v>1439712489.2899995</v>
      </c>
      <c r="E70" s="225">
        <v>1347355127.6500003</v>
      </c>
      <c r="F70" s="226">
        <v>106.85471556419463</v>
      </c>
      <c r="G70" s="227">
        <v>12922797715.160002</v>
      </c>
      <c r="H70" s="227">
        <v>12208572627.810001</v>
      </c>
      <c r="I70" s="228">
        <v>105.85019321360353</v>
      </c>
    </row>
    <row r="71" spans="1:9" ht="34.950000000000003" customHeight="1" x14ac:dyDescent="0.3">
      <c r="B71" s="137" t="s">
        <v>83</v>
      </c>
      <c r="C71" s="229" t="s">
        <v>164</v>
      </c>
      <c r="D71" s="230">
        <v>831386.45000000007</v>
      </c>
      <c r="E71" s="231">
        <v>529376.80999999994</v>
      </c>
      <c r="F71" s="232">
        <v>157.05003209339679</v>
      </c>
      <c r="G71" s="143">
        <v>7015552.8000000007</v>
      </c>
      <c r="H71" s="143">
        <v>6688988.8399999989</v>
      </c>
      <c r="I71" s="233">
        <v>104.88211249579543</v>
      </c>
    </row>
    <row r="72" spans="1:9" ht="22.95" customHeight="1" x14ac:dyDescent="0.3">
      <c r="B72" s="234" t="s">
        <v>84</v>
      </c>
      <c r="C72" s="229" t="s">
        <v>165</v>
      </c>
      <c r="D72" s="230">
        <v>0</v>
      </c>
      <c r="E72" s="231">
        <v>0</v>
      </c>
      <c r="F72" s="235" t="s">
        <v>168</v>
      </c>
      <c r="G72" s="143">
        <v>0</v>
      </c>
      <c r="H72" s="143">
        <v>0</v>
      </c>
      <c r="I72" s="236" t="s">
        <v>168</v>
      </c>
    </row>
    <row r="73" spans="1:9" ht="22.95" customHeight="1" x14ac:dyDescent="0.3">
      <c r="B73" s="119" t="s">
        <v>85</v>
      </c>
      <c r="C73" s="146" t="s">
        <v>166</v>
      </c>
      <c r="D73" s="136">
        <v>831386.45000000007</v>
      </c>
      <c r="E73" s="120">
        <v>529376.80999999994</v>
      </c>
      <c r="F73" s="204">
        <v>157.05003209339679</v>
      </c>
      <c r="G73" s="122">
        <v>7015552.8000000007</v>
      </c>
      <c r="H73" s="121">
        <v>6688988.8399999989</v>
      </c>
      <c r="I73" s="205">
        <v>104.88211249579543</v>
      </c>
    </row>
    <row r="74" spans="1:9" ht="32.4" customHeight="1" thickBot="1" x14ac:dyDescent="0.35">
      <c r="B74" s="237" t="s">
        <v>86</v>
      </c>
      <c r="C74" s="238" t="s">
        <v>167</v>
      </c>
      <c r="D74" s="239">
        <v>1440543875.7399995</v>
      </c>
      <c r="E74" s="240">
        <v>1347884504.4600003</v>
      </c>
      <c r="F74" s="241">
        <v>106.87442959492446</v>
      </c>
      <c r="G74" s="242">
        <v>12929813267.960001</v>
      </c>
      <c r="H74" s="243">
        <v>12215261616.650002</v>
      </c>
      <c r="I74" s="244">
        <v>105.84966309961001</v>
      </c>
    </row>
    <row r="75" spans="1:9" x14ac:dyDescent="0.3">
      <c r="A75" s="249"/>
      <c r="B75" s="249"/>
      <c r="C75" s="249"/>
      <c r="D75" s="249"/>
      <c r="E75" s="249"/>
      <c r="F75" s="249"/>
      <c r="G75" s="249"/>
      <c r="H75" s="249"/>
      <c r="I75" s="249"/>
    </row>
    <row r="76" spans="1:9" x14ac:dyDescent="0.3">
      <c r="B76" s="21" t="s">
        <v>149</v>
      </c>
      <c r="C76" s="116"/>
      <c r="D76" s="245"/>
      <c r="E76" s="245"/>
      <c r="F76" s="127"/>
      <c r="G76" s="127"/>
      <c r="H76" s="127"/>
      <c r="I76" s="127"/>
    </row>
    <row r="77" spans="1:9" x14ac:dyDescent="0.3">
      <c r="B77" s="117"/>
      <c r="D77" s="246"/>
    </row>
    <row r="78" spans="1:9" x14ac:dyDescent="0.3">
      <c r="B78" s="116"/>
      <c r="C78" s="116"/>
    </row>
    <row r="79" spans="1:9" x14ac:dyDescent="0.3">
      <c r="B79" s="117"/>
    </row>
    <row r="80" spans="1:9" x14ac:dyDescent="0.3">
      <c r="B80" s="13"/>
      <c r="C80" s="13"/>
    </row>
  </sheetData>
  <mergeCells count="3">
    <mergeCell ref="A6:A67"/>
    <mergeCell ref="B6:I6"/>
    <mergeCell ref="A75:I75"/>
  </mergeCells>
  <pageMargins left="0.31496062992125984" right="0.31496062992125984" top="0.15748031496062992" bottom="0.15748031496062992" header="0.31496062992125984" footer="0.31496062992125984"/>
  <pageSetup paperSize="9" scale="45" orientation="portrait" r:id="rId1"/>
  <headerFooter>
    <oddHeader>&amp;Rpobrani prihodki FURS</oddHeader>
  </headerFooter>
  <rowBreaks count="1" manualBreakCount="1">
    <brk id="76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" customWidth="1"/>
    <col min="2" max="2" width="0.109375" style="5" customWidth="1"/>
    <col min="3" max="3" width="29.88671875" style="5" customWidth="1"/>
    <col min="4" max="4" width="22.6640625" style="5" customWidth="1"/>
    <col min="5" max="5" width="22.88671875" style="5" customWidth="1"/>
    <col min="6" max="6" width="21" style="5" customWidth="1"/>
    <col min="7" max="7" width="21.5546875" style="5" customWidth="1"/>
    <col min="8" max="8" width="21.6640625" style="5" customWidth="1"/>
    <col min="9" max="9" width="13.44140625" style="5" bestFit="1" customWidth="1"/>
    <col min="10" max="10" width="11.5546875" style="5" customWidth="1"/>
    <col min="11" max="12" width="8.88671875" style="5"/>
    <col min="13" max="13" width="10.88671875" style="5" bestFit="1" customWidth="1"/>
    <col min="14" max="16384" width="8.88671875" style="5"/>
  </cols>
  <sheetData>
    <row r="1" spans="1:9" ht="15" x14ac:dyDescent="0.25">
      <c r="A1" s="21"/>
      <c r="B1" s="21"/>
      <c r="C1" s="21"/>
      <c r="D1" s="22"/>
      <c r="E1" s="22"/>
      <c r="F1" s="23"/>
      <c r="G1" s="24"/>
      <c r="H1" s="22"/>
      <c r="I1" s="21"/>
    </row>
    <row r="2" spans="1:9" ht="69.75" customHeight="1" x14ac:dyDescent="0.2">
      <c r="B2" s="251"/>
      <c r="C2" s="25"/>
      <c r="D2" s="26" t="s">
        <v>158</v>
      </c>
      <c r="E2" s="26" t="s">
        <v>148</v>
      </c>
    </row>
    <row r="3" spans="1:9" ht="22.95" customHeight="1" x14ac:dyDescent="0.25">
      <c r="B3" s="251"/>
      <c r="C3" s="16"/>
      <c r="D3" s="16"/>
      <c r="E3" s="16"/>
      <c r="F3" s="18" t="s">
        <v>159</v>
      </c>
    </row>
    <row r="4" spans="1:9" ht="20.399999999999999" x14ac:dyDescent="0.35">
      <c r="B4" s="251"/>
      <c r="C4" s="17" t="s">
        <v>126</v>
      </c>
      <c r="D4" s="27" t="e">
        <f>D12+G12</f>
        <v>#REF!</v>
      </c>
      <c r="E4" s="27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51"/>
      <c r="C5" s="17" t="s">
        <v>87</v>
      </c>
      <c r="D5" s="27" t="e">
        <f t="shared" si="0"/>
        <v>#REF!</v>
      </c>
      <c r="E5" s="27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51"/>
      <c r="C6" s="17" t="s">
        <v>88</v>
      </c>
      <c r="D6" s="27" t="e">
        <f t="shared" si="0"/>
        <v>#REF!</v>
      </c>
      <c r="E6" s="27" t="e">
        <f t="shared" si="0"/>
        <v>#REF!</v>
      </c>
      <c r="F6" s="5" t="e">
        <f t="shared" si="1"/>
        <v>#REF!</v>
      </c>
    </row>
    <row r="7" spans="1:9" ht="20.399999999999999" x14ac:dyDescent="0.35">
      <c r="B7" s="251"/>
      <c r="C7" s="17" t="s">
        <v>127</v>
      </c>
      <c r="D7" s="27" t="e">
        <f t="shared" si="0"/>
        <v>#REF!</v>
      </c>
      <c r="E7" s="27" t="e">
        <f t="shared" si="0"/>
        <v>#REF!</v>
      </c>
      <c r="F7" s="5" t="e">
        <f t="shared" si="1"/>
        <v>#REF!</v>
      </c>
    </row>
    <row r="8" spans="1:9" ht="20.25" customHeight="1" x14ac:dyDescent="0.4">
      <c r="B8" s="251"/>
      <c r="C8" s="28" t="s">
        <v>138</v>
      </c>
      <c r="D8" s="29" t="e">
        <f>SUM(D4:D7)</f>
        <v>#REF!</v>
      </c>
      <c r="E8" s="29" t="e">
        <f>SUM(E4:E7)</f>
        <v>#REF!</v>
      </c>
      <c r="F8" s="5" t="e">
        <f t="shared" si="1"/>
        <v>#REF!</v>
      </c>
    </row>
    <row r="9" spans="1:9" ht="14.4" x14ac:dyDescent="0.2">
      <c r="G9" s="30"/>
    </row>
    <row r="10" spans="1:9" ht="15" thickBot="1" x14ac:dyDescent="0.25">
      <c r="G10" s="30"/>
    </row>
    <row r="11" spans="1:9" ht="31.2" x14ac:dyDescent="0.3">
      <c r="C11" s="32" t="s">
        <v>145</v>
      </c>
      <c r="D11" s="118" t="s">
        <v>169</v>
      </c>
      <c r="E11" s="118" t="s">
        <v>170</v>
      </c>
      <c r="F11" s="40" t="s">
        <v>146</v>
      </c>
      <c r="G11" s="118" t="s">
        <v>169</v>
      </c>
      <c r="H11" s="118" t="s">
        <v>170</v>
      </c>
    </row>
    <row r="12" spans="1:9" ht="17.399999999999999" x14ac:dyDescent="0.25">
      <c r="C12" s="17" t="s">
        <v>126</v>
      </c>
      <c r="D12" s="39" t="e">
        <f>#REF!</f>
        <v>#REF!</v>
      </c>
      <c r="E12" s="42" t="e">
        <f>#REF!</f>
        <v>#REF!</v>
      </c>
      <c r="F12" s="17" t="s">
        <v>126</v>
      </c>
      <c r="G12" s="33" t="e">
        <f>#REF!</f>
        <v>#REF!</v>
      </c>
      <c r="H12" s="34" t="e">
        <f>#REF!</f>
        <v>#REF!</v>
      </c>
    </row>
    <row r="13" spans="1:9" ht="17.399999999999999" x14ac:dyDescent="0.25">
      <c r="C13" s="17" t="s">
        <v>87</v>
      </c>
      <c r="D13" s="39" t="e">
        <f>#REF!</f>
        <v>#REF!</v>
      </c>
      <c r="E13" s="42" t="e">
        <f>#REF!</f>
        <v>#REF!</v>
      </c>
      <c r="F13" s="17" t="s">
        <v>87</v>
      </c>
      <c r="G13" s="33"/>
      <c r="H13" s="34"/>
    </row>
    <row r="14" spans="1:9" ht="17.399999999999999" x14ac:dyDescent="0.25">
      <c r="C14" s="17" t="s">
        <v>88</v>
      </c>
      <c r="D14" s="39" t="e">
        <f>#REF!</f>
        <v>#REF!</v>
      </c>
      <c r="E14" s="42" t="e">
        <f>#REF!</f>
        <v>#REF!</v>
      </c>
      <c r="F14" s="17" t="s">
        <v>88</v>
      </c>
      <c r="G14" s="33"/>
      <c r="H14" s="34"/>
    </row>
    <row r="15" spans="1:9" ht="17.399999999999999" x14ac:dyDescent="0.25">
      <c r="C15" s="17" t="s">
        <v>127</v>
      </c>
      <c r="D15" s="39" t="e">
        <f>#REF!</f>
        <v>#REF!</v>
      </c>
      <c r="E15" s="42" t="e">
        <f>#REF!</f>
        <v>#REF!</v>
      </c>
      <c r="F15" s="17" t="s">
        <v>127</v>
      </c>
      <c r="G15" s="33" t="e">
        <f>#REF!</f>
        <v>#REF!</v>
      </c>
      <c r="H15" s="34" t="e">
        <f>#REF!</f>
        <v>#REF!</v>
      </c>
    </row>
    <row r="16" spans="1:9" ht="15" thickBot="1" x14ac:dyDescent="0.3">
      <c r="C16" s="31" t="s">
        <v>137</v>
      </c>
      <c r="D16" s="38" t="e">
        <f>SUM(D12:D15)</f>
        <v>#REF!</v>
      </c>
      <c r="E16" s="38" t="e">
        <f>SUM(E12:E15)</f>
        <v>#REF!</v>
      </c>
      <c r="F16" s="41" t="s">
        <v>129</v>
      </c>
      <c r="G16" s="38" t="e">
        <f>SUM(G12:G15)</f>
        <v>#REF!</v>
      </c>
      <c r="H16" s="38" t="e">
        <f>SUM(H12:H15)</f>
        <v>#REF!</v>
      </c>
    </row>
    <row r="18" spans="3:3" ht="13.2" x14ac:dyDescent="0.25">
      <c r="C18" s="66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44" t="s">
        <v>151</v>
      </c>
    </row>
    <row r="4" spans="2:5" ht="15" thickBot="1" x14ac:dyDescent="0.35">
      <c r="B4" s="252" t="s">
        <v>105</v>
      </c>
      <c r="C4" s="252"/>
      <c r="D4" s="252"/>
      <c r="E4" s="252"/>
    </row>
    <row r="5" spans="2:5" ht="27" x14ac:dyDescent="0.3">
      <c r="B5" s="54" t="s">
        <v>60</v>
      </c>
      <c r="C5" s="55" t="s">
        <v>131</v>
      </c>
      <c r="D5" s="63" t="s">
        <v>124</v>
      </c>
      <c r="E5" s="64" t="s">
        <v>150</v>
      </c>
    </row>
    <row r="6" spans="2:5" x14ac:dyDescent="0.3">
      <c r="B6" s="76">
        <v>1</v>
      </c>
      <c r="C6" s="74">
        <v>2</v>
      </c>
      <c r="D6" s="74">
        <v>3</v>
      </c>
      <c r="E6" s="75">
        <v>4</v>
      </c>
    </row>
    <row r="7" spans="2:5" x14ac:dyDescent="0.3">
      <c r="B7" s="56" t="s">
        <v>22</v>
      </c>
      <c r="C7" s="43" t="s">
        <v>136</v>
      </c>
      <c r="D7" s="73">
        <f>+E7/E$11*100</f>
        <v>10.010566262719941</v>
      </c>
      <c r="E7" s="60">
        <f>FURS!D10</f>
        <v>288016661.59000015</v>
      </c>
    </row>
    <row r="8" spans="2:5" x14ac:dyDescent="0.3">
      <c r="B8" s="56" t="s">
        <v>31</v>
      </c>
      <c r="C8" s="43" t="s">
        <v>133</v>
      </c>
      <c r="D8" s="73">
        <f t="shared" ref="D8:D10" si="0">+E8/E$11*100</f>
        <v>20.080919988004219</v>
      </c>
      <c r="E8" s="60">
        <f>FURS!D20</f>
        <v>577753484.14999914</v>
      </c>
    </row>
    <row r="9" spans="2:5" x14ac:dyDescent="0.3">
      <c r="B9" s="56" t="s">
        <v>43</v>
      </c>
      <c r="C9" s="43" t="s">
        <v>134</v>
      </c>
      <c r="D9" s="73">
        <f t="shared" si="0"/>
        <v>15.996622606670559</v>
      </c>
      <c r="E9" s="60">
        <f>FURS!D35</f>
        <v>460243079.05999982</v>
      </c>
    </row>
    <row r="10" spans="2:5" x14ac:dyDescent="0.3">
      <c r="B10" s="56"/>
      <c r="C10" s="43" t="s">
        <v>135</v>
      </c>
      <c r="D10" s="73">
        <f t="shared" si="0"/>
        <v>53.91189114260527</v>
      </c>
      <c r="E10" s="60">
        <f>FURS!D25+FURS!D27+FURS!D50+FURS!D52+FURS!D53+FURS!D63+FURS!D70</f>
        <v>1551113343.5799997</v>
      </c>
    </row>
    <row r="11" spans="2:5" ht="15" thickBot="1" x14ac:dyDescent="0.35">
      <c r="B11" s="58"/>
      <c r="C11" s="57" t="s">
        <v>129</v>
      </c>
      <c r="D11" s="65">
        <f>SUM(D7:D10)</f>
        <v>99.999999999999986</v>
      </c>
      <c r="E11" s="61">
        <f>SUM(E7:E10)</f>
        <v>2877126568.3799992</v>
      </c>
    </row>
    <row r="33" spans="2:5" x14ac:dyDescent="0.3">
      <c r="B33" s="44" t="s">
        <v>152</v>
      </c>
    </row>
    <row r="35" spans="2:5" ht="15" thickBot="1" x14ac:dyDescent="0.35">
      <c r="B35" s="252" t="s">
        <v>105</v>
      </c>
      <c r="C35" s="252"/>
      <c r="D35" s="252"/>
      <c r="E35" s="252"/>
    </row>
    <row r="36" spans="2:5" ht="40.200000000000003" x14ac:dyDescent="0.3">
      <c r="B36" s="54" t="s">
        <v>60</v>
      </c>
      <c r="C36" s="55" t="s">
        <v>131</v>
      </c>
      <c r="D36" s="63" t="s">
        <v>124</v>
      </c>
      <c r="E36" s="64" t="s">
        <v>153</v>
      </c>
    </row>
    <row r="37" spans="2:5" x14ac:dyDescent="0.3">
      <c r="B37" s="76">
        <v>1</v>
      </c>
      <c r="C37" s="74">
        <v>2</v>
      </c>
      <c r="D37" s="74">
        <v>3</v>
      </c>
      <c r="E37" s="75">
        <v>4</v>
      </c>
    </row>
    <row r="38" spans="2:5" x14ac:dyDescent="0.3">
      <c r="B38" s="56" t="s">
        <v>22</v>
      </c>
      <c r="C38" s="43" t="s">
        <v>132</v>
      </c>
      <c r="D38" s="62">
        <f>+E38/E$42*100</f>
        <v>10.20633908706105</v>
      </c>
      <c r="E38" s="71">
        <f>FURS!G10</f>
        <v>2636397682.79</v>
      </c>
    </row>
    <row r="39" spans="2:5" x14ac:dyDescent="0.3">
      <c r="B39" s="56" t="s">
        <v>31</v>
      </c>
      <c r="C39" s="43" t="s">
        <v>133</v>
      </c>
      <c r="D39" s="62">
        <f t="shared" ref="D39:D41" si="1">+E39/E$42*100</f>
        <v>20.059961051796975</v>
      </c>
      <c r="E39" s="71">
        <f>FURS!G20</f>
        <v>5181685066.7699995</v>
      </c>
    </row>
    <row r="40" spans="2:5" x14ac:dyDescent="0.3">
      <c r="B40" s="56" t="s">
        <v>43</v>
      </c>
      <c r="C40" s="43" t="s">
        <v>134</v>
      </c>
      <c r="D40" s="62">
        <f t="shared" si="1"/>
        <v>16.695588912598467</v>
      </c>
      <c r="E40" s="71">
        <f>FURS!G35</f>
        <v>4312634681.8900003</v>
      </c>
    </row>
    <row r="41" spans="2:5" x14ac:dyDescent="0.3">
      <c r="B41" s="56"/>
      <c r="C41" s="43" t="s">
        <v>135</v>
      </c>
      <c r="D41" s="62">
        <f t="shared" si="1"/>
        <v>53.038110948543505</v>
      </c>
      <c r="E41" s="71">
        <f>FURS!G25+FURS!G27+FURS!G50+FURS!G52+FURS!G53+FURS!G63+FURS!G70</f>
        <v>13700265257.850002</v>
      </c>
    </row>
    <row r="42" spans="2:5" ht="15" thickBot="1" x14ac:dyDescent="0.35">
      <c r="B42" s="58"/>
      <c r="C42" s="57" t="s">
        <v>129</v>
      </c>
      <c r="D42" s="59">
        <f>SUM(D38:D41)</f>
        <v>100</v>
      </c>
      <c r="E42" s="72">
        <f>SUM(E38:E41)</f>
        <v>25830982689.300003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77" t="s">
        <v>139</v>
      </c>
    </row>
    <row r="4" spans="2:9" ht="50.25" customHeight="1" x14ac:dyDescent="0.3">
      <c r="B4" s="78"/>
      <c r="C4" s="79" t="s">
        <v>142</v>
      </c>
      <c r="D4" s="79" t="s">
        <v>154</v>
      </c>
      <c r="E4" s="79" t="s">
        <v>155</v>
      </c>
      <c r="F4" s="79" t="s">
        <v>147</v>
      </c>
      <c r="G4" s="79" t="s">
        <v>156</v>
      </c>
      <c r="H4" s="79" t="s">
        <v>157</v>
      </c>
      <c r="I4" s="79" t="s">
        <v>147</v>
      </c>
    </row>
    <row r="5" spans="2:9" x14ac:dyDescent="0.3">
      <c r="B5" s="80" t="s">
        <v>23</v>
      </c>
      <c r="C5" s="81" t="s">
        <v>61</v>
      </c>
      <c r="D5" s="68">
        <f>+D6+D9+D10+D11</f>
        <v>215107374.14000019</v>
      </c>
      <c r="E5" s="68">
        <f>+E6+E9+E10+E11</f>
        <v>197431753.95999995</v>
      </c>
      <c r="F5" s="69">
        <f t="shared" ref="F5:F11" si="0">D5/E5*100</f>
        <v>108.95277473125289</v>
      </c>
      <c r="G5" s="68">
        <f>+G6+G9+G10+G11</f>
        <v>1832783551.4700003</v>
      </c>
      <c r="H5" s="68">
        <f>+H6+H9+H10+H11</f>
        <v>1784061245.6799996</v>
      </c>
      <c r="I5" s="82">
        <f t="shared" ref="I5:I11" si="1">G5/H5*100</f>
        <v>102.73097719643755</v>
      </c>
    </row>
    <row r="6" spans="2:9" x14ac:dyDescent="0.3">
      <c r="B6" s="83" t="s">
        <v>24</v>
      </c>
      <c r="C6" s="84" t="s">
        <v>62</v>
      </c>
      <c r="D6" s="53">
        <f>+D7-D8</f>
        <v>-6628408.1200000048</v>
      </c>
      <c r="E6" s="53">
        <f>+E7-E8</f>
        <v>-6754926.7800000012</v>
      </c>
      <c r="F6" s="52">
        <f t="shared" si="0"/>
        <v>98.127016559608109</v>
      </c>
      <c r="G6" s="53">
        <f>+G7-G8</f>
        <v>-206818504.27999997</v>
      </c>
      <c r="H6" s="53">
        <f>+H7-H8</f>
        <v>-194229102.68000001</v>
      </c>
      <c r="I6" s="85">
        <f t="shared" si="1"/>
        <v>106.48172772580919</v>
      </c>
    </row>
    <row r="7" spans="2:9" x14ac:dyDescent="0.3">
      <c r="B7" s="105" t="s">
        <v>63</v>
      </c>
      <c r="C7" s="112" t="s">
        <v>0</v>
      </c>
      <c r="D7" s="51">
        <f>FURS!D13</f>
        <v>4647888.8599999845</v>
      </c>
      <c r="E7" s="51">
        <f>FURS!E13</f>
        <v>4714784.6399999857</v>
      </c>
      <c r="F7" s="52">
        <f t="shared" si="0"/>
        <v>98.581148766956161</v>
      </c>
      <c r="G7" s="51">
        <f>FURS!G13</f>
        <v>72450245.799999997</v>
      </c>
      <c r="H7" s="51">
        <f>FURS!H13</f>
        <v>67136097.109999985</v>
      </c>
      <c r="I7" s="85">
        <f t="shared" si="1"/>
        <v>107.91548648008683</v>
      </c>
    </row>
    <row r="8" spans="2:9" x14ac:dyDescent="0.3">
      <c r="B8" s="105" t="s">
        <v>25</v>
      </c>
      <c r="C8" s="112" t="s">
        <v>1</v>
      </c>
      <c r="D8" s="51">
        <f>FURS!D14</f>
        <v>11276296.979999989</v>
      </c>
      <c r="E8" s="51">
        <f>FURS!E14</f>
        <v>11469711.419999987</v>
      </c>
      <c r="F8" s="52">
        <f t="shared" si="0"/>
        <v>98.31369392901432</v>
      </c>
      <c r="G8" s="51">
        <f>FURS!G14</f>
        <v>279268750.07999998</v>
      </c>
      <c r="H8" s="51">
        <f>FURS!H14</f>
        <v>261365199.78999999</v>
      </c>
      <c r="I8" s="85">
        <f t="shared" si="1"/>
        <v>106.85001304855621</v>
      </c>
    </row>
    <row r="9" spans="2:9" x14ac:dyDescent="0.3">
      <c r="B9" s="86" t="s">
        <v>26</v>
      </c>
      <c r="C9" s="87" t="s">
        <v>64</v>
      </c>
      <c r="D9" s="53">
        <f>FURS!D15</f>
        <v>206200722.83000016</v>
      </c>
      <c r="E9" s="53">
        <f>FURS!E15</f>
        <v>189750466.28999996</v>
      </c>
      <c r="F9" s="67">
        <f t="shared" si="0"/>
        <v>108.66941560757954</v>
      </c>
      <c r="G9" s="53">
        <f>FURS!G15</f>
        <v>1881683188.0400002</v>
      </c>
      <c r="H9" s="53">
        <f>FURS!H15</f>
        <v>1821070606.0499997</v>
      </c>
      <c r="I9" s="88">
        <f t="shared" si="1"/>
        <v>103.32840373067536</v>
      </c>
    </row>
    <row r="10" spans="2:9" ht="24" x14ac:dyDescent="0.3">
      <c r="B10" s="83" t="s">
        <v>27</v>
      </c>
      <c r="C10" s="89" t="s">
        <v>144</v>
      </c>
      <c r="D10" s="51">
        <f>FURS!D16</f>
        <v>15476341.470000029</v>
      </c>
      <c r="E10" s="51">
        <f>FURS!E16</f>
        <v>14394569.599999994</v>
      </c>
      <c r="F10" s="52">
        <f t="shared" si="0"/>
        <v>107.51513869508148</v>
      </c>
      <c r="G10" s="51">
        <f>FURS!G16</f>
        <v>157234741.05000001</v>
      </c>
      <c r="H10" s="51">
        <f>FURS!H16</f>
        <v>153632428.69999999</v>
      </c>
      <c r="I10" s="85">
        <f t="shared" si="1"/>
        <v>102.34476040018498</v>
      </c>
    </row>
    <row r="11" spans="2:9" x14ac:dyDescent="0.3">
      <c r="B11" s="83" t="s">
        <v>28</v>
      </c>
      <c r="C11" s="90" t="s">
        <v>2</v>
      </c>
      <c r="D11" s="51">
        <f>FURS!D17</f>
        <v>58717.960000000079</v>
      </c>
      <c r="E11" s="51">
        <f>FURS!E17</f>
        <v>41644.850000000093</v>
      </c>
      <c r="F11" s="52">
        <f t="shared" si="0"/>
        <v>140.99692999254395</v>
      </c>
      <c r="G11" s="51">
        <f>FURS!G17</f>
        <v>684126.66</v>
      </c>
      <c r="H11" s="51">
        <f>FURS!H17</f>
        <v>3587313.61</v>
      </c>
      <c r="I11" s="85">
        <f t="shared" si="1"/>
        <v>19.070723510008371</v>
      </c>
    </row>
    <row r="14" spans="2:9" x14ac:dyDescent="0.3">
      <c r="B14" s="77" t="s">
        <v>140</v>
      </c>
    </row>
    <row r="16" spans="2:9" ht="53.25" customHeight="1" x14ac:dyDescent="0.3">
      <c r="B16" s="78"/>
      <c r="C16" s="79" t="s">
        <v>142</v>
      </c>
      <c r="D16" s="79" t="s">
        <v>154</v>
      </c>
      <c r="E16" s="79" t="s">
        <v>155</v>
      </c>
      <c r="F16" s="79" t="s">
        <v>147</v>
      </c>
      <c r="G16" s="79" t="s">
        <v>156</v>
      </c>
      <c r="H16" s="79" t="s">
        <v>157</v>
      </c>
      <c r="I16" s="79" t="s">
        <v>147</v>
      </c>
    </row>
    <row r="17" spans="2:9" ht="21.75" customHeight="1" x14ac:dyDescent="0.3">
      <c r="B17" s="91" t="s">
        <v>29</v>
      </c>
      <c r="C17" s="92" t="s">
        <v>3</v>
      </c>
      <c r="D17" s="93">
        <f>FURS!D18</f>
        <v>74867342.4799999</v>
      </c>
      <c r="E17" s="93">
        <f>FURS!E18</f>
        <v>63860031.100000024</v>
      </c>
      <c r="F17" s="94">
        <f t="shared" ref="F17" si="2">D17/E17*100</f>
        <v>117.23662076324901</v>
      </c>
      <c r="G17" s="93">
        <f>FURS!G18</f>
        <v>778320860.88999999</v>
      </c>
      <c r="H17" s="93">
        <f>FURS!H18</f>
        <v>645275123.73000002</v>
      </c>
      <c r="I17" s="96">
        <f>G17/H17*100</f>
        <v>120.61845130352023</v>
      </c>
    </row>
    <row r="20" spans="2:9" x14ac:dyDescent="0.3">
      <c r="B20" s="77" t="s">
        <v>141</v>
      </c>
    </row>
    <row r="22" spans="2:9" ht="54" customHeight="1" x14ac:dyDescent="0.3">
      <c r="B22" s="78"/>
      <c r="C22" s="79" t="s">
        <v>142</v>
      </c>
      <c r="D22" s="79" t="s">
        <v>154</v>
      </c>
      <c r="E22" s="79" t="s">
        <v>155</v>
      </c>
      <c r="F22" s="79" t="s">
        <v>147</v>
      </c>
      <c r="G22" s="79" t="s">
        <v>156</v>
      </c>
      <c r="H22" s="79" t="s">
        <v>157</v>
      </c>
      <c r="I22" s="79" t="s">
        <v>147</v>
      </c>
    </row>
    <row r="23" spans="2:9" ht="30" customHeight="1" x14ac:dyDescent="0.3">
      <c r="B23" s="80" t="s">
        <v>43</v>
      </c>
      <c r="C23" s="97" t="s">
        <v>128</v>
      </c>
      <c r="D23" s="70">
        <f>+D24+D33+D35+D37+D29+D30</f>
        <v>460243079.05999982</v>
      </c>
      <c r="E23" s="70">
        <f>+E24+E33+E35+E37+E29+E30</f>
        <v>431841307.77000016</v>
      </c>
      <c r="F23" s="98">
        <f t="shared" ref="F23:F37" si="3">D23/E23*100</f>
        <v>106.5769000739333</v>
      </c>
      <c r="G23" s="68">
        <f>+G24+G33+G35+G37+G29+G30</f>
        <v>4312634681.8900003</v>
      </c>
      <c r="H23" s="68">
        <f>+H24+H33+H35+H37+H29+H30</f>
        <v>4193736442.1200004</v>
      </c>
      <c r="I23" s="99">
        <f t="shared" ref="I23:I37" si="4">G23/H23*100</f>
        <v>102.8351385789493</v>
      </c>
    </row>
    <row r="24" spans="2:9" x14ac:dyDescent="0.3">
      <c r="B24" s="86" t="s">
        <v>44</v>
      </c>
      <c r="C24" s="87" t="s">
        <v>110</v>
      </c>
      <c r="D24" s="45">
        <f>D25+D28</f>
        <v>280234075.19999981</v>
      </c>
      <c r="E24" s="45">
        <f>E25+E28</f>
        <v>267817751.11000013</v>
      </c>
      <c r="F24" s="47">
        <f t="shared" si="3"/>
        <v>104.63610945821881</v>
      </c>
      <c r="G24" s="46">
        <f>G25+G28</f>
        <v>2793671715.3200002</v>
      </c>
      <c r="H24" s="46">
        <f>H25+H28</f>
        <v>2690297110.4699998</v>
      </c>
      <c r="I24" s="100">
        <f t="shared" si="4"/>
        <v>103.84249770955374</v>
      </c>
    </row>
    <row r="25" spans="2:9" ht="24.6" x14ac:dyDescent="0.3">
      <c r="B25" s="86" t="s">
        <v>45</v>
      </c>
      <c r="C25" s="101" t="s">
        <v>108</v>
      </c>
      <c r="D25" s="45">
        <f>D26-D27</f>
        <v>271432014.18999982</v>
      </c>
      <c r="E25" s="45">
        <f>E26-E27</f>
        <v>258821797.62000012</v>
      </c>
      <c r="F25" s="47">
        <f t="shared" si="3"/>
        <v>104.87216172901863</v>
      </c>
      <c r="G25" s="45">
        <f>G26-G27</f>
        <v>2699853980.1199999</v>
      </c>
      <c r="H25" s="45">
        <f>H26-H27</f>
        <v>2597373549.7999997</v>
      </c>
      <c r="I25" s="102">
        <f t="shared" si="4"/>
        <v>103.94554069159175</v>
      </c>
    </row>
    <row r="26" spans="2:9" x14ac:dyDescent="0.3">
      <c r="B26" s="105" t="s">
        <v>106</v>
      </c>
      <c r="C26" s="112" t="s">
        <v>103</v>
      </c>
      <c r="D26" s="48">
        <f>FURS!D38</f>
        <v>442163646.06999969</v>
      </c>
      <c r="E26" s="48">
        <f>FURS!E38</f>
        <v>405837217.4000001</v>
      </c>
      <c r="F26" s="49">
        <f t="shared" si="3"/>
        <v>108.95098505324997</v>
      </c>
      <c r="G26" s="48">
        <f>FURS!G38</f>
        <v>4275330105.4299998</v>
      </c>
      <c r="H26" s="48">
        <f>FURS!H38</f>
        <v>4079722797.0899997</v>
      </c>
      <c r="I26" s="113">
        <f t="shared" si="4"/>
        <v>104.79462252875425</v>
      </c>
    </row>
    <row r="27" spans="2:9" x14ac:dyDescent="0.3">
      <c r="B27" s="105" t="s">
        <v>107</v>
      </c>
      <c r="C27" s="112" t="s">
        <v>1</v>
      </c>
      <c r="D27" s="48">
        <f>FURS!D39</f>
        <v>170731631.87999988</v>
      </c>
      <c r="E27" s="48">
        <f>FURS!E39</f>
        <v>147015419.77999997</v>
      </c>
      <c r="F27" s="49">
        <f t="shared" si="3"/>
        <v>116.13178545181849</v>
      </c>
      <c r="G27" s="48">
        <f>FURS!G39</f>
        <v>1575476125.3099999</v>
      </c>
      <c r="H27" s="48">
        <f>FURS!H39</f>
        <v>1482349247.29</v>
      </c>
      <c r="I27" s="107">
        <f t="shared" si="4"/>
        <v>106.28238441043854</v>
      </c>
    </row>
    <row r="28" spans="2:9" x14ac:dyDescent="0.3">
      <c r="B28" s="103" t="s">
        <v>46</v>
      </c>
      <c r="C28" s="104" t="s">
        <v>104</v>
      </c>
      <c r="D28" s="45">
        <f>FURS!D40</f>
        <v>8802061.0100000016</v>
      </c>
      <c r="E28" s="45">
        <f>FURS!E40</f>
        <v>8995953.4899999984</v>
      </c>
      <c r="F28" s="47">
        <f t="shared" si="3"/>
        <v>97.844670048422003</v>
      </c>
      <c r="G28" s="45">
        <f>FURS!G40</f>
        <v>93817735.200000063</v>
      </c>
      <c r="H28" s="45">
        <f>FURS!H40</f>
        <v>92923560.670000017</v>
      </c>
      <c r="I28" s="100">
        <f t="shared" si="4"/>
        <v>100.96226890527316</v>
      </c>
    </row>
    <row r="29" spans="2:9" x14ac:dyDescent="0.3">
      <c r="B29" s="105" t="s">
        <v>47</v>
      </c>
      <c r="C29" s="106" t="s">
        <v>111</v>
      </c>
      <c r="D29" s="48">
        <f>FURS!D41</f>
        <v>11311923.669999998</v>
      </c>
      <c r="E29" s="48">
        <f>FURS!E41</f>
        <v>8576479.8599999994</v>
      </c>
      <c r="F29" s="49">
        <f t="shared" si="3"/>
        <v>131.89471501889588</v>
      </c>
      <c r="G29" s="48">
        <f>FURS!G41</f>
        <v>103417865.21000001</v>
      </c>
      <c r="H29" s="48">
        <f>FURS!H41</f>
        <v>98607270.570000008</v>
      </c>
      <c r="I29" s="107">
        <f t="shared" si="4"/>
        <v>104.8785394953053</v>
      </c>
    </row>
    <row r="30" spans="2:9" x14ac:dyDescent="0.3">
      <c r="B30" s="86" t="s">
        <v>48</v>
      </c>
      <c r="C30" s="108" t="s">
        <v>113</v>
      </c>
      <c r="D30" s="46">
        <f>D31-D32</f>
        <v>141459769.40000001</v>
      </c>
      <c r="E30" s="46">
        <f>E31-E32</f>
        <v>132035298.69</v>
      </c>
      <c r="F30" s="47">
        <f t="shared" si="3"/>
        <v>107.13784177678676</v>
      </c>
      <c r="G30" s="46">
        <f>G31-G32</f>
        <v>1150186875.3600001</v>
      </c>
      <c r="H30" s="46">
        <f>H31-H32</f>
        <v>1154682411.27</v>
      </c>
      <c r="I30" s="100">
        <f t="shared" si="4"/>
        <v>99.610669057905255</v>
      </c>
    </row>
    <row r="31" spans="2:9" x14ac:dyDescent="0.3">
      <c r="B31" s="105" t="s">
        <v>76</v>
      </c>
      <c r="C31" s="114" t="s">
        <v>103</v>
      </c>
      <c r="D31" s="50">
        <f>FURS!D43</f>
        <v>146418967.12</v>
      </c>
      <c r="E31" s="50">
        <f>FURS!E43</f>
        <v>136801854.53</v>
      </c>
      <c r="F31" s="49">
        <f t="shared" si="3"/>
        <v>107.02995776120198</v>
      </c>
      <c r="G31" s="50">
        <f>FURS!G43</f>
        <v>1213431176.1300001</v>
      </c>
      <c r="H31" s="50">
        <f>FURS!H43</f>
        <v>1228543756.6199999</v>
      </c>
      <c r="I31" s="107">
        <f t="shared" si="4"/>
        <v>98.769878532322053</v>
      </c>
    </row>
    <row r="32" spans="2:9" x14ac:dyDescent="0.3">
      <c r="B32" s="83" t="s">
        <v>112</v>
      </c>
      <c r="C32" s="114" t="s">
        <v>1</v>
      </c>
      <c r="D32" s="50">
        <f>FURS!D44</f>
        <v>4959197.7199999988</v>
      </c>
      <c r="E32" s="50">
        <f>FURS!E44</f>
        <v>4766555.8399999989</v>
      </c>
      <c r="F32" s="52">
        <f t="shared" si="3"/>
        <v>104.04153200899037</v>
      </c>
      <c r="G32" s="50">
        <f>FURS!G44</f>
        <v>63244300.770000011</v>
      </c>
      <c r="H32" s="50">
        <f>FURS!H44</f>
        <v>73861345.350000009</v>
      </c>
      <c r="I32" s="85">
        <f t="shared" si="4"/>
        <v>85.625709185650521</v>
      </c>
    </row>
    <row r="33" spans="2:9" x14ac:dyDescent="0.3">
      <c r="B33" s="83" t="s">
        <v>49</v>
      </c>
      <c r="C33" s="109" t="s">
        <v>73</v>
      </c>
      <c r="D33" s="50">
        <f>FURS!D45</f>
        <v>19900806.00999999</v>
      </c>
      <c r="E33" s="50">
        <f>FURS!E45</f>
        <v>18138862.810000002</v>
      </c>
      <c r="F33" s="49">
        <f t="shared" si="3"/>
        <v>109.71363650773422</v>
      </c>
      <c r="G33" s="50">
        <f>FURS!G45</f>
        <v>187048690.73000002</v>
      </c>
      <c r="H33" s="50">
        <f>FURS!H45</f>
        <v>184400937.21000001</v>
      </c>
      <c r="I33" s="107">
        <f t="shared" si="4"/>
        <v>101.43586771307169</v>
      </c>
    </row>
    <row r="34" spans="2:9" hidden="1" x14ac:dyDescent="0.3">
      <c r="B34" s="83" t="s">
        <v>109</v>
      </c>
      <c r="C34" s="109" t="s">
        <v>74</v>
      </c>
      <c r="D34" s="50">
        <f>FURS!D46</f>
        <v>19025411.449999988</v>
      </c>
      <c r="E34" s="50">
        <f>FURS!E46</f>
        <v>17283432.359999985</v>
      </c>
      <c r="F34" s="52">
        <f t="shared" si="3"/>
        <v>110.07889552095892</v>
      </c>
      <c r="G34" s="50">
        <f>FURS!G46</f>
        <v>184570320.02000001</v>
      </c>
      <c r="H34" s="50">
        <f>FURS!H46</f>
        <v>181759753.58000001</v>
      </c>
      <c r="I34" s="85">
        <f t="shared" si="4"/>
        <v>101.54630845643338</v>
      </c>
    </row>
    <row r="35" spans="2:9" x14ac:dyDescent="0.3">
      <c r="B35" s="83" t="s">
        <v>90</v>
      </c>
      <c r="C35" s="109" t="s">
        <v>75</v>
      </c>
      <c r="D35" s="50">
        <f>FURS!D47</f>
        <v>4944528.41</v>
      </c>
      <c r="E35" s="50">
        <f>FURS!E47</f>
        <v>2789358.1699999995</v>
      </c>
      <c r="F35" s="52">
        <f t="shared" si="3"/>
        <v>177.26401948588773</v>
      </c>
      <c r="G35" s="50">
        <f>FURS!G47</f>
        <v>43562931.020000003</v>
      </c>
      <c r="H35" s="50">
        <f>FURS!H47</f>
        <v>30675338.009999998</v>
      </c>
      <c r="I35" s="85">
        <f t="shared" si="4"/>
        <v>142.01288020297841</v>
      </c>
    </row>
    <row r="36" spans="2:9" hidden="1" x14ac:dyDescent="0.3">
      <c r="B36" s="83" t="s">
        <v>98</v>
      </c>
      <c r="C36" s="109" t="s">
        <v>77</v>
      </c>
      <c r="D36" s="50">
        <f>FURS!D48</f>
        <v>2429538.7999999975</v>
      </c>
      <c r="E36" s="50">
        <f>FURS!E48</f>
        <v>831637.13000000117</v>
      </c>
      <c r="F36" s="52">
        <f t="shared" si="3"/>
        <v>292.13928916329098</v>
      </c>
      <c r="G36" s="50">
        <f>FURS!G48</f>
        <v>23303550.18</v>
      </c>
      <c r="H36" s="50">
        <f>FURS!H48</f>
        <v>10318533.260000002</v>
      </c>
      <c r="I36" s="85">
        <f t="shared" si="4"/>
        <v>225.84169273686089</v>
      </c>
    </row>
    <row r="37" spans="2:9" x14ac:dyDescent="0.3">
      <c r="B37" s="83" t="s">
        <v>99</v>
      </c>
      <c r="C37" s="109" t="s">
        <v>14</v>
      </c>
      <c r="D37" s="50">
        <f>FURS!D49</f>
        <v>2391976.369999995</v>
      </c>
      <c r="E37" s="50">
        <f>FURS!E49</f>
        <v>2483557.1300000008</v>
      </c>
      <c r="F37" s="52">
        <f t="shared" si="3"/>
        <v>96.312516475109007</v>
      </c>
      <c r="G37" s="50">
        <f>FURS!G49</f>
        <v>34746604.25</v>
      </c>
      <c r="H37" s="50">
        <f>FURS!H49</f>
        <v>35073374.590000004</v>
      </c>
      <c r="I37" s="85">
        <f t="shared" si="4"/>
        <v>99.068323639171084</v>
      </c>
    </row>
    <row r="39" spans="2:9" x14ac:dyDescent="0.3">
      <c r="B39" s="77" t="s">
        <v>143</v>
      </c>
    </row>
    <row r="41" spans="2:9" ht="52.5" customHeight="1" x14ac:dyDescent="0.3">
      <c r="B41" s="78"/>
      <c r="C41" s="79" t="s">
        <v>142</v>
      </c>
      <c r="D41" s="79" t="s">
        <v>154</v>
      </c>
      <c r="E41" s="79" t="s">
        <v>155</v>
      </c>
      <c r="F41" s="79" t="s">
        <v>147</v>
      </c>
      <c r="G41" s="79" t="s">
        <v>156</v>
      </c>
      <c r="H41" s="79" t="s">
        <v>157</v>
      </c>
      <c r="I41" s="79" t="s">
        <v>147</v>
      </c>
    </row>
    <row r="42" spans="2:9" ht="30" customHeight="1" x14ac:dyDescent="0.3">
      <c r="B42" s="80" t="s">
        <v>31</v>
      </c>
      <c r="C42" s="97" t="s">
        <v>65</v>
      </c>
      <c r="D42" s="70">
        <f>+D43+D44+D45+D46</f>
        <v>577753484.14999914</v>
      </c>
      <c r="E42" s="70">
        <f>+E43+E44+E45+E46</f>
        <v>542547885.49000025</v>
      </c>
      <c r="F42" s="98">
        <f t="shared" ref="F42:F46" si="5">D42/E42*100</f>
        <v>106.48893850691226</v>
      </c>
      <c r="G42" s="68">
        <f>+G43+G44+G45+G46</f>
        <v>5181685066.7699995</v>
      </c>
      <c r="H42" s="68">
        <f>+H43+H44+H45+H46</f>
        <v>4825777873.0400009</v>
      </c>
      <c r="I42" s="99">
        <f>G42/H42*100</f>
        <v>107.37512589873506</v>
      </c>
    </row>
    <row r="43" spans="2:9" x14ac:dyDescent="0.3">
      <c r="B43" s="86" t="s">
        <v>32</v>
      </c>
      <c r="C43" s="87" t="s">
        <v>5</v>
      </c>
      <c r="D43" s="51">
        <f>FURS!D21</f>
        <v>3293067.5399999991</v>
      </c>
      <c r="E43" s="51">
        <f>FURS!E21</f>
        <v>3093552</v>
      </c>
      <c r="F43" s="52">
        <f t="shared" si="5"/>
        <v>106.44939991310956</v>
      </c>
      <c r="G43" s="51">
        <f>FURS!G21</f>
        <v>29712852.289999999</v>
      </c>
      <c r="H43" s="51">
        <f>FURS!H21</f>
        <v>27661695.120000001</v>
      </c>
      <c r="I43" s="85">
        <f>G43/H43*100</f>
        <v>107.41515355838393</v>
      </c>
    </row>
    <row r="44" spans="2:9" x14ac:dyDescent="0.3">
      <c r="B44" s="86" t="s">
        <v>33</v>
      </c>
      <c r="C44" s="87" t="s">
        <v>6</v>
      </c>
      <c r="D44" s="51">
        <f>FURS!D22</f>
        <v>2955054.1599999964</v>
      </c>
      <c r="E44" s="51">
        <f>FURS!E22</f>
        <v>2768349.4799999967</v>
      </c>
      <c r="F44" s="52">
        <f t="shared" si="5"/>
        <v>106.74425976015138</v>
      </c>
      <c r="G44" s="51">
        <f>FURS!G22</f>
        <v>26625334.649999999</v>
      </c>
      <c r="H44" s="51">
        <f>FURS!H22</f>
        <v>24792074.469999999</v>
      </c>
      <c r="I44" s="85">
        <f>G44/H44*100</f>
        <v>107.39454127656143</v>
      </c>
    </row>
    <row r="45" spans="2:9" x14ac:dyDescent="0.3">
      <c r="B45" s="86" t="s">
        <v>34</v>
      </c>
      <c r="C45" s="86" t="s">
        <v>7</v>
      </c>
      <c r="D45" s="51">
        <f>FURS!D23</f>
        <v>368636305.24999952</v>
      </c>
      <c r="E45" s="51">
        <f>FURS!E23</f>
        <v>346331179.84000015</v>
      </c>
      <c r="F45" s="52">
        <f t="shared" si="5"/>
        <v>106.44040349480055</v>
      </c>
      <c r="G45" s="51">
        <f>FURS!G23</f>
        <v>3302328912.6300001</v>
      </c>
      <c r="H45" s="51">
        <f>FURS!H23</f>
        <v>3076294163.9000006</v>
      </c>
      <c r="I45" s="85">
        <f>G45/H45*100</f>
        <v>107.34763116552683</v>
      </c>
    </row>
    <row r="46" spans="2:9" x14ac:dyDescent="0.3">
      <c r="B46" s="86" t="s">
        <v>35</v>
      </c>
      <c r="C46" s="87" t="s">
        <v>8</v>
      </c>
      <c r="D46" s="51">
        <f>FURS!D24</f>
        <v>202869057.19999957</v>
      </c>
      <c r="E46" s="51">
        <f>FURS!E24</f>
        <v>190354804.17000008</v>
      </c>
      <c r="F46" s="52">
        <f t="shared" si="5"/>
        <v>106.57417241690597</v>
      </c>
      <c r="G46" s="51">
        <f>FURS!G24</f>
        <v>1823017967.1999996</v>
      </c>
      <c r="H46" s="51">
        <f>FURS!H24</f>
        <v>1697029939.55</v>
      </c>
      <c r="I46" s="85">
        <f>G46/H46*100</f>
        <v>107.42403093273698</v>
      </c>
    </row>
    <row r="49" spans="2:9" ht="52.8" x14ac:dyDescent="0.3">
      <c r="B49" s="78"/>
      <c r="C49" s="79" t="s">
        <v>142</v>
      </c>
      <c r="D49" s="79" t="s">
        <v>154</v>
      </c>
      <c r="E49" s="79" t="s">
        <v>155</v>
      </c>
      <c r="F49" s="79" t="s">
        <v>147</v>
      </c>
      <c r="G49" s="79" t="s">
        <v>156</v>
      </c>
      <c r="H49" s="79" t="s">
        <v>157</v>
      </c>
      <c r="I49" s="79" t="s">
        <v>147</v>
      </c>
    </row>
    <row r="50" spans="2:9" ht="49.5" customHeight="1" x14ac:dyDescent="0.3">
      <c r="B50" s="111" t="s">
        <v>94</v>
      </c>
      <c r="C50" s="110" t="s">
        <v>120</v>
      </c>
      <c r="D50" s="68">
        <f>SUM(D51:D54)</f>
        <v>43470151.790000096</v>
      </c>
      <c r="E50" s="68">
        <f>SUM(E51:E54)</f>
        <v>41918275.85999997</v>
      </c>
      <c r="F50" s="98">
        <f t="shared" ref="F50:F54" si="6">D50/E50*100</f>
        <v>103.70214637449099</v>
      </c>
      <c r="G50" s="68">
        <f>SUM(G51:G54)</f>
        <v>388970831.98000008</v>
      </c>
      <c r="H50" s="68">
        <f>SUM(H51:H54)</f>
        <v>371792324.79000002</v>
      </c>
      <c r="I50" s="99">
        <f>G50/H50*100</f>
        <v>104.6204577245383</v>
      </c>
    </row>
    <row r="51" spans="2:9" ht="16.5" customHeight="1" x14ac:dyDescent="0.3">
      <c r="B51" s="86" t="s">
        <v>95</v>
      </c>
      <c r="C51" s="115" t="s">
        <v>17</v>
      </c>
      <c r="D51" s="37">
        <f>FURS!D65</f>
        <v>28597.079999999987</v>
      </c>
      <c r="E51" s="37">
        <f>FURS!E65</f>
        <v>29897.950000000012</v>
      </c>
      <c r="F51" s="52">
        <f t="shared" si="6"/>
        <v>95.648965898999677</v>
      </c>
      <c r="G51" s="95">
        <f>FURS!G65</f>
        <v>247034.81999999998</v>
      </c>
      <c r="H51" s="95">
        <f>FURS!H65</f>
        <v>232194.36</v>
      </c>
      <c r="I51" s="85">
        <f>G51/H51*100</f>
        <v>106.39139555327699</v>
      </c>
    </row>
    <row r="52" spans="2:9" ht="14.25" customHeight="1" x14ac:dyDescent="0.3">
      <c r="B52" s="86" t="s">
        <v>96</v>
      </c>
      <c r="C52" s="115" t="s">
        <v>18</v>
      </c>
      <c r="D52" s="37">
        <f>FURS!D66</f>
        <v>47839.290000000037</v>
      </c>
      <c r="E52" s="37">
        <f>FURS!E66</f>
        <v>50140.69</v>
      </c>
      <c r="F52" s="52">
        <f t="shared" si="6"/>
        <v>95.41011501836141</v>
      </c>
      <c r="G52" s="95">
        <f>FURS!G66</f>
        <v>413669.28</v>
      </c>
      <c r="H52" s="95">
        <f>FURS!H66</f>
        <v>389721.45</v>
      </c>
      <c r="I52" s="85">
        <f>G52/H52*100</f>
        <v>106.14485807748073</v>
      </c>
    </row>
    <row r="53" spans="2:9" ht="21.75" customHeight="1" x14ac:dyDescent="0.3">
      <c r="B53" s="86" t="s">
        <v>114</v>
      </c>
      <c r="C53" s="115" t="s">
        <v>19</v>
      </c>
      <c r="D53" s="37">
        <f>FURS!D67</f>
        <v>39168540.890000105</v>
      </c>
      <c r="E53" s="37">
        <f>FURS!E67</f>
        <v>37399895.659999967</v>
      </c>
      <c r="F53" s="52">
        <f t="shared" si="6"/>
        <v>104.72901113435924</v>
      </c>
      <c r="G53" s="95">
        <f>FURS!G67</f>
        <v>351773398.82000005</v>
      </c>
      <c r="H53" s="95">
        <f>FURS!H67</f>
        <v>336694719.74000001</v>
      </c>
      <c r="I53" s="85">
        <f>G53/H53*100</f>
        <v>104.47844239780298</v>
      </c>
    </row>
    <row r="54" spans="2:9" ht="20.25" customHeight="1" x14ac:dyDescent="0.3">
      <c r="B54" s="86" t="s">
        <v>115</v>
      </c>
      <c r="C54" s="115" t="s">
        <v>20</v>
      </c>
      <c r="D54" s="37">
        <f>FURS!D68</f>
        <v>4225174.5299999937</v>
      </c>
      <c r="E54" s="37">
        <f>FURS!E68</f>
        <v>4438341.5599999987</v>
      </c>
      <c r="F54" s="52">
        <f t="shared" si="6"/>
        <v>95.197146791920062</v>
      </c>
      <c r="G54" s="95">
        <f>FURS!G68</f>
        <v>36536729.059999995</v>
      </c>
      <c r="H54" s="95">
        <f>FURS!H68</f>
        <v>34475689.240000002</v>
      </c>
      <c r="I54" s="85">
        <f>G54/H54*100</f>
        <v>105.97824108940132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aefa815e832f7a94009a71ecf279a823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40e95d37451a9a0a60b6a70eba13ae9f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description="2019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avgust</Mesec>
    <Leto xmlns="31846968-95d7-4ba5-b9d7-02992289841a">2019</Leto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A3C42D-7BEC-4C92-ABF9-EAE00CFA45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88EE0E-9A65-442E-B0B8-9AD82EE37946}">
  <ds:schemaRefs>
    <ds:schemaRef ds:uri="31846968-95d7-4ba5-b9d7-02992289841a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2019-10-15T11:29:50Z</cp:lastPrinted>
  <dcterms:created xsi:type="dcterms:W3CDTF">2013-10-09T08:57:38Z</dcterms:created>
  <dcterms:modified xsi:type="dcterms:W3CDTF">2019-10-15T11:30:23Z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Realizacija JFP FURS FEB 2019_delovna.xlsx</vt:lpwstr>
  </property>
</Properties>
</file>