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6QQF2ERH\"/>
    </mc:Choice>
  </mc:AlternateContent>
  <bookViews>
    <workbookView xWindow="96" yWindow="12" windowWidth="15456" windowHeight="5952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FURS!$A$1:$I$77</definedName>
  </definedNames>
  <calcPr calcId="152511"/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G32" i="24" l="1"/>
  <c r="G31" i="24"/>
  <c r="D51" i="24"/>
  <c r="D34" i="24"/>
  <c r="D26" i="24"/>
  <c r="D46" i="24"/>
  <c r="D10" i="24"/>
  <c r="G10" i="24"/>
  <c r="G46" i="24"/>
  <c r="G26" i="24"/>
  <c r="G28" i="24"/>
  <c r="G34" i="24"/>
  <c r="G51" i="24"/>
  <c r="D54" i="24"/>
  <c r="D33" i="24"/>
  <c r="D45" i="24"/>
  <c r="D9" i="24"/>
  <c r="G7" i="24"/>
  <c r="G11" i="24"/>
  <c r="G43" i="24"/>
  <c r="G27" i="24"/>
  <c r="G37" i="24"/>
  <c r="G52" i="24"/>
  <c r="D53" i="24"/>
  <c r="D44" i="24"/>
  <c r="D17" i="24"/>
  <c r="D8" i="24"/>
  <c r="G8" i="24"/>
  <c r="G17" i="24"/>
  <c r="G44" i="24"/>
  <c r="G36" i="24"/>
  <c r="G53" i="24"/>
  <c r="D37" i="24"/>
  <c r="D27" i="24"/>
  <c r="D43" i="24"/>
  <c r="D11" i="24"/>
  <c r="D7" i="24"/>
  <c r="G9" i="24"/>
  <c r="G45" i="24"/>
  <c r="G29" i="24"/>
  <c r="G33" i="24"/>
  <c r="G35" i="24"/>
  <c r="D31" i="24"/>
  <c r="E29" i="24" l="1"/>
  <c r="E31" i="24"/>
  <c r="F31" i="24" s="1"/>
  <c r="H32" i="24"/>
  <c r="I32" i="24" s="1"/>
  <c r="H31" i="24"/>
  <c r="H28" i="24"/>
  <c r="I28" i="24" s="1"/>
  <c r="H29" i="24"/>
  <c r="I29" i="24" s="1"/>
  <c r="H54" i="24"/>
  <c r="H52" i="24"/>
  <c r="I52" i="24" s="1"/>
  <c r="H51" i="24"/>
  <c r="I51" i="24" s="1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I26" i="24" s="1"/>
  <c r="H27" i="24"/>
  <c r="I27" i="24" s="1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I7" i="24" s="1"/>
  <c r="H11" i="24"/>
  <c r="I11" i="24" s="1"/>
  <c r="H10" i="24"/>
  <c r="I10" i="24" s="1"/>
  <c r="H9" i="24"/>
  <c r="I9" i="24" s="1"/>
  <c r="E53" i="24"/>
  <c r="F53" i="24" s="1"/>
  <c r="E51" i="24"/>
  <c r="F51" i="24" s="1"/>
  <c r="E52" i="24"/>
  <c r="E54" i="24"/>
  <c r="F54" i="24" s="1"/>
  <c r="E37" i="24"/>
  <c r="E34" i="24"/>
  <c r="F34" i="24" s="1"/>
  <c r="E33" i="24"/>
  <c r="F33" i="24" s="1"/>
  <c r="E27" i="24"/>
  <c r="F27" i="24" s="1"/>
  <c r="E26" i="24"/>
  <c r="F26" i="24" s="1"/>
  <c r="E44" i="24"/>
  <c r="F44" i="24" s="1"/>
  <c r="E46" i="24"/>
  <c r="F46" i="24" s="1"/>
  <c r="E45" i="24"/>
  <c r="F45" i="24" s="1"/>
  <c r="E43" i="24"/>
  <c r="F43" i="24" s="1"/>
  <c r="E11" i="24"/>
  <c r="F11" i="24" s="1"/>
  <c r="E8" i="24"/>
  <c r="F8" i="24" s="1"/>
  <c r="E9" i="24"/>
  <c r="F9" i="24" s="1"/>
  <c r="E7" i="24"/>
  <c r="E6" i="24" s="1"/>
  <c r="E17" i="24"/>
  <c r="F17" i="24" s="1"/>
  <c r="E10" i="24"/>
  <c r="F10" i="24" s="1"/>
  <c r="G6" i="24"/>
  <c r="G5" i="24" s="1"/>
  <c r="G54" i="24"/>
  <c r="D52" i="24"/>
  <c r="D50" i="24" s="1"/>
  <c r="G30" i="24"/>
  <c r="E8" i="22"/>
  <c r="G25" i="24"/>
  <c r="G24" i="24" s="1"/>
  <c r="D6" i="24"/>
  <c r="D5" i="24" s="1"/>
  <c r="E39" i="22"/>
  <c r="D25" i="24"/>
  <c r="G42" i="24"/>
  <c r="D42" i="24"/>
  <c r="H6" i="24" l="1"/>
  <c r="H5" i="24" s="1"/>
  <c r="I5" i="24" s="1"/>
  <c r="E40" i="22"/>
  <c r="H50" i="24"/>
  <c r="I54" i="24"/>
  <c r="E42" i="24"/>
  <c r="F42" i="24" s="1"/>
  <c r="E25" i="24"/>
  <c r="F25" i="24" s="1"/>
  <c r="E5" i="24"/>
  <c r="F5" i="24" s="1"/>
  <c r="E50" i="24"/>
  <c r="F50" i="24" s="1"/>
  <c r="I31" i="24"/>
  <c r="H30" i="24"/>
  <c r="I30" i="24" s="1"/>
  <c r="H25" i="24"/>
  <c r="H24" i="24" s="1"/>
  <c r="I24" i="24" s="1"/>
  <c r="H42" i="24"/>
  <c r="I42" i="24" s="1"/>
  <c r="F7" i="24"/>
  <c r="G50" i="24"/>
  <c r="F52" i="24"/>
  <c r="F6" i="24"/>
  <c r="G23" i="24"/>
  <c r="E7" i="22"/>
  <c r="I6" i="24" l="1"/>
  <c r="I50" i="24"/>
  <c r="I25" i="24"/>
  <c r="H23" i="24"/>
  <c r="I23" i="24" s="1"/>
  <c r="E35" i="24"/>
  <c r="E38" i="22"/>
  <c r="D35" i="24"/>
  <c r="F35" i="24" l="1"/>
  <c r="E41" i="22" l="1"/>
  <c r="D29" i="24" l="1"/>
  <c r="F29" i="24" s="1"/>
  <c r="F37" i="24" l="1"/>
  <c r="D28" i="24"/>
  <c r="D24" i="24" s="1"/>
  <c r="E36" i="24" l="1"/>
  <c r="D32" i="24"/>
  <c r="D30" i="24" s="1"/>
  <c r="D23" i="24" s="1"/>
  <c r="E28" i="24"/>
  <c r="E24" i="24" s="1"/>
  <c r="D36" i="24"/>
  <c r="F36" i="24" l="1"/>
  <c r="E32" i="24"/>
  <c r="F32" i="24" s="1"/>
  <c r="F28" i="24"/>
  <c r="F24" i="24"/>
  <c r="E9" i="22" l="1"/>
  <c r="E30" i="24"/>
  <c r="F30" i="24" s="1"/>
  <c r="E23" i="24" l="1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<sst xmlns="http://schemas.openxmlformats.org/spreadsheetml/2006/main" count="307" uniqueCount="183">
  <si>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</si>
  <si>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</si>
  <si>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</si>
  <si>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</si>
  <si>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</si>
  <si>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</si>
  <si>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</si>
  <si>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</si>
  <si>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</si>
  <si>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</si>
  <si>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</si>
  <si>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</si>
  <si>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</si>
  <si>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</si>
  <si>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</si>
  <si>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</si>
  <si>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</si>
  <si>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</si>
  <si>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</si>
  <si>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</si>
  <si>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</si>
  <si>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</si>
  <si>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</si>
  <si>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</si>
  <si>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</si>
  <si>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</si>
  <si>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</si>
  <si>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</si>
  <si>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</si>
  <si>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</si>
  <si>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</si>
  <si>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</si>
  <si>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</si>
  <si>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</si>
  <si>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</si>
  <si>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</si>
  <si>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</si>
  <si>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</si>
  <si>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</si>
  <si>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</si>
  <si>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</si>
  <si>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</si>
  <si>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</si>
  <si>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</si>
  <si>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</si>
  <si>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</si>
  <si>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</si>
  <si>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</si>
  <si>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</si>
  <si>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</si>
  <si>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</si>
  <si>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</si>
  <si>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</si>
  <si>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</si>
  <si>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</si>
  <si>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</si>
  <si>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</si>
  <si>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</si>
  <si>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</si>
  <si>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</si>
  <si>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</si>
  <si>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</si>
  <si>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</si>
  <si>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</si>
  <si>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</si>
  <si>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</si>
  <si>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</si>
  <si>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</si>
  <si>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</si>
  <si>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</si>
  <si>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</si>
  <si>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</si>
  <si>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</si>
  <si>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</si>
  <si>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</si>
  <si>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</si>
  <si>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</si>
  <si>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</si>
  <si>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</si>
  <si>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</si>
  <si>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</si>
  <si>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</si>
  <si>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</si>
  <si>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</si>
  <si>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</si>
  <si>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</si>
  <si>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</si>
  <si>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</si>
  <si>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</si>
  <si>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</si>
  <si>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</si>
  <si>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</si>
  <si>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</si>
  <si>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</si>
  <si>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</si>
  <si>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</si>
  <si>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</si>
  <si>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</si>
  <si>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</si>
  <si>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</si>
  <si>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</si>
  <si>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</si>
  <si>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</si>
  <si>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</si>
  <si>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</si>
  <si>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</si>
  <si>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</si>
  <si>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</si>
  <si>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</si>
  <si>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</si>
  <si>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</si>
  <si>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</si>
  <si>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</si>
  <si>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</si>
  <si>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</si>
  <si>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</si>
  <si>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</si>
  <si>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</si>
  <si>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</si>
  <si>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</si>
  <si>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</si>
  <si>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</si>
  <si>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</si>
  <si>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</si>
  <si>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</si>
  <si>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</si>
  <si>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</si>
  <si>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</si>
  <si>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</si>
  <si>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</si>
  <si>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</si>
  <si>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</si>
  <si>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</si>
  <si>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</si>
  <si>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</si>
  <si>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</si>
  <si>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</si>
  <si>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</si>
  <si>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</si>
  <si>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</si>
  <si>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</si>
  <si>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</si>
  <si>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</si>
  <si>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</si>
  <si>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</si>
  <si>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</si>
  <si>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</si>
  <si>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</si>
  <si>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</si>
  <si>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>Vir: eDIS CDK - tabela STA in knjigovodski sistem CUKOD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</si>
  <si>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</si>
  <si>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</si>
  <si>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</si>
  <si>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</si>
  <si>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</si>
  <si>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</si>
  <si>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</si>
  <si>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</si>
  <si>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</si>
  <si>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</si>
  <si>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</si>
  <si>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</si>
  <si>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</si>
  <si>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</si>
  <si>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</si>
  <si>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</si>
  <si>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</si>
  <si>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</si>
  <si>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</si>
  <si>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</si>
  <si>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</si>
  <si>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</si>
  <si>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Indeks 2019/2018</t>
  </si>
  <si>
    <t>Dohodnina (1.1.1.+1.1.2.+1.1.3.+1.1.4.)</t>
  </si>
  <si>
    <t>DAVKI NA DOHODEK IN DOBIČEK (1.1.+1.2.+1.3.)</t>
  </si>
  <si>
    <t>PRISPEVKI ZA SOCIALNO VARNOST (2.1.+2.2.+2.3.+2.4.)</t>
  </si>
  <si>
    <t>DAVKI NA PREMOŽENJE (4.1.+4.2.+4.3.+4.4.)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</si>
  <si>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(5.1.+5.2.+5.3.+5.4.+5.5.+5.6.)</t>
    </r>
  </si>
  <si>
    <t>Trošarine (5.3.1.-5.3.2.)</t>
  </si>
  <si>
    <t>REALIZACIJA  MAREC 2018</t>
  </si>
  <si>
    <t>REALIZACIJA JANUAR - MAREC 2018</t>
  </si>
  <si>
    <t>REALIZACIJA JANUAR - MAREC 2019</t>
  </si>
  <si>
    <t xml:space="preserve"> REALIZACIJA  MAREC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</si>
</sst>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5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4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71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2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</cellStyleXfs>
  <cellXfs count="254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26" fillId="0" borderId="37" xfId="0" applyNumberFormat="1" applyFont="1" applyBorder="1" applyAlignment="1">
      <alignment horizontal="center" vertical="center" wrapText="1"/>
    </xf>
    <xf numFmtId="3" fontId="3" fillId="0" borderId="38" xfId="0" applyNumberFormat="1" applyFont="1" applyBorder="1" applyAlignment="1">
      <alignment horizontal="center"/>
    </xf>
    <xf numFmtId="3" fontId="3" fillId="0" borderId="0" xfId="0" applyNumberFormat="1" applyFont="1"/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40" xfId="48" applyFont="1" applyFill="1" applyBorder="1" applyAlignment="1">
      <alignment vertical="top"/>
    </xf>
    <xf numFmtId="0" fontId="23" fillId="38" borderId="27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1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8" xfId="48" applyNumberFormat="1" applyFont="1" applyFill="1" applyBorder="1"/>
    <xf numFmtId="3" fontId="1" fillId="0" borderId="1" xfId="0" applyNumberFormat="1" applyFont="1" applyBorder="1" applyAlignment="1"/>
    <xf numFmtId="0" fontId="23" fillId="38" borderId="41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9" xfId="28" applyFont="1" applyFill="1" applyBorder="1" applyAlignment="1">
      <alignment shrinkToFit="1"/>
    </xf>
    <xf numFmtId="0" fontId="0" fillId="35" borderId="19" xfId="0" applyFill="1" applyBorder="1"/>
    <xf numFmtId="3" fontId="28" fillId="35" borderId="29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9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4" xfId="0" applyNumberFormat="1" applyFont="1" applyFill="1" applyBorder="1" applyAlignment="1">
      <alignment horizontal="right" shrinkToFit="1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47" fillId="34" borderId="11" xfId="0" applyNumberFormat="1" applyFont="1" applyFill="1" applyBorder="1"/>
    <xf numFmtId="3" fontId="25" fillId="0" borderId="36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3" fontId="28" fillId="0" borderId="1" xfId="0" applyNumberFormat="1" applyFont="1" applyFill="1" applyBorder="1" applyAlignment="1">
      <alignment horizontal="right"/>
    </xf>
    <xf numFmtId="166" fontId="28" fillId="0" borderId="22" xfId="0" applyNumberFormat="1" applyFont="1" applyFill="1" applyBorder="1" applyAlignment="1">
      <alignment horizontal="right"/>
    </xf>
    <xf numFmtId="3" fontId="28" fillId="0" borderId="15" xfId="0" applyNumberFormat="1" applyFont="1" applyFill="1" applyBorder="1" applyAlignment="1">
      <alignment horizontal="right"/>
    </xf>
    <xf numFmtId="3" fontId="26" fillId="0" borderId="24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47" fillId="34" borderId="15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0" borderId="1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8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30" xfId="28" applyFont="1" applyFill="1" applyBorder="1" applyAlignment="1">
      <alignment wrapText="1"/>
    </xf>
    <xf numFmtId="3" fontId="47" fillId="35" borderId="15" xfId="0" applyNumberFormat="1" applyFont="1" applyFill="1" applyBorder="1" applyAlignment="1">
      <alignment horizontal="right"/>
    </xf>
    <xf numFmtId="3" fontId="47" fillId="35" borderId="1" xfId="0" applyNumberFormat="1" applyFont="1" applyFill="1" applyBorder="1" applyAlignment="1">
      <alignment horizontal="right"/>
    </xf>
    <xf numFmtId="166" fontId="47" fillId="35" borderId="38" xfId="0" applyNumberFormat="1" applyFont="1" applyFill="1" applyBorder="1" applyAlignment="1"/>
    <xf numFmtId="166" fontId="47" fillId="35" borderId="22" xfId="0" applyNumberFormat="1" applyFont="1" applyFill="1" applyBorder="1"/>
    <xf numFmtId="0" fontId="28" fillId="37" borderId="22" xfId="0" applyFont="1" applyFill="1" applyBorder="1" applyAlignment="1"/>
    <xf numFmtId="3" fontId="28" fillId="0" borderId="15" xfId="0" applyNumberFormat="1" applyFont="1" applyBorder="1" applyAlignment="1">
      <alignment horizontal="right"/>
    </xf>
    <xf numFmtId="3" fontId="28" fillId="0" borderId="1" xfId="0" applyNumberFormat="1" applyFont="1" applyBorder="1" applyAlignment="1">
      <alignment horizontal="right"/>
    </xf>
    <xf numFmtId="166" fontId="28" fillId="0" borderId="38" xfId="0" applyNumberFormat="1" applyFont="1" applyBorder="1" applyAlignment="1"/>
    <xf numFmtId="166" fontId="28" fillId="0" borderId="22" xfId="0" applyNumberFormat="1" applyFont="1" applyBorder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5" xfId="0" applyNumberFormat="1" applyFont="1" applyBorder="1" applyAlignment="1">
      <alignment horizontal="right"/>
    </xf>
    <xf numFmtId="3" fontId="39" fillId="0" borderId="1" xfId="0" applyNumberFormat="1" applyFont="1" applyBorder="1" applyAlignment="1">
      <alignment horizontal="right"/>
    </xf>
    <xf numFmtId="166" fontId="39" fillId="0" borderId="38" xfId="0" applyNumberFormat="1" applyFont="1" applyBorder="1" applyAlignment="1"/>
    <xf numFmtId="3" fontId="39" fillId="0" borderId="1" xfId="0" applyNumberFormat="1" applyFont="1" applyBorder="1"/>
    <xf numFmtId="166" fontId="39" fillId="0" borderId="22" xfId="0" applyNumberFormat="1" applyFont="1" applyBorder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5" xfId="0" applyNumberFormat="1" applyFont="1" applyBorder="1" applyAlignment="1">
      <alignment horizontal="right"/>
    </xf>
    <xf numFmtId="3" fontId="57" fillId="0" borderId="1" xfId="0" applyNumberFormat="1" applyFont="1" applyBorder="1" applyAlignment="1">
      <alignment horizontal="right"/>
    </xf>
    <xf numFmtId="166" fontId="57" fillId="0" borderId="38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22" xfId="0" applyNumberFormat="1" applyFont="1" applyBorder="1"/>
    <xf numFmtId="0" fontId="47" fillId="35" borderId="30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5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166" fontId="1" fillId="0" borderId="38" xfId="0" applyNumberFormat="1" applyFont="1" applyBorder="1" applyAlignment="1"/>
    <xf numFmtId="166" fontId="1" fillId="0" borderId="22" xfId="0" applyNumberFormat="1" applyFont="1" applyBorder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9" xfId="0" applyNumberFormat="1" applyFont="1" applyFill="1" applyBorder="1" applyAlignment="1"/>
    <xf numFmtId="166" fontId="28" fillId="0" borderId="31" xfId="0" applyNumberFormat="1" applyFont="1" applyFill="1" applyBorder="1"/>
    <xf numFmtId="3" fontId="57" fillId="0" borderId="15" xfId="0" quotePrefix="1" applyNumberFormat="1" applyFont="1" applyFill="1" applyBorder="1" applyAlignment="1">
      <alignment horizontal="right"/>
    </xf>
    <xf numFmtId="3" fontId="57" fillId="0" borderId="1" xfId="0" quotePrefix="1" applyNumberFormat="1" applyFont="1" applyFill="1" applyBorder="1" applyAlignment="1">
      <alignment horizontal="right"/>
    </xf>
    <xf numFmtId="166" fontId="57" fillId="0" borderId="38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22" xfId="0" quotePrefix="1" applyNumberFormat="1" applyFont="1" applyFill="1" applyBorder="1"/>
    <xf numFmtId="166" fontId="57" fillId="0" borderId="38" xfId="0" applyNumberFormat="1" applyFont="1" applyFill="1" applyBorder="1" applyAlignment="1"/>
    <xf numFmtId="166" fontId="57" fillId="0" borderId="22" xfId="0" applyNumberFormat="1" applyFont="1" applyFill="1" applyBorder="1"/>
    <xf numFmtId="3" fontId="28" fillId="0" borderId="15" xfId="0" quotePrefix="1" applyNumberFormat="1" applyFont="1" applyFill="1" applyBorder="1" applyAlignment="1">
      <alignment horizontal="right"/>
    </xf>
    <xf numFmtId="3" fontId="28" fillId="0" borderId="1" xfId="0" quotePrefix="1" applyNumberFormat="1" applyFont="1" applyFill="1" applyBorder="1" applyAlignment="1">
      <alignment horizontal="right"/>
    </xf>
    <xf numFmtId="166" fontId="28" fillId="0" borderId="38" xfId="0" applyNumberFormat="1" applyFont="1" applyFill="1" applyBorder="1" applyAlignment="1"/>
    <xf numFmtId="166" fontId="28" fillId="0" borderId="22" xfId="0" applyNumberFormat="1" applyFont="1" applyFill="1" applyBorder="1"/>
    <xf numFmtId="49" fontId="58" fillId="37" borderId="31" xfId="0" applyNumberFormat="1" applyFont="1" applyFill="1" applyBorder="1" applyAlignment="1">
      <alignment horizontal="left" wrapText="1"/>
    </xf>
    <xf numFmtId="3" fontId="57" fillId="0" borderId="15" xfId="0" applyNumberFormat="1" applyFont="1" applyFill="1" applyBorder="1" applyAlignment="1">
      <alignment horizontal="right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9" xfId="0" applyNumberFormat="1" applyFont="1" applyFill="1" applyBorder="1" applyAlignment="1"/>
    <xf numFmtId="166" fontId="47" fillId="34" borderId="31" xfId="0" applyNumberFormat="1" applyFont="1" applyFill="1" applyBorder="1"/>
    <xf numFmtId="0" fontId="47" fillId="35" borderId="22" xfId="28" applyFont="1" applyFill="1" applyBorder="1" applyAlignment="1">
      <alignment wrapText="1"/>
    </xf>
    <xf numFmtId="166" fontId="47" fillId="35" borderId="39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166" fontId="47" fillId="35" borderId="31" xfId="0" applyNumberFormat="1" applyFont="1" applyFill="1" applyBorder="1"/>
    <xf numFmtId="3" fontId="28" fillId="0" borderId="35" xfId="0" applyNumberFormat="1" applyFont="1" applyBorder="1" applyAlignment="1">
      <alignment horizontal="right"/>
    </xf>
    <xf numFmtId="3" fontId="28" fillId="0" borderId="35" xfId="0" applyNumberFormat="1" applyFont="1" applyBorder="1"/>
    <xf numFmtId="3" fontId="1" fillId="0" borderId="35" xfId="0" applyNumberFormat="1" applyFont="1" applyBorder="1" applyAlignment="1">
      <alignment horizontal="right"/>
    </xf>
    <xf numFmtId="166" fontId="1" fillId="0" borderId="38" xfId="0" applyNumberFormat="1" applyFont="1" applyFill="1" applyBorder="1" applyAlignment="1"/>
    <xf numFmtId="3" fontId="1" fillId="0" borderId="35" xfId="0" applyNumberFormat="1" applyFont="1" applyBorder="1"/>
    <xf numFmtId="166" fontId="1" fillId="0" borderId="30" xfId="0" applyNumberFormat="1" applyFont="1" applyFill="1" applyBorder="1"/>
    <xf numFmtId="166" fontId="47" fillId="34" borderId="22" xfId="0" applyNumberFormat="1" applyFont="1" applyFill="1" applyBorder="1"/>
    <xf numFmtId="3" fontId="28" fillId="0" borderId="18" xfId="0" applyNumberFormat="1" applyFont="1" applyFill="1" applyBorder="1" applyAlignment="1">
      <alignment horizontal="right"/>
    </xf>
    <xf numFmtId="3" fontId="28" fillId="0" borderId="35" xfId="0" applyNumberFormat="1" applyFont="1" applyFill="1" applyBorder="1" applyAlignment="1">
      <alignment horizontal="right"/>
    </xf>
    <xf numFmtId="3" fontId="28" fillId="0" borderId="35" xfId="0" applyNumberFormat="1" applyFont="1" applyFill="1" applyBorder="1"/>
    <xf numFmtId="166" fontId="28" fillId="0" borderId="32" xfId="0" applyNumberFormat="1" applyFont="1" applyFill="1" applyBorder="1"/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5" xfId="0" applyNumberFormat="1" applyFont="1" applyFill="1" applyBorder="1" applyAlignment="1">
      <alignment horizontal="right"/>
    </xf>
    <xf numFmtId="3" fontId="47" fillId="41" borderId="1" xfId="0" applyNumberFormat="1" applyFont="1" applyFill="1" applyBorder="1" applyAlignment="1">
      <alignment horizontal="right"/>
    </xf>
    <xf numFmtId="166" fontId="47" fillId="41" borderId="38" xfId="0" applyNumberFormat="1" applyFont="1" applyFill="1" applyBorder="1" applyAlignment="1"/>
    <xf numFmtId="3" fontId="47" fillId="41" borderId="1" xfId="0" applyNumberFormat="1" applyFont="1" applyFill="1" applyBorder="1"/>
    <xf numFmtId="166" fontId="47" fillId="41" borderId="22" xfId="0" applyNumberFormat="1" applyFont="1" applyFill="1" applyBorder="1"/>
    <xf numFmtId="0" fontId="47" fillId="0" borderId="22" xfId="0" applyFont="1" applyFill="1" applyBorder="1" applyAlignment="1" applyProtection="1">
      <alignment wrapText="1"/>
    </xf>
    <xf numFmtId="3" fontId="47" fillId="0" borderId="15" xfId="0" applyNumberFormat="1" applyFont="1" applyFill="1" applyBorder="1" applyAlignment="1">
      <alignment horizontal="right"/>
    </xf>
    <xf numFmtId="3" fontId="47" fillId="0" borderId="1" xfId="0" applyNumberFormat="1" applyFont="1" applyFill="1" applyBorder="1" applyAlignment="1">
      <alignment horizontal="right"/>
    </xf>
    <xf numFmtId="166" fontId="47" fillId="0" borderId="38" xfId="0" applyNumberFormat="1" applyFont="1" applyFill="1" applyBorder="1" applyAlignment="1"/>
    <xf numFmtId="166" fontId="47" fillId="0" borderId="32" xfId="0" applyNumberFormat="1" applyFont="1" applyFill="1" applyBorder="1"/>
    <xf numFmtId="0" fontId="47" fillId="0" borderId="15" xfId="45" applyFont="1" applyFill="1" applyBorder="1" applyAlignment="1" applyProtection="1">
      <alignment horizontal="right"/>
    </xf>
    <xf numFmtId="166" fontId="47" fillId="0" borderId="38" xfId="0" applyNumberFormat="1" applyFont="1" applyFill="1" applyBorder="1" applyAlignment="1">
      <alignment horizontal="right"/>
    </xf>
    <xf numFmtId="166" fontId="47" fillId="0" borderId="32" xfId="0" applyNumberFormat="1" applyFont="1" applyFill="1" applyBorder="1" applyAlignment="1">
      <alignment horizontal="right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23" xfId="28" applyFont="1" applyFill="1" applyBorder="1" applyAlignment="1"/>
    <xf numFmtId="3" fontId="47" fillId="42" borderId="19" xfId="0" applyNumberFormat="1" applyFont="1" applyFill="1" applyBorder="1" applyAlignment="1">
      <alignment horizontal="right"/>
    </xf>
    <xf numFmtId="3" fontId="47" fillId="42" borderId="29" xfId="0" applyNumberFormat="1" applyFont="1" applyFill="1" applyBorder="1" applyAlignment="1">
      <alignment horizontal="right"/>
    </xf>
    <xf numFmtId="166" fontId="47" fillId="42" borderId="44" xfId="0" applyNumberFormat="1" applyFont="1" applyFill="1" applyBorder="1" applyAlignment="1"/>
    <xf numFmtId="3" fontId="47" fillId="42" borderId="26" xfId="0" applyNumberFormat="1" applyFont="1" applyFill="1" applyBorder="1"/>
    <xf numFmtId="3" fontId="47" fillId="42" borderId="29" xfId="0" applyNumberFormat="1" applyFont="1" applyFill="1" applyBorder="1"/>
    <xf numFmtId="166" fontId="47" fillId="42" borderId="33" xfId="0" applyNumberFormat="1" applyFont="1" applyFill="1" applyBorder="1"/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3" fontId="32" fillId="0" borderId="34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11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CCFFFF"/>
      <color rgb="FFFFFFCC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89C-4CF1-8CA9-66C79C06B91F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89C-4CF1-8CA9-66C79C06B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071488"/>
        <c:axId val="160431496"/>
      </c:barChart>
      <c:catAx>
        <c:axId val="186071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0431496"/>
        <c:crosses val="autoZero"/>
        <c:auto val="1"/>
        <c:lblAlgn val="ctr"/>
        <c:lblOffset val="100"/>
        <c:noMultiLvlLbl val="0"/>
      </c:catAx>
      <c:valAx>
        <c:axId val="16043149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86071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354-47C2-8EC8-A46066EF6464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11.079787209357645</c:v>
                </c:pt>
                <c:pt idx="1">
                  <c:v>22.142451487804109</c:v>
                </c:pt>
                <c:pt idx="2">
                  <c:v>14.509607501133054</c:v>
                </c:pt>
                <c:pt idx="3">
                  <c:v>52.268153801705196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354-47C2-8EC8-A46066EF6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055-43BC-96A2-7A1FD8114B7A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6055-43BC-96A2-7A1FD8114B7A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6055-43BC-96A2-7A1FD8114B7A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6055-43BC-96A2-7A1FD8114B7A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055-43BC-96A2-7A1FD8114B7A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10.321999188406986</c:v>
                </c:pt>
                <c:pt idx="1">
                  <c:v>20.621970653824615</c:v>
                </c:pt>
                <c:pt idx="2">
                  <c:v>16.567644144101937</c:v>
                </c:pt>
                <c:pt idx="3">
                  <c:v>52.488386013666464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055-43BC-96A2-7A1FD8114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71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zoomScaleNormal="100" workbookViewId="0">
      <selection activeCell="D78" sqref="D78"/>
    </sheetView>
  </sheetViews>
  <sheetFormatPr defaultColWidth="11.5546875" defaultRowHeight="14.4" x14ac:dyDescent="0.3"/>
  <cols>
    <col min="1" max="1" width="3.109375" style="127" customWidth="1"/>
    <col min="2" max="2" width="6.88671875" style="127" customWidth="1"/>
    <col min="3" max="3" width="57.109375" style="127" customWidth="1"/>
    <col min="4" max="4" width="20.6640625" style="249" customWidth="1"/>
    <col min="5" max="5" width="20" style="249" customWidth="1"/>
    <col min="6" max="6" width="10.88671875" style="127" customWidth="1"/>
    <col min="7" max="8" width="20.6640625" style="127" customWidth="1"/>
    <col min="9" max="9" width="11.44140625" style="127" customWidth="1"/>
    <col min="10" max="16384" width="11.5546875" style="127"/>
  </cols>
  <sheetData>
    <row r="1" spans="1:10" x14ac:dyDescent="0.3">
      <c r="B1" s="6" t="s">
        <v>121</v>
      </c>
      <c r="C1" s="6"/>
      <c r="D1" s="147"/>
      <c r="E1" s="147"/>
      <c r="F1" s="6"/>
      <c r="G1" s="117"/>
      <c r="H1" s="117"/>
      <c r="I1" s="117"/>
    </row>
    <row r="2" spans="1:10" x14ac:dyDescent="0.3">
      <c r="B2" s="6" t="s">
        <v>122</v>
      </c>
      <c r="C2" s="6"/>
      <c r="D2" s="147"/>
      <c r="E2" s="147"/>
      <c r="F2" s="6"/>
      <c r="G2" s="7"/>
      <c r="H2" s="117"/>
      <c r="I2" s="117"/>
    </row>
    <row r="3" spans="1:10" x14ac:dyDescent="0.3">
      <c r="B3" s="6" t="s">
        <v>130</v>
      </c>
      <c r="C3" s="6"/>
      <c r="D3" s="147"/>
      <c r="E3" s="147"/>
      <c r="F3" s="6"/>
      <c r="G3" s="117"/>
      <c r="H3" s="117"/>
      <c r="I3" s="117"/>
    </row>
    <row r="4" spans="1:10" x14ac:dyDescent="0.3">
      <c r="B4" s="117"/>
      <c r="C4" s="6"/>
      <c r="D4" s="147"/>
      <c r="E4" s="147"/>
      <c r="F4" s="6"/>
      <c r="G4" s="117"/>
      <c r="H4" s="117"/>
      <c r="I4" s="117"/>
    </row>
    <row r="5" spans="1:10" x14ac:dyDescent="0.3">
      <c r="B5" s="12"/>
      <c r="C5" s="1"/>
      <c r="D5" s="147"/>
      <c r="E5" s="147"/>
      <c r="F5" s="6"/>
      <c r="G5" s="117"/>
      <c r="H5" s="117"/>
      <c r="I5" s="117"/>
    </row>
    <row r="6" spans="1:10" ht="15" thickBot="1" x14ac:dyDescent="0.35">
      <c r="A6" s="250"/>
      <c r="B6" s="251" t="s">
        <v>105</v>
      </c>
      <c r="C6" s="251"/>
      <c r="D6" s="251"/>
      <c r="E6" s="251"/>
      <c r="F6" s="251"/>
      <c r="G6" s="251"/>
      <c r="H6" s="251"/>
      <c r="I6" s="251"/>
    </row>
    <row r="7" spans="1:10" ht="53.25" customHeight="1" x14ac:dyDescent="0.3">
      <c r="A7" s="250"/>
      <c r="B7" s="8"/>
      <c r="C7" s="20"/>
      <c r="D7" s="124" t="s">
        <v>182</v>
      </c>
      <c r="E7" s="125" t="s">
        <v>179</v>
      </c>
      <c r="F7" s="14" t="s">
        <v>172</v>
      </c>
      <c r="G7" s="125" t="s">
        <v>181</v>
      </c>
      <c r="H7" s="125" t="s">
        <v>180</v>
      </c>
      <c r="I7" s="135" t="s">
        <v>172</v>
      </c>
    </row>
    <row r="8" spans="1:10" s="141" customFormat="1" ht="19.2" customHeight="1" x14ac:dyDescent="0.25">
      <c r="A8" s="250"/>
      <c r="B8" s="9" t="s">
        <v>60</v>
      </c>
      <c r="C8" s="21" t="s">
        <v>123</v>
      </c>
      <c r="D8" s="136">
        <v>1</v>
      </c>
      <c r="E8" s="10">
        <v>2</v>
      </c>
      <c r="F8" s="15" t="s">
        <v>125</v>
      </c>
      <c r="G8" s="10">
        <v>1</v>
      </c>
      <c r="H8" s="10">
        <v>2</v>
      </c>
      <c r="I8" s="11" t="s">
        <v>125</v>
      </c>
    </row>
    <row r="9" spans="1:10" s="141" customFormat="1" ht="22.95" customHeight="1" x14ac:dyDescent="0.3">
      <c r="A9" s="250"/>
      <c r="B9" s="120" t="s">
        <v>21</v>
      </c>
      <c r="C9" s="148" t="s">
        <v>97</v>
      </c>
      <c r="D9" s="137">
        <v>1247483296.3500001</v>
      </c>
      <c r="E9" s="121">
        <v>1170359083.9900005</v>
      </c>
      <c r="F9" s="149">
        <v>106.58979055360231</v>
      </c>
      <c r="G9" s="121">
        <v>3992455762.9299994</v>
      </c>
      <c r="H9" s="121">
        <v>3715450380.3100004</v>
      </c>
      <c r="I9" s="150">
        <v>107.4554994486802</v>
      </c>
      <c r="J9" s="16"/>
    </row>
    <row r="10" spans="1:10" s="141" customFormat="1" ht="31.95" customHeight="1" x14ac:dyDescent="0.3">
      <c r="A10" s="250"/>
      <c r="B10" s="151" t="s">
        <v>22</v>
      </c>
      <c r="C10" s="152" t="s">
        <v>174</v>
      </c>
      <c r="D10" s="153">
        <v>285268575.11000007</v>
      </c>
      <c r="E10" s="154">
        <v>269375227.02999997</v>
      </c>
      <c r="F10" s="155">
        <v>105.90007784131912</v>
      </c>
      <c r="G10" s="143">
        <v>854966541.91000021</v>
      </c>
      <c r="H10" s="143">
        <v>785373747.11000001</v>
      </c>
      <c r="I10" s="156">
        <v>108.86110530891644</v>
      </c>
      <c r="J10" s="16"/>
    </row>
    <row r="11" spans="1:10" s="141" customFormat="1" ht="22.95" customHeight="1" x14ac:dyDescent="0.25">
      <c r="A11" s="250"/>
      <c r="B11" s="2" t="s">
        <v>23</v>
      </c>
      <c r="C11" s="157" t="s">
        <v>173</v>
      </c>
      <c r="D11" s="158">
        <v>218871555.23000008</v>
      </c>
      <c r="E11" s="159">
        <v>199364823.38</v>
      </c>
      <c r="F11" s="160">
        <v>109.78444016315719</v>
      </c>
      <c r="G11" s="129">
        <v>658584633.52000022</v>
      </c>
      <c r="H11" s="129">
        <v>599839635.44000006</v>
      </c>
      <c r="I11" s="161">
        <v>109.79345055064742</v>
      </c>
      <c r="J11" s="16"/>
    </row>
    <row r="12" spans="1:10" s="141" customFormat="1" ht="19.95" customHeight="1" x14ac:dyDescent="0.25">
      <c r="A12" s="250"/>
      <c r="B12" s="162" t="s">
        <v>24</v>
      </c>
      <c r="C12" s="163" t="s">
        <v>62</v>
      </c>
      <c r="D12" s="164">
        <v>1708563.9299999997</v>
      </c>
      <c r="E12" s="165">
        <v>1634657.9599999995</v>
      </c>
      <c r="F12" s="166">
        <v>104.52118864058878</v>
      </c>
      <c r="G12" s="167">
        <v>5374919.7400000002</v>
      </c>
      <c r="H12" s="167">
        <v>5464250.0800000001</v>
      </c>
      <c r="I12" s="168">
        <v>98.36518573103082</v>
      </c>
      <c r="J12" s="16"/>
    </row>
    <row r="13" spans="1:10" s="141" customFormat="1" ht="19.95" customHeight="1" x14ac:dyDescent="0.25">
      <c r="A13" s="250"/>
      <c r="B13" s="169" t="s">
        <v>63</v>
      </c>
      <c r="C13" s="170" t="s">
        <v>0</v>
      </c>
      <c r="D13" s="171">
        <v>1856317.8899999997</v>
      </c>
      <c r="E13" s="172">
        <v>1803338.0599999996</v>
      </c>
      <c r="F13" s="173">
        <v>102.93787566375659</v>
      </c>
      <c r="G13" s="175">
        <v>6549458.75</v>
      </c>
      <c r="H13" s="175">
        <v>6980429.1200000001</v>
      </c>
      <c r="I13" s="176">
        <v>93.82601896543575</v>
      </c>
      <c r="J13" s="16"/>
    </row>
    <row r="14" spans="1:10" s="141" customFormat="1" ht="19.95" customHeight="1" x14ac:dyDescent="0.25">
      <c r="A14" s="250"/>
      <c r="B14" s="169" t="s">
        <v>25</v>
      </c>
      <c r="C14" s="170" t="s">
        <v>1</v>
      </c>
      <c r="D14" s="171">
        <v>147753.95999999996</v>
      </c>
      <c r="E14" s="172">
        <v>168680.10000000009</v>
      </c>
      <c r="F14" s="173">
        <v>87.594185680468456</v>
      </c>
      <c r="G14" s="175">
        <v>1174539.01</v>
      </c>
      <c r="H14" s="175">
        <v>1516179.04</v>
      </c>
      <c r="I14" s="176">
        <v>77.467039116963392</v>
      </c>
      <c r="J14" s="16"/>
    </row>
    <row r="15" spans="1:10" s="141" customFormat="1" ht="19.95" customHeight="1" x14ac:dyDescent="0.25">
      <c r="A15" s="250"/>
      <c r="B15" s="162" t="s">
        <v>26</v>
      </c>
      <c r="C15" s="163" t="s">
        <v>64</v>
      </c>
      <c r="D15" s="164">
        <v>206298835.11000007</v>
      </c>
      <c r="E15" s="165">
        <v>189153468.13999999</v>
      </c>
      <c r="F15" s="166">
        <v>109.0642625475469</v>
      </c>
      <c r="G15" s="167">
        <v>615234407.33000016</v>
      </c>
      <c r="H15" s="167">
        <v>558183015.5</v>
      </c>
      <c r="I15" s="168">
        <v>110.22091146555142</v>
      </c>
      <c r="J15" s="16"/>
    </row>
    <row r="16" spans="1:10" s="141" customFormat="1" ht="19.95" customHeight="1" x14ac:dyDescent="0.25">
      <c r="A16" s="250"/>
      <c r="B16" s="162" t="s">
        <v>27</v>
      </c>
      <c r="C16" s="163" t="s">
        <v>144</v>
      </c>
      <c r="D16" s="164">
        <v>10780898.149999999</v>
      </c>
      <c r="E16" s="165">
        <v>8535004.5199999996</v>
      </c>
      <c r="F16" s="166">
        <v>126.31391260235677</v>
      </c>
      <c r="G16" s="167">
        <v>37723558.969999999</v>
      </c>
      <c r="H16" s="167">
        <v>35503437.609999999</v>
      </c>
      <c r="I16" s="168">
        <v>106.25325745745442</v>
      </c>
      <c r="J16" s="16"/>
    </row>
    <row r="17" spans="1:10" s="141" customFormat="1" ht="19.95" customHeight="1" x14ac:dyDescent="0.25">
      <c r="A17" s="250"/>
      <c r="B17" s="162" t="s">
        <v>28</v>
      </c>
      <c r="C17" s="163" t="s">
        <v>2</v>
      </c>
      <c r="D17" s="164">
        <v>83258.040000000008</v>
      </c>
      <c r="E17" s="165">
        <v>41692.760000000009</v>
      </c>
      <c r="F17" s="166">
        <v>199.69423947946837</v>
      </c>
      <c r="G17" s="167">
        <v>251747.48</v>
      </c>
      <c r="H17" s="167">
        <v>688932.25</v>
      </c>
      <c r="I17" s="168">
        <v>36.541688968690316</v>
      </c>
      <c r="J17" s="16"/>
    </row>
    <row r="18" spans="1:10" s="141" customFormat="1" ht="22.95" customHeight="1" x14ac:dyDescent="0.25">
      <c r="A18" s="250"/>
      <c r="B18" s="2" t="s">
        <v>29</v>
      </c>
      <c r="C18" s="157" t="s">
        <v>3</v>
      </c>
      <c r="D18" s="158">
        <v>66348732.680000007</v>
      </c>
      <c r="E18" s="159">
        <v>69991110.899999991</v>
      </c>
      <c r="F18" s="160">
        <v>94.795941694361673</v>
      </c>
      <c r="G18" s="129">
        <v>196233044.62</v>
      </c>
      <c r="H18" s="129">
        <v>186108710.06999999</v>
      </c>
      <c r="I18" s="161">
        <v>105.44001113445577</v>
      </c>
      <c r="J18" s="16"/>
    </row>
    <row r="19" spans="1:10" s="141" customFormat="1" ht="22.95" customHeight="1" x14ac:dyDescent="0.25">
      <c r="A19" s="250"/>
      <c r="B19" s="2" t="s">
        <v>30</v>
      </c>
      <c r="C19" s="157" t="s">
        <v>4</v>
      </c>
      <c r="D19" s="158">
        <v>48287.200000000012</v>
      </c>
      <c r="E19" s="159">
        <v>19292.75</v>
      </c>
      <c r="F19" s="160">
        <v>250.286765753975</v>
      </c>
      <c r="G19" s="129">
        <v>148863.77000000002</v>
      </c>
      <c r="H19" s="129">
        <v>-574598.40000000002</v>
      </c>
      <c r="I19" s="161">
        <v>-25.907445965738855</v>
      </c>
      <c r="J19" s="16"/>
    </row>
    <row r="20" spans="1:10" s="141" customFormat="1" ht="34.950000000000003" customHeight="1" x14ac:dyDescent="0.3">
      <c r="A20" s="250"/>
      <c r="B20" s="151" t="s">
        <v>31</v>
      </c>
      <c r="C20" s="152" t="s">
        <v>175</v>
      </c>
      <c r="D20" s="153">
        <v>570096290.29999971</v>
      </c>
      <c r="E20" s="154">
        <v>540975198.04000044</v>
      </c>
      <c r="F20" s="155">
        <v>105.38307345059579</v>
      </c>
      <c r="G20" s="143">
        <v>1708108537.4499993</v>
      </c>
      <c r="H20" s="143">
        <v>1589854112.8600004</v>
      </c>
      <c r="I20" s="156">
        <v>107.4380676587533</v>
      </c>
      <c r="J20" s="16"/>
    </row>
    <row r="21" spans="1:10" s="141" customFormat="1" ht="22.95" customHeight="1" x14ac:dyDescent="0.25">
      <c r="A21" s="250"/>
      <c r="B21" s="2" t="s">
        <v>32</v>
      </c>
      <c r="C21" s="157" t="s">
        <v>5</v>
      </c>
      <c r="D21" s="158">
        <v>3263935.37</v>
      </c>
      <c r="E21" s="159">
        <v>3063022.7599999988</v>
      </c>
      <c r="F21" s="160">
        <v>106.559292102681</v>
      </c>
      <c r="G21" s="129">
        <v>9817384.4699999988</v>
      </c>
      <c r="H21" s="129">
        <v>9110712.879999999</v>
      </c>
      <c r="I21" s="161">
        <v>107.75649062052321</v>
      </c>
      <c r="J21" s="16"/>
    </row>
    <row r="22" spans="1:10" s="141" customFormat="1" ht="22.95" customHeight="1" x14ac:dyDescent="0.25">
      <c r="A22" s="250"/>
      <c r="B22" s="2" t="s">
        <v>33</v>
      </c>
      <c r="C22" s="157" t="s">
        <v>6</v>
      </c>
      <c r="D22" s="158">
        <v>2932292.2100000018</v>
      </c>
      <c r="E22" s="159">
        <v>2761108.2800000003</v>
      </c>
      <c r="F22" s="160">
        <v>106.19982675942001</v>
      </c>
      <c r="G22" s="129">
        <v>8809253.3500000015</v>
      </c>
      <c r="H22" s="129">
        <v>8179330.0700000003</v>
      </c>
      <c r="I22" s="161">
        <v>107.70140432784858</v>
      </c>
      <c r="J22" s="16"/>
    </row>
    <row r="23" spans="1:10" s="141" customFormat="1" ht="22.95" customHeight="1" x14ac:dyDescent="0.25">
      <c r="A23" s="250"/>
      <c r="B23" s="2" t="s">
        <v>34</v>
      </c>
      <c r="C23" s="157" t="s">
        <v>7</v>
      </c>
      <c r="D23" s="158">
        <v>363263645.53999972</v>
      </c>
      <c r="E23" s="159">
        <v>342137714.88000035</v>
      </c>
      <c r="F23" s="160">
        <v>106.17468631524851</v>
      </c>
      <c r="G23" s="129">
        <v>1088114911.2099996</v>
      </c>
      <c r="H23" s="129">
        <v>1013025011.5600003</v>
      </c>
      <c r="I23" s="161">
        <v>107.41244281168983</v>
      </c>
      <c r="J23" s="16"/>
    </row>
    <row r="24" spans="1:10" s="141" customFormat="1" ht="22.95" customHeight="1" x14ac:dyDescent="0.25">
      <c r="A24" s="250"/>
      <c r="B24" s="2" t="s">
        <v>35</v>
      </c>
      <c r="C24" s="157" t="s">
        <v>8</v>
      </c>
      <c r="D24" s="158">
        <v>200636417.17999995</v>
      </c>
      <c r="E24" s="159">
        <v>193013352.12000006</v>
      </c>
      <c r="F24" s="160">
        <v>103.94950140820333</v>
      </c>
      <c r="G24" s="129">
        <v>601366988.41999996</v>
      </c>
      <c r="H24" s="129">
        <v>559539058.35000002</v>
      </c>
      <c r="I24" s="161">
        <v>107.47542632561601</v>
      </c>
      <c r="J24" s="16"/>
    </row>
    <row r="25" spans="1:10" s="141" customFormat="1" ht="31.95" customHeight="1" x14ac:dyDescent="0.3">
      <c r="A25" s="250"/>
      <c r="B25" s="151" t="s">
        <v>36</v>
      </c>
      <c r="C25" s="152" t="s">
        <v>66</v>
      </c>
      <c r="D25" s="153">
        <v>1712186.96</v>
      </c>
      <c r="E25" s="154">
        <v>1673027.0299999998</v>
      </c>
      <c r="F25" s="155">
        <v>102.34066331851197</v>
      </c>
      <c r="G25" s="143">
        <v>5311681.5999999996</v>
      </c>
      <c r="H25" s="143">
        <v>5000385.21</v>
      </c>
      <c r="I25" s="156">
        <v>106.22544817902137</v>
      </c>
      <c r="J25" s="16"/>
    </row>
    <row r="26" spans="1:10" s="141" customFormat="1" ht="22.95" customHeight="1" x14ac:dyDescent="0.25">
      <c r="A26" s="250"/>
      <c r="B26" s="2" t="s">
        <v>37</v>
      </c>
      <c r="C26" s="157" t="s">
        <v>9</v>
      </c>
      <c r="D26" s="158">
        <v>1712186.96</v>
      </c>
      <c r="E26" s="159">
        <v>1673027.0299999998</v>
      </c>
      <c r="F26" s="160">
        <v>102.34066331851197</v>
      </c>
      <c r="G26" s="129">
        <v>5311681.5999999996</v>
      </c>
      <c r="H26" s="129">
        <v>5000385.21</v>
      </c>
      <c r="I26" s="161">
        <v>106.22544817902137</v>
      </c>
      <c r="J26" s="16"/>
    </row>
    <row r="27" spans="1:10" s="141" customFormat="1" ht="31.95" customHeight="1" x14ac:dyDescent="0.3">
      <c r="A27" s="250"/>
      <c r="B27" s="151" t="s">
        <v>38</v>
      </c>
      <c r="C27" s="177" t="s">
        <v>176</v>
      </c>
      <c r="D27" s="153">
        <v>7612426.8400000008</v>
      </c>
      <c r="E27" s="154">
        <v>8247161.9900000002</v>
      </c>
      <c r="F27" s="155">
        <v>92.303593032734895</v>
      </c>
      <c r="G27" s="143">
        <v>26324012.18</v>
      </c>
      <c r="H27" s="143">
        <v>28087917.93</v>
      </c>
      <c r="I27" s="156">
        <v>93.720055169642819</v>
      </c>
      <c r="J27" s="16"/>
    </row>
    <row r="28" spans="1:10" s="141" customFormat="1" ht="22.95" customHeight="1" x14ac:dyDescent="0.25">
      <c r="A28" s="250"/>
      <c r="B28" s="2" t="s">
        <v>39</v>
      </c>
      <c r="C28" s="157" t="s">
        <v>10</v>
      </c>
      <c r="D28" s="158">
        <v>2697667.7100000009</v>
      </c>
      <c r="E28" s="159">
        <v>3941409.8900000006</v>
      </c>
      <c r="F28" s="160">
        <v>68.444231513307557</v>
      </c>
      <c r="G28" s="129">
        <v>12973202.400000002</v>
      </c>
      <c r="H28" s="129">
        <v>15827569.670000002</v>
      </c>
      <c r="I28" s="161">
        <v>81.965852436522553</v>
      </c>
      <c r="J28" s="16"/>
    </row>
    <row r="29" spans="1:10" s="141" customFormat="1" ht="19.95" customHeight="1" x14ac:dyDescent="0.25">
      <c r="A29" s="250"/>
      <c r="B29" s="178" t="s">
        <v>67</v>
      </c>
      <c r="C29" s="179" t="s">
        <v>68</v>
      </c>
      <c r="D29" s="180">
        <v>-23443.35</v>
      </c>
      <c r="E29" s="181">
        <v>1620.1999999999998</v>
      </c>
      <c r="F29" s="182">
        <v>-1446.941735588199</v>
      </c>
      <c r="G29" s="94">
        <v>6345.4699999999993</v>
      </c>
      <c r="H29" s="94">
        <v>6191.53</v>
      </c>
      <c r="I29" s="183">
        <v>102.48629983219011</v>
      </c>
      <c r="J29" s="16"/>
    </row>
    <row r="30" spans="1:10" s="141" customFormat="1" ht="22.95" customHeight="1" x14ac:dyDescent="0.25">
      <c r="A30" s="250"/>
      <c r="B30" s="2" t="s">
        <v>40</v>
      </c>
      <c r="C30" s="157" t="s">
        <v>11</v>
      </c>
      <c r="D30" s="158">
        <v>336669.14000000007</v>
      </c>
      <c r="E30" s="159">
        <v>10016.470000000005</v>
      </c>
      <c r="F30" s="160">
        <v>3361.1555767650671</v>
      </c>
      <c r="G30" s="129">
        <v>439954.20000000007</v>
      </c>
      <c r="H30" s="129">
        <v>37046.960000000006</v>
      </c>
      <c r="I30" s="161">
        <v>1187.5581694152504</v>
      </c>
      <c r="J30" s="16"/>
    </row>
    <row r="31" spans="1:10" s="141" customFormat="1" ht="19.95" customHeight="1" x14ac:dyDescent="0.25">
      <c r="A31" s="250"/>
      <c r="B31" s="178" t="s">
        <v>69</v>
      </c>
      <c r="C31" s="179" t="s">
        <v>70</v>
      </c>
      <c r="D31" s="180">
        <v>131389.13999999998</v>
      </c>
      <c r="E31" s="181">
        <v>4569.8700000000008</v>
      </c>
      <c r="F31" s="182">
        <v>2875.1176729316144</v>
      </c>
      <c r="G31" s="94">
        <v>168852.02</v>
      </c>
      <c r="H31" s="94">
        <v>14497.36</v>
      </c>
      <c r="I31" s="183">
        <v>1164.7087469718624</v>
      </c>
      <c r="J31" s="16"/>
    </row>
    <row r="32" spans="1:10" s="141" customFormat="1" ht="22.95" customHeight="1" x14ac:dyDescent="0.25">
      <c r="A32" s="250"/>
      <c r="B32" s="2" t="s">
        <v>41</v>
      </c>
      <c r="C32" s="184" t="s">
        <v>12</v>
      </c>
      <c r="D32" s="158">
        <v>1176023.0199999998</v>
      </c>
      <c r="E32" s="159">
        <v>628842.76</v>
      </c>
      <c r="F32" s="160">
        <v>187.01384428756083</v>
      </c>
      <c r="G32" s="129">
        <v>3164092.76</v>
      </c>
      <c r="H32" s="129">
        <v>2091789.47</v>
      </c>
      <c r="I32" s="161">
        <v>151.26248627688139</v>
      </c>
      <c r="J32" s="16"/>
    </row>
    <row r="33" spans="1:10" s="141" customFormat="1" ht="22.95" customHeight="1" x14ac:dyDescent="0.25">
      <c r="A33" s="250"/>
      <c r="B33" s="2" t="s">
        <v>42</v>
      </c>
      <c r="C33" s="184" t="s">
        <v>13</v>
      </c>
      <c r="D33" s="158">
        <v>3402066.9699999997</v>
      </c>
      <c r="E33" s="159">
        <v>3666892.8699999992</v>
      </c>
      <c r="F33" s="160">
        <v>92.777920997730163</v>
      </c>
      <c r="G33" s="129">
        <v>9746762.8200000003</v>
      </c>
      <c r="H33" s="129">
        <v>10131511.83</v>
      </c>
      <c r="I33" s="161">
        <v>96.202452146769105</v>
      </c>
      <c r="J33" s="16"/>
    </row>
    <row r="34" spans="1:10" s="141" customFormat="1" ht="26.4" customHeight="1" x14ac:dyDescent="0.25">
      <c r="A34" s="250"/>
      <c r="B34" s="178" t="s">
        <v>71</v>
      </c>
      <c r="C34" s="185" t="s">
        <v>72</v>
      </c>
      <c r="D34" s="180">
        <v>0</v>
      </c>
      <c r="E34" s="181">
        <v>1095.52</v>
      </c>
      <c r="F34" s="182">
        <v>0</v>
      </c>
      <c r="G34" s="94">
        <v>3461.4700000000003</v>
      </c>
      <c r="H34" s="94">
        <v>1258.26</v>
      </c>
      <c r="I34" s="183">
        <v>275.09974091205316</v>
      </c>
      <c r="J34" s="16"/>
    </row>
    <row r="35" spans="1:10" s="141" customFormat="1" ht="34.950000000000003" customHeight="1" x14ac:dyDescent="0.3">
      <c r="A35" s="250"/>
      <c r="B35" s="151" t="s">
        <v>43</v>
      </c>
      <c r="C35" s="152" t="s">
        <v>177</v>
      </c>
      <c r="D35" s="153">
        <v>373575320.45000011</v>
      </c>
      <c r="E35" s="154">
        <v>343732462.07000011</v>
      </c>
      <c r="F35" s="155">
        <v>108.68200175225888</v>
      </c>
      <c r="G35" s="143">
        <v>1372290499.4400001</v>
      </c>
      <c r="H35" s="143">
        <v>1284130127.5799999</v>
      </c>
      <c r="I35" s="156">
        <v>106.86537679994646</v>
      </c>
      <c r="J35" s="16"/>
    </row>
    <row r="36" spans="1:10" s="141" customFormat="1" ht="22.95" customHeight="1" x14ac:dyDescent="0.25">
      <c r="A36" s="250"/>
      <c r="B36" s="2" t="s">
        <v>44</v>
      </c>
      <c r="C36" s="184" t="s">
        <v>110</v>
      </c>
      <c r="D36" s="134">
        <v>231206898.02000016</v>
      </c>
      <c r="E36" s="132">
        <v>196245463.60000011</v>
      </c>
      <c r="F36" s="186">
        <v>117.81515545819732</v>
      </c>
      <c r="G36" s="130">
        <v>903619990.10000014</v>
      </c>
      <c r="H36" s="130">
        <v>808025547.18000007</v>
      </c>
      <c r="I36" s="187">
        <v>111.83062135270643</v>
      </c>
      <c r="J36" s="16"/>
    </row>
    <row r="37" spans="1:10" s="141" customFormat="1" ht="19.95" customHeight="1" x14ac:dyDescent="0.25">
      <c r="A37" s="250"/>
      <c r="B37" s="162" t="s">
        <v>45</v>
      </c>
      <c r="C37" s="163" t="s">
        <v>108</v>
      </c>
      <c r="D37" s="164">
        <v>218615534.40000015</v>
      </c>
      <c r="E37" s="165">
        <v>186634643.49000013</v>
      </c>
      <c r="F37" s="166">
        <v>117.13555978245462</v>
      </c>
      <c r="G37" s="167">
        <v>873079317.25000012</v>
      </c>
      <c r="H37" s="167">
        <v>778743616.3900001</v>
      </c>
      <c r="I37" s="168">
        <v>112.11383295792643</v>
      </c>
      <c r="J37" s="16"/>
    </row>
    <row r="38" spans="1:10" s="141" customFormat="1" ht="19.95" customHeight="1" x14ac:dyDescent="0.25">
      <c r="A38" s="250"/>
      <c r="B38" s="169" t="s">
        <v>106</v>
      </c>
      <c r="C38" s="170" t="s">
        <v>103</v>
      </c>
      <c r="D38" s="188">
        <v>391178513.88000011</v>
      </c>
      <c r="E38" s="189">
        <v>352473432.00000012</v>
      </c>
      <c r="F38" s="190">
        <v>110.98099271209752</v>
      </c>
      <c r="G38" s="191">
        <v>1386569371.9000001</v>
      </c>
      <c r="H38" s="191">
        <v>1261608316.9000001</v>
      </c>
      <c r="I38" s="192">
        <v>109.90490101611346</v>
      </c>
      <c r="J38" s="16"/>
    </row>
    <row r="39" spans="1:10" s="141" customFormat="1" ht="19.95" customHeight="1" x14ac:dyDescent="0.25">
      <c r="A39" s="250"/>
      <c r="B39" s="169" t="s">
        <v>107</v>
      </c>
      <c r="C39" s="170" t="s">
        <v>1</v>
      </c>
      <c r="D39" s="188">
        <v>172562979.47999996</v>
      </c>
      <c r="E39" s="189">
        <v>165838788.50999999</v>
      </c>
      <c r="F39" s="193">
        <v>104.05465514456198</v>
      </c>
      <c r="G39" s="191">
        <v>513490054.64999998</v>
      </c>
      <c r="H39" s="191">
        <v>482864700.50999999</v>
      </c>
      <c r="I39" s="194">
        <v>106.3424296925523</v>
      </c>
      <c r="J39" s="16"/>
    </row>
    <row r="40" spans="1:10" s="141" customFormat="1" ht="22.95" customHeight="1" x14ac:dyDescent="0.25">
      <c r="A40" s="250"/>
      <c r="B40" s="162" t="s">
        <v>46</v>
      </c>
      <c r="C40" s="163" t="s">
        <v>104</v>
      </c>
      <c r="D40" s="164">
        <v>12591363.620000016</v>
      </c>
      <c r="E40" s="165">
        <v>9610820.1099999975</v>
      </c>
      <c r="F40" s="166">
        <v>131.01237434356702</v>
      </c>
      <c r="G40" s="167">
        <v>30540672.850000028</v>
      </c>
      <c r="H40" s="167">
        <v>29281930.790000007</v>
      </c>
      <c r="I40" s="168">
        <v>104.29869897933743</v>
      </c>
      <c r="J40" s="16"/>
    </row>
    <row r="41" spans="1:10" s="141" customFormat="1" ht="22.95" customHeight="1" x14ac:dyDescent="0.25">
      <c r="A41" s="250"/>
      <c r="B41" s="3" t="s">
        <v>47</v>
      </c>
      <c r="C41" s="36" t="s">
        <v>111</v>
      </c>
      <c r="D41" s="195">
        <v>10970367.67</v>
      </c>
      <c r="E41" s="196">
        <v>10992840.9</v>
      </c>
      <c r="F41" s="197">
        <v>99.795564857124418</v>
      </c>
      <c r="G41" s="131">
        <v>35786785.590000004</v>
      </c>
      <c r="H41" s="131">
        <v>34652884.649999999</v>
      </c>
      <c r="I41" s="198">
        <v>103.27216897367305</v>
      </c>
      <c r="J41" s="16"/>
    </row>
    <row r="42" spans="1:10" s="141" customFormat="1" ht="22.95" customHeight="1" x14ac:dyDescent="0.25">
      <c r="A42" s="250"/>
      <c r="B42" s="2" t="s">
        <v>48</v>
      </c>
      <c r="C42" s="37" t="s">
        <v>178</v>
      </c>
      <c r="D42" s="134">
        <v>105204155.27999999</v>
      </c>
      <c r="E42" s="132">
        <v>101115681.23999999</v>
      </c>
      <c r="F42" s="186">
        <v>104.04336299757099</v>
      </c>
      <c r="G42" s="130">
        <v>350357338.60999995</v>
      </c>
      <c r="H42" s="130">
        <v>354534771.30000001</v>
      </c>
      <c r="I42" s="187">
        <v>98.821714249724408</v>
      </c>
      <c r="J42" s="16"/>
    </row>
    <row r="43" spans="1:10" s="141" customFormat="1" ht="19.95" customHeight="1" x14ac:dyDescent="0.25">
      <c r="A43" s="250"/>
      <c r="B43" s="169" t="s">
        <v>76</v>
      </c>
      <c r="C43" s="199" t="s">
        <v>103</v>
      </c>
      <c r="D43" s="200">
        <v>112527167.38</v>
      </c>
      <c r="E43" s="201">
        <v>111827757.25</v>
      </c>
      <c r="F43" s="193">
        <v>100.62543517566608</v>
      </c>
      <c r="G43" s="202">
        <v>364238237.55999994</v>
      </c>
      <c r="H43" s="174">
        <v>375665670.96000004</v>
      </c>
      <c r="I43" s="194">
        <v>96.958084200028793</v>
      </c>
      <c r="J43" s="16"/>
    </row>
    <row r="44" spans="1:10" s="141" customFormat="1" ht="19.95" customHeight="1" x14ac:dyDescent="0.25">
      <c r="A44" s="250"/>
      <c r="B44" s="169" t="s">
        <v>112</v>
      </c>
      <c r="C44" s="199" t="s">
        <v>1</v>
      </c>
      <c r="D44" s="171">
        <v>7323012.1000000043</v>
      </c>
      <c r="E44" s="172">
        <v>10712076.010000002</v>
      </c>
      <c r="F44" s="173">
        <v>68.362211892109258</v>
      </c>
      <c r="G44" s="175">
        <v>13880898.950000005</v>
      </c>
      <c r="H44" s="203">
        <v>21130899.66</v>
      </c>
      <c r="I44" s="176">
        <v>65.690051883006319</v>
      </c>
      <c r="J44" s="16"/>
    </row>
    <row r="45" spans="1:10" s="141" customFormat="1" ht="22.95" customHeight="1" x14ac:dyDescent="0.25">
      <c r="A45" s="250"/>
      <c r="B45" s="2" t="s">
        <v>49</v>
      </c>
      <c r="C45" s="184" t="s">
        <v>73</v>
      </c>
      <c r="D45" s="134">
        <v>19205504.079999998</v>
      </c>
      <c r="E45" s="159">
        <v>28953218.010000005</v>
      </c>
      <c r="F45" s="197">
        <v>66.33288249121982</v>
      </c>
      <c r="G45" s="129">
        <v>59932967.579999998</v>
      </c>
      <c r="H45" s="126">
        <v>67041099.130000003</v>
      </c>
      <c r="I45" s="198">
        <v>89.397352307400922</v>
      </c>
      <c r="J45" s="16"/>
    </row>
    <row r="46" spans="1:10" s="141" customFormat="1" ht="19.95" customHeight="1" x14ac:dyDescent="0.25">
      <c r="A46" s="250"/>
      <c r="B46" s="178" t="s">
        <v>109</v>
      </c>
      <c r="C46" s="179" t="s">
        <v>74</v>
      </c>
      <c r="D46" s="180">
        <v>19111305.489999995</v>
      </c>
      <c r="E46" s="181">
        <v>28741473.370000005</v>
      </c>
      <c r="F46" s="182">
        <v>66.493826687215488</v>
      </c>
      <c r="G46" s="94">
        <v>59032027.420000002</v>
      </c>
      <c r="H46" s="204">
        <v>66236466.660000004</v>
      </c>
      <c r="I46" s="183">
        <v>89.123152844216037</v>
      </c>
      <c r="J46" s="16"/>
    </row>
    <row r="47" spans="1:10" s="141" customFormat="1" ht="22.95" customHeight="1" x14ac:dyDescent="0.25">
      <c r="A47" s="250"/>
      <c r="B47" s="2" t="s">
        <v>90</v>
      </c>
      <c r="C47" s="184" t="s">
        <v>75</v>
      </c>
      <c r="D47" s="158">
        <v>2930189.37</v>
      </c>
      <c r="E47" s="159">
        <v>2824693.1399999997</v>
      </c>
      <c r="F47" s="160">
        <v>103.73478550664801</v>
      </c>
      <c r="G47" s="129">
        <v>9640889.6799999997</v>
      </c>
      <c r="H47" s="129">
        <v>9533616.9100000001</v>
      </c>
      <c r="I47" s="161">
        <v>101.12520537601503</v>
      </c>
      <c r="J47" s="16"/>
    </row>
    <row r="48" spans="1:10" s="141" customFormat="1" ht="19.95" customHeight="1" x14ac:dyDescent="0.25">
      <c r="A48" s="250"/>
      <c r="B48" s="178" t="s">
        <v>98</v>
      </c>
      <c r="C48" s="179" t="s">
        <v>77</v>
      </c>
      <c r="D48" s="180">
        <v>931908.11999999965</v>
      </c>
      <c r="E48" s="181">
        <v>877761.59999999963</v>
      </c>
      <c r="F48" s="182">
        <v>106.16870457764387</v>
      </c>
      <c r="G48" s="94">
        <v>3223098.07</v>
      </c>
      <c r="H48" s="94">
        <v>3188056.8899999997</v>
      </c>
      <c r="I48" s="183">
        <v>101.09913910601513</v>
      </c>
      <c r="J48" s="16"/>
    </row>
    <row r="49" spans="1:10" s="141" customFormat="1" ht="22.95" customHeight="1" x14ac:dyDescent="0.25">
      <c r="A49" s="250"/>
      <c r="B49" s="2" t="s">
        <v>99</v>
      </c>
      <c r="C49" s="184" t="s">
        <v>14</v>
      </c>
      <c r="D49" s="158">
        <v>4058206.0300000012</v>
      </c>
      <c r="E49" s="159">
        <v>3600565.1799999988</v>
      </c>
      <c r="F49" s="160">
        <v>112.71025039463396</v>
      </c>
      <c r="G49" s="129">
        <v>12952527.880000001</v>
      </c>
      <c r="H49" s="129">
        <v>10342208.41</v>
      </c>
      <c r="I49" s="161">
        <v>125.23947851868904</v>
      </c>
      <c r="J49" s="16"/>
    </row>
    <row r="50" spans="1:10" s="141" customFormat="1" ht="31.95" customHeight="1" x14ac:dyDescent="0.3">
      <c r="A50" s="250"/>
      <c r="B50" s="151" t="s">
        <v>50</v>
      </c>
      <c r="C50" s="152" t="s">
        <v>89</v>
      </c>
      <c r="D50" s="153">
        <v>9218415.9499999806</v>
      </c>
      <c r="E50" s="154">
        <v>6359101.1099999994</v>
      </c>
      <c r="F50" s="155">
        <v>144.96413550499406</v>
      </c>
      <c r="G50" s="143">
        <v>25454296.439999975</v>
      </c>
      <c r="H50" s="143">
        <v>22595356.109999999</v>
      </c>
      <c r="I50" s="156">
        <v>112.65277836774035</v>
      </c>
      <c r="J50" s="16"/>
    </row>
    <row r="51" spans="1:10" s="141" customFormat="1" ht="22.95" customHeight="1" x14ac:dyDescent="0.25">
      <c r="A51" s="250"/>
      <c r="B51" s="2" t="s">
        <v>101</v>
      </c>
      <c r="C51" s="37" t="s">
        <v>102</v>
      </c>
      <c r="D51" s="134">
        <v>9218415.9499999806</v>
      </c>
      <c r="E51" s="132">
        <v>6359101.1099999994</v>
      </c>
      <c r="F51" s="197">
        <v>144.96413550499406</v>
      </c>
      <c r="G51" s="130">
        <v>25454296.439999975</v>
      </c>
      <c r="H51" s="130">
        <v>22595356.109999999</v>
      </c>
      <c r="I51" s="198">
        <v>112.65277836774035</v>
      </c>
      <c r="J51" s="16"/>
    </row>
    <row r="52" spans="1:10" s="141" customFormat="1" ht="31.95" customHeight="1" x14ac:dyDescent="0.3">
      <c r="A52" s="250"/>
      <c r="B52" s="151" t="s">
        <v>52</v>
      </c>
      <c r="C52" s="205" t="s">
        <v>15</v>
      </c>
      <c r="D52" s="153">
        <v>80.739999999999995</v>
      </c>
      <c r="E52" s="154">
        <v>-3093.2799999999697</v>
      </c>
      <c r="F52" s="155">
        <v>-2.6101743133502557</v>
      </c>
      <c r="G52" s="143">
        <v>193.91</v>
      </c>
      <c r="H52" s="143">
        <v>408733.51</v>
      </c>
      <c r="I52" s="156">
        <v>4.744166926758709E-2</v>
      </c>
      <c r="J52" s="16"/>
    </row>
    <row r="53" spans="1:10" s="141" customFormat="1" ht="22.95" customHeight="1" x14ac:dyDescent="0.3">
      <c r="A53" s="250"/>
      <c r="B53" s="120" t="s">
        <v>51</v>
      </c>
      <c r="C53" s="148" t="s">
        <v>116</v>
      </c>
      <c r="D53" s="137">
        <v>7839903.5200000005</v>
      </c>
      <c r="E53" s="121">
        <v>7537254.9000000004</v>
      </c>
      <c r="F53" s="206">
        <v>104.01536930905706</v>
      </c>
      <c r="G53" s="123">
        <v>24473057.48</v>
      </c>
      <c r="H53" s="122">
        <v>24123052.259999998</v>
      </c>
      <c r="I53" s="207">
        <v>101.45091597956851</v>
      </c>
      <c r="J53" s="16"/>
    </row>
    <row r="54" spans="1:10" s="141" customFormat="1" ht="33" customHeight="1" x14ac:dyDescent="0.3">
      <c r="A54" s="250"/>
      <c r="B54" s="151" t="s">
        <v>53</v>
      </c>
      <c r="C54" s="208" t="s">
        <v>100</v>
      </c>
      <c r="D54" s="153">
        <v>5008426.4000000004</v>
      </c>
      <c r="E54" s="154">
        <v>4893560.46</v>
      </c>
      <c r="F54" s="209">
        <v>102.34728764340228</v>
      </c>
      <c r="G54" s="143">
        <v>16721672.710000001</v>
      </c>
      <c r="H54" s="143">
        <v>16462446.49</v>
      </c>
      <c r="I54" s="156">
        <v>101.57465186087296</v>
      </c>
      <c r="J54" s="16"/>
    </row>
    <row r="55" spans="1:10" s="141" customFormat="1" ht="22.95" customHeight="1" x14ac:dyDescent="0.25">
      <c r="A55" s="250"/>
      <c r="B55" s="2" t="s">
        <v>91</v>
      </c>
      <c r="C55" s="210" t="s">
        <v>78</v>
      </c>
      <c r="D55" s="158">
        <v>2908273.5599999996</v>
      </c>
      <c r="E55" s="159">
        <v>2844056</v>
      </c>
      <c r="F55" s="160">
        <v>102.25795694599542</v>
      </c>
      <c r="G55" s="129">
        <v>9973702.75</v>
      </c>
      <c r="H55" s="129">
        <v>9872885.7400000002</v>
      </c>
      <c r="I55" s="161">
        <v>101.02115037745793</v>
      </c>
      <c r="J55" s="16"/>
    </row>
    <row r="56" spans="1:10" s="141" customFormat="1" ht="28.95" customHeight="1" x14ac:dyDescent="0.25">
      <c r="A56" s="250"/>
      <c r="B56" s="2" t="s">
        <v>92</v>
      </c>
      <c r="C56" s="211" t="s">
        <v>118</v>
      </c>
      <c r="D56" s="158">
        <v>1650375.1300000008</v>
      </c>
      <c r="E56" s="159">
        <v>1688017.1500000004</v>
      </c>
      <c r="F56" s="197">
        <v>97.770045168083769</v>
      </c>
      <c r="G56" s="129">
        <v>5450091.9800000004</v>
      </c>
      <c r="H56" s="129">
        <v>5526450.1500000004</v>
      </c>
      <c r="I56" s="133">
        <v>98.618314326059746</v>
      </c>
      <c r="J56" s="16"/>
    </row>
    <row r="57" spans="1:10" s="141" customFormat="1" ht="25.95" customHeight="1" x14ac:dyDescent="0.25">
      <c r="A57" s="250"/>
      <c r="B57" s="2" t="s">
        <v>93</v>
      </c>
      <c r="C57" s="211" t="s">
        <v>79</v>
      </c>
      <c r="D57" s="158">
        <v>449777.7100000002</v>
      </c>
      <c r="E57" s="159">
        <v>361487.30999999982</v>
      </c>
      <c r="F57" s="197">
        <v>124.42420454538237</v>
      </c>
      <c r="G57" s="129">
        <v>1297877.9800000002</v>
      </c>
      <c r="H57" s="129">
        <v>1063110.5999999999</v>
      </c>
      <c r="I57" s="198">
        <v>122.08306266535207</v>
      </c>
      <c r="J57" s="16"/>
    </row>
    <row r="58" spans="1:10" s="141" customFormat="1" ht="21" customHeight="1" x14ac:dyDescent="0.3">
      <c r="A58" s="250"/>
      <c r="B58" s="151" t="s">
        <v>54</v>
      </c>
      <c r="C58" s="205" t="s">
        <v>80</v>
      </c>
      <c r="D58" s="153">
        <v>3883.6800000000003</v>
      </c>
      <c r="E58" s="154">
        <v>-1527.7499999999982</v>
      </c>
      <c r="F58" s="155">
        <v>-254.20913107511075</v>
      </c>
      <c r="G58" s="143">
        <v>8531.86</v>
      </c>
      <c r="H58" s="144">
        <v>10426.16</v>
      </c>
      <c r="I58" s="156">
        <v>81.831278246257497</v>
      </c>
      <c r="J58" s="16"/>
    </row>
    <row r="59" spans="1:10" s="141" customFormat="1" ht="21" customHeight="1" x14ac:dyDescent="0.3">
      <c r="A59" s="250"/>
      <c r="B59" s="151" t="s">
        <v>55</v>
      </c>
      <c r="C59" s="205" t="s">
        <v>119</v>
      </c>
      <c r="D59" s="153">
        <v>2527434.14</v>
      </c>
      <c r="E59" s="154">
        <v>2336053.2600000002</v>
      </c>
      <c r="F59" s="209">
        <v>108.19248787161642</v>
      </c>
      <c r="G59" s="143">
        <v>6896989.5</v>
      </c>
      <c r="H59" s="144">
        <v>6706258.7100000009</v>
      </c>
      <c r="I59" s="156">
        <v>102.84407145992731</v>
      </c>
      <c r="J59" s="16"/>
    </row>
    <row r="60" spans="1:10" s="141" customFormat="1" ht="21" customHeight="1" x14ac:dyDescent="0.3">
      <c r="A60" s="250"/>
      <c r="B60" s="151" t="s">
        <v>57</v>
      </c>
      <c r="C60" s="205" t="s">
        <v>161</v>
      </c>
      <c r="D60" s="153">
        <v>300159.30000000005</v>
      </c>
      <c r="E60" s="154">
        <v>309168.92999999993</v>
      </c>
      <c r="F60" s="209">
        <v>97.085855296002777</v>
      </c>
      <c r="G60" s="143">
        <v>845863.41</v>
      </c>
      <c r="H60" s="143">
        <v>943920.89999999991</v>
      </c>
      <c r="I60" s="212">
        <v>89.611683563739305</v>
      </c>
      <c r="J60" s="16"/>
    </row>
    <row r="61" spans="1:10" s="141" customFormat="1" ht="22.95" customHeight="1" x14ac:dyDescent="0.25">
      <c r="A61" s="250"/>
      <c r="B61" s="2" t="s">
        <v>58</v>
      </c>
      <c r="C61" s="157" t="s">
        <v>16</v>
      </c>
      <c r="D61" s="158">
        <v>300159.30000000005</v>
      </c>
      <c r="E61" s="213">
        <v>309168.92999999993</v>
      </c>
      <c r="F61" s="197">
        <v>97.085855296002777</v>
      </c>
      <c r="G61" s="214">
        <v>845863.41</v>
      </c>
      <c r="H61" s="214">
        <v>943920.89999999991</v>
      </c>
      <c r="I61" s="161">
        <v>89.611683563739305</v>
      </c>
      <c r="J61" s="16"/>
    </row>
    <row r="62" spans="1:10" s="141" customFormat="1" ht="19.95" customHeight="1" x14ac:dyDescent="0.25">
      <c r="A62" s="250"/>
      <c r="B62" s="178" t="s">
        <v>160</v>
      </c>
      <c r="C62" s="179" t="s">
        <v>81</v>
      </c>
      <c r="D62" s="180">
        <v>300159.30000000005</v>
      </c>
      <c r="E62" s="215">
        <v>309168.92999999993</v>
      </c>
      <c r="F62" s="216">
        <v>97.085855296002777</v>
      </c>
      <c r="G62" s="217">
        <v>845863.41</v>
      </c>
      <c r="H62" s="217">
        <v>943920.89999999991</v>
      </c>
      <c r="I62" s="218">
        <v>89.611683563739305</v>
      </c>
      <c r="J62" s="16"/>
    </row>
    <row r="63" spans="1:10" s="141" customFormat="1" ht="22.95" customHeight="1" x14ac:dyDescent="0.3">
      <c r="A63" s="250"/>
      <c r="B63" s="120" t="s">
        <v>56</v>
      </c>
      <c r="C63" s="148" t="s">
        <v>117</v>
      </c>
      <c r="D63" s="137">
        <v>9046961.1600000169</v>
      </c>
      <c r="E63" s="121">
        <v>41667832.720000021</v>
      </c>
      <c r="F63" s="149">
        <v>21.712099164825513</v>
      </c>
      <c r="G63" s="122">
        <v>95978306.360000014</v>
      </c>
      <c r="H63" s="122">
        <v>124239401.11</v>
      </c>
      <c r="I63" s="219">
        <v>77.25271170216125</v>
      </c>
      <c r="J63" s="16"/>
    </row>
    <row r="64" spans="1:10" s="141" customFormat="1" ht="34.950000000000003" customHeight="1" x14ac:dyDescent="0.3">
      <c r="A64" s="250"/>
      <c r="B64" s="151" t="s">
        <v>94</v>
      </c>
      <c r="C64" s="208" t="s">
        <v>120</v>
      </c>
      <c r="D64" s="153">
        <v>9046961.1600000169</v>
      </c>
      <c r="E64" s="154">
        <v>41667832.720000021</v>
      </c>
      <c r="F64" s="209">
        <v>21.712099164825513</v>
      </c>
      <c r="G64" s="146">
        <v>95978306.360000014</v>
      </c>
      <c r="H64" s="143">
        <v>124239401.11</v>
      </c>
      <c r="I64" s="212">
        <v>77.25271170216125</v>
      </c>
      <c r="J64" s="16"/>
    </row>
    <row r="65" spans="1:10" ht="22.95" customHeight="1" x14ac:dyDescent="0.3">
      <c r="A65" s="250"/>
      <c r="B65" s="2" t="s">
        <v>95</v>
      </c>
      <c r="C65" s="139" t="s">
        <v>17</v>
      </c>
      <c r="D65" s="134">
        <v>28887.709999999992</v>
      </c>
      <c r="E65" s="132">
        <v>27443.980000000003</v>
      </c>
      <c r="F65" s="197">
        <v>105.26064368214809</v>
      </c>
      <c r="G65" s="130">
        <v>83544.5</v>
      </c>
      <c r="H65" s="130">
        <v>79453.83</v>
      </c>
      <c r="I65" s="198">
        <v>105.14848686337712</v>
      </c>
      <c r="J65" s="16"/>
    </row>
    <row r="66" spans="1:10" ht="31.2" customHeight="1" x14ac:dyDescent="0.3">
      <c r="A66" s="250"/>
      <c r="B66" s="2" t="s">
        <v>96</v>
      </c>
      <c r="C66" s="139" t="s">
        <v>18</v>
      </c>
      <c r="D66" s="134">
        <v>48343.079999999987</v>
      </c>
      <c r="E66" s="132">
        <v>46051.649999999994</v>
      </c>
      <c r="F66" s="197">
        <v>104.97578262668112</v>
      </c>
      <c r="G66" s="130">
        <v>139932.43</v>
      </c>
      <c r="H66" s="130">
        <v>133311.5</v>
      </c>
      <c r="I66" s="198">
        <v>104.96651076613794</v>
      </c>
      <c r="J66" s="16"/>
    </row>
    <row r="67" spans="1:10" ht="28.95" customHeight="1" x14ac:dyDescent="0.3">
      <c r="A67" s="250"/>
      <c r="B67" s="2" t="s">
        <v>114</v>
      </c>
      <c r="C67" s="139" t="s">
        <v>19</v>
      </c>
      <c r="D67" s="134">
        <v>4653330.6700000167</v>
      </c>
      <c r="E67" s="132">
        <v>37516595.290000021</v>
      </c>
      <c r="F67" s="197">
        <v>12.403392775997329</v>
      </c>
      <c r="G67" s="130">
        <v>83392922.510000005</v>
      </c>
      <c r="H67" s="130">
        <v>112249032.51000001</v>
      </c>
      <c r="I67" s="198">
        <v>74.292776200606198</v>
      </c>
      <c r="J67" s="16"/>
    </row>
    <row r="68" spans="1:10" ht="28.95" customHeight="1" x14ac:dyDescent="0.3">
      <c r="A68" s="142"/>
      <c r="B68" s="4" t="s">
        <v>115</v>
      </c>
      <c r="C68" s="139" t="s">
        <v>20</v>
      </c>
      <c r="D68" s="220">
        <v>4316399.7</v>
      </c>
      <c r="E68" s="221">
        <v>4077741.7999999989</v>
      </c>
      <c r="F68" s="197">
        <v>105.85269768674421</v>
      </c>
      <c r="G68" s="222">
        <v>12361906.92</v>
      </c>
      <c r="H68" s="222">
        <v>11777603.27</v>
      </c>
      <c r="I68" s="223">
        <v>104.96114223416188</v>
      </c>
      <c r="J68" s="16"/>
    </row>
    <row r="69" spans="1:10" ht="22.95" customHeight="1" x14ac:dyDescent="0.3">
      <c r="B69" s="140" t="s">
        <v>82</v>
      </c>
      <c r="C69" s="148" t="s">
        <v>162</v>
      </c>
      <c r="D69" s="137">
        <v>45935253.560000017</v>
      </c>
      <c r="E69" s="121">
        <v>-29623131.679999996</v>
      </c>
      <c r="F69" s="206">
        <v>-155.06548752579431</v>
      </c>
      <c r="G69" s="123">
        <v>57140688.660000019</v>
      </c>
      <c r="H69" s="122">
        <v>10685580.280000011</v>
      </c>
      <c r="I69" s="207">
        <v>534.74577105512105</v>
      </c>
      <c r="J69" s="16"/>
    </row>
    <row r="70" spans="1:10" ht="22.95" customHeight="1" x14ac:dyDescent="0.3">
      <c r="B70" s="224" t="s">
        <v>59</v>
      </c>
      <c r="C70" s="225" t="s">
        <v>163</v>
      </c>
      <c r="D70" s="226">
        <v>1310305414.5900002</v>
      </c>
      <c r="E70" s="227">
        <v>1189941039.9300005</v>
      </c>
      <c r="F70" s="228">
        <v>110.11515450102303</v>
      </c>
      <c r="G70" s="229">
        <v>4170047815.4299994</v>
      </c>
      <c r="H70" s="229">
        <v>3874498413.960001</v>
      </c>
      <c r="I70" s="230">
        <v>107.62806871736275</v>
      </c>
      <c r="J70" s="16"/>
    </row>
    <row r="71" spans="1:10" ht="34.950000000000003" customHeight="1" x14ac:dyDescent="0.3">
      <c r="B71" s="138" t="s">
        <v>83</v>
      </c>
      <c r="C71" s="231" t="s">
        <v>164</v>
      </c>
      <c r="D71" s="232">
        <v>542547.74999999988</v>
      </c>
      <c r="E71" s="233">
        <v>605016.52</v>
      </c>
      <c r="F71" s="234">
        <v>89.674865406980928</v>
      </c>
      <c r="G71" s="145">
        <v>1970118.1800000002</v>
      </c>
      <c r="H71" s="145">
        <v>1740028.96</v>
      </c>
      <c r="I71" s="235">
        <v>113.22329830648337</v>
      </c>
      <c r="J71" s="16"/>
    </row>
    <row r="72" spans="1:10" ht="22.95" customHeight="1" x14ac:dyDescent="0.3">
      <c r="B72" s="236" t="s">
        <v>84</v>
      </c>
      <c r="C72" s="231" t="s">
        <v>165</v>
      </c>
      <c r="D72" s="232">
        <v>0</v>
      </c>
      <c r="E72" s="233">
        <v>0</v>
      </c>
      <c r="F72" s="237" t="s">
        <v>168</v>
      </c>
      <c r="G72" s="145">
        <v>0</v>
      </c>
      <c r="H72" s="145">
        <v>0</v>
      </c>
      <c r="I72" s="238" t="s">
        <v>168</v>
      </c>
      <c r="J72" s="16"/>
    </row>
    <row r="73" spans="1:10" ht="22.95" customHeight="1" x14ac:dyDescent="0.3">
      <c r="B73" s="120" t="s">
        <v>85</v>
      </c>
      <c r="C73" s="148" t="s">
        <v>166</v>
      </c>
      <c r="D73" s="137">
        <v>542547.74999999988</v>
      </c>
      <c r="E73" s="121">
        <v>605016.52</v>
      </c>
      <c r="F73" s="206">
        <v>89.674865406980928</v>
      </c>
      <c r="G73" s="123">
        <v>1970118.1800000002</v>
      </c>
      <c r="H73" s="122">
        <v>1740028.96</v>
      </c>
      <c r="I73" s="207">
        <v>113.22329830648337</v>
      </c>
      <c r="J73" s="16"/>
    </row>
    <row r="74" spans="1:10" ht="32.4" customHeight="1" thickBot="1" x14ac:dyDescent="0.35">
      <c r="B74" s="239" t="s">
        <v>86</v>
      </c>
      <c r="C74" s="240" t="s">
        <v>167</v>
      </c>
      <c r="D74" s="241">
        <v>1310847962.3400002</v>
      </c>
      <c r="E74" s="242">
        <v>1190546056.4500005</v>
      </c>
      <c r="F74" s="243">
        <v>110.10476707207101</v>
      </c>
      <c r="G74" s="244">
        <v>4172017933.6099992</v>
      </c>
      <c r="H74" s="245">
        <v>3876238442.920001</v>
      </c>
      <c r="I74" s="246">
        <v>107.63058039502815</v>
      </c>
      <c r="J74" s="16"/>
    </row>
    <row r="75" spans="1:10" x14ac:dyDescent="0.3">
      <c r="A75" s="250"/>
      <c r="B75" s="250"/>
      <c r="C75" s="250"/>
      <c r="D75" s="250"/>
      <c r="E75" s="250"/>
      <c r="F75" s="250"/>
      <c r="G75" s="250"/>
      <c r="H75" s="250"/>
      <c r="I75" s="250"/>
    </row>
    <row r="76" spans="1:10" x14ac:dyDescent="0.3">
      <c r="B76" s="22" t="s">
        <v>149</v>
      </c>
      <c r="C76" s="117"/>
      <c r="D76" s="247"/>
      <c r="E76" s="247"/>
      <c r="F76" s="128"/>
      <c r="G76" s="128"/>
      <c r="H76" s="128"/>
      <c r="I76" s="128"/>
    </row>
    <row r="77" spans="1:10" x14ac:dyDescent="0.3">
      <c r="B77" s="118"/>
      <c r="D77" s="248"/>
    </row>
    <row r="78" spans="1:10" x14ac:dyDescent="0.3">
      <c r="B78" s="117"/>
      <c r="C78" s="117"/>
    </row>
    <row r="79" spans="1:10" x14ac:dyDescent="0.3">
      <c r="B79" s="118"/>
    </row>
    <row r="80" spans="1:10" x14ac:dyDescent="0.3">
      <c r="B80" s="13"/>
      <c r="C80" s="13"/>
    </row>
  </sheetData>
  <mergeCells count="3">
    <mergeCell ref="A6:A67"/>
    <mergeCell ref="B6:I6"/>
    <mergeCell ref="A75:I75"/>
  </mergeCells>
  <pageMargins left="0.31496062992125984" right="0.31496062992125984" top="0.15748031496062992" bottom="0" header="0.31496062992125984" footer="0.31496062992125984"/>
  <pageSetup paperSize="9" scale="45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" customWidth="1"/>
    <col min="2" max="2" width="0.109375" style="5" customWidth="1"/>
    <col min="3" max="3" width="29.88671875" style="5" customWidth="1"/>
    <col min="4" max="4" width="22.6640625" style="5" customWidth="1"/>
    <col min="5" max="5" width="22.8867187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88671875" style="5"/>
    <col min="13" max="13" width="10.88671875" style="5" bestFit="1" customWidth="1"/>
    <col min="14" max="16384" width="8.88671875" style="5"/>
  </cols>
  <sheetData>
    <row r="1" spans="1:9" ht="15" x14ac:dyDescent="0.25">
      <c r="A1" s="22"/>
      <c r="B1" s="22"/>
      <c r="C1" s="22"/>
      <c r="D1" s="23"/>
      <c r="E1" s="23"/>
      <c r="F1" s="24"/>
      <c r="G1" s="25"/>
      <c r="H1" s="23"/>
      <c r="I1" s="22"/>
    </row>
    <row r="2" spans="1:9" ht="69.75" customHeight="1" x14ac:dyDescent="0.2">
      <c r="B2" s="252"/>
      <c r="C2" s="26"/>
      <c r="D2" s="27" t="s">
        <v>158</v>
      </c>
      <c r="E2" s="27" t="s">
        <v>148</v>
      </c>
    </row>
    <row r="3" spans="1:9" ht="22.95" customHeight="1" x14ac:dyDescent="0.25">
      <c r="B3" s="252"/>
      <c r="C3" s="17"/>
      <c r="D3" s="17"/>
      <c r="E3" s="17"/>
      <c r="F3" s="19" t="s">
        <v>159</v>
      </c>
    </row>
    <row r="4" spans="1:9" ht="20.399999999999999" x14ac:dyDescent="0.35">
      <c r="B4" s="252"/>
      <c r="C4" s="18" t="s">
        <v>126</v>
      </c>
      <c r="D4" s="28" t="e">
        <f>D12+G12</f>
        <v>#REF!</v>
      </c>
      <c r="E4" s="28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52"/>
      <c r="C5" s="18" t="s">
        <v>87</v>
      </c>
      <c r="D5" s="28" t="e">
        <f t="shared" si="0"/>
        <v>#REF!</v>
      </c>
      <c r="E5" s="28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52"/>
      <c r="C6" s="18" t="s">
        <v>88</v>
      </c>
      <c r="D6" s="28" t="e">
        <f t="shared" si="0"/>
        <v>#REF!</v>
      </c>
      <c r="E6" s="28" t="e">
        <f t="shared" si="0"/>
        <v>#REF!</v>
      </c>
      <c r="F6" s="5" t="e">
        <f t="shared" si="1"/>
        <v>#REF!</v>
      </c>
    </row>
    <row r="7" spans="1:9" ht="20.399999999999999" x14ac:dyDescent="0.35">
      <c r="B7" s="252"/>
      <c r="C7" s="18" t="s">
        <v>127</v>
      </c>
      <c r="D7" s="28" t="e">
        <f t="shared" si="0"/>
        <v>#REF!</v>
      </c>
      <c r="E7" s="28" t="e">
        <f t="shared" si="0"/>
        <v>#REF!</v>
      </c>
      <c r="F7" s="5" t="e">
        <f t="shared" si="1"/>
        <v>#REF!</v>
      </c>
    </row>
    <row r="8" spans="1:9" ht="20.25" customHeight="1" x14ac:dyDescent="0.4">
      <c r="B8" s="252"/>
      <c r="C8" s="29" t="s">
        <v>138</v>
      </c>
      <c r="D8" s="30" t="e">
        <f>SUM(D4:D7)</f>
        <v>#REF!</v>
      </c>
      <c r="E8" s="30" t="e">
        <f>SUM(E4:E7)</f>
        <v>#REF!</v>
      </c>
      <c r="F8" s="5" t="e">
        <f t="shared" si="1"/>
        <v>#REF!</v>
      </c>
    </row>
    <row r="9" spans="1:9" ht="14.4" x14ac:dyDescent="0.2">
      <c r="G9" s="31"/>
    </row>
    <row r="10" spans="1:9" ht="15" thickBot="1" x14ac:dyDescent="0.25">
      <c r="G10" s="31"/>
    </row>
    <row r="11" spans="1:9" ht="31.2" x14ac:dyDescent="0.3">
      <c r="C11" s="33" t="s">
        <v>145</v>
      </c>
      <c r="D11" s="119" t="s">
        <v>169</v>
      </c>
      <c r="E11" s="119" t="s">
        <v>170</v>
      </c>
      <c r="F11" s="41" t="s">
        <v>146</v>
      </c>
      <c r="G11" s="119" t="s">
        <v>169</v>
      </c>
      <c r="H11" s="119" t="s">
        <v>170</v>
      </c>
    </row>
    <row r="12" spans="1:9" ht="17.399999999999999" x14ac:dyDescent="0.25">
      <c r="C12" s="18" t="s">
        <v>126</v>
      </c>
      <c r="D12" s="40" t="e">
        <f>#REF!</f>
        <v>#REF!</v>
      </c>
      <c r="E12" s="43" t="e">
        <f>#REF!</f>
        <v>#REF!</v>
      </c>
      <c r="F12" s="18" t="s">
        <v>126</v>
      </c>
      <c r="G12" s="34" t="e">
        <f>#REF!</f>
        <v>#REF!</v>
      </c>
      <c r="H12" s="35" t="e">
        <f>#REF!</f>
        <v>#REF!</v>
      </c>
    </row>
    <row r="13" spans="1:9" ht="17.399999999999999" x14ac:dyDescent="0.25">
      <c r="C13" s="18" t="s">
        <v>87</v>
      </c>
      <c r="D13" s="40" t="e">
        <f>#REF!</f>
        <v>#REF!</v>
      </c>
      <c r="E13" s="43" t="e">
        <f>#REF!</f>
        <v>#REF!</v>
      </c>
      <c r="F13" s="18" t="s">
        <v>87</v>
      </c>
      <c r="G13" s="34"/>
      <c r="H13" s="35"/>
    </row>
    <row r="14" spans="1:9" ht="17.399999999999999" x14ac:dyDescent="0.25">
      <c r="C14" s="18" t="s">
        <v>88</v>
      </c>
      <c r="D14" s="40" t="e">
        <f>#REF!</f>
        <v>#REF!</v>
      </c>
      <c r="E14" s="43" t="e">
        <f>#REF!</f>
        <v>#REF!</v>
      </c>
      <c r="F14" s="18" t="s">
        <v>88</v>
      </c>
      <c r="G14" s="34"/>
      <c r="H14" s="35"/>
    </row>
    <row r="15" spans="1:9" ht="17.399999999999999" x14ac:dyDescent="0.25">
      <c r="C15" s="18" t="s">
        <v>127</v>
      </c>
      <c r="D15" s="40" t="e">
        <f>#REF!</f>
        <v>#REF!</v>
      </c>
      <c r="E15" s="43" t="e">
        <f>#REF!</f>
        <v>#REF!</v>
      </c>
      <c r="F15" s="18" t="s">
        <v>127</v>
      </c>
      <c r="G15" s="34" t="e">
        <f>#REF!</f>
        <v>#REF!</v>
      </c>
      <c r="H15" s="35" t="e">
        <f>#REF!</f>
        <v>#REF!</v>
      </c>
    </row>
    <row r="16" spans="1:9" ht="15" thickBot="1" x14ac:dyDescent="0.3">
      <c r="C16" s="32" t="s">
        <v>137</v>
      </c>
      <c r="D16" s="39" t="e">
        <f>SUM(D12:D15)</f>
        <v>#REF!</v>
      </c>
      <c r="E16" s="39" t="e">
        <f>SUM(E12:E15)</f>
        <v>#REF!</v>
      </c>
      <c r="F16" s="42" t="s">
        <v>129</v>
      </c>
      <c r="G16" s="39" t="e">
        <f>SUM(G12:G15)</f>
        <v>#REF!</v>
      </c>
      <c r="H16" s="39" t="e">
        <f>SUM(H12:H15)</f>
        <v>#REF!</v>
      </c>
    </row>
    <row r="18" spans="3:3" ht="13.2" x14ac:dyDescent="0.25">
      <c r="C18" s="67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45" t="s">
        <v>151</v>
      </c>
    </row>
    <row r="4" spans="2:5" ht="15" thickBot="1" x14ac:dyDescent="0.35">
      <c r="B4" s="253" t="s">
        <v>105</v>
      </c>
      <c r="C4" s="253"/>
      <c r="D4" s="253"/>
      <c r="E4" s="253"/>
    </row>
    <row r="5" spans="2:5" ht="27" x14ac:dyDescent="0.3">
      <c r="B5" s="55" t="s">
        <v>60</v>
      </c>
      <c r="C5" s="56" t="s">
        <v>131</v>
      </c>
      <c r="D5" s="64" t="s">
        <v>124</v>
      </c>
      <c r="E5" s="65" t="s">
        <v>150</v>
      </c>
    </row>
    <row r="6" spans="2:5" x14ac:dyDescent="0.3">
      <c r="B6" s="77">
        <v>1</v>
      </c>
      <c r="C6" s="75">
        <v>2</v>
      </c>
      <c r="D6" s="75">
        <v>3</v>
      </c>
      <c r="E6" s="76">
        <v>4</v>
      </c>
    </row>
    <row r="7" spans="2:5" x14ac:dyDescent="0.3">
      <c r="B7" s="57" t="s">
        <v>22</v>
      </c>
      <c r="C7" s="44" t="s">
        <v>136</v>
      </c>
      <c r="D7" s="74">
        <f>+E7/E$11*100</f>
        <v>11.079787209357645</v>
      </c>
      <c r="E7" s="61">
        <f>FURS!D10</f>
        <v>285268575.11000007</v>
      </c>
    </row>
    <row r="8" spans="2:5" x14ac:dyDescent="0.3">
      <c r="B8" s="57" t="s">
        <v>31</v>
      </c>
      <c r="C8" s="44" t="s">
        <v>133</v>
      </c>
      <c r="D8" s="74">
        <f t="shared" ref="D8:D10" si="0">+E8/E$11*100</f>
        <v>22.142451487804109</v>
      </c>
      <c r="E8" s="61">
        <f>FURS!D20</f>
        <v>570096290.29999971</v>
      </c>
    </row>
    <row r="9" spans="2:5" x14ac:dyDescent="0.3">
      <c r="B9" s="57" t="s">
        <v>43</v>
      </c>
      <c r="C9" s="44" t="s">
        <v>134</v>
      </c>
      <c r="D9" s="74">
        <f t="shared" si="0"/>
        <v>14.509607501133054</v>
      </c>
      <c r="E9" s="61">
        <f>FURS!D35</f>
        <v>373575320.45000011</v>
      </c>
    </row>
    <row r="10" spans="2:5" x14ac:dyDescent="0.3">
      <c r="B10" s="57"/>
      <c r="C10" s="44" t="s">
        <v>135</v>
      </c>
      <c r="D10" s="74">
        <f t="shared" si="0"/>
        <v>52.268153801705196</v>
      </c>
      <c r="E10" s="61">
        <f>FURS!D25+FURS!D27+FURS!D50+FURS!D52+FURS!D53+FURS!D63+FURS!D70</f>
        <v>1345735389.7600002</v>
      </c>
    </row>
    <row r="11" spans="2:5" ht="15" thickBot="1" x14ac:dyDescent="0.35">
      <c r="B11" s="59"/>
      <c r="C11" s="58" t="s">
        <v>129</v>
      </c>
      <c r="D11" s="66">
        <f>SUM(D7:D10)</f>
        <v>100</v>
      </c>
      <c r="E11" s="62">
        <f>SUM(E7:E10)</f>
        <v>2574675575.6199999</v>
      </c>
    </row>
    <row r="33" spans="2:5" x14ac:dyDescent="0.3">
      <c r="B33" s="45" t="s">
        <v>152</v>
      </c>
    </row>
    <row r="35" spans="2:5" ht="15" thickBot="1" x14ac:dyDescent="0.35">
      <c r="B35" s="253" t="s">
        <v>105</v>
      </c>
      <c r="C35" s="253"/>
      <c r="D35" s="253"/>
      <c r="E35" s="253"/>
    </row>
    <row r="36" spans="2:5" ht="40.200000000000003" x14ac:dyDescent="0.3">
      <c r="B36" s="55" t="s">
        <v>60</v>
      </c>
      <c r="C36" s="56" t="s">
        <v>131</v>
      </c>
      <c r="D36" s="64" t="s">
        <v>124</v>
      </c>
      <c r="E36" s="65" t="s">
        <v>153</v>
      </c>
    </row>
    <row r="37" spans="2:5" x14ac:dyDescent="0.3">
      <c r="B37" s="77">
        <v>1</v>
      </c>
      <c r="C37" s="75">
        <v>2</v>
      </c>
      <c r="D37" s="75">
        <v>3</v>
      </c>
      <c r="E37" s="76">
        <v>4</v>
      </c>
    </row>
    <row r="38" spans="2:5" x14ac:dyDescent="0.3">
      <c r="B38" s="57" t="s">
        <v>22</v>
      </c>
      <c r="C38" s="44" t="s">
        <v>132</v>
      </c>
      <c r="D38" s="63">
        <f>+E38/E$42*100</f>
        <v>10.321999188406986</v>
      </c>
      <c r="E38" s="72">
        <f>FURS!G10</f>
        <v>854966541.91000021</v>
      </c>
    </row>
    <row r="39" spans="2:5" x14ac:dyDescent="0.3">
      <c r="B39" s="57" t="s">
        <v>31</v>
      </c>
      <c r="C39" s="44" t="s">
        <v>133</v>
      </c>
      <c r="D39" s="63">
        <f t="shared" ref="D39:D41" si="1">+E39/E$42*100</f>
        <v>20.621970653824615</v>
      </c>
      <c r="E39" s="72">
        <f>FURS!G20</f>
        <v>1708108537.4499993</v>
      </c>
    </row>
    <row r="40" spans="2:5" x14ac:dyDescent="0.3">
      <c r="B40" s="57" t="s">
        <v>43</v>
      </c>
      <c r="C40" s="44" t="s">
        <v>134</v>
      </c>
      <c r="D40" s="63">
        <f t="shared" si="1"/>
        <v>16.567644144101937</v>
      </c>
      <c r="E40" s="72">
        <f>FURS!G35</f>
        <v>1372290499.4400001</v>
      </c>
    </row>
    <row r="41" spans="2:5" x14ac:dyDescent="0.3">
      <c r="B41" s="57"/>
      <c r="C41" s="44" t="s">
        <v>135</v>
      </c>
      <c r="D41" s="63">
        <f t="shared" si="1"/>
        <v>52.488386013666464</v>
      </c>
      <c r="E41" s="72">
        <f>FURS!G25+FURS!G27+FURS!G50+FURS!G52+FURS!G53+FURS!G63+FURS!G70</f>
        <v>4347589363.3999996</v>
      </c>
    </row>
    <row r="42" spans="2:5" ht="15" thickBot="1" x14ac:dyDescent="0.35">
      <c r="B42" s="59"/>
      <c r="C42" s="58" t="s">
        <v>129</v>
      </c>
      <c r="D42" s="60">
        <f>SUM(D38:D41)</f>
        <v>100</v>
      </c>
      <c r="E42" s="73">
        <f>SUM(E38:E41)</f>
        <v>8282954942.1999989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78" t="s">
        <v>139</v>
      </c>
    </row>
    <row r="4" spans="2:9" ht="50.25" customHeight="1" x14ac:dyDescent="0.3">
      <c r="B4" s="79"/>
      <c r="C4" s="80" t="s">
        <v>142</v>
      </c>
      <c r="D4" s="80" t="s">
        <v>154</v>
      </c>
      <c r="E4" s="80" t="s">
        <v>155</v>
      </c>
      <c r="F4" s="80" t="s">
        <v>147</v>
      </c>
      <c r="G4" s="80" t="s">
        <v>156</v>
      </c>
      <c r="H4" s="80" t="s">
        <v>157</v>
      </c>
      <c r="I4" s="80" t="s">
        <v>147</v>
      </c>
    </row>
    <row r="5" spans="2:9" x14ac:dyDescent="0.3">
      <c r="B5" s="81" t="s">
        <v>23</v>
      </c>
      <c r="C5" s="82" t="s">
        <v>61</v>
      </c>
      <c r="D5" s="69">
        <f>+D6+D9+D10+D11</f>
        <v>218871555.23000008</v>
      </c>
      <c r="E5" s="69">
        <f>+E6+E9+E10+E11</f>
        <v>199364823.38</v>
      </c>
      <c r="F5" s="70">
        <f t="shared" ref="F5:F11" si="0">D5/E5*100</f>
        <v>109.78444016315719</v>
      </c>
      <c r="G5" s="69">
        <f>+G6+G9+G10+G11</f>
        <v>658584633.52000022</v>
      </c>
      <c r="H5" s="69">
        <f>+H6+H9+H10+H11</f>
        <v>599839635.44000006</v>
      </c>
      <c r="I5" s="83">
        <f t="shared" ref="I5:I11" si="1">G5/H5*100</f>
        <v>109.79345055064742</v>
      </c>
    </row>
    <row r="6" spans="2:9" x14ac:dyDescent="0.3">
      <c r="B6" s="84" t="s">
        <v>24</v>
      </c>
      <c r="C6" s="85" t="s">
        <v>62</v>
      </c>
      <c r="D6" s="54">
        <f>+D7-D8</f>
        <v>1708563.9299999997</v>
      </c>
      <c r="E6" s="54">
        <f>+E7-E8</f>
        <v>1634657.9599999995</v>
      </c>
      <c r="F6" s="53">
        <f t="shared" si="0"/>
        <v>104.52118864058878</v>
      </c>
      <c r="G6" s="54">
        <f>+G7-G8</f>
        <v>5374919.7400000002</v>
      </c>
      <c r="H6" s="54">
        <f>+H7-H8</f>
        <v>5464250.0800000001</v>
      </c>
      <c r="I6" s="86">
        <f t="shared" si="1"/>
        <v>98.36518573103082</v>
      </c>
    </row>
    <row r="7" spans="2:9" x14ac:dyDescent="0.3">
      <c r="B7" s="106" t="s">
        <v>63</v>
      </c>
      <c r="C7" s="113" t="s">
        <v>0</v>
      </c>
      <c r="D7" s="52">
        <f>FURS!D13</f>
        <v>1856317.8899999997</v>
      </c>
      <c r="E7" s="52">
        <f>FURS!E13</f>
        <v>1803338.0599999996</v>
      </c>
      <c r="F7" s="53">
        <f t="shared" si="0"/>
        <v>102.93787566375659</v>
      </c>
      <c r="G7" s="52">
        <f>FURS!G13</f>
        <v>6549458.75</v>
      </c>
      <c r="H7" s="52">
        <f>FURS!H13</f>
        <v>6980429.1200000001</v>
      </c>
      <c r="I7" s="86">
        <f t="shared" si="1"/>
        <v>93.82601896543575</v>
      </c>
    </row>
    <row r="8" spans="2:9" x14ac:dyDescent="0.3">
      <c r="B8" s="106" t="s">
        <v>25</v>
      </c>
      <c r="C8" s="113" t="s">
        <v>1</v>
      </c>
      <c r="D8" s="52">
        <f>FURS!D14</f>
        <v>147753.95999999996</v>
      </c>
      <c r="E8" s="52">
        <f>FURS!E14</f>
        <v>168680.10000000009</v>
      </c>
      <c r="F8" s="53">
        <f t="shared" si="0"/>
        <v>87.594185680468456</v>
      </c>
      <c r="G8" s="52">
        <f>FURS!G14</f>
        <v>1174539.01</v>
      </c>
      <c r="H8" s="52">
        <f>FURS!H14</f>
        <v>1516179.04</v>
      </c>
      <c r="I8" s="86">
        <f t="shared" si="1"/>
        <v>77.467039116963392</v>
      </c>
    </row>
    <row r="9" spans="2:9" x14ac:dyDescent="0.3">
      <c r="B9" s="87" t="s">
        <v>26</v>
      </c>
      <c r="C9" s="88" t="s">
        <v>64</v>
      </c>
      <c r="D9" s="54">
        <f>FURS!D15</f>
        <v>206298835.11000007</v>
      </c>
      <c r="E9" s="54">
        <f>FURS!E15</f>
        <v>189153468.13999999</v>
      </c>
      <c r="F9" s="68">
        <f t="shared" si="0"/>
        <v>109.0642625475469</v>
      </c>
      <c r="G9" s="54">
        <f>FURS!G15</f>
        <v>615234407.33000016</v>
      </c>
      <c r="H9" s="54">
        <f>FURS!H15</f>
        <v>558183015.5</v>
      </c>
      <c r="I9" s="89">
        <f t="shared" si="1"/>
        <v>110.22091146555142</v>
      </c>
    </row>
    <row r="10" spans="2:9" ht="24" x14ac:dyDescent="0.3">
      <c r="B10" s="84" t="s">
        <v>27</v>
      </c>
      <c r="C10" s="90" t="s">
        <v>144</v>
      </c>
      <c r="D10" s="52">
        <f>FURS!D16</f>
        <v>10780898.149999999</v>
      </c>
      <c r="E10" s="52">
        <f>FURS!E16</f>
        <v>8535004.5199999996</v>
      </c>
      <c r="F10" s="53">
        <f t="shared" si="0"/>
        <v>126.31391260235677</v>
      </c>
      <c r="G10" s="52">
        <f>FURS!G16</f>
        <v>37723558.969999999</v>
      </c>
      <c r="H10" s="52">
        <f>FURS!H16</f>
        <v>35503437.609999999</v>
      </c>
      <c r="I10" s="86">
        <f t="shared" si="1"/>
        <v>106.25325745745442</v>
      </c>
    </row>
    <row r="11" spans="2:9" x14ac:dyDescent="0.3">
      <c r="B11" s="84" t="s">
        <v>28</v>
      </c>
      <c r="C11" s="91" t="s">
        <v>2</v>
      </c>
      <c r="D11" s="52">
        <f>FURS!D17</f>
        <v>83258.040000000008</v>
      </c>
      <c r="E11" s="52">
        <f>FURS!E17</f>
        <v>41692.760000000009</v>
      </c>
      <c r="F11" s="53">
        <f t="shared" si="0"/>
        <v>199.69423947946837</v>
      </c>
      <c r="G11" s="52">
        <f>FURS!G17</f>
        <v>251747.48</v>
      </c>
      <c r="H11" s="52">
        <f>FURS!H17</f>
        <v>688932.25</v>
      </c>
      <c r="I11" s="86">
        <f t="shared" si="1"/>
        <v>36.541688968690316</v>
      </c>
    </row>
    <row r="14" spans="2:9" x14ac:dyDescent="0.3">
      <c r="B14" s="78" t="s">
        <v>140</v>
      </c>
    </row>
    <row r="16" spans="2:9" ht="53.25" customHeight="1" x14ac:dyDescent="0.3">
      <c r="B16" s="79"/>
      <c r="C16" s="80" t="s">
        <v>142</v>
      </c>
      <c r="D16" s="80" t="s">
        <v>154</v>
      </c>
      <c r="E16" s="80" t="s">
        <v>155</v>
      </c>
      <c r="F16" s="80" t="s">
        <v>147</v>
      </c>
      <c r="G16" s="80" t="s">
        <v>156</v>
      </c>
      <c r="H16" s="80" t="s">
        <v>157</v>
      </c>
      <c r="I16" s="80" t="s">
        <v>147</v>
      </c>
    </row>
    <row r="17" spans="2:9" ht="21.75" customHeight="1" x14ac:dyDescent="0.3">
      <c r="B17" s="92" t="s">
        <v>29</v>
      </c>
      <c r="C17" s="93" t="s">
        <v>3</v>
      </c>
      <c r="D17" s="94">
        <f>FURS!D18</f>
        <v>66348732.680000007</v>
      </c>
      <c r="E17" s="94">
        <f>FURS!E18</f>
        <v>69991110.899999991</v>
      </c>
      <c r="F17" s="95">
        <f t="shared" ref="F17" si="2">D17/E17*100</f>
        <v>94.795941694361673</v>
      </c>
      <c r="G17" s="94">
        <f>FURS!G18</f>
        <v>196233044.62</v>
      </c>
      <c r="H17" s="94">
        <f>FURS!H18</f>
        <v>186108710.06999999</v>
      </c>
      <c r="I17" s="97">
        <f>G17/H17*100</f>
        <v>105.44001113445577</v>
      </c>
    </row>
    <row r="20" spans="2:9" x14ac:dyDescent="0.3">
      <c r="B20" s="78" t="s">
        <v>141</v>
      </c>
    </row>
    <row r="22" spans="2:9" ht="54" customHeight="1" x14ac:dyDescent="0.3">
      <c r="B22" s="79"/>
      <c r="C22" s="80" t="s">
        <v>142</v>
      </c>
      <c r="D22" s="80" t="s">
        <v>154</v>
      </c>
      <c r="E22" s="80" t="s">
        <v>155</v>
      </c>
      <c r="F22" s="80" t="s">
        <v>147</v>
      </c>
      <c r="G22" s="80" t="s">
        <v>156</v>
      </c>
      <c r="H22" s="80" t="s">
        <v>157</v>
      </c>
      <c r="I22" s="80" t="s">
        <v>147</v>
      </c>
    </row>
    <row r="23" spans="2:9" ht="30" customHeight="1" x14ac:dyDescent="0.3">
      <c r="B23" s="81" t="s">
        <v>43</v>
      </c>
      <c r="C23" s="98" t="s">
        <v>128</v>
      </c>
      <c r="D23" s="71">
        <f>+D24+D33+D35+D37+D29+D30</f>
        <v>373575320.45000011</v>
      </c>
      <c r="E23" s="71">
        <f>+E24+E33+E35+E37+E29+E30</f>
        <v>343732462.07000011</v>
      </c>
      <c r="F23" s="99">
        <f t="shared" ref="F23:F37" si="3">D23/E23*100</f>
        <v>108.68200175225888</v>
      </c>
      <c r="G23" s="69">
        <f>+G24+G33+G35+G37+G29+G30</f>
        <v>1372290499.4400001</v>
      </c>
      <c r="H23" s="69">
        <f>+H24+H33+H35+H37+H29+H30</f>
        <v>1284130127.5799999</v>
      </c>
      <c r="I23" s="100">
        <f t="shared" ref="I23:I37" si="4">G23/H23*100</f>
        <v>106.86537679994646</v>
      </c>
    </row>
    <row r="24" spans="2:9" x14ac:dyDescent="0.3">
      <c r="B24" s="87" t="s">
        <v>44</v>
      </c>
      <c r="C24" s="88" t="s">
        <v>110</v>
      </c>
      <c r="D24" s="46">
        <f>D25+D28</f>
        <v>231206898.02000016</v>
      </c>
      <c r="E24" s="46">
        <f>E25+E28</f>
        <v>196245463.60000011</v>
      </c>
      <c r="F24" s="48">
        <f t="shared" si="3"/>
        <v>117.81515545819732</v>
      </c>
      <c r="G24" s="47">
        <f>G25+G28</f>
        <v>903619990.10000014</v>
      </c>
      <c r="H24" s="47">
        <f>H25+H28</f>
        <v>808025547.18000007</v>
      </c>
      <c r="I24" s="101">
        <f t="shared" si="4"/>
        <v>111.83062135270643</v>
      </c>
    </row>
    <row r="25" spans="2:9" ht="24.6" x14ac:dyDescent="0.3">
      <c r="B25" s="87" t="s">
        <v>45</v>
      </c>
      <c r="C25" s="102" t="s">
        <v>108</v>
      </c>
      <c r="D25" s="46">
        <f>D26-D27</f>
        <v>218615534.40000015</v>
      </c>
      <c r="E25" s="46">
        <f>E26-E27</f>
        <v>186634643.49000013</v>
      </c>
      <c r="F25" s="48">
        <f t="shared" si="3"/>
        <v>117.13555978245462</v>
      </c>
      <c r="G25" s="46">
        <f>G26-G27</f>
        <v>873079317.25000012</v>
      </c>
      <c r="H25" s="46">
        <f>H26-H27</f>
        <v>778743616.3900001</v>
      </c>
      <c r="I25" s="103">
        <f t="shared" si="4"/>
        <v>112.11383295792643</v>
      </c>
    </row>
    <row r="26" spans="2:9" x14ac:dyDescent="0.3">
      <c r="B26" s="106" t="s">
        <v>106</v>
      </c>
      <c r="C26" s="113" t="s">
        <v>103</v>
      </c>
      <c r="D26" s="49">
        <f>FURS!D38</f>
        <v>391178513.88000011</v>
      </c>
      <c r="E26" s="49">
        <f>FURS!E38</f>
        <v>352473432.00000012</v>
      </c>
      <c r="F26" s="50">
        <f t="shared" si="3"/>
        <v>110.98099271209752</v>
      </c>
      <c r="G26" s="49">
        <f>FURS!G38</f>
        <v>1386569371.9000001</v>
      </c>
      <c r="H26" s="49">
        <f>FURS!H38</f>
        <v>1261608316.9000001</v>
      </c>
      <c r="I26" s="114">
        <f t="shared" si="4"/>
        <v>109.90490101611346</v>
      </c>
    </row>
    <row r="27" spans="2:9" x14ac:dyDescent="0.3">
      <c r="B27" s="106" t="s">
        <v>107</v>
      </c>
      <c r="C27" s="113" t="s">
        <v>1</v>
      </c>
      <c r="D27" s="49">
        <f>FURS!D39</f>
        <v>172562979.47999996</v>
      </c>
      <c r="E27" s="49">
        <f>FURS!E39</f>
        <v>165838788.50999999</v>
      </c>
      <c r="F27" s="50">
        <f t="shared" si="3"/>
        <v>104.05465514456198</v>
      </c>
      <c r="G27" s="49">
        <f>FURS!G39</f>
        <v>513490054.64999998</v>
      </c>
      <c r="H27" s="49">
        <f>FURS!H39</f>
        <v>482864700.50999999</v>
      </c>
      <c r="I27" s="108">
        <f t="shared" si="4"/>
        <v>106.3424296925523</v>
      </c>
    </row>
    <row r="28" spans="2:9" x14ac:dyDescent="0.3">
      <c r="B28" s="104" t="s">
        <v>46</v>
      </c>
      <c r="C28" s="105" t="s">
        <v>104</v>
      </c>
      <c r="D28" s="46">
        <f>FURS!D40</f>
        <v>12591363.620000016</v>
      </c>
      <c r="E28" s="46">
        <f>FURS!E40</f>
        <v>9610820.1099999975</v>
      </c>
      <c r="F28" s="48">
        <f t="shared" si="3"/>
        <v>131.01237434356702</v>
      </c>
      <c r="G28" s="46">
        <f>FURS!G40</f>
        <v>30540672.850000028</v>
      </c>
      <c r="H28" s="46">
        <f>FURS!H40</f>
        <v>29281930.790000007</v>
      </c>
      <c r="I28" s="101">
        <f t="shared" si="4"/>
        <v>104.29869897933743</v>
      </c>
    </row>
    <row r="29" spans="2:9" x14ac:dyDescent="0.3">
      <c r="B29" s="106" t="s">
        <v>47</v>
      </c>
      <c r="C29" s="107" t="s">
        <v>111</v>
      </c>
      <c r="D29" s="49">
        <f>FURS!D41</f>
        <v>10970367.67</v>
      </c>
      <c r="E29" s="49">
        <f>FURS!E41</f>
        <v>10992840.9</v>
      </c>
      <c r="F29" s="50">
        <f t="shared" si="3"/>
        <v>99.795564857124418</v>
      </c>
      <c r="G29" s="49">
        <f>FURS!G41</f>
        <v>35786785.590000004</v>
      </c>
      <c r="H29" s="49">
        <f>FURS!H41</f>
        <v>34652884.649999999</v>
      </c>
      <c r="I29" s="108">
        <f t="shared" si="4"/>
        <v>103.27216897367305</v>
      </c>
    </row>
    <row r="30" spans="2:9" x14ac:dyDescent="0.3">
      <c r="B30" s="87" t="s">
        <v>48</v>
      </c>
      <c r="C30" s="109" t="s">
        <v>113</v>
      </c>
      <c r="D30" s="47">
        <f>D31-D32</f>
        <v>105204155.27999999</v>
      </c>
      <c r="E30" s="47">
        <f>E31-E32</f>
        <v>101115681.23999999</v>
      </c>
      <c r="F30" s="48">
        <f t="shared" si="3"/>
        <v>104.04336299757099</v>
      </c>
      <c r="G30" s="47">
        <f>G31-G32</f>
        <v>350357338.60999995</v>
      </c>
      <c r="H30" s="47">
        <f>H31-H32</f>
        <v>354534771.30000001</v>
      </c>
      <c r="I30" s="101">
        <f t="shared" si="4"/>
        <v>98.821714249724408</v>
      </c>
    </row>
    <row r="31" spans="2:9" x14ac:dyDescent="0.3">
      <c r="B31" s="106" t="s">
        <v>76</v>
      </c>
      <c r="C31" s="115" t="s">
        <v>103</v>
      </c>
      <c r="D31" s="51">
        <f>FURS!D43</f>
        <v>112527167.38</v>
      </c>
      <c r="E31" s="51">
        <f>FURS!E43</f>
        <v>111827757.25</v>
      </c>
      <c r="F31" s="50">
        <f t="shared" si="3"/>
        <v>100.62543517566608</v>
      </c>
      <c r="G31" s="51">
        <f>FURS!G43</f>
        <v>364238237.55999994</v>
      </c>
      <c r="H31" s="51">
        <f>FURS!H43</f>
        <v>375665670.96000004</v>
      </c>
      <c r="I31" s="108">
        <f t="shared" si="4"/>
        <v>96.958084200028793</v>
      </c>
    </row>
    <row r="32" spans="2:9" x14ac:dyDescent="0.3">
      <c r="B32" s="84" t="s">
        <v>112</v>
      </c>
      <c r="C32" s="115" t="s">
        <v>1</v>
      </c>
      <c r="D32" s="51">
        <f>FURS!D44</f>
        <v>7323012.1000000043</v>
      </c>
      <c r="E32" s="51">
        <f>FURS!E44</f>
        <v>10712076.010000002</v>
      </c>
      <c r="F32" s="53">
        <f t="shared" si="3"/>
        <v>68.362211892109258</v>
      </c>
      <c r="G32" s="51">
        <f>FURS!G44</f>
        <v>13880898.950000005</v>
      </c>
      <c r="H32" s="51">
        <f>FURS!H44</f>
        <v>21130899.66</v>
      </c>
      <c r="I32" s="86">
        <f t="shared" si="4"/>
        <v>65.690051883006319</v>
      </c>
    </row>
    <row r="33" spans="2:9" x14ac:dyDescent="0.3">
      <c r="B33" s="84" t="s">
        <v>49</v>
      </c>
      <c r="C33" s="110" t="s">
        <v>73</v>
      </c>
      <c r="D33" s="51">
        <f>FURS!D45</f>
        <v>19205504.079999998</v>
      </c>
      <c r="E33" s="51">
        <f>FURS!E45</f>
        <v>28953218.010000005</v>
      </c>
      <c r="F33" s="50">
        <f t="shared" si="3"/>
        <v>66.33288249121982</v>
      </c>
      <c r="G33" s="51">
        <f>FURS!G45</f>
        <v>59932967.579999998</v>
      </c>
      <c r="H33" s="51">
        <f>FURS!H45</f>
        <v>67041099.130000003</v>
      </c>
      <c r="I33" s="108">
        <f t="shared" si="4"/>
        <v>89.397352307400922</v>
      </c>
    </row>
    <row r="34" spans="2:9" hidden="1" x14ac:dyDescent="0.3">
      <c r="B34" s="84" t="s">
        <v>109</v>
      </c>
      <c r="C34" s="110" t="s">
        <v>74</v>
      </c>
      <c r="D34" s="51">
        <f>FURS!D46</f>
        <v>19111305.489999995</v>
      </c>
      <c r="E34" s="51">
        <f>FURS!E46</f>
        <v>28741473.370000005</v>
      </c>
      <c r="F34" s="53">
        <f t="shared" si="3"/>
        <v>66.493826687215488</v>
      </c>
      <c r="G34" s="51">
        <f>FURS!G46</f>
        <v>59032027.420000002</v>
      </c>
      <c r="H34" s="51">
        <f>FURS!H46</f>
        <v>66236466.660000004</v>
      </c>
      <c r="I34" s="86">
        <f t="shared" si="4"/>
        <v>89.123152844216037</v>
      </c>
    </row>
    <row r="35" spans="2:9" x14ac:dyDescent="0.3">
      <c r="B35" s="84" t="s">
        <v>90</v>
      </c>
      <c r="C35" s="110" t="s">
        <v>75</v>
      </c>
      <c r="D35" s="51">
        <f>FURS!D47</f>
        <v>2930189.37</v>
      </c>
      <c r="E35" s="51">
        <f>FURS!E47</f>
        <v>2824693.1399999997</v>
      </c>
      <c r="F35" s="53">
        <f t="shared" si="3"/>
        <v>103.73478550664801</v>
      </c>
      <c r="G35" s="51">
        <f>FURS!G47</f>
        <v>9640889.6799999997</v>
      </c>
      <c r="H35" s="51">
        <f>FURS!H47</f>
        <v>9533616.9100000001</v>
      </c>
      <c r="I35" s="86">
        <f t="shared" si="4"/>
        <v>101.12520537601503</v>
      </c>
    </row>
    <row r="36" spans="2:9" hidden="1" x14ac:dyDescent="0.3">
      <c r="B36" s="84" t="s">
        <v>98</v>
      </c>
      <c r="C36" s="110" t="s">
        <v>77</v>
      </c>
      <c r="D36" s="51">
        <f>FURS!D48</f>
        <v>931908.11999999965</v>
      </c>
      <c r="E36" s="51">
        <f>FURS!E48</f>
        <v>877761.59999999963</v>
      </c>
      <c r="F36" s="53">
        <f t="shared" si="3"/>
        <v>106.16870457764387</v>
      </c>
      <c r="G36" s="51">
        <f>FURS!G48</f>
        <v>3223098.07</v>
      </c>
      <c r="H36" s="51">
        <f>FURS!H48</f>
        <v>3188056.8899999997</v>
      </c>
      <c r="I36" s="86">
        <f t="shared" si="4"/>
        <v>101.09913910601513</v>
      </c>
    </row>
    <row r="37" spans="2:9" x14ac:dyDescent="0.3">
      <c r="B37" s="84" t="s">
        <v>99</v>
      </c>
      <c r="C37" s="110" t="s">
        <v>14</v>
      </c>
      <c r="D37" s="51">
        <f>FURS!D49</f>
        <v>4058206.0300000012</v>
      </c>
      <c r="E37" s="51">
        <f>FURS!E49</f>
        <v>3600565.1799999988</v>
      </c>
      <c r="F37" s="53">
        <f t="shared" si="3"/>
        <v>112.71025039463396</v>
      </c>
      <c r="G37" s="51">
        <f>FURS!G49</f>
        <v>12952527.880000001</v>
      </c>
      <c r="H37" s="51">
        <f>FURS!H49</f>
        <v>10342208.41</v>
      </c>
      <c r="I37" s="86">
        <f t="shared" si="4"/>
        <v>125.23947851868904</v>
      </c>
    </row>
    <row r="39" spans="2:9" x14ac:dyDescent="0.3">
      <c r="B39" s="78" t="s">
        <v>143</v>
      </c>
    </row>
    <row r="41" spans="2:9" ht="52.5" customHeight="1" x14ac:dyDescent="0.3">
      <c r="B41" s="79"/>
      <c r="C41" s="80" t="s">
        <v>142</v>
      </c>
      <c r="D41" s="80" t="s">
        <v>154</v>
      </c>
      <c r="E41" s="80" t="s">
        <v>155</v>
      </c>
      <c r="F41" s="80" t="s">
        <v>147</v>
      </c>
      <c r="G41" s="80" t="s">
        <v>156</v>
      </c>
      <c r="H41" s="80" t="s">
        <v>157</v>
      </c>
      <c r="I41" s="80" t="s">
        <v>147</v>
      </c>
    </row>
    <row r="42" spans="2:9" ht="30" customHeight="1" x14ac:dyDescent="0.3">
      <c r="B42" s="81" t="s">
        <v>31</v>
      </c>
      <c r="C42" s="98" t="s">
        <v>65</v>
      </c>
      <c r="D42" s="71">
        <f>+D43+D44+D45+D46</f>
        <v>570096290.29999971</v>
      </c>
      <c r="E42" s="71">
        <f>+E43+E44+E45+E46</f>
        <v>540975198.04000044</v>
      </c>
      <c r="F42" s="99">
        <f t="shared" ref="F42:F46" si="5">D42/E42*100</f>
        <v>105.38307345059579</v>
      </c>
      <c r="G42" s="69">
        <f>+G43+G44+G45+G46</f>
        <v>1708108537.4499993</v>
      </c>
      <c r="H42" s="69">
        <f>+H43+H44+H45+H46</f>
        <v>1589854112.8600004</v>
      </c>
      <c r="I42" s="100">
        <f>G42/H42*100</f>
        <v>107.4380676587533</v>
      </c>
    </row>
    <row r="43" spans="2:9" x14ac:dyDescent="0.3">
      <c r="B43" s="87" t="s">
        <v>32</v>
      </c>
      <c r="C43" s="88" t="s">
        <v>5</v>
      </c>
      <c r="D43" s="52">
        <f>FURS!D21</f>
        <v>3263935.37</v>
      </c>
      <c r="E43" s="52">
        <f>FURS!E21</f>
        <v>3063022.7599999988</v>
      </c>
      <c r="F43" s="53">
        <f t="shared" si="5"/>
        <v>106.559292102681</v>
      </c>
      <c r="G43" s="52">
        <f>FURS!G21</f>
        <v>9817384.4699999988</v>
      </c>
      <c r="H43" s="52">
        <f>FURS!H21</f>
        <v>9110712.879999999</v>
      </c>
      <c r="I43" s="86">
        <f>G43/H43*100</f>
        <v>107.75649062052321</v>
      </c>
    </row>
    <row r="44" spans="2:9" x14ac:dyDescent="0.3">
      <c r="B44" s="87" t="s">
        <v>33</v>
      </c>
      <c r="C44" s="88" t="s">
        <v>6</v>
      </c>
      <c r="D44" s="52">
        <f>FURS!D22</f>
        <v>2932292.2100000018</v>
      </c>
      <c r="E44" s="52">
        <f>FURS!E22</f>
        <v>2761108.2800000003</v>
      </c>
      <c r="F44" s="53">
        <f t="shared" si="5"/>
        <v>106.19982675942001</v>
      </c>
      <c r="G44" s="52">
        <f>FURS!G22</f>
        <v>8809253.3500000015</v>
      </c>
      <c r="H44" s="52">
        <f>FURS!H22</f>
        <v>8179330.0700000003</v>
      </c>
      <c r="I44" s="86">
        <f>G44/H44*100</f>
        <v>107.70140432784858</v>
      </c>
    </row>
    <row r="45" spans="2:9" x14ac:dyDescent="0.3">
      <c r="B45" s="87" t="s">
        <v>34</v>
      </c>
      <c r="C45" s="87" t="s">
        <v>7</v>
      </c>
      <c r="D45" s="52">
        <f>FURS!D23</f>
        <v>363263645.53999972</v>
      </c>
      <c r="E45" s="52">
        <f>FURS!E23</f>
        <v>342137714.88000035</v>
      </c>
      <c r="F45" s="53">
        <f t="shared" si="5"/>
        <v>106.17468631524851</v>
      </c>
      <c r="G45" s="52">
        <f>FURS!G23</f>
        <v>1088114911.2099996</v>
      </c>
      <c r="H45" s="52">
        <f>FURS!H23</f>
        <v>1013025011.5600003</v>
      </c>
      <c r="I45" s="86">
        <f>G45/H45*100</f>
        <v>107.41244281168983</v>
      </c>
    </row>
    <row r="46" spans="2:9" x14ac:dyDescent="0.3">
      <c r="B46" s="87" t="s">
        <v>35</v>
      </c>
      <c r="C46" s="88" t="s">
        <v>8</v>
      </c>
      <c r="D46" s="52">
        <f>FURS!D24</f>
        <v>200636417.17999995</v>
      </c>
      <c r="E46" s="52">
        <f>FURS!E24</f>
        <v>193013352.12000006</v>
      </c>
      <c r="F46" s="53">
        <f t="shared" si="5"/>
        <v>103.94950140820333</v>
      </c>
      <c r="G46" s="52">
        <f>FURS!G24</f>
        <v>601366988.41999996</v>
      </c>
      <c r="H46" s="52">
        <f>FURS!H24</f>
        <v>559539058.35000002</v>
      </c>
      <c r="I46" s="86">
        <f>G46/H46*100</f>
        <v>107.47542632561601</v>
      </c>
    </row>
    <row r="49" spans="2:9" ht="52.8" x14ac:dyDescent="0.3">
      <c r="B49" s="79"/>
      <c r="C49" s="80" t="s">
        <v>142</v>
      </c>
      <c r="D49" s="80" t="s">
        <v>154</v>
      </c>
      <c r="E49" s="80" t="s">
        <v>155</v>
      </c>
      <c r="F49" s="80" t="s">
        <v>147</v>
      </c>
      <c r="G49" s="80" t="s">
        <v>156</v>
      </c>
      <c r="H49" s="80" t="s">
        <v>157</v>
      </c>
      <c r="I49" s="80" t="s">
        <v>147</v>
      </c>
    </row>
    <row r="50" spans="2:9" ht="49.5" customHeight="1" x14ac:dyDescent="0.3">
      <c r="B50" s="112" t="s">
        <v>94</v>
      </c>
      <c r="C50" s="111" t="s">
        <v>120</v>
      </c>
      <c r="D50" s="69">
        <f>SUM(D51:D54)</f>
        <v>9046961.1600000169</v>
      </c>
      <c r="E50" s="69">
        <f>SUM(E51:E54)</f>
        <v>41667832.720000021</v>
      </c>
      <c r="F50" s="99">
        <f t="shared" ref="F50:F54" si="6">D50/E50*100</f>
        <v>21.712099164825513</v>
      </c>
      <c r="G50" s="69">
        <f>SUM(G51:G54)</f>
        <v>95978306.360000014</v>
      </c>
      <c r="H50" s="69">
        <f>SUM(H51:H54)</f>
        <v>124239401.11</v>
      </c>
      <c r="I50" s="100">
        <f>G50/H50*100</f>
        <v>77.25271170216125</v>
      </c>
    </row>
    <row r="51" spans="2:9" ht="16.5" customHeight="1" x14ac:dyDescent="0.3">
      <c r="B51" s="87" t="s">
        <v>95</v>
      </c>
      <c r="C51" s="116" t="s">
        <v>17</v>
      </c>
      <c r="D51" s="38">
        <f>FURS!D65</f>
        <v>28887.709999999992</v>
      </c>
      <c r="E51" s="38">
        <f>FURS!E65</f>
        <v>27443.980000000003</v>
      </c>
      <c r="F51" s="53">
        <f t="shared" si="6"/>
        <v>105.26064368214809</v>
      </c>
      <c r="G51" s="96">
        <f>FURS!G65</f>
        <v>83544.5</v>
      </c>
      <c r="H51" s="96">
        <f>FURS!H65</f>
        <v>79453.83</v>
      </c>
      <c r="I51" s="86">
        <f>G51/H51*100</f>
        <v>105.14848686337712</v>
      </c>
    </row>
    <row r="52" spans="2:9" ht="14.25" customHeight="1" x14ac:dyDescent="0.3">
      <c r="B52" s="87" t="s">
        <v>96</v>
      </c>
      <c r="C52" s="116" t="s">
        <v>18</v>
      </c>
      <c r="D52" s="38">
        <f>FURS!D66</f>
        <v>48343.079999999987</v>
      </c>
      <c r="E52" s="38">
        <f>FURS!E66</f>
        <v>46051.649999999994</v>
      </c>
      <c r="F52" s="53">
        <f t="shared" si="6"/>
        <v>104.97578262668112</v>
      </c>
      <c r="G52" s="96">
        <f>FURS!G66</f>
        <v>139932.43</v>
      </c>
      <c r="H52" s="96">
        <f>FURS!H66</f>
        <v>133311.5</v>
      </c>
      <c r="I52" s="86">
        <f>G52/H52*100</f>
        <v>104.96651076613794</v>
      </c>
    </row>
    <row r="53" spans="2:9" ht="21.75" customHeight="1" x14ac:dyDescent="0.3">
      <c r="B53" s="87" t="s">
        <v>114</v>
      </c>
      <c r="C53" s="116" t="s">
        <v>19</v>
      </c>
      <c r="D53" s="38">
        <f>FURS!D67</f>
        <v>4653330.6700000167</v>
      </c>
      <c r="E53" s="38">
        <f>FURS!E67</f>
        <v>37516595.290000021</v>
      </c>
      <c r="F53" s="53">
        <f t="shared" si="6"/>
        <v>12.403392775997329</v>
      </c>
      <c r="G53" s="96">
        <f>FURS!G67</f>
        <v>83392922.510000005</v>
      </c>
      <c r="H53" s="96">
        <f>FURS!H67</f>
        <v>112249032.51000001</v>
      </c>
      <c r="I53" s="86">
        <f>G53/H53*100</f>
        <v>74.292776200606198</v>
      </c>
    </row>
    <row r="54" spans="2:9" ht="20.25" customHeight="1" x14ac:dyDescent="0.3">
      <c r="B54" s="87" t="s">
        <v>115</v>
      </c>
      <c r="C54" s="116" t="s">
        <v>20</v>
      </c>
      <c r="D54" s="38">
        <f>FURS!D68</f>
        <v>4316399.7</v>
      </c>
      <c r="E54" s="38">
        <f>FURS!E68</f>
        <v>4077741.7999999989</v>
      </c>
      <c r="F54" s="53">
        <f t="shared" si="6"/>
        <v>105.85269768674421</v>
      </c>
      <c r="G54" s="96">
        <f>FURS!G68</f>
        <v>12361906.92</v>
      </c>
      <c r="H54" s="96">
        <f>FURS!H68</f>
        <v>11777603.27</v>
      </c>
      <c r="I54" s="86">
        <f>G54/H54*100</f>
        <v>104.96114223416188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aefa815e832f7a94009a71ecf279a823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40e95d37451a9a0a60b6a70eba13ae9f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description="2019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marec</Mesec>
    <Leto xmlns="31846968-95d7-4ba5-b9d7-02992289841a">2019</Leto>
  </documentManagement>
</p:properties>
</file>

<file path=customXml/itemProps1.xml><?xml version="1.0" encoding="utf-8"?>
<ds:datastoreItem xmlns:ds="http://schemas.openxmlformats.org/officeDocument/2006/customXml" ds:itemID="{61A3C42D-7BEC-4C92-ABF9-EAE00CFA45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88EE0E-9A65-442E-B0B8-9AD82EE37946}">
  <ds:schemaRefs>
    <ds:schemaRef ds:uri="http://schemas.microsoft.com/office/2006/metadata/properties"/>
    <ds:schemaRef ds:uri="31846968-95d7-4ba5-b9d7-02992289841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2019-04-16T07:31:22Z</cp:lastPrinted>
  <dcterms:created xsi:type="dcterms:W3CDTF">2013-10-09T08:57:38Z</dcterms:created>
  <dcterms:modified xsi:type="dcterms:W3CDTF">2019-04-16T07:45:25Z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Realizacija JFP FURS FEB 2019_delovna.xlsx</vt:lpwstr>
  </property>
</Properties>
</file>