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P- Sektor za sistem prihodkov\Načrtovanje in spremljanje JFP\Mesečna realizacija JFP\real 2021\Javna objava-internet\3 Marec\"/>
    </mc:Choice>
  </mc:AlternateContent>
  <bookViews>
    <workbookView xWindow="96" yWindow="12" windowWidth="15456" windowHeight="5952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FURS!$A$1:$P$78</definedName>
  </definedNames>
  <calcPr calcId="152511"/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D17" i="24" l="1"/>
  <c r="G17" i="24"/>
  <c r="G51" i="24" l="1"/>
  <c r="G33" i="24"/>
  <c r="D11" i="24"/>
  <c r="D27" i="24"/>
  <c r="G53" i="24"/>
  <c r="D8" i="24"/>
  <c r="D44" i="24"/>
  <c r="D53" i="24"/>
  <c r="G52" i="24"/>
  <c r="G27" i="24"/>
  <c r="G43" i="24"/>
  <c r="D54" i="24"/>
  <c r="G34" i="24"/>
  <c r="D46" i="24"/>
  <c r="D34" i="24"/>
  <c r="G45" i="24"/>
  <c r="G9" i="24"/>
  <c r="G44" i="24"/>
  <c r="G7" i="24"/>
  <c r="D9" i="24"/>
  <c r="D45" i="24"/>
  <c r="D33" i="24"/>
  <c r="D51" i="24"/>
  <c r="G8" i="24"/>
  <c r="D7" i="24"/>
  <c r="D43" i="24"/>
  <c r="G11" i="24"/>
  <c r="G26" i="24"/>
  <c r="G25" i="24" s="1"/>
  <c r="G24" i="24" s="1"/>
  <c r="G46" i="24"/>
  <c r="G10" i="24"/>
  <c r="D10" i="24"/>
  <c r="D26" i="24"/>
  <c r="D25" i="24" s="1"/>
  <c r="G37" i="24"/>
  <c r="G36" i="24"/>
  <c r="G35" i="24"/>
  <c r="G31" i="24"/>
  <c r="G32" i="24"/>
  <c r="G28" i="24"/>
  <c r="G29" i="24"/>
  <c r="D37" i="24"/>
  <c r="D31" i="24"/>
  <c r="E29" i="24"/>
  <c r="E31" i="24"/>
  <c r="H32" i="24"/>
  <c r="I32" i="24" s="1"/>
  <c r="H31" i="24"/>
  <c r="H28" i="24"/>
  <c r="I28" i="24" s="1"/>
  <c r="H29" i="24"/>
  <c r="H54" i="24"/>
  <c r="H52" i="24"/>
  <c r="I52" i="24" s="1"/>
  <c r="H51" i="24"/>
  <c r="H53" i="24"/>
  <c r="H36" i="24"/>
  <c r="H37" i="24"/>
  <c r="H34" i="24"/>
  <c r="H33" i="24"/>
  <c r="I33" i="24" s="1"/>
  <c r="H35" i="24"/>
  <c r="H26" i="24"/>
  <c r="H27" i="24"/>
  <c r="I27" i="24" s="1"/>
  <c r="H46" i="24"/>
  <c r="I46" i="24" s="1"/>
  <c r="H44" i="24"/>
  <c r="I44" i="24" s="1"/>
  <c r="H45" i="24"/>
  <c r="H43" i="24"/>
  <c r="H8" i="24"/>
  <c r="H17" i="24"/>
  <c r="I17" i="24" s="1"/>
  <c r="H7" i="24"/>
  <c r="H11" i="24"/>
  <c r="H10" i="24"/>
  <c r="I10" i="24" s="1"/>
  <c r="H9" i="24"/>
  <c r="I9" i="24" s="1"/>
  <c r="E53" i="24"/>
  <c r="E51" i="24"/>
  <c r="E52" i="24"/>
  <c r="E54" i="24"/>
  <c r="F54" i="24" s="1"/>
  <c r="E37" i="24"/>
  <c r="E34" i="24"/>
  <c r="E33" i="24"/>
  <c r="F33" i="24" s="1"/>
  <c r="E27" i="24"/>
  <c r="F27" i="24" s="1"/>
  <c r="E26" i="24"/>
  <c r="E44" i="24"/>
  <c r="E46" i="24"/>
  <c r="F46" i="24" s="1"/>
  <c r="E45" i="24"/>
  <c r="F45" i="24" s="1"/>
  <c r="E43" i="24"/>
  <c r="E11" i="24"/>
  <c r="E8" i="24"/>
  <c r="F8" i="24" s="1"/>
  <c r="E9" i="24"/>
  <c r="E7" i="24"/>
  <c r="E17" i="24"/>
  <c r="F17" i="24" s="1"/>
  <c r="E10" i="24"/>
  <c r="G6" i="24"/>
  <c r="G54" i="24"/>
  <c r="D52" i="24"/>
  <c r="G42" i="24" l="1"/>
  <c r="D6" i="24"/>
  <c r="F11" i="24"/>
  <c r="F34" i="24"/>
  <c r="F51" i="24"/>
  <c r="I43" i="24"/>
  <c r="D50" i="24"/>
  <c r="I8" i="24"/>
  <c r="E6" i="24"/>
  <c r="F26" i="24"/>
  <c r="F53" i="24"/>
  <c r="I7" i="24"/>
  <c r="I45" i="24"/>
  <c r="I26" i="24"/>
  <c r="G30" i="24"/>
  <c r="G23" i="24" s="1"/>
  <c r="G5" i="24"/>
  <c r="I11" i="24"/>
  <c r="D42" i="24"/>
  <c r="D5" i="24"/>
  <c r="F44" i="24"/>
  <c r="F9" i="24"/>
  <c r="I51" i="24"/>
  <c r="F10" i="24"/>
  <c r="I34" i="24"/>
  <c r="I53" i="24"/>
  <c r="E39" i="22"/>
  <c r="E8" i="22"/>
  <c r="I29" i="24"/>
  <c r="F43" i="24"/>
  <c r="I37" i="24"/>
  <c r="I36" i="24"/>
  <c r="I35" i="24"/>
  <c r="F31" i="24"/>
  <c r="H6" i="24"/>
  <c r="H5" i="24" s="1"/>
  <c r="H50" i="24"/>
  <c r="I54" i="24"/>
  <c r="E42" i="24"/>
  <c r="E25" i="24"/>
  <c r="F25" i="24" s="1"/>
  <c r="E5" i="24"/>
  <c r="F5" i="24" s="1"/>
  <c r="E50" i="24"/>
  <c r="F50" i="24" s="1"/>
  <c r="I31" i="24"/>
  <c r="H30" i="24"/>
  <c r="H25" i="24"/>
  <c r="H24" i="24" s="1"/>
  <c r="I24" i="24" s="1"/>
  <c r="H42" i="24"/>
  <c r="I42" i="24" s="1"/>
  <c r="F7" i="24"/>
  <c r="G50" i="24"/>
  <c r="F52" i="24"/>
  <c r="F6" i="24"/>
  <c r="I30" i="24" l="1"/>
  <c r="I5" i="24"/>
  <c r="F42" i="24"/>
  <c r="E7" i="22"/>
  <c r="I6" i="24"/>
  <c r="I50" i="24"/>
  <c r="I25" i="24"/>
  <c r="H23" i="24"/>
  <c r="I23" i="24" s="1"/>
  <c r="E35" i="24"/>
  <c r="E38" i="22" l="1"/>
  <c r="E40" i="22"/>
  <c r="D35" i="24"/>
  <c r="F35" i="24" s="1"/>
  <c r="E41" i="22" l="1"/>
  <c r="D29" i="24" l="1"/>
  <c r="F29" i="24" s="1"/>
  <c r="F37" i="24" l="1"/>
  <c r="D28" i="24" l="1"/>
  <c r="D24" i="24" s="1"/>
  <c r="E36" i="24"/>
  <c r="E28" i="24"/>
  <c r="E24" i="24" s="1"/>
  <c r="D36" i="24" l="1"/>
  <c r="F36" i="24" s="1"/>
  <c r="D32" i="24"/>
  <c r="D30" i="24" s="1"/>
  <c r="D23" i="24" s="1"/>
  <c r="E32" i="24"/>
  <c r="F28" i="24"/>
  <c r="F24" i="24"/>
  <c r="F32" i="24" l="1"/>
  <c r="E30" i="24"/>
  <c r="F30" i="24" s="1"/>
  <c r="E9" i="22" l="1"/>
  <c r="E23" i="24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<sst xmlns="http://schemas.openxmlformats.org/spreadsheetml/2006/main" count="330" uniqueCount="190">
  <si>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</si>
  <si>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</si>
  <si>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</si>
  <si>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</si>
  <si>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</si>
  <si>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</si>
  <si>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</si>
  <si>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</si>
  <si>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</si>
  <si>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</si>
  <si>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</si>
  <si>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</si>
  <si>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</si>
  <si>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</si>
  <si>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</si>
  <si>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</si>
  <si>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</si>
  <si>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</si>
  <si>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</si>
  <si>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</si>
  <si>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</si>
  <si>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</si>
  <si>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</si>
  <si>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</si>
  <si>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</si>
  <si>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</si>
  <si>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</si>
  <si>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</si>
  <si>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</si>
  <si>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</si>
  <si>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</si>
  <si>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</si>
  <si>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</si>
  <si>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</si>
  <si>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</si>
  <si>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</si>
  <si>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</si>
  <si>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</si>
  <si>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</si>
  <si>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</si>
  <si>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</si>
  <si>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</si>
  <si>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</si>
  <si>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</si>
  <si>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</si>
  <si>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</si>
  <si>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</si>
  <si>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</si>
  <si>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</si>
  <si>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</si>
  <si>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</si>
  <si>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</si>
  <si>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</si>
  <si>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</si>
  <si>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</si>
  <si>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</si>
  <si>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</si>
  <si>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</si>
  <si>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</si>
  <si>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</si>
  <si>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</si>
  <si>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</si>
  <si>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</si>
  <si>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</si>
  <si>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</si>
  <si>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</si>
  <si>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</si>
  <si>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</si>
  <si>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</si>
  <si>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</si>
  <si>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</si>
  <si>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</si>
  <si>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</si>
  <si>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</si>
  <si>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</si>
  <si>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</si>
  <si>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</si>
  <si>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</si>
  <si>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</si>
  <si>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</si>
  <si>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</si>
  <si>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</si>
  <si>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</si>
  <si>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</si>
  <si>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</si>
  <si>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</si>
  <si>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</si>
  <si>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</si>
  <si>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</si>
  <si>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</si>
  <si>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</si>
  <si>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</si>
  <si>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</si>
  <si>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</si>
  <si>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</si>
  <si>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</si>
  <si>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</si>
  <si>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</si>
  <si>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</si>
  <si>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</si>
  <si>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</si>
  <si>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</si>
  <si>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</si>
  <si>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</si>
  <si>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</si>
  <si>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</si>
  <si>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</si>
  <si>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</si>
  <si>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</si>
  <si>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</si>
  <si>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</si>
  <si>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</si>
  <si>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</si>
  <si>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</si>
  <si>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</si>
  <si>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</si>
  <si>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</si>
  <si>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</si>
  <si>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</si>
  <si>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</si>
  <si>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</si>
  <si>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</si>
  <si>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</si>
  <si>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</si>
  <si>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</si>
  <si>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</si>
  <si>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</si>
  <si>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</si>
  <si>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</si>
  <si>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</si>
  <si>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</si>
  <si>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</si>
  <si>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</si>
  <si>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</si>
  <si>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</si>
  <si>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</si>
  <si>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</si>
  <si>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</si>
  <si>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</si>
  <si>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</si>
  <si>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</si>
  <si>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</si>
  <si>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</si>
  <si>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</si>
  <si>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</si>
  <si>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</si>
  <si>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</si>
  <si>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</si>
  <si>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</si>
  <si>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</si>
  <si>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</si>
  <si>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</si>
  <si>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</si>
  <si>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</si>
  <si>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</si>
  <si>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</si>
  <si>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</si>
  <si>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</si>
  <si>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</si>
  <si>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</si>
  <si>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</si>
  <si>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</si>
  <si>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</si>
  <si>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</si>
  <si>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</si>
  <si>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</si>
  <si>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</si>
  <si>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</si>
  <si>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</si>
  <si>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</si>
  <si>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</si>
  <si>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</si>
  <si>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</si>
  <si>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>Indeks 2021/2020</t>
  </si>
  <si>
    <t>RAZLIKA MESEC 2021/2020</t>
  </si>
  <si>
    <t>RAZLIKA OBDOBJE  2021/2020</t>
  </si>
  <si>
    <t>1.2.1.</t>
  </si>
  <si>
    <t>1.2.2.</t>
  </si>
  <si>
    <t>Davek od dohodkov pravnih oseb (1.2.1.-1.2.2.)</t>
  </si>
  <si>
    <t>REALIZACIJA  MAREC 2020</t>
  </si>
  <si>
    <t>REALIZACIJA JANUAR - MAREC 2021</t>
  </si>
  <si>
    <t>REALIZACIJA JANUAR - MAREC 2020</t>
  </si>
  <si>
    <t xml:space="preserve"> REALIZACIJA  MAREC 2021</t>
  </si>
  <si>
    <t>REALIZACIJA  MAREC 2019</t>
  </si>
  <si>
    <t>Indeks 2021/2019</t>
  </si>
  <si>
    <t>4=1/2</t>
  </si>
  <si>
    <t>5=1/3</t>
  </si>
  <si>
    <t>Indeks 2020/2019</t>
  </si>
  <si>
    <t>6=2/3</t>
  </si>
  <si>
    <t>REALIZACIJA JANUAR - MAREC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</si>
</sst>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6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8"/>
      <name val="Arial CE"/>
      <charset val="238"/>
    </font>
  </fonts>
  <fills count="4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1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3" applyNumberFormat="0" applyAlignment="0" applyProtection="0"/>
    <xf numFmtId="0" fontId="8" fillId="0" borderId="0" applyNumberFormat="0" applyFill="0" applyBorder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1" fillId="0" borderId="6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7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8" applyNumberFormat="0" applyFill="0" applyAlignment="0" applyProtection="0"/>
    <xf numFmtId="0" fontId="16" fillId="30" borderId="9" applyNumberFormat="0" applyAlignment="0" applyProtection="0"/>
    <xf numFmtId="0" fontId="17" fillId="21" borderId="10" applyNumberFormat="0" applyAlignment="0" applyProtection="0"/>
    <xf numFmtId="0" fontId="18" fillId="31" borderId="0" applyNumberFormat="0" applyBorder="0" applyAlignment="0" applyProtection="0"/>
    <xf numFmtId="0" fontId="19" fillId="32" borderId="10" applyNumberFormat="0" applyAlignment="0" applyProtection="0"/>
    <xf numFmtId="0" fontId="20" fillId="0" borderId="11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7" applyNumberFormat="0" applyFont="0" applyAlignment="0" applyProtection="0"/>
    <xf numFmtId="0" fontId="4" fillId="23" borderId="7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7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7" applyNumberFormat="0" applyFont="0" applyAlignment="0" applyProtection="0"/>
    <xf numFmtId="0" fontId="4" fillId="23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7" applyNumberFormat="0" applyFont="0" applyAlignment="0" applyProtection="0"/>
    <xf numFmtId="0" fontId="4" fillId="23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7" applyNumberFormat="0" applyFont="0" applyAlignment="0" applyProtection="0"/>
    <xf numFmtId="0" fontId="4" fillId="23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7" applyNumberFormat="0" applyFont="0" applyAlignment="0" applyProtection="0"/>
    <xf numFmtId="0" fontId="4" fillId="23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7" applyNumberFormat="0" applyFont="0" applyAlignment="0" applyProtection="0"/>
    <xf numFmtId="0" fontId="4" fillId="23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7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2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</cellStyleXfs>
  <cellXfs count="289">
    <xf numFmtId="0" fontId="0" fillId="0" borderId="0" xfId="0"/>
    <xf numFmtId="3" fontId="24" fillId="0" borderId="0" xfId="0" applyNumberFormat="1" applyFont="1"/>
    <xf numFmtId="3" fontId="28" fillId="37" borderId="15" xfId="0" applyNumberFormat="1" applyFont="1" applyFill="1" applyBorder="1" applyAlignment="1">
      <alignment shrinkToFit="1"/>
    </xf>
    <xf numFmtId="3" fontId="30" fillId="37" borderId="15" xfId="0" applyNumberFormat="1" applyFont="1" applyFill="1" applyBorder="1" applyAlignment="1">
      <alignment shrinkToFit="1"/>
    </xf>
    <xf numFmtId="3" fontId="28" fillId="37" borderId="17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4" xfId="0" applyNumberFormat="1" applyFont="1" applyBorder="1"/>
    <xf numFmtId="3" fontId="3" fillId="33" borderId="16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3" fillId="0" borderId="13" xfId="0" applyNumberFormat="1" applyFont="1" applyBorder="1" applyAlignment="1">
      <alignment horizontal="center"/>
    </xf>
    <xf numFmtId="3" fontId="3" fillId="0" borderId="37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6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3" fontId="34" fillId="0" borderId="25" xfId="0" applyNumberFormat="1" applyFont="1" applyBorder="1"/>
    <xf numFmtId="3" fontId="28" fillId="0" borderId="23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39" xfId="48" applyFont="1" applyFill="1" applyBorder="1" applyAlignment="1">
      <alignment vertical="top"/>
    </xf>
    <xf numFmtId="0" fontId="23" fillId="38" borderId="27" xfId="48" applyFont="1" applyFill="1" applyBorder="1" applyAlignment="1">
      <alignment wrapText="1"/>
    </xf>
    <xf numFmtId="3" fontId="1" fillId="0" borderId="26" xfId="0" applyNumberFormat="1" applyFont="1" applyBorder="1"/>
    <xf numFmtId="3" fontId="1" fillId="0" borderId="23" xfId="0" applyNumberFormat="1" applyFont="1" applyBorder="1"/>
    <xf numFmtId="49" fontId="31" fillId="37" borderId="23" xfId="0" applyNumberFormat="1" applyFont="1" applyFill="1" applyBorder="1" applyAlignment="1">
      <alignment horizontal="left" wrapText="1"/>
    </xf>
    <xf numFmtId="49" fontId="31" fillId="37" borderId="31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8" xfId="48" applyNumberFormat="1" applyFont="1" applyFill="1" applyBorder="1"/>
    <xf numFmtId="3" fontId="1" fillId="0" borderId="1" xfId="0" applyNumberFormat="1" applyFont="1" applyBorder="1" applyAlignment="1"/>
    <xf numFmtId="0" fontId="23" fillId="38" borderId="40" xfId="48" applyFont="1" applyFill="1" applyBorder="1" applyAlignment="1">
      <alignment wrapText="1"/>
    </xf>
    <xf numFmtId="0" fontId="20" fillId="39" borderId="21" xfId="48" applyFont="1" applyFill="1" applyBorder="1" applyAlignment="1">
      <alignment vertical="top"/>
    </xf>
    <xf numFmtId="3" fontId="1" fillId="0" borderId="23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4" xfId="28" applyFont="1" applyFill="1" applyBorder="1" applyAlignment="1">
      <alignment vertical="center" shrinkToFit="1"/>
    </xf>
    <xf numFmtId="0" fontId="37" fillId="0" borderId="22" xfId="28" applyFont="1" applyFill="1" applyBorder="1" applyAlignment="1">
      <alignment horizontal="left" vertical="center" shrinkToFit="1"/>
    </xf>
    <xf numFmtId="3" fontId="28" fillId="35" borderId="16" xfId="0" applyNumberFormat="1" applyFont="1" applyFill="1" applyBorder="1" applyAlignment="1" applyProtection="1">
      <alignment shrinkToFit="1"/>
    </xf>
    <xf numFmtId="0" fontId="28" fillId="35" borderId="29" xfId="28" applyFont="1" applyFill="1" applyBorder="1" applyAlignment="1">
      <alignment shrinkToFit="1"/>
    </xf>
    <xf numFmtId="0" fontId="0" fillId="35" borderId="20" xfId="0" applyFill="1" applyBorder="1"/>
    <xf numFmtId="3" fontId="28" fillId="35" borderId="29" xfId="28" applyNumberFormat="1" applyFont="1" applyFill="1" applyBorder="1" applyAlignment="1">
      <alignment horizontal="center" shrinkToFit="1"/>
    </xf>
    <xf numFmtId="3" fontId="28" fillId="35" borderId="23" xfId="28" applyNumberFormat="1" applyFont="1" applyFill="1" applyBorder="1" applyAlignment="1">
      <alignment shrinkToFit="1"/>
    </xf>
    <xf numFmtId="3" fontId="28" fillId="35" borderId="24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2" xfId="28" applyFont="1" applyFill="1" applyBorder="1" applyAlignment="1">
      <alignment horizontal="center" vertical="center" wrapText="1"/>
    </xf>
    <xf numFmtId="3" fontId="26" fillId="0" borderId="25" xfId="0" applyNumberFormat="1" applyFont="1" applyBorder="1" applyAlignment="1">
      <alignment horizontal="center" wrapText="1"/>
    </xf>
    <xf numFmtId="166" fontId="25" fillId="35" borderId="29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3" xfId="0" applyNumberFormat="1" applyFont="1" applyFill="1" applyBorder="1" applyAlignment="1">
      <alignment horizontal="right"/>
    </xf>
    <xf numFmtId="3" fontId="22" fillId="35" borderId="24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3" xfId="28" applyFont="1" applyFill="1" applyBorder="1" applyAlignment="1">
      <alignment horizontal="center" vertical="center" shrinkToFit="1"/>
    </xf>
    <xf numFmtId="0" fontId="29" fillId="33" borderId="16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5" xfId="0" applyNumberFormat="1" applyFont="1" applyFill="1" applyBorder="1" applyAlignment="1">
      <alignment horizontal="right" shrinkToFit="1"/>
    </xf>
    <xf numFmtId="3" fontId="47" fillId="34" borderId="13" xfId="0" applyNumberFormat="1" applyFont="1" applyFill="1" applyBorder="1" applyAlignment="1">
      <alignment horizontal="right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25" fillId="0" borderId="35" xfId="0" applyNumberFormat="1" applyFont="1" applyBorder="1" applyAlignment="1">
      <alignment horizontal="center" wrapText="1"/>
    </xf>
    <xf numFmtId="3" fontId="25" fillId="0" borderId="22" xfId="0" applyNumberFormat="1" applyFont="1" applyBorder="1" applyAlignment="1">
      <alignment horizontal="center" wrapText="1"/>
    </xf>
    <xf numFmtId="3" fontId="28" fillId="0" borderId="13" xfId="0" applyNumberFormat="1" applyFont="1" applyBorder="1"/>
    <xf numFmtId="3" fontId="28" fillId="0" borderId="13" xfId="0" applyNumberFormat="1" applyFont="1" applyFill="1" applyBorder="1"/>
    <xf numFmtId="3" fontId="28" fillId="0" borderId="13" xfId="0" quotePrefix="1" applyNumberFormat="1" applyFont="1" applyFill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166" fontId="28" fillId="0" borderId="1" xfId="0" applyNumberFormat="1" applyFont="1" applyFill="1" applyBorder="1" applyAlignment="1"/>
    <xf numFmtId="166" fontId="28" fillId="0" borderId="23" xfId="0" applyNumberFormat="1" applyFont="1" applyFill="1" applyBorder="1" applyAlignment="1"/>
    <xf numFmtId="3" fontId="28" fillId="0" borderId="1" xfId="0" applyNumberFormat="1" applyFont="1" applyFill="1" applyBorder="1" applyAlignment="1">
      <alignment horizontal="right"/>
    </xf>
    <xf numFmtId="3" fontId="47" fillId="0" borderId="16" xfId="0" applyNumberFormat="1" applyFont="1" applyFill="1" applyBorder="1" applyAlignment="1" applyProtection="1">
      <alignment horizontal="right"/>
    </xf>
    <xf numFmtId="0" fontId="28" fillId="0" borderId="23" xfId="0" applyFont="1" applyFill="1" applyBorder="1" applyAlignment="1" applyProtection="1">
      <alignment wrapText="1"/>
    </xf>
    <xf numFmtId="3" fontId="47" fillId="34" borderId="16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3" xfId="0" applyNumberFormat="1" applyFont="1" applyFill="1" applyBorder="1"/>
    <xf numFmtId="3" fontId="47" fillId="0" borderId="13" xfId="0" applyNumberFormat="1" applyFont="1" applyFill="1" applyBorder="1"/>
    <xf numFmtId="3" fontId="47" fillId="0" borderId="1" xfId="0" applyNumberFormat="1" applyFont="1" applyFill="1" applyBorder="1"/>
    <xf numFmtId="3" fontId="47" fillId="35" borderId="12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3" xfId="28" applyFont="1" applyFill="1" applyBorder="1" applyAlignment="1"/>
    <xf numFmtId="166" fontId="47" fillId="34" borderId="37" xfId="0" applyNumberFormat="1" applyFont="1" applyFill="1" applyBorder="1" applyAlignment="1"/>
    <xf numFmtId="166" fontId="47" fillId="34" borderId="1" xfId="0" applyNumberFormat="1" applyFont="1" applyFill="1" applyBorder="1" applyAlignment="1"/>
    <xf numFmtId="166" fontId="47" fillId="34" borderId="23" xfId="0" applyNumberFormat="1" applyFont="1" applyFill="1" applyBorder="1" applyAlignment="1">
      <alignment horizontal="right"/>
    </xf>
    <xf numFmtId="3" fontId="47" fillId="35" borderId="15" xfId="0" applyNumberFormat="1" applyFont="1" applyFill="1" applyBorder="1" applyAlignment="1">
      <alignment shrinkToFit="1"/>
    </xf>
    <xf numFmtId="0" fontId="47" fillId="35" borderId="30" xfId="28" applyFont="1" applyFill="1" applyBorder="1" applyAlignment="1">
      <alignment wrapText="1"/>
    </xf>
    <xf numFmtId="3" fontId="47" fillId="35" borderId="1" xfId="0" applyNumberFormat="1" applyFont="1" applyFill="1" applyBorder="1" applyAlignment="1">
      <alignment horizontal="right"/>
    </xf>
    <xf numFmtId="166" fontId="47" fillId="35" borderId="37" xfId="0" applyNumberFormat="1" applyFont="1" applyFill="1" applyBorder="1" applyAlignment="1"/>
    <xf numFmtId="166" fontId="47" fillId="35" borderId="1" xfId="0" applyNumberFormat="1" applyFont="1" applyFill="1" applyBorder="1" applyAlignment="1"/>
    <xf numFmtId="0" fontId="28" fillId="37" borderId="23" xfId="0" applyFont="1" applyFill="1" applyBorder="1" applyAlignment="1"/>
    <xf numFmtId="3" fontId="28" fillId="0" borderId="1" xfId="0" applyNumberFormat="1" applyFont="1" applyBorder="1" applyAlignment="1">
      <alignment horizontal="right"/>
    </xf>
    <xf numFmtId="166" fontId="28" fillId="0" borderId="37" xfId="0" applyNumberFormat="1" applyFont="1" applyBorder="1" applyAlignment="1"/>
    <xf numFmtId="166" fontId="28" fillId="0" borderId="1" xfId="0" applyNumberFormat="1" applyFont="1" applyBorder="1" applyAlignment="1"/>
    <xf numFmtId="3" fontId="39" fillId="37" borderId="15" xfId="0" applyNumberFormat="1" applyFont="1" applyFill="1" applyBorder="1" applyAlignment="1">
      <alignment shrinkToFit="1"/>
    </xf>
    <xf numFmtId="0" fontId="39" fillId="37" borderId="23" xfId="0" applyFont="1" applyFill="1" applyBorder="1" applyAlignment="1"/>
    <xf numFmtId="3" fontId="39" fillId="0" borderId="1" xfId="0" applyNumberFormat="1" applyFont="1" applyBorder="1" applyAlignment="1">
      <alignment horizontal="right"/>
    </xf>
    <xf numFmtId="166" fontId="39" fillId="0" borderId="37" xfId="0" applyNumberFormat="1" applyFont="1" applyBorder="1" applyAlignment="1"/>
    <xf numFmtId="3" fontId="39" fillId="0" borderId="1" xfId="0" applyNumberFormat="1" applyFont="1" applyBorder="1"/>
    <xf numFmtId="166" fontId="39" fillId="0" borderId="1" xfId="0" applyNumberFormat="1" applyFont="1" applyBorder="1" applyAlignment="1"/>
    <xf numFmtId="3" fontId="57" fillId="37" borderId="15" xfId="0" applyNumberFormat="1" applyFont="1" applyFill="1" applyBorder="1" applyAlignment="1">
      <alignment shrinkToFit="1"/>
    </xf>
    <xf numFmtId="0" fontId="57" fillId="37" borderId="23" xfId="28" applyFont="1" applyFill="1" applyBorder="1" applyAlignment="1"/>
    <xf numFmtId="3" fontId="57" fillId="0" borderId="1" xfId="0" applyNumberFormat="1" applyFont="1" applyBorder="1" applyAlignment="1">
      <alignment horizontal="right"/>
    </xf>
    <xf numFmtId="166" fontId="57" fillId="0" borderId="37" xfId="0" applyNumberFormat="1" applyFont="1" applyBorder="1" applyAlignment="1"/>
    <xf numFmtId="3" fontId="57" fillId="0" borderId="13" xfId="0" applyNumberFormat="1" applyFont="1" applyFill="1" applyBorder="1"/>
    <xf numFmtId="3" fontId="57" fillId="0" borderId="1" xfId="0" applyNumberFormat="1" applyFont="1" applyBorder="1"/>
    <xf numFmtId="166" fontId="57" fillId="0" borderId="1" xfId="0" applyNumberFormat="1" applyFont="1" applyBorder="1" applyAlignment="1"/>
    <xf numFmtId="3" fontId="49" fillId="0" borderId="1" xfId="0" applyNumberFormat="1" applyFont="1" applyBorder="1"/>
    <xf numFmtId="0" fontId="47" fillId="35" borderId="30" xfId="28" applyFont="1" applyFill="1" applyBorder="1" applyAlignment="1"/>
    <xf numFmtId="3" fontId="1" fillId="37" borderId="15" xfId="0" applyNumberFormat="1" applyFont="1" applyFill="1" applyBorder="1" applyAlignment="1">
      <alignment shrinkToFit="1"/>
    </xf>
    <xf numFmtId="0" fontId="1" fillId="37" borderId="23" xfId="28" applyFont="1" applyFill="1" applyBorder="1" applyAlignment="1"/>
    <xf numFmtId="3" fontId="1" fillId="0" borderId="1" xfId="0" applyNumberFormat="1" applyFont="1" applyBorder="1" applyAlignment="1">
      <alignment horizontal="right"/>
    </xf>
    <xf numFmtId="166" fontId="1" fillId="0" borderId="37" xfId="0" applyNumberFormat="1" applyFont="1" applyBorder="1" applyAlignment="1"/>
    <xf numFmtId="0" fontId="28" fillId="37" borderId="23" xfId="28" applyFont="1" applyFill="1" applyBorder="1" applyAlignment="1"/>
    <xf numFmtId="0" fontId="1" fillId="37" borderId="23" xfId="28" applyFont="1" applyFill="1" applyBorder="1" applyAlignment="1">
      <alignment wrapText="1"/>
    </xf>
    <xf numFmtId="166" fontId="28" fillId="0" borderId="38" xfId="0" applyNumberFormat="1" applyFont="1" applyFill="1" applyBorder="1" applyAlignment="1"/>
    <xf numFmtId="166" fontId="28" fillId="0" borderId="12" xfId="0" applyNumberFormat="1" applyFont="1" applyFill="1" applyBorder="1" applyAlignment="1"/>
    <xf numFmtId="3" fontId="57" fillId="0" borderId="1" xfId="0" quotePrefix="1" applyNumberFormat="1" applyFont="1" applyFill="1" applyBorder="1" applyAlignment="1">
      <alignment horizontal="right"/>
    </xf>
    <xf numFmtId="166" fontId="57" fillId="0" borderId="37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1" xfId="0" quotePrefix="1" applyNumberFormat="1" applyFont="1" applyFill="1" applyBorder="1" applyAlignment="1"/>
    <xf numFmtId="166" fontId="57" fillId="0" borderId="37" xfId="0" applyNumberFormat="1" applyFont="1" applyFill="1" applyBorder="1" applyAlignment="1"/>
    <xf numFmtId="166" fontId="57" fillId="0" borderId="1" xfId="0" applyNumberFormat="1" applyFont="1" applyFill="1" applyBorder="1" applyAlignment="1"/>
    <xf numFmtId="3" fontId="28" fillId="0" borderId="1" xfId="0" quotePrefix="1" applyNumberFormat="1" applyFont="1" applyFill="1" applyBorder="1" applyAlignment="1">
      <alignment horizontal="right"/>
    </xf>
    <xf numFmtId="166" fontId="28" fillId="0" borderId="37" xfId="0" applyNumberFormat="1" applyFont="1" applyFill="1" applyBorder="1" applyAlignment="1"/>
    <xf numFmtId="49" fontId="58" fillId="37" borderId="31" xfId="0" applyNumberFormat="1" applyFont="1" applyFill="1" applyBorder="1" applyAlignment="1">
      <alignment horizontal="left" wrapText="1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3" xfId="0" applyNumberFormat="1" applyFont="1" applyBorder="1"/>
    <xf numFmtId="3" fontId="1" fillId="0" borderId="13" xfId="0" applyNumberFormat="1" applyFont="1" applyBorder="1"/>
    <xf numFmtId="0" fontId="47" fillId="35" borderId="23" xfId="28" applyFont="1" applyFill="1" applyBorder="1" applyAlignment="1"/>
    <xf numFmtId="166" fontId="47" fillId="34" borderId="38" xfId="0" applyNumberFormat="1" applyFont="1" applyFill="1" applyBorder="1" applyAlignment="1"/>
    <xf numFmtId="0" fontId="47" fillId="35" borderId="23" xfId="28" applyFont="1" applyFill="1" applyBorder="1" applyAlignment="1">
      <alignment wrapText="1"/>
    </xf>
    <xf numFmtId="166" fontId="47" fillId="35" borderId="38" xfId="0" applyNumberFormat="1" applyFont="1" applyFill="1" applyBorder="1" applyAlignment="1"/>
    <xf numFmtId="0" fontId="28" fillId="37" borderId="23" xfId="28" applyFont="1" applyFill="1" applyBorder="1" applyAlignment="1">
      <alignment wrapText="1"/>
    </xf>
    <xf numFmtId="0" fontId="25" fillId="37" borderId="23" xfId="28" applyFont="1" applyFill="1" applyBorder="1" applyAlignment="1">
      <alignment wrapText="1"/>
    </xf>
    <xf numFmtId="3" fontId="28" fillId="0" borderId="34" xfId="0" applyNumberFormat="1" applyFont="1" applyBorder="1" applyAlignment="1">
      <alignment horizontal="right"/>
    </xf>
    <xf numFmtId="3" fontId="28" fillId="0" borderId="34" xfId="0" applyNumberFormat="1" applyFont="1" applyBorder="1"/>
    <xf numFmtId="3" fontId="1" fillId="0" borderId="34" xfId="0" applyNumberFormat="1" applyFont="1" applyBorder="1" applyAlignment="1">
      <alignment horizontal="right"/>
    </xf>
    <xf numFmtId="166" fontId="1" fillId="0" borderId="37" xfId="0" applyNumberFormat="1" applyFont="1" applyFill="1" applyBorder="1" applyAlignment="1"/>
    <xf numFmtId="3" fontId="1" fillId="0" borderId="34" xfId="0" applyNumberFormat="1" applyFont="1" applyBorder="1"/>
    <xf numFmtId="3" fontId="28" fillId="0" borderId="34" xfId="0" applyNumberFormat="1" applyFont="1" applyFill="1" applyBorder="1" applyAlignment="1">
      <alignment horizontal="right"/>
    </xf>
    <xf numFmtId="3" fontId="28" fillId="0" borderId="19" xfId="0" applyNumberFormat="1" applyFont="1" applyFill="1" applyBorder="1"/>
    <xf numFmtId="3" fontId="28" fillId="0" borderId="34" xfId="0" applyNumberFormat="1" applyFont="1" applyFill="1" applyBorder="1"/>
    <xf numFmtId="166" fontId="28" fillId="0" borderId="34" xfId="0" applyNumberFormat="1" applyFont="1" applyFill="1" applyBorder="1" applyAlignment="1"/>
    <xf numFmtId="166" fontId="47" fillId="34" borderId="1" xfId="0" applyNumberFormat="1" applyFont="1" applyFill="1" applyBorder="1" applyAlignment="1">
      <alignment horizontal="right"/>
    </xf>
    <xf numFmtId="3" fontId="47" fillId="41" borderId="15" xfId="0" applyNumberFormat="1" applyFont="1" applyFill="1" applyBorder="1" applyAlignment="1">
      <alignment horizontal="right" shrinkToFit="1"/>
    </xf>
    <xf numFmtId="0" fontId="47" fillId="41" borderId="23" xfId="28" applyFont="1" applyFill="1" applyBorder="1" applyAlignment="1"/>
    <xf numFmtId="3" fontId="47" fillId="41" borderId="1" xfId="0" applyNumberFormat="1" applyFont="1" applyFill="1" applyBorder="1" applyAlignment="1">
      <alignment horizontal="right"/>
    </xf>
    <xf numFmtId="166" fontId="47" fillId="41" borderId="37" xfId="0" applyNumberFormat="1" applyFont="1" applyFill="1" applyBorder="1" applyAlignment="1"/>
    <xf numFmtId="3" fontId="47" fillId="41" borderId="13" xfId="0" applyNumberFormat="1" applyFont="1" applyFill="1" applyBorder="1" applyAlignment="1">
      <alignment horizontal="right"/>
    </xf>
    <xf numFmtId="3" fontId="47" fillId="41" borderId="1" xfId="0" applyNumberFormat="1" applyFont="1" applyFill="1" applyBorder="1"/>
    <xf numFmtId="166" fontId="47" fillId="41" borderId="1" xfId="0" applyNumberFormat="1" applyFont="1" applyFill="1" applyBorder="1" applyAlignment="1"/>
    <xf numFmtId="0" fontId="47" fillId="0" borderId="23" xfId="0" applyFont="1" applyFill="1" applyBorder="1" applyAlignment="1" applyProtection="1">
      <alignment wrapText="1"/>
    </xf>
    <xf numFmtId="3" fontId="47" fillId="0" borderId="1" xfId="0" applyNumberFormat="1" applyFont="1" applyFill="1" applyBorder="1" applyAlignment="1">
      <alignment horizontal="right"/>
    </xf>
    <xf numFmtId="166" fontId="47" fillId="0" borderId="37" xfId="0" applyNumberFormat="1" applyFont="1" applyFill="1" applyBorder="1" applyAlignment="1"/>
    <xf numFmtId="166" fontId="47" fillId="0" borderId="34" xfId="0" applyNumberFormat="1" applyFont="1" applyFill="1" applyBorder="1" applyAlignment="1"/>
    <xf numFmtId="0" fontId="47" fillId="0" borderId="16" xfId="45" applyFont="1" applyFill="1" applyBorder="1" applyAlignment="1" applyProtection="1">
      <alignment horizontal="right"/>
    </xf>
    <xf numFmtId="166" fontId="47" fillId="0" borderId="37" xfId="0" applyNumberFormat="1" applyFont="1" applyFill="1" applyBorder="1" applyAlignment="1">
      <alignment horizontal="right"/>
    </xf>
    <xf numFmtId="166" fontId="47" fillId="0" borderId="1" xfId="0" applyNumberFormat="1" applyFont="1" applyFill="1" applyBorder="1" applyAlignment="1">
      <alignment horizontal="right"/>
    </xf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166" fontId="47" fillId="34" borderId="23" xfId="0" applyNumberFormat="1" applyFont="1" applyFill="1" applyBorder="1" applyAlignment="1"/>
    <xf numFmtId="166" fontId="47" fillId="35" borderId="23" xfId="0" applyNumberFormat="1" applyFont="1" applyFill="1" applyBorder="1" applyAlignment="1"/>
    <xf numFmtId="166" fontId="28" fillId="0" borderId="23" xfId="0" applyNumberFormat="1" applyFont="1" applyBorder="1" applyAlignment="1"/>
    <xf numFmtId="3" fontId="47" fillId="0" borderId="1" xfId="0" applyNumberFormat="1" applyFont="1" applyFill="1" applyBorder="1"/>
    <xf numFmtId="3" fontId="47" fillId="34" borderId="12" xfId="0" applyNumberFormat="1" applyFont="1" applyFill="1" applyBorder="1"/>
    <xf numFmtId="3" fontId="3" fillId="0" borderId="12" xfId="0" applyNumberFormat="1" applyFont="1" applyBorder="1" applyAlignment="1">
      <alignment horizontal="center"/>
    </xf>
    <xf numFmtId="3" fontId="47" fillId="34" borderId="12" xfId="0" applyNumberFormat="1" applyFont="1" applyFill="1" applyBorder="1" applyAlignment="1">
      <alignment horizontal="right"/>
    </xf>
    <xf numFmtId="3" fontId="47" fillId="41" borderId="12" xfId="0" applyNumberFormat="1" applyFont="1" applyFill="1" applyBorder="1" applyAlignment="1">
      <alignment horizontal="right"/>
    </xf>
    <xf numFmtId="3" fontId="47" fillId="0" borderId="12" xfId="0" applyNumberFormat="1" applyFont="1" applyFill="1" applyBorder="1" applyAlignment="1">
      <alignment horizontal="right"/>
    </xf>
    <xf numFmtId="3" fontId="59" fillId="0" borderId="22" xfId="0" applyNumberFormat="1" applyFont="1" applyBorder="1" applyAlignment="1">
      <alignment horizontal="center" vertical="center" wrapText="1"/>
    </xf>
    <xf numFmtId="166" fontId="39" fillId="0" borderId="23" xfId="0" applyNumberFormat="1" applyFont="1" applyBorder="1" applyAlignment="1"/>
    <xf numFmtId="166" fontId="57" fillId="0" borderId="23" xfId="0" applyNumberFormat="1" applyFont="1" applyBorder="1" applyAlignment="1"/>
    <xf numFmtId="166" fontId="1" fillId="0" borderId="23" xfId="0" applyNumberFormat="1" applyFont="1" applyBorder="1" applyAlignment="1"/>
    <xf numFmtId="166" fontId="57" fillId="0" borderId="23" xfId="0" quotePrefix="1" applyNumberFormat="1" applyFont="1" applyFill="1" applyBorder="1" applyAlignment="1"/>
    <xf numFmtId="166" fontId="57" fillId="0" borderId="23" xfId="0" applyNumberFormat="1" applyFont="1" applyFill="1" applyBorder="1" applyAlignment="1"/>
    <xf numFmtId="166" fontId="28" fillId="0" borderId="32" xfId="0" applyNumberFormat="1" applyFont="1" applyFill="1" applyBorder="1" applyAlignment="1"/>
    <xf numFmtId="166" fontId="47" fillId="41" borderId="23" xfId="0" applyNumberFormat="1" applyFont="1" applyFill="1" applyBorder="1" applyAlignment="1"/>
    <xf numFmtId="166" fontId="47" fillId="0" borderId="32" xfId="0" applyNumberFormat="1" applyFont="1" applyFill="1" applyBorder="1" applyAlignment="1"/>
    <xf numFmtId="166" fontId="47" fillId="0" borderId="23" xfId="0" applyNumberFormat="1" applyFont="1" applyFill="1" applyBorder="1" applyAlignment="1">
      <alignment horizontal="right"/>
    </xf>
    <xf numFmtId="3" fontId="59" fillId="0" borderId="43" xfId="0" applyNumberFormat="1" applyFont="1" applyBorder="1" applyAlignment="1">
      <alignment horizontal="center" vertical="center" wrapText="1"/>
    </xf>
    <xf numFmtId="3" fontId="3" fillId="0" borderId="31" xfId="0" applyNumberFormat="1" applyFont="1" applyBorder="1" applyAlignment="1">
      <alignment horizontal="center"/>
    </xf>
    <xf numFmtId="3" fontId="28" fillId="0" borderId="2" xfId="0" applyNumberFormat="1" applyFont="1" applyFill="1" applyBorder="1" applyAlignment="1">
      <alignment horizontal="right"/>
    </xf>
    <xf numFmtId="3" fontId="39" fillId="0" borderId="13" xfId="0" applyNumberFormat="1" applyFont="1" applyBorder="1"/>
    <xf numFmtId="3" fontId="49" fillId="0" borderId="13" xfId="0" applyNumberFormat="1" applyFont="1" applyBorder="1"/>
    <xf numFmtId="3" fontId="57" fillId="0" borderId="13" xfId="0" quotePrefix="1" applyNumberFormat="1" applyFont="1" applyFill="1" applyBorder="1"/>
    <xf numFmtId="3" fontId="47" fillId="34" borderId="13" xfId="0" applyNumberFormat="1" applyFont="1" applyFill="1" applyBorder="1"/>
    <xf numFmtId="3" fontId="28" fillId="0" borderId="19" xfId="0" applyNumberFormat="1" applyFont="1" applyBorder="1"/>
    <xf numFmtId="3" fontId="1" fillId="0" borderId="19" xfId="0" applyNumberFormat="1" applyFont="1" applyBorder="1"/>
    <xf numFmtId="3" fontId="47" fillId="41" borderId="13" xfId="0" applyNumberFormat="1" applyFont="1" applyFill="1" applyBorder="1"/>
    <xf numFmtId="3" fontId="59" fillId="0" borderId="36" xfId="0" applyNumberFormat="1" applyFont="1" applyBorder="1" applyAlignment="1">
      <alignment horizontal="center" vertical="center" wrapText="1"/>
    </xf>
    <xf numFmtId="3" fontId="47" fillId="42" borderId="44" xfId="0" applyNumberFormat="1" applyFont="1" applyFill="1" applyBorder="1" applyAlignment="1">
      <alignment horizontal="right" shrinkToFit="1"/>
    </xf>
    <xf numFmtId="0" fontId="47" fillId="42" borderId="45" xfId="28" applyFont="1" applyFill="1" applyBorder="1" applyAlignment="1"/>
    <xf numFmtId="3" fontId="47" fillId="42" borderId="41" xfId="0" applyNumberFormat="1" applyFont="1" applyFill="1" applyBorder="1" applyAlignment="1">
      <alignment horizontal="right"/>
    </xf>
    <xf numFmtId="3" fontId="47" fillId="42" borderId="33" xfId="0" applyNumberFormat="1" applyFont="1" applyFill="1" applyBorder="1" applyAlignment="1">
      <alignment horizontal="right"/>
    </xf>
    <xf numFmtId="166" fontId="47" fillId="42" borderId="41" xfId="0" applyNumberFormat="1" applyFont="1" applyFill="1" applyBorder="1" applyAlignment="1"/>
    <xf numFmtId="166" fontId="47" fillId="42" borderId="46" xfId="0" applyNumberFormat="1" applyFont="1" applyFill="1" applyBorder="1" applyAlignment="1"/>
    <xf numFmtId="3" fontId="47" fillId="42" borderId="47" xfId="0" applyNumberFormat="1" applyFont="1" applyFill="1" applyBorder="1" applyAlignment="1">
      <alignment horizontal="right"/>
    </xf>
    <xf numFmtId="3" fontId="47" fillId="42" borderId="48" xfId="0" applyNumberFormat="1" applyFont="1" applyFill="1" applyBorder="1"/>
    <xf numFmtId="3" fontId="47" fillId="42" borderId="41" xfId="0" applyNumberFormat="1" applyFont="1" applyFill="1" applyBorder="1"/>
    <xf numFmtId="166" fontId="47" fillId="42" borderId="45" xfId="0" applyNumberFormat="1" applyFont="1" applyFill="1" applyBorder="1" applyAlignment="1"/>
    <xf numFmtId="3" fontId="47" fillId="42" borderId="47" xfId="0" applyNumberFormat="1" applyFont="1" applyFill="1" applyBorder="1"/>
    <xf numFmtId="3" fontId="47" fillId="35" borderId="13" xfId="0" applyNumberFormat="1" applyFont="1" applyFill="1" applyBorder="1" applyAlignment="1">
      <alignment horizontal="right"/>
    </xf>
    <xf numFmtId="3" fontId="28" fillId="0" borderId="13" xfId="0" applyNumberFormat="1" applyFont="1" applyBorder="1" applyAlignment="1">
      <alignment horizontal="right"/>
    </xf>
    <xf numFmtId="3" fontId="39" fillId="0" borderId="13" xfId="0" applyNumberFormat="1" applyFont="1" applyBorder="1" applyAlignment="1">
      <alignment horizontal="right"/>
    </xf>
    <xf numFmtId="3" fontId="57" fillId="0" borderId="13" xfId="0" applyNumberFormat="1" applyFont="1" applyBorder="1" applyAlignment="1">
      <alignment horizontal="right"/>
    </xf>
    <xf numFmtId="3" fontId="1" fillId="0" borderId="13" xfId="0" applyNumberFormat="1" applyFont="1" applyBorder="1" applyAlignment="1">
      <alignment horizontal="right"/>
    </xf>
    <xf numFmtId="3" fontId="28" fillId="0" borderId="13" xfId="0" applyNumberFormat="1" applyFont="1" applyFill="1" applyBorder="1" applyAlignment="1">
      <alignment horizontal="right"/>
    </xf>
    <xf numFmtId="3" fontId="57" fillId="0" borderId="13" xfId="0" quotePrefix="1" applyNumberFormat="1" applyFont="1" applyFill="1" applyBorder="1" applyAlignment="1">
      <alignment horizontal="right"/>
    </xf>
    <xf numFmtId="3" fontId="28" fillId="0" borderId="13" xfId="0" quotePrefix="1" applyNumberFormat="1" applyFont="1" applyFill="1" applyBorder="1" applyAlignment="1">
      <alignment horizontal="right"/>
    </xf>
    <xf numFmtId="3" fontId="57" fillId="0" borderId="13" xfId="0" applyNumberFormat="1" applyFont="1" applyFill="1" applyBorder="1" applyAlignment="1">
      <alignment horizontal="right"/>
    </xf>
    <xf numFmtId="3" fontId="28" fillId="0" borderId="19" xfId="0" applyNumberFormat="1" applyFont="1" applyFill="1" applyBorder="1" applyAlignment="1">
      <alignment horizontal="right"/>
    </xf>
    <xf numFmtId="3" fontId="47" fillId="0" borderId="13" xfId="0" applyNumberFormat="1" applyFont="1" applyFill="1" applyBorder="1" applyAlignment="1">
      <alignment horizontal="right"/>
    </xf>
    <xf numFmtId="3" fontId="47" fillId="42" borderId="29" xfId="0" applyNumberFormat="1" applyFont="1" applyFill="1" applyBorder="1"/>
    <xf numFmtId="166" fontId="47" fillId="35" borderId="1" xfId="0" applyNumberFormat="1" applyFont="1" applyFill="1" applyBorder="1" applyAlignment="1">
      <alignment horizontal="right"/>
    </xf>
    <xf numFmtId="166" fontId="1" fillId="0" borderId="1" xfId="0" applyNumberFormat="1" applyFont="1" applyBorder="1" applyAlignment="1">
      <alignment horizontal="right"/>
    </xf>
    <xf numFmtId="166" fontId="1" fillId="0" borderId="37" xfId="0" applyNumberFormat="1" applyFont="1" applyBorder="1" applyAlignment="1">
      <alignment horizontal="right"/>
    </xf>
    <xf numFmtId="0" fontId="0" fillId="0" borderId="0" xfId="0" applyAlignment="1">
      <alignment horizontal="center"/>
    </xf>
    <xf numFmtId="3" fontId="32" fillId="0" borderId="33" xfId="0" applyNumberFormat="1" applyFont="1" applyBorder="1" applyAlignment="1">
      <alignment horizontal="right"/>
    </xf>
    <xf numFmtId="3" fontId="27" fillId="0" borderId="18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11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60304248"/>
        <c:axId val="160304640"/>
      </c:barChart>
      <c:catAx>
        <c:axId val="1603042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60304640"/>
        <c:crosses val="autoZero"/>
        <c:auto val="1"/>
        <c:lblAlgn val="ctr"/>
        <c:lblOffset val="100"/>
        <c:noMultiLvlLbl val="0"/>
      </c:catAx>
      <c:valAx>
        <c:axId val="160304640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60304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11.086845054825483</c:v>
                </c:pt>
                <c:pt idx="1">
                  <c:v>22.279943440235883</c:v>
                </c:pt>
                <c:pt idx="2">
                  <c:v>13.603397144778098</c:v>
                </c:pt>
                <c:pt idx="3">
                  <c:v>53.029814360160529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</c:dPt>
          <c:dPt>
            <c:idx val="1"/>
            <c:bubble3D val="0"/>
            <c:explosion val="7"/>
          </c:dPt>
          <c:dPt>
            <c:idx val="2"/>
            <c:bubble3D val="0"/>
            <c:explosion val="5"/>
          </c:dPt>
          <c:dPt>
            <c:idx val="3"/>
            <c:bubble3D val="0"/>
            <c:explosion val="3"/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10.984501702389993</c:v>
                </c:pt>
                <c:pt idx="1">
                  <c:v>22.162283656889727</c:v>
                </c:pt>
                <c:pt idx="2">
                  <c:v>14.027744345624926</c:v>
                </c:pt>
                <c:pt idx="3">
                  <c:v>52.825470295095357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17</xdr:col>
      <xdr:colOff>0</xdr:colOff>
      <xdr:row>73</xdr:row>
      <xdr:rowOff>0</xdr:rowOff>
    </xdr:from>
    <xdr:to>
      <xdr:col>17</xdr:col>
      <xdr:colOff>76200</xdr:colOff>
      <xdr:row>73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73</xdr:row>
      <xdr:rowOff>0</xdr:rowOff>
    </xdr:from>
    <xdr:to>
      <xdr:col>9</xdr:col>
      <xdr:colOff>76200</xdr:colOff>
      <xdr:row>73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73</xdr:row>
      <xdr:rowOff>0</xdr:rowOff>
    </xdr:from>
    <xdr:to>
      <xdr:col>10</xdr:col>
      <xdr:colOff>76200</xdr:colOff>
      <xdr:row>73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17</xdr:col>
      <xdr:colOff>0</xdr:colOff>
      <xdr:row>73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2"/>
  <sheetViews>
    <sheetView tabSelected="1" view="pageBreakPreview" zoomScale="60" zoomScaleNormal="100" workbookViewId="0">
      <selection activeCell="T19" sqref="T19"/>
    </sheetView>
  </sheetViews>
  <sheetFormatPr defaultColWidth="11.5546875" defaultRowHeight="14.4" x14ac:dyDescent="0.3"/>
  <cols>
    <col min="1" max="1" width="3.109375" style="128" customWidth="1"/>
    <col min="2" max="2" width="6.88671875" style="128" customWidth="1"/>
    <col min="3" max="3" width="57.109375" style="128" customWidth="1"/>
    <col min="4" max="6" width="15.6640625" style="228" customWidth="1"/>
    <col min="7" max="7" width="9.33203125" style="228" customWidth="1"/>
    <col min="8" max="8" width="8.6640625" style="228" customWidth="1"/>
    <col min="9" max="9" width="8.6640625" style="128" customWidth="1"/>
    <col min="10" max="12" width="16.6640625" style="128" customWidth="1"/>
    <col min="13" max="13" width="9.33203125" style="128" customWidth="1"/>
    <col min="14" max="15" width="8.6640625" style="128" customWidth="1"/>
    <col min="16" max="16" width="15.109375" style="128" hidden="1" customWidth="1"/>
    <col min="17" max="17" width="16.109375" style="128" hidden="1" customWidth="1"/>
    <col min="18" max="16384" width="11.5546875" style="128"/>
  </cols>
  <sheetData>
    <row r="1" spans="1:17" x14ac:dyDescent="0.3">
      <c r="B1" s="6" t="s">
        <v>123</v>
      </c>
      <c r="C1" s="6"/>
      <c r="D1" s="146"/>
      <c r="E1" s="146"/>
      <c r="F1" s="146"/>
      <c r="G1" s="146"/>
      <c r="H1" s="146"/>
      <c r="I1" s="6"/>
      <c r="J1" s="116"/>
      <c r="K1" s="116"/>
      <c r="L1" s="116"/>
      <c r="M1" s="116"/>
      <c r="N1" s="116"/>
      <c r="O1" s="116"/>
      <c r="P1" s="116"/>
    </row>
    <row r="2" spans="1:17" x14ac:dyDescent="0.3">
      <c r="B2" s="6" t="s">
        <v>124</v>
      </c>
      <c r="C2" s="6"/>
      <c r="D2" s="146"/>
      <c r="E2" s="146"/>
      <c r="F2" s="146"/>
      <c r="G2" s="146"/>
      <c r="H2" s="146"/>
      <c r="I2" s="6"/>
      <c r="J2" s="7"/>
      <c r="K2" s="116"/>
      <c r="L2" s="116"/>
      <c r="M2" s="116"/>
      <c r="N2" s="116"/>
      <c r="O2" s="116"/>
      <c r="P2" s="116"/>
    </row>
    <row r="3" spans="1:17" x14ac:dyDescent="0.3">
      <c r="B3" s="6" t="s">
        <v>131</v>
      </c>
      <c r="C3" s="6"/>
      <c r="D3" s="146"/>
      <c r="E3" s="146"/>
      <c r="F3" s="146"/>
      <c r="G3" s="146"/>
      <c r="H3" s="146"/>
      <c r="I3" s="6"/>
      <c r="J3" s="116"/>
      <c r="K3" s="116"/>
      <c r="L3" s="116"/>
      <c r="M3" s="116"/>
      <c r="N3" s="116"/>
      <c r="O3" s="116"/>
      <c r="P3" s="116"/>
    </row>
    <row r="4" spans="1:17" hidden="1" x14ac:dyDescent="0.3">
      <c r="B4" s="116"/>
      <c r="C4" s="6"/>
      <c r="D4" s="146"/>
      <c r="E4" s="146"/>
      <c r="F4" s="146"/>
      <c r="G4" s="146"/>
      <c r="H4" s="146"/>
      <c r="I4" s="6"/>
      <c r="J4" s="116"/>
      <c r="K4" s="116"/>
      <c r="L4" s="116"/>
      <c r="M4" s="116"/>
      <c r="N4" s="116"/>
      <c r="O4" s="116"/>
      <c r="P4" s="116"/>
    </row>
    <row r="5" spans="1:17" hidden="1" x14ac:dyDescent="0.3">
      <c r="B5" s="11"/>
      <c r="C5" s="1"/>
      <c r="D5" s="146"/>
      <c r="E5" s="146"/>
      <c r="F5" s="146"/>
      <c r="G5" s="146"/>
      <c r="H5" s="146"/>
      <c r="I5" s="6"/>
      <c r="J5" s="116"/>
      <c r="K5" s="116"/>
      <c r="L5" s="116"/>
      <c r="M5" s="116"/>
      <c r="N5" s="116"/>
      <c r="O5" s="116"/>
      <c r="P5" s="116"/>
    </row>
    <row r="6" spans="1:17" ht="15" thickBot="1" x14ac:dyDescent="0.35">
      <c r="A6" s="285"/>
      <c r="B6" s="286" t="s">
        <v>106</v>
      </c>
      <c r="C6" s="286"/>
      <c r="D6" s="286"/>
      <c r="E6" s="286"/>
      <c r="F6" s="286"/>
      <c r="G6" s="286"/>
      <c r="H6" s="286"/>
      <c r="I6" s="286"/>
      <c r="J6" s="286"/>
      <c r="K6" s="286"/>
      <c r="L6" s="286"/>
      <c r="M6" s="286"/>
      <c r="N6" s="286"/>
      <c r="O6" s="286"/>
      <c r="P6" s="17"/>
    </row>
    <row r="7" spans="1:17" ht="53.25" customHeight="1" x14ac:dyDescent="0.3">
      <c r="A7" s="285"/>
      <c r="B7" s="8"/>
      <c r="C7" s="19"/>
      <c r="D7" s="123" t="s">
        <v>182</v>
      </c>
      <c r="E7" s="124" t="s">
        <v>179</v>
      </c>
      <c r="F7" s="124" t="s">
        <v>183</v>
      </c>
      <c r="G7" s="238" t="s">
        <v>173</v>
      </c>
      <c r="H7" s="238" t="s">
        <v>184</v>
      </c>
      <c r="I7" s="258" t="s">
        <v>187</v>
      </c>
      <c r="J7" s="124" t="s">
        <v>180</v>
      </c>
      <c r="K7" s="124" t="s">
        <v>181</v>
      </c>
      <c r="L7" s="124" t="s">
        <v>189</v>
      </c>
      <c r="M7" s="238" t="s">
        <v>173</v>
      </c>
      <c r="N7" s="238" t="s">
        <v>184</v>
      </c>
      <c r="O7" s="248" t="s">
        <v>187</v>
      </c>
      <c r="P7" s="123" t="s">
        <v>174</v>
      </c>
      <c r="Q7" s="124" t="s">
        <v>175</v>
      </c>
    </row>
    <row r="8" spans="1:17" s="139" customFormat="1" ht="19.2" customHeight="1" x14ac:dyDescent="0.25">
      <c r="A8" s="285"/>
      <c r="B8" s="9" t="s">
        <v>60</v>
      </c>
      <c r="C8" s="20" t="s">
        <v>125</v>
      </c>
      <c r="D8" s="13">
        <v>1</v>
      </c>
      <c r="E8" s="10">
        <v>2</v>
      </c>
      <c r="F8" s="10">
        <v>3</v>
      </c>
      <c r="G8" s="234" t="s">
        <v>185</v>
      </c>
      <c r="H8" s="234" t="s">
        <v>186</v>
      </c>
      <c r="I8" s="14" t="s">
        <v>188</v>
      </c>
      <c r="J8" s="10">
        <v>1</v>
      </c>
      <c r="K8" s="10">
        <v>2</v>
      </c>
      <c r="L8" s="10">
        <v>3</v>
      </c>
      <c r="M8" s="10" t="s">
        <v>185</v>
      </c>
      <c r="N8" s="10" t="s">
        <v>186</v>
      </c>
      <c r="O8" s="249" t="s">
        <v>188</v>
      </c>
      <c r="P8" s="18"/>
    </row>
    <row r="9" spans="1:17" s="139" customFormat="1" ht="22.95" customHeight="1" x14ac:dyDescent="0.3">
      <c r="A9" s="285"/>
      <c r="B9" s="119" t="s">
        <v>21</v>
      </c>
      <c r="C9" s="147" t="s">
        <v>98</v>
      </c>
      <c r="D9" s="120">
        <v>1383832357.7300005</v>
      </c>
      <c r="E9" s="121">
        <v>1204903052.95</v>
      </c>
      <c r="F9" s="121">
        <v>1247483296.3500001</v>
      </c>
      <c r="G9" s="149">
        <v>114.85009971067153</v>
      </c>
      <c r="H9" s="149">
        <v>110.92993082784699</v>
      </c>
      <c r="I9" s="148">
        <v>96.586708333122758</v>
      </c>
      <c r="J9" s="121">
        <v>4136430670.2500005</v>
      </c>
      <c r="K9" s="121">
        <v>4090178052.3900003</v>
      </c>
      <c r="L9" s="121">
        <v>3992455762.9299994</v>
      </c>
      <c r="M9" s="149">
        <v>101.13082162359591</v>
      </c>
      <c r="N9" s="149">
        <v>103.60617414115919</v>
      </c>
      <c r="O9" s="229">
        <v>102.4476736941547</v>
      </c>
      <c r="P9" s="120">
        <v>178929304.78000045</v>
      </c>
      <c r="Q9" s="121">
        <v>46252617.860000134</v>
      </c>
    </row>
    <row r="10" spans="1:17" s="139" customFormat="1" ht="31.95" customHeight="1" x14ac:dyDescent="0.3">
      <c r="A10" s="285"/>
      <c r="B10" s="151" t="s">
        <v>22</v>
      </c>
      <c r="C10" s="152" t="s">
        <v>119</v>
      </c>
      <c r="D10" s="270">
        <v>319996423.14000028</v>
      </c>
      <c r="E10" s="153">
        <v>291253631.63000005</v>
      </c>
      <c r="F10" s="153">
        <v>285268575.11000007</v>
      </c>
      <c r="G10" s="155">
        <v>109.86864656386987</v>
      </c>
      <c r="H10" s="155">
        <v>112.17373768442917</v>
      </c>
      <c r="I10" s="154">
        <v>102.09804270158118</v>
      </c>
      <c r="J10" s="141">
        <v>947664939.55000031</v>
      </c>
      <c r="K10" s="141">
        <v>885484476.8900001</v>
      </c>
      <c r="L10" s="153">
        <v>854966541.91000021</v>
      </c>
      <c r="M10" s="155">
        <v>107.02219680670073</v>
      </c>
      <c r="N10" s="155">
        <v>110.8423421380808</v>
      </c>
      <c r="O10" s="230">
        <v>103.56948880266386</v>
      </c>
      <c r="P10" s="142">
        <v>28742791.510000229</v>
      </c>
      <c r="Q10" s="141">
        <v>62180462.660000205</v>
      </c>
    </row>
    <row r="11" spans="1:17" s="139" customFormat="1" ht="22.95" customHeight="1" x14ac:dyDescent="0.25">
      <c r="A11" s="285"/>
      <c r="B11" s="2" t="s">
        <v>23</v>
      </c>
      <c r="C11" s="156" t="s">
        <v>61</v>
      </c>
      <c r="D11" s="271">
        <v>244467638.91000026</v>
      </c>
      <c r="E11" s="157">
        <v>220426379.30000007</v>
      </c>
      <c r="F11" s="157">
        <v>218871555.23000008</v>
      </c>
      <c r="G11" s="159">
        <v>110.9067071220546</v>
      </c>
      <c r="H11" s="159">
        <v>111.69456837509226</v>
      </c>
      <c r="I11" s="158">
        <v>100.71038197191322</v>
      </c>
      <c r="J11" s="130">
        <v>745817363.61000025</v>
      </c>
      <c r="K11" s="130">
        <v>675377802.48000014</v>
      </c>
      <c r="L11" s="157">
        <v>658584633.52000022</v>
      </c>
      <c r="M11" s="159">
        <v>110.42965298405495</v>
      </c>
      <c r="N11" s="159">
        <v>113.24548518901192</v>
      </c>
      <c r="O11" s="231">
        <v>102.54988776009606</v>
      </c>
      <c r="P11" s="125">
        <v>24041259.610000193</v>
      </c>
      <c r="Q11" s="130">
        <v>70439561.130000114</v>
      </c>
    </row>
    <row r="12" spans="1:17" s="139" customFormat="1" ht="19.95" customHeight="1" x14ac:dyDescent="0.25">
      <c r="A12" s="285"/>
      <c r="B12" s="160" t="s">
        <v>24</v>
      </c>
      <c r="C12" s="161" t="s">
        <v>62</v>
      </c>
      <c r="D12" s="272">
        <v>1738403.1100000003</v>
      </c>
      <c r="E12" s="162">
        <v>1039612.7600000002</v>
      </c>
      <c r="F12" s="162">
        <v>1708563.9299999997</v>
      </c>
      <c r="G12" s="165">
        <v>167.21640757852953</v>
      </c>
      <c r="H12" s="165">
        <v>101.74644796580721</v>
      </c>
      <c r="I12" s="163">
        <v>60.847167714701811</v>
      </c>
      <c r="J12" s="164">
        <v>4004728.6000000006</v>
      </c>
      <c r="K12" s="164">
        <v>3982670.84</v>
      </c>
      <c r="L12" s="162">
        <v>5374919.7400000002</v>
      </c>
      <c r="M12" s="165">
        <v>100.5538434102679</v>
      </c>
      <c r="N12" s="165">
        <v>74.507691160426532</v>
      </c>
      <c r="O12" s="239">
        <v>74.097308102315949</v>
      </c>
      <c r="P12" s="251">
        <v>698790.35000000009</v>
      </c>
      <c r="Q12" s="164">
        <v>22057.760000000708</v>
      </c>
    </row>
    <row r="13" spans="1:17" s="139" customFormat="1" ht="19.95" customHeight="1" x14ac:dyDescent="0.25">
      <c r="A13" s="285"/>
      <c r="B13" s="166" t="s">
        <v>63</v>
      </c>
      <c r="C13" s="167" t="s">
        <v>0</v>
      </c>
      <c r="D13" s="273">
        <v>1925404.9400000004</v>
      </c>
      <c r="E13" s="168">
        <v>1394784.4900000002</v>
      </c>
      <c r="F13" s="168">
        <v>1856317.8899999997</v>
      </c>
      <c r="G13" s="172">
        <v>138.0431854386336</v>
      </c>
      <c r="H13" s="172">
        <v>103.72172516206265</v>
      </c>
      <c r="I13" s="169">
        <v>75.137157138533013</v>
      </c>
      <c r="J13" s="171">
        <v>5580106.4700000007</v>
      </c>
      <c r="K13" s="171">
        <v>6045248.4199999999</v>
      </c>
      <c r="L13" s="168">
        <v>6549458.75</v>
      </c>
      <c r="M13" s="172">
        <v>92.305660285834875</v>
      </c>
      <c r="N13" s="172">
        <v>85.199505531659398</v>
      </c>
      <c r="O13" s="240">
        <v>92.301496211423569</v>
      </c>
      <c r="P13" s="252">
        <v>530620.45000000019</v>
      </c>
      <c r="Q13" s="173">
        <v>-465141.94999999925</v>
      </c>
    </row>
    <row r="14" spans="1:17" s="139" customFormat="1" ht="19.95" customHeight="1" x14ac:dyDescent="0.25">
      <c r="A14" s="285"/>
      <c r="B14" s="166" t="s">
        <v>25</v>
      </c>
      <c r="C14" s="167" t="s">
        <v>1</v>
      </c>
      <c r="D14" s="273">
        <v>187001.83000000007</v>
      </c>
      <c r="E14" s="168">
        <v>355171.73</v>
      </c>
      <c r="F14" s="168">
        <v>147753.95999999996</v>
      </c>
      <c r="G14" s="172">
        <v>52.651102045762514</v>
      </c>
      <c r="H14" s="172">
        <v>126.56299025758777</v>
      </c>
      <c r="I14" s="169">
        <v>240.380515012931</v>
      </c>
      <c r="J14" s="171">
        <v>1575377.87</v>
      </c>
      <c r="K14" s="171">
        <v>2062577.58</v>
      </c>
      <c r="L14" s="168">
        <v>1174539.01</v>
      </c>
      <c r="M14" s="172">
        <v>76.379084368792576</v>
      </c>
      <c r="N14" s="172">
        <v>134.12733477451718</v>
      </c>
      <c r="O14" s="240">
        <v>175.60741383974977</v>
      </c>
      <c r="P14" s="252">
        <v>-168169.89999999991</v>
      </c>
      <c r="Q14" s="173">
        <v>-487199.70999999996</v>
      </c>
    </row>
    <row r="15" spans="1:17" s="139" customFormat="1" ht="19.95" customHeight="1" x14ac:dyDescent="0.25">
      <c r="A15" s="285"/>
      <c r="B15" s="160" t="s">
        <v>26</v>
      </c>
      <c r="C15" s="161" t="s">
        <v>64</v>
      </c>
      <c r="D15" s="272">
        <v>229332289.36000025</v>
      </c>
      <c r="E15" s="162">
        <v>210842329.24000007</v>
      </c>
      <c r="F15" s="162">
        <v>206298835.11000007</v>
      </c>
      <c r="G15" s="165">
        <v>108.76956737608093</v>
      </c>
      <c r="H15" s="165">
        <v>111.16509176492373</v>
      </c>
      <c r="I15" s="163">
        <v>102.20238477235092</v>
      </c>
      <c r="J15" s="164">
        <v>699614904.27000022</v>
      </c>
      <c r="K15" s="164">
        <v>636792273.22000003</v>
      </c>
      <c r="L15" s="162">
        <v>615234407.33000016</v>
      </c>
      <c r="M15" s="165">
        <v>109.86548262156694</v>
      </c>
      <c r="N15" s="165">
        <v>113.71517846444826</v>
      </c>
      <c r="O15" s="239">
        <v>103.50400849386121</v>
      </c>
      <c r="P15" s="251">
        <v>18489960.120000184</v>
      </c>
      <c r="Q15" s="164">
        <v>62822631.050000191</v>
      </c>
    </row>
    <row r="16" spans="1:17" s="139" customFormat="1" ht="19.95" customHeight="1" x14ac:dyDescent="0.25">
      <c r="A16" s="285"/>
      <c r="B16" s="160" t="s">
        <v>27</v>
      </c>
      <c r="C16" s="161" t="s">
        <v>145</v>
      </c>
      <c r="D16" s="272">
        <v>13935608.240000002</v>
      </c>
      <c r="E16" s="162">
        <v>8502139.1199999973</v>
      </c>
      <c r="F16" s="162">
        <v>10780898.149999999</v>
      </c>
      <c r="G16" s="165">
        <v>163.90708318590777</v>
      </c>
      <c r="H16" s="165">
        <v>129.26203407273636</v>
      </c>
      <c r="I16" s="163">
        <v>78.862994545588933</v>
      </c>
      <c r="J16" s="164">
        <v>42654795.270000003</v>
      </c>
      <c r="K16" s="164">
        <v>34218515.479999997</v>
      </c>
      <c r="L16" s="162">
        <v>37723558.969999999</v>
      </c>
      <c r="M16" s="165">
        <v>124.65413730449772</v>
      </c>
      <c r="N16" s="165">
        <v>113.07203359026016</v>
      </c>
      <c r="O16" s="239">
        <v>90.708608663388787</v>
      </c>
      <c r="P16" s="251">
        <v>5433469.1200000048</v>
      </c>
      <c r="Q16" s="164">
        <v>8436279.7900000066</v>
      </c>
    </row>
    <row r="17" spans="1:17" s="139" customFormat="1" ht="19.95" customHeight="1" x14ac:dyDescent="0.25">
      <c r="A17" s="285"/>
      <c r="B17" s="160" t="s">
        <v>28</v>
      </c>
      <c r="C17" s="161" t="s">
        <v>2</v>
      </c>
      <c r="D17" s="272">
        <v>-538661.80000000005</v>
      </c>
      <c r="E17" s="162">
        <v>42298.179999999993</v>
      </c>
      <c r="F17" s="162">
        <v>83258.040000000008</v>
      </c>
      <c r="G17" s="165">
        <v>-1273.4869443555258</v>
      </c>
      <c r="H17" s="165">
        <v>-646.97871821147839</v>
      </c>
      <c r="I17" s="163">
        <v>50.803718175445866</v>
      </c>
      <c r="J17" s="164">
        <v>-457064.53</v>
      </c>
      <c r="K17" s="164">
        <v>384342.94</v>
      </c>
      <c r="L17" s="162">
        <v>251747.48</v>
      </c>
      <c r="M17" s="165">
        <v>-118.92101621536226</v>
      </c>
      <c r="N17" s="165">
        <v>-181.55674487784347</v>
      </c>
      <c r="O17" s="239">
        <v>152.67002474066473</v>
      </c>
      <c r="P17" s="251">
        <v>-580959.98</v>
      </c>
      <c r="Q17" s="164">
        <v>-841407.47</v>
      </c>
    </row>
    <row r="18" spans="1:17" s="139" customFormat="1" ht="22.95" customHeight="1" x14ac:dyDescent="0.25">
      <c r="A18" s="285"/>
      <c r="B18" s="2" t="s">
        <v>29</v>
      </c>
      <c r="C18" s="156" t="s">
        <v>178</v>
      </c>
      <c r="D18" s="271">
        <v>75524178.060000002</v>
      </c>
      <c r="E18" s="157">
        <v>73222603.87999998</v>
      </c>
      <c r="F18" s="157">
        <v>66348732.679999985</v>
      </c>
      <c r="G18" s="159">
        <v>103.14325639630617</v>
      </c>
      <c r="H18" s="159">
        <v>113.82911927534953</v>
      </c>
      <c r="I18" s="158">
        <v>110.36021476574795</v>
      </c>
      <c r="J18" s="130">
        <v>201942895.57000002</v>
      </c>
      <c r="K18" s="130">
        <v>212772616.76999998</v>
      </c>
      <c r="L18" s="157">
        <v>196233044.62</v>
      </c>
      <c r="M18" s="159">
        <v>94.910190341031281</v>
      </c>
      <c r="N18" s="159">
        <v>102.90972958252623</v>
      </c>
      <c r="O18" s="231">
        <v>108.42853566382176</v>
      </c>
      <c r="P18" s="125">
        <v>2301574.1800000221</v>
      </c>
      <c r="Q18" s="130">
        <v>-10829721.199999958</v>
      </c>
    </row>
    <row r="19" spans="1:17" s="139" customFormat="1" ht="22.95" customHeight="1" x14ac:dyDescent="0.25">
      <c r="A19" s="285"/>
      <c r="B19" s="166" t="s">
        <v>176</v>
      </c>
      <c r="C19" s="167" t="s">
        <v>104</v>
      </c>
      <c r="D19" s="273">
        <v>86938472.100000009</v>
      </c>
      <c r="E19" s="168">
        <v>88425141.299999982</v>
      </c>
      <c r="F19" s="168">
        <v>77406452.579999983</v>
      </c>
      <c r="G19" s="159">
        <v>98.318725672197516</v>
      </c>
      <c r="H19" s="159">
        <v>112.3142441001913</v>
      </c>
      <c r="I19" s="158">
        <v>114.23484522638745</v>
      </c>
      <c r="J19" s="171">
        <v>218307969.27000001</v>
      </c>
      <c r="K19" s="171">
        <v>233458527.61999997</v>
      </c>
      <c r="L19" s="168">
        <v>209501489.50999999</v>
      </c>
      <c r="M19" s="159">
        <v>93.510385547080759</v>
      </c>
      <c r="N19" s="159">
        <v>104.20354040469944</v>
      </c>
      <c r="O19" s="231">
        <v>111.43525908385317</v>
      </c>
      <c r="P19" s="125">
        <v>-1486669.1999999732</v>
      </c>
      <c r="Q19" s="130">
        <v>-15150558.349999964</v>
      </c>
    </row>
    <row r="20" spans="1:17" s="139" customFormat="1" ht="22.95" customHeight="1" x14ac:dyDescent="0.25">
      <c r="A20" s="285"/>
      <c r="B20" s="166" t="s">
        <v>177</v>
      </c>
      <c r="C20" s="167" t="s">
        <v>1</v>
      </c>
      <c r="D20" s="273">
        <v>11414294.039999999</v>
      </c>
      <c r="E20" s="168">
        <v>15202537.420000002</v>
      </c>
      <c r="F20" s="168">
        <v>11057719.9</v>
      </c>
      <c r="G20" s="159">
        <v>75.081505966127054</v>
      </c>
      <c r="H20" s="159">
        <v>103.22466243696404</v>
      </c>
      <c r="I20" s="158">
        <v>137.48347360471666</v>
      </c>
      <c r="J20" s="171">
        <v>16365073.699999999</v>
      </c>
      <c r="K20" s="171">
        <v>20685910.850000001</v>
      </c>
      <c r="L20" s="168">
        <v>13268444.890000001</v>
      </c>
      <c r="M20" s="159">
        <v>79.112173588430593</v>
      </c>
      <c r="N20" s="159">
        <v>123.33829499743281</v>
      </c>
      <c r="O20" s="231">
        <v>155.90305436314023</v>
      </c>
      <c r="P20" s="125">
        <v>-3788243.3800000027</v>
      </c>
      <c r="Q20" s="130">
        <v>-4320837.1500000022</v>
      </c>
    </row>
    <row r="21" spans="1:17" s="139" customFormat="1" ht="22.95" customHeight="1" x14ac:dyDescent="0.25">
      <c r="A21" s="285"/>
      <c r="B21" s="2" t="s">
        <v>30</v>
      </c>
      <c r="C21" s="156" t="s">
        <v>4</v>
      </c>
      <c r="D21" s="271">
        <v>4606.1699999999837</v>
      </c>
      <c r="E21" s="157">
        <v>-2395351.5500000003</v>
      </c>
      <c r="F21" s="157">
        <v>48287.200000000012</v>
      </c>
      <c r="G21" s="159">
        <v>-0.1922961996956139</v>
      </c>
      <c r="H21" s="159">
        <v>9.5391118143110027</v>
      </c>
      <c r="I21" s="158">
        <v>-4960.6345988170769</v>
      </c>
      <c r="J21" s="130">
        <v>-95319.63</v>
      </c>
      <c r="K21" s="130">
        <v>-2665942.3600000003</v>
      </c>
      <c r="L21" s="157">
        <v>148863.77000000002</v>
      </c>
      <c r="M21" s="159">
        <v>3.5754572728271588</v>
      </c>
      <c r="N21" s="159">
        <v>-64.03144969390469</v>
      </c>
      <c r="O21" s="231">
        <v>-1790.8604356855935</v>
      </c>
      <c r="P21" s="125">
        <v>2399957.7200000002</v>
      </c>
      <c r="Q21" s="130">
        <v>2570622.7300000004</v>
      </c>
    </row>
    <row r="22" spans="1:17" s="139" customFormat="1" ht="34.950000000000003" customHeight="1" x14ac:dyDescent="0.3">
      <c r="A22" s="285"/>
      <c r="B22" s="151" t="s">
        <v>31</v>
      </c>
      <c r="C22" s="152" t="s">
        <v>65</v>
      </c>
      <c r="D22" s="270">
        <v>643059605.63000035</v>
      </c>
      <c r="E22" s="153">
        <v>604286910.51999998</v>
      </c>
      <c r="F22" s="153">
        <v>570096290.29999971</v>
      </c>
      <c r="G22" s="155">
        <v>106.41627254123969</v>
      </c>
      <c r="H22" s="155">
        <v>112.79841959532931</v>
      </c>
      <c r="I22" s="154">
        <v>105.99734129159273</v>
      </c>
      <c r="J22" s="141">
        <v>1912004729.1200004</v>
      </c>
      <c r="K22" s="141">
        <v>1816651928.2600002</v>
      </c>
      <c r="L22" s="153">
        <v>1708108537.4499993</v>
      </c>
      <c r="M22" s="155">
        <v>105.24882061206571</v>
      </c>
      <c r="N22" s="155">
        <v>111.93695758785876</v>
      </c>
      <c r="O22" s="230">
        <v>106.35459564952723</v>
      </c>
      <c r="P22" s="142">
        <v>38772695.110000372</v>
      </c>
      <c r="Q22" s="141">
        <v>95352800.860000134</v>
      </c>
    </row>
    <row r="23" spans="1:17" s="139" customFormat="1" ht="22.95" customHeight="1" x14ac:dyDescent="0.25">
      <c r="A23" s="285"/>
      <c r="B23" s="2" t="s">
        <v>32</v>
      </c>
      <c r="C23" s="156" t="s">
        <v>5</v>
      </c>
      <c r="D23" s="271">
        <v>3697927.5800000019</v>
      </c>
      <c r="E23" s="157">
        <v>3458283.2200000016</v>
      </c>
      <c r="F23" s="157">
        <v>3263935.37</v>
      </c>
      <c r="G23" s="159">
        <v>106.92957588360852</v>
      </c>
      <c r="H23" s="159">
        <v>113.29659324718804</v>
      </c>
      <c r="I23" s="158">
        <v>105.95440252237597</v>
      </c>
      <c r="J23" s="130">
        <v>10979499.670000002</v>
      </c>
      <c r="K23" s="130">
        <v>10403551.300000001</v>
      </c>
      <c r="L23" s="157">
        <v>9817384.4699999988</v>
      </c>
      <c r="M23" s="159">
        <v>105.53607468634294</v>
      </c>
      <c r="N23" s="159">
        <v>111.83731984370378</v>
      </c>
      <c r="O23" s="231">
        <v>105.97070260201393</v>
      </c>
      <c r="P23" s="125">
        <v>239644.36000000034</v>
      </c>
      <c r="Q23" s="130">
        <v>575948.37000000104</v>
      </c>
    </row>
    <row r="24" spans="1:17" s="139" customFormat="1" ht="22.95" customHeight="1" x14ac:dyDescent="0.25">
      <c r="A24" s="285"/>
      <c r="B24" s="2" t="s">
        <v>33</v>
      </c>
      <c r="C24" s="156" t="s">
        <v>6</v>
      </c>
      <c r="D24" s="271">
        <v>3356689.2199999969</v>
      </c>
      <c r="E24" s="157">
        <v>3120517.450000002</v>
      </c>
      <c r="F24" s="157">
        <v>2932292.2100000018</v>
      </c>
      <c r="G24" s="159">
        <v>107.56835280635893</v>
      </c>
      <c r="H24" s="159">
        <v>114.47321684219169</v>
      </c>
      <c r="I24" s="158">
        <v>106.41904784789509</v>
      </c>
      <c r="J24" s="130">
        <v>9976271.839999998</v>
      </c>
      <c r="K24" s="130">
        <v>9393766.9300000016</v>
      </c>
      <c r="L24" s="157">
        <v>8809253.3500000015</v>
      </c>
      <c r="M24" s="159">
        <v>106.20097256341015</v>
      </c>
      <c r="N24" s="159">
        <v>113.24764362691415</v>
      </c>
      <c r="O24" s="231">
        <v>106.63522272293373</v>
      </c>
      <c r="P24" s="125">
        <v>236171.7699999949</v>
      </c>
      <c r="Q24" s="130">
        <v>582504.90999999642</v>
      </c>
    </row>
    <row r="25" spans="1:17" s="139" customFormat="1" ht="22.95" customHeight="1" x14ac:dyDescent="0.25">
      <c r="A25" s="285"/>
      <c r="B25" s="2" t="s">
        <v>34</v>
      </c>
      <c r="C25" s="156" t="s">
        <v>7</v>
      </c>
      <c r="D25" s="271">
        <v>408463958.66000032</v>
      </c>
      <c r="E25" s="157">
        <v>384061750.13000011</v>
      </c>
      <c r="F25" s="157">
        <v>363263645.53999972</v>
      </c>
      <c r="G25" s="159">
        <v>106.3537200780188</v>
      </c>
      <c r="H25" s="159">
        <v>112.44283970470244</v>
      </c>
      <c r="I25" s="158">
        <v>105.72534709854699</v>
      </c>
      <c r="J25" s="130">
        <v>1214395676.7400005</v>
      </c>
      <c r="K25" s="130">
        <v>1155555241.0400002</v>
      </c>
      <c r="L25" s="157">
        <v>1088114911.2099996</v>
      </c>
      <c r="M25" s="159">
        <v>105.09196216764538</v>
      </c>
      <c r="N25" s="159">
        <v>111.60546227508038</v>
      </c>
      <c r="O25" s="231">
        <v>106.19790512336662</v>
      </c>
      <c r="P25" s="125">
        <v>24402208.53000021</v>
      </c>
      <c r="Q25" s="130">
        <v>58840435.700000286</v>
      </c>
    </row>
    <row r="26" spans="1:17" s="139" customFormat="1" ht="22.95" customHeight="1" x14ac:dyDescent="0.25">
      <c r="A26" s="285"/>
      <c r="B26" s="2" t="s">
        <v>35</v>
      </c>
      <c r="C26" s="156" t="s">
        <v>8</v>
      </c>
      <c r="D26" s="271">
        <v>227541030.16999996</v>
      </c>
      <c r="E26" s="157">
        <v>213646359.71999979</v>
      </c>
      <c r="F26" s="157">
        <v>200636417.17999995</v>
      </c>
      <c r="G26" s="159">
        <v>106.50358399188744</v>
      </c>
      <c r="H26" s="159">
        <v>113.40963588173661</v>
      </c>
      <c r="I26" s="158">
        <v>106.48433755090834</v>
      </c>
      <c r="J26" s="130">
        <v>676653280.87</v>
      </c>
      <c r="K26" s="130">
        <v>641299368.98999989</v>
      </c>
      <c r="L26" s="157">
        <v>601366988.41999996</v>
      </c>
      <c r="M26" s="159">
        <v>105.51285617755713</v>
      </c>
      <c r="N26" s="159">
        <v>112.51919275579181</v>
      </c>
      <c r="O26" s="231">
        <v>106.64026814556551</v>
      </c>
      <c r="P26" s="125">
        <v>13894670.450000167</v>
      </c>
      <c r="Q26" s="130">
        <v>35353911.880000114</v>
      </c>
    </row>
    <row r="27" spans="1:17" s="139" customFormat="1" ht="31.95" customHeight="1" x14ac:dyDescent="0.3">
      <c r="A27" s="285"/>
      <c r="B27" s="151" t="s">
        <v>36</v>
      </c>
      <c r="C27" s="152" t="s">
        <v>66</v>
      </c>
      <c r="D27" s="270">
        <v>1705855.1800000011</v>
      </c>
      <c r="E27" s="153">
        <v>1877325.4000000004</v>
      </c>
      <c r="F27" s="153">
        <v>1712186.96</v>
      </c>
      <c r="G27" s="155">
        <v>90.866249399278402</v>
      </c>
      <c r="H27" s="155">
        <v>99.630193422335211</v>
      </c>
      <c r="I27" s="154">
        <v>109.64488364051088</v>
      </c>
      <c r="J27" s="141">
        <v>4951898.8800000008</v>
      </c>
      <c r="K27" s="141">
        <v>5872542.0300000003</v>
      </c>
      <c r="L27" s="153">
        <v>5311681.5999999996</v>
      </c>
      <c r="M27" s="155">
        <v>84.322919354227267</v>
      </c>
      <c r="N27" s="155">
        <v>93.226575930304278</v>
      </c>
      <c r="O27" s="230">
        <v>110.55899943249612</v>
      </c>
      <c r="P27" s="142">
        <v>-171470.21999999927</v>
      </c>
      <c r="Q27" s="141">
        <v>-920643.14999999944</v>
      </c>
    </row>
    <row r="28" spans="1:17" s="139" customFormat="1" ht="22.95" customHeight="1" x14ac:dyDescent="0.25">
      <c r="A28" s="285"/>
      <c r="B28" s="2" t="s">
        <v>37</v>
      </c>
      <c r="C28" s="156" t="s">
        <v>9</v>
      </c>
      <c r="D28" s="271">
        <v>1705855.1800000011</v>
      </c>
      <c r="E28" s="157">
        <v>1877325.4000000004</v>
      </c>
      <c r="F28" s="157">
        <v>1712186.96</v>
      </c>
      <c r="G28" s="159">
        <v>90.866249399278402</v>
      </c>
      <c r="H28" s="159">
        <v>99.630193422335211</v>
      </c>
      <c r="I28" s="158">
        <v>109.64488364051088</v>
      </c>
      <c r="J28" s="130">
        <v>4951898.8800000008</v>
      </c>
      <c r="K28" s="130">
        <v>5872542.0300000003</v>
      </c>
      <c r="L28" s="157">
        <v>5311681.5999999996</v>
      </c>
      <c r="M28" s="159">
        <v>84.322919354227267</v>
      </c>
      <c r="N28" s="159">
        <v>93.226575930304278</v>
      </c>
      <c r="O28" s="231">
        <v>110.55899943249612</v>
      </c>
      <c r="P28" s="125">
        <v>-171470.21999999927</v>
      </c>
      <c r="Q28" s="130">
        <v>-920643.14999999944</v>
      </c>
    </row>
    <row r="29" spans="1:17" s="139" customFormat="1" ht="31.95" customHeight="1" x14ac:dyDescent="0.3">
      <c r="A29" s="285"/>
      <c r="B29" s="151" t="s">
        <v>38</v>
      </c>
      <c r="C29" s="174" t="s">
        <v>67</v>
      </c>
      <c r="D29" s="270">
        <v>14894005.409999998</v>
      </c>
      <c r="E29" s="153">
        <v>13349782.000000002</v>
      </c>
      <c r="F29" s="153">
        <v>7612426.8400000008</v>
      </c>
      <c r="G29" s="155">
        <v>111.56740544527241</v>
      </c>
      <c r="H29" s="155">
        <v>195.65383974186079</v>
      </c>
      <c r="I29" s="154">
        <v>175.36827979551396</v>
      </c>
      <c r="J29" s="141">
        <v>33502673.210000001</v>
      </c>
      <c r="K29" s="141">
        <v>31100401.940000005</v>
      </c>
      <c r="L29" s="153">
        <v>26324012.18</v>
      </c>
      <c r="M29" s="155">
        <v>107.72424509057646</v>
      </c>
      <c r="N29" s="155">
        <v>127.27039093020205</v>
      </c>
      <c r="O29" s="230">
        <v>118.1446115711378</v>
      </c>
      <c r="P29" s="142">
        <v>1544223.4099999964</v>
      </c>
      <c r="Q29" s="141">
        <v>2402271.2699999958</v>
      </c>
    </row>
    <row r="30" spans="1:17" s="139" customFormat="1" ht="22.95" customHeight="1" x14ac:dyDescent="0.25">
      <c r="A30" s="285"/>
      <c r="B30" s="2" t="s">
        <v>39</v>
      </c>
      <c r="C30" s="156" t="s">
        <v>10</v>
      </c>
      <c r="D30" s="271">
        <v>9554939.089999998</v>
      </c>
      <c r="E30" s="157">
        <v>8950529.3000000007</v>
      </c>
      <c r="F30" s="157">
        <v>2697667.7100000009</v>
      </c>
      <c r="G30" s="159">
        <v>106.75278265387051</v>
      </c>
      <c r="H30" s="159">
        <v>354.19258845634454</v>
      </c>
      <c r="I30" s="158">
        <v>331.78768707581105</v>
      </c>
      <c r="J30" s="130">
        <v>19498557.539999999</v>
      </c>
      <c r="K30" s="130">
        <v>17595128.57</v>
      </c>
      <c r="L30" s="157">
        <v>12973202.400000002</v>
      </c>
      <c r="M30" s="159">
        <v>110.81793157934281</v>
      </c>
      <c r="N30" s="159">
        <v>150.29872300458362</v>
      </c>
      <c r="O30" s="231">
        <v>135.62671750191762</v>
      </c>
      <c r="P30" s="125">
        <v>604409.78999999724</v>
      </c>
      <c r="Q30" s="130">
        <v>1903428.9699999988</v>
      </c>
    </row>
    <row r="31" spans="1:17" s="139" customFormat="1" ht="19.95" customHeight="1" x14ac:dyDescent="0.25">
      <c r="A31" s="285"/>
      <c r="B31" s="175" t="s">
        <v>68</v>
      </c>
      <c r="C31" s="176" t="s">
        <v>69</v>
      </c>
      <c r="D31" s="274">
        <v>1341.63</v>
      </c>
      <c r="E31" s="177">
        <v>-20897.179999999997</v>
      </c>
      <c r="F31" s="177">
        <v>-23443.35</v>
      </c>
      <c r="G31" s="94">
        <v>-6.4201485559295568</v>
      </c>
      <c r="H31" s="94">
        <v>-5.7228595742502675</v>
      </c>
      <c r="I31" s="178">
        <v>89.139052225897743</v>
      </c>
      <c r="J31" s="93">
        <v>5908.25</v>
      </c>
      <c r="K31" s="93">
        <v>-3935.87</v>
      </c>
      <c r="L31" s="177">
        <v>6345.4699999999993</v>
      </c>
      <c r="M31" s="94">
        <v>-150.11293564065886</v>
      </c>
      <c r="N31" s="94">
        <v>93.109730248508001</v>
      </c>
      <c r="O31" s="241">
        <v>-62.026453517233563</v>
      </c>
      <c r="P31" s="195">
        <v>22238.809999999998</v>
      </c>
      <c r="Q31" s="93">
        <v>9844.119999999999</v>
      </c>
    </row>
    <row r="32" spans="1:17" s="139" customFormat="1" ht="22.95" customHeight="1" x14ac:dyDescent="0.25">
      <c r="A32" s="285"/>
      <c r="B32" s="2" t="s">
        <v>40</v>
      </c>
      <c r="C32" s="156" t="s">
        <v>11</v>
      </c>
      <c r="D32" s="271">
        <v>16971.150000000001</v>
      </c>
      <c r="E32" s="157">
        <v>434662.98000000004</v>
      </c>
      <c r="F32" s="157">
        <v>336669.14000000007</v>
      </c>
      <c r="G32" s="159">
        <v>3.9044387907155103</v>
      </c>
      <c r="H32" s="159">
        <v>5.0408986104280293</v>
      </c>
      <c r="I32" s="158">
        <v>129.10686735350913</v>
      </c>
      <c r="J32" s="130">
        <v>20102.29</v>
      </c>
      <c r="K32" s="130">
        <v>446662.42000000004</v>
      </c>
      <c r="L32" s="157">
        <v>439954.20000000007</v>
      </c>
      <c r="M32" s="159">
        <v>4.5005554754304153</v>
      </c>
      <c r="N32" s="159">
        <v>4.569177882606871</v>
      </c>
      <c r="O32" s="231">
        <v>101.5247541675929</v>
      </c>
      <c r="P32" s="125">
        <v>-417691.83</v>
      </c>
      <c r="Q32" s="130">
        <v>-426560.13000000006</v>
      </c>
    </row>
    <row r="33" spans="1:17" s="139" customFormat="1" ht="19.95" customHeight="1" x14ac:dyDescent="0.25">
      <c r="A33" s="285"/>
      <c r="B33" s="175" t="s">
        <v>70</v>
      </c>
      <c r="C33" s="176" t="s">
        <v>71</v>
      </c>
      <c r="D33" s="274">
        <v>7548.0700000000015</v>
      </c>
      <c r="E33" s="177">
        <v>165134.57999999999</v>
      </c>
      <c r="F33" s="177">
        <v>131389.13999999998</v>
      </c>
      <c r="G33" s="94">
        <v>4.5708597193876672</v>
      </c>
      <c r="H33" s="94">
        <v>5.7448203101108684</v>
      </c>
      <c r="I33" s="178">
        <v>125.68358389437665</v>
      </c>
      <c r="J33" s="93">
        <v>9099.7200000000012</v>
      </c>
      <c r="K33" s="93">
        <v>170808.81999999998</v>
      </c>
      <c r="L33" s="177">
        <v>168852.02</v>
      </c>
      <c r="M33" s="94">
        <v>5.3274298130506388</v>
      </c>
      <c r="N33" s="94">
        <v>5.3891685749450922</v>
      </c>
      <c r="O33" s="241">
        <v>101.15888456649793</v>
      </c>
      <c r="P33" s="195">
        <v>-157586.50999999998</v>
      </c>
      <c r="Q33" s="93">
        <v>-161709.09999999998</v>
      </c>
    </row>
    <row r="34" spans="1:17" s="139" customFormat="1" ht="22.95" customHeight="1" x14ac:dyDescent="0.25">
      <c r="A34" s="285"/>
      <c r="B34" s="2" t="s">
        <v>41</v>
      </c>
      <c r="C34" s="179" t="s">
        <v>12</v>
      </c>
      <c r="D34" s="271">
        <v>951802.14000000013</v>
      </c>
      <c r="E34" s="157">
        <v>687309.55</v>
      </c>
      <c r="F34" s="157">
        <v>1176023.0199999998</v>
      </c>
      <c r="G34" s="159">
        <v>138.48230975402569</v>
      </c>
      <c r="H34" s="159">
        <v>80.933971853714255</v>
      </c>
      <c r="I34" s="158">
        <v>58.44354560338455</v>
      </c>
      <c r="J34" s="130">
        <v>2405908.17</v>
      </c>
      <c r="K34" s="130">
        <v>2250926.21</v>
      </c>
      <c r="L34" s="157">
        <v>3164092.76</v>
      </c>
      <c r="M34" s="159">
        <v>106.88525280444443</v>
      </c>
      <c r="N34" s="159">
        <v>76.03785200026816</v>
      </c>
      <c r="O34" s="231">
        <v>71.139703565454255</v>
      </c>
      <c r="P34" s="125">
        <v>264492.59000000008</v>
      </c>
      <c r="Q34" s="130">
        <v>154981.95999999996</v>
      </c>
    </row>
    <row r="35" spans="1:17" s="139" customFormat="1" ht="22.95" customHeight="1" x14ac:dyDescent="0.25">
      <c r="A35" s="285"/>
      <c r="B35" s="2" t="s">
        <v>42</v>
      </c>
      <c r="C35" s="179" t="s">
        <v>13</v>
      </c>
      <c r="D35" s="271">
        <v>4370293.0299999993</v>
      </c>
      <c r="E35" s="157">
        <v>3277280.17</v>
      </c>
      <c r="F35" s="157">
        <v>3402066.9699999997</v>
      </c>
      <c r="G35" s="159">
        <v>133.3512181840712</v>
      </c>
      <c r="H35" s="159">
        <v>128.45993534336569</v>
      </c>
      <c r="I35" s="158">
        <v>96.332029877706972</v>
      </c>
      <c r="J35" s="130">
        <v>11578105.209999999</v>
      </c>
      <c r="K35" s="130">
        <v>10807684.74</v>
      </c>
      <c r="L35" s="157">
        <v>9746762.8200000003</v>
      </c>
      <c r="M35" s="159">
        <v>107.12845062133076</v>
      </c>
      <c r="N35" s="159">
        <v>118.78923724543857</v>
      </c>
      <c r="O35" s="231">
        <v>110.88486443748305</v>
      </c>
      <c r="P35" s="125">
        <v>1093012.8599999994</v>
      </c>
      <c r="Q35" s="130">
        <v>770420.46999999881</v>
      </c>
    </row>
    <row r="36" spans="1:17" s="139" customFormat="1" ht="26.4" customHeight="1" x14ac:dyDescent="0.25">
      <c r="A36" s="285"/>
      <c r="B36" s="175" t="s">
        <v>72</v>
      </c>
      <c r="C36" s="180" t="s">
        <v>73</v>
      </c>
      <c r="D36" s="274">
        <v>17.549999999999955</v>
      </c>
      <c r="E36" s="177">
        <v>110.64999999999418</v>
      </c>
      <c r="F36" s="177">
        <v>0</v>
      </c>
      <c r="G36" s="94">
        <v>15.860822413014802</v>
      </c>
      <c r="H36" s="283" t="s">
        <v>168</v>
      </c>
      <c r="I36" s="284" t="s">
        <v>168</v>
      </c>
      <c r="J36" s="93">
        <v>986.45999999999992</v>
      </c>
      <c r="K36" s="93">
        <v>39090.019999999997</v>
      </c>
      <c r="L36" s="177">
        <v>3461.4700000000003</v>
      </c>
      <c r="M36" s="94">
        <v>2.5235597218932098</v>
      </c>
      <c r="N36" s="94">
        <v>28.498296966317778</v>
      </c>
      <c r="O36" s="241">
        <v>1129.2895792827901</v>
      </c>
      <c r="P36" s="195">
        <v>-93.099999999994225</v>
      </c>
      <c r="Q36" s="93">
        <v>-38103.56</v>
      </c>
    </row>
    <row r="37" spans="1:17" s="139" customFormat="1" ht="34.950000000000003" customHeight="1" x14ac:dyDescent="0.3">
      <c r="A37" s="285"/>
      <c r="B37" s="151" t="s">
        <v>43</v>
      </c>
      <c r="C37" s="152" t="s">
        <v>129</v>
      </c>
      <c r="D37" s="270">
        <v>392630943.00999993</v>
      </c>
      <c r="E37" s="153">
        <v>285229010.03000009</v>
      </c>
      <c r="F37" s="153">
        <v>373575320.45000011</v>
      </c>
      <c r="G37" s="155">
        <v>137.65463161292865</v>
      </c>
      <c r="H37" s="155">
        <v>105.10087832810954</v>
      </c>
      <c r="I37" s="154">
        <v>76.351138422746956</v>
      </c>
      <c r="J37" s="141">
        <v>1210214341.76</v>
      </c>
      <c r="K37" s="141">
        <v>1327118026.7</v>
      </c>
      <c r="L37" s="153">
        <v>1372290499.4400001</v>
      </c>
      <c r="M37" s="155">
        <v>91.19116140478539</v>
      </c>
      <c r="N37" s="155">
        <v>88.189369689133628</v>
      </c>
      <c r="O37" s="230">
        <v>96.708242696540282</v>
      </c>
      <c r="P37" s="142">
        <v>107401932.97999984</v>
      </c>
      <c r="Q37" s="141">
        <v>-116903684.94000006</v>
      </c>
    </row>
    <row r="38" spans="1:17" s="139" customFormat="1" ht="22.95" customHeight="1" x14ac:dyDescent="0.25">
      <c r="A38" s="285"/>
      <c r="B38" s="2" t="s">
        <v>44</v>
      </c>
      <c r="C38" s="179" t="s">
        <v>111</v>
      </c>
      <c r="D38" s="275">
        <v>256714892.44</v>
      </c>
      <c r="E38" s="135">
        <v>187055960.21000013</v>
      </c>
      <c r="F38" s="135">
        <v>231206898.02000016</v>
      </c>
      <c r="G38" s="182">
        <v>137.23962184995153</v>
      </c>
      <c r="H38" s="182">
        <v>111.03254039496404</v>
      </c>
      <c r="I38" s="158">
        <v>80.904143350350722</v>
      </c>
      <c r="J38" s="131">
        <v>806338408.38</v>
      </c>
      <c r="K38" s="131">
        <v>891800625.60000014</v>
      </c>
      <c r="L38" s="135">
        <v>903619990.10000014</v>
      </c>
      <c r="M38" s="182">
        <v>90.416891986086966</v>
      </c>
      <c r="N38" s="182">
        <v>89.234237535046745</v>
      </c>
      <c r="O38" s="134">
        <v>98.691998336746394</v>
      </c>
      <c r="P38" s="126">
        <v>69658932.22999987</v>
      </c>
      <c r="Q38" s="131">
        <v>-85462217.220000148</v>
      </c>
    </row>
    <row r="39" spans="1:17" s="139" customFormat="1" ht="19.95" customHeight="1" x14ac:dyDescent="0.25">
      <c r="A39" s="285"/>
      <c r="B39" s="160" t="s">
        <v>45</v>
      </c>
      <c r="C39" s="161" t="s">
        <v>109</v>
      </c>
      <c r="D39" s="272">
        <v>245245674.81999999</v>
      </c>
      <c r="E39" s="162">
        <v>177749811.00000012</v>
      </c>
      <c r="F39" s="162">
        <v>218615534.40000015</v>
      </c>
      <c r="G39" s="165">
        <v>137.97239695517868</v>
      </c>
      <c r="H39" s="165">
        <v>112.18126630071711</v>
      </c>
      <c r="I39" s="163">
        <v>81.307035882807781</v>
      </c>
      <c r="J39" s="164">
        <v>775204688.00999999</v>
      </c>
      <c r="K39" s="164">
        <v>863360729.6400001</v>
      </c>
      <c r="L39" s="162">
        <v>873079317.25000012</v>
      </c>
      <c r="M39" s="165">
        <v>89.789199507978665</v>
      </c>
      <c r="N39" s="165">
        <v>88.789720784099799</v>
      </c>
      <c r="O39" s="239">
        <v>98.886860859261745</v>
      </c>
      <c r="P39" s="251">
        <v>67495863.819999874</v>
      </c>
      <c r="Q39" s="164">
        <v>-88156041.630000114</v>
      </c>
    </row>
    <row r="40" spans="1:17" s="139" customFormat="1" ht="19.95" customHeight="1" x14ac:dyDescent="0.25">
      <c r="A40" s="285"/>
      <c r="B40" s="166" t="s">
        <v>107</v>
      </c>
      <c r="C40" s="167" t="s">
        <v>104</v>
      </c>
      <c r="D40" s="276">
        <v>426952537.73000002</v>
      </c>
      <c r="E40" s="183">
        <v>367280236.76000011</v>
      </c>
      <c r="F40" s="183">
        <v>391178513.88000011</v>
      </c>
      <c r="G40" s="186">
        <v>116.24707648209041</v>
      </c>
      <c r="H40" s="186">
        <v>109.14519141022507</v>
      </c>
      <c r="I40" s="184">
        <v>93.890697911048576</v>
      </c>
      <c r="J40" s="185">
        <v>1293953026.9300001</v>
      </c>
      <c r="K40" s="185">
        <v>1373595339.9200001</v>
      </c>
      <c r="L40" s="183">
        <v>1386569371.9000001</v>
      </c>
      <c r="M40" s="186">
        <v>94.201908620726797</v>
      </c>
      <c r="N40" s="186">
        <v>93.320467994826046</v>
      </c>
      <c r="O40" s="242">
        <v>99.06430704132589</v>
      </c>
      <c r="P40" s="253">
        <v>59672300.969999909</v>
      </c>
      <c r="Q40" s="185">
        <v>-79642312.99000001</v>
      </c>
    </row>
    <row r="41" spans="1:17" s="139" customFormat="1" ht="19.95" customHeight="1" x14ac:dyDescent="0.25">
      <c r="A41" s="285"/>
      <c r="B41" s="166" t="s">
        <v>108</v>
      </c>
      <c r="C41" s="167" t="s">
        <v>1</v>
      </c>
      <c r="D41" s="276">
        <v>181706862.91000003</v>
      </c>
      <c r="E41" s="183">
        <v>189530425.75999999</v>
      </c>
      <c r="F41" s="183">
        <v>172562979.47999996</v>
      </c>
      <c r="G41" s="188">
        <v>95.872133553951471</v>
      </c>
      <c r="H41" s="188">
        <v>105.29886738021921</v>
      </c>
      <c r="I41" s="187">
        <v>109.83261087119011</v>
      </c>
      <c r="J41" s="185">
        <v>518748338.92000002</v>
      </c>
      <c r="K41" s="185">
        <v>510234610.27999997</v>
      </c>
      <c r="L41" s="183">
        <v>513490054.64999998</v>
      </c>
      <c r="M41" s="188">
        <v>101.66859097138237</v>
      </c>
      <c r="N41" s="188">
        <v>101.02402845437466</v>
      </c>
      <c r="O41" s="243">
        <v>99.366016081417783</v>
      </c>
      <c r="P41" s="253">
        <v>-7823562.8499999642</v>
      </c>
      <c r="Q41" s="185">
        <v>8513728.6400000453</v>
      </c>
    </row>
    <row r="42" spans="1:17" s="139" customFormat="1" ht="22.95" customHeight="1" x14ac:dyDescent="0.25">
      <c r="A42" s="285"/>
      <c r="B42" s="160" t="s">
        <v>46</v>
      </c>
      <c r="C42" s="161" t="s">
        <v>105</v>
      </c>
      <c r="D42" s="272">
        <v>11469217.619999999</v>
      </c>
      <c r="E42" s="162">
        <v>9306149.2100000083</v>
      </c>
      <c r="F42" s="162">
        <v>12591363.620000016</v>
      </c>
      <c r="G42" s="165">
        <v>123.24343142570339</v>
      </c>
      <c r="H42" s="165">
        <v>91.0879708197958</v>
      </c>
      <c r="I42" s="163">
        <v>73.908986277055803</v>
      </c>
      <c r="J42" s="164">
        <v>31133720.369999997</v>
      </c>
      <c r="K42" s="164">
        <v>28439895.960000016</v>
      </c>
      <c r="L42" s="162">
        <v>30540672.850000028</v>
      </c>
      <c r="M42" s="165">
        <v>109.47199108530066</v>
      </c>
      <c r="N42" s="165">
        <v>101.94182859988945</v>
      </c>
      <c r="O42" s="239">
        <v>93.121379806142642</v>
      </c>
      <c r="P42" s="251">
        <v>2163068.4099999908</v>
      </c>
      <c r="Q42" s="164">
        <v>2693824.4099999815</v>
      </c>
    </row>
    <row r="43" spans="1:17" s="139" customFormat="1" ht="22.95" customHeight="1" x14ac:dyDescent="0.25">
      <c r="A43" s="285"/>
      <c r="B43" s="3" t="s">
        <v>47</v>
      </c>
      <c r="C43" s="35" t="s">
        <v>112</v>
      </c>
      <c r="D43" s="277">
        <v>9984740.589999998</v>
      </c>
      <c r="E43" s="189">
        <v>11089431.759999998</v>
      </c>
      <c r="F43" s="189">
        <v>10970367.67</v>
      </c>
      <c r="G43" s="133">
        <v>90.038342866361617</v>
      </c>
      <c r="H43" s="133">
        <v>91.015551076785357</v>
      </c>
      <c r="I43" s="190">
        <v>101.0853245176604</v>
      </c>
      <c r="J43" s="132">
        <v>29532249.869999997</v>
      </c>
      <c r="K43" s="132">
        <v>35438980.499999993</v>
      </c>
      <c r="L43" s="189">
        <v>35786785.590000004</v>
      </c>
      <c r="M43" s="133">
        <v>83.332673382068663</v>
      </c>
      <c r="N43" s="133">
        <v>82.522778682453861</v>
      </c>
      <c r="O43" s="134">
        <v>99.028118663730453</v>
      </c>
      <c r="P43" s="127">
        <v>-1104691.17</v>
      </c>
      <c r="Q43" s="132">
        <v>-5906730.6299999952</v>
      </c>
    </row>
    <row r="44" spans="1:17" s="139" customFormat="1" ht="22.95" customHeight="1" x14ac:dyDescent="0.25">
      <c r="A44" s="285"/>
      <c r="B44" s="2" t="s">
        <v>48</v>
      </c>
      <c r="C44" s="36" t="s">
        <v>114</v>
      </c>
      <c r="D44" s="275">
        <v>103978802.00999999</v>
      </c>
      <c r="E44" s="135">
        <v>60153335.439999983</v>
      </c>
      <c r="F44" s="135">
        <v>105204155.27999999</v>
      </c>
      <c r="G44" s="133">
        <v>172.8562535218247</v>
      </c>
      <c r="H44" s="133">
        <v>98.835261528654712</v>
      </c>
      <c r="I44" s="181">
        <v>57.177718199345243</v>
      </c>
      <c r="J44" s="131">
        <v>308090125.74999994</v>
      </c>
      <c r="K44" s="131">
        <v>314047000.53999996</v>
      </c>
      <c r="L44" s="135">
        <v>350357338.60999995</v>
      </c>
      <c r="M44" s="133">
        <v>98.10319003851103</v>
      </c>
      <c r="N44" s="133">
        <v>87.935970450143842</v>
      </c>
      <c r="O44" s="134">
        <v>89.636198798045214</v>
      </c>
      <c r="P44" s="126">
        <v>43825466.570000008</v>
      </c>
      <c r="Q44" s="131">
        <v>-5956874.7900000215</v>
      </c>
    </row>
    <row r="45" spans="1:17" s="139" customFormat="1" ht="19.95" customHeight="1" x14ac:dyDescent="0.25">
      <c r="A45" s="285"/>
      <c r="B45" s="166" t="s">
        <v>77</v>
      </c>
      <c r="C45" s="191" t="s">
        <v>104</v>
      </c>
      <c r="D45" s="278">
        <v>112450687.35999998</v>
      </c>
      <c r="E45" s="192">
        <v>69699266.729999989</v>
      </c>
      <c r="F45" s="192">
        <v>112527167.38</v>
      </c>
      <c r="G45" s="188">
        <v>161.33697330792563</v>
      </c>
      <c r="H45" s="188">
        <v>99.932034172919558</v>
      </c>
      <c r="I45" s="187">
        <v>61.939946017327706</v>
      </c>
      <c r="J45" s="193">
        <v>322351908.91999996</v>
      </c>
      <c r="K45" s="170">
        <v>330241461.39999998</v>
      </c>
      <c r="L45" s="192">
        <v>364238237.55999994</v>
      </c>
      <c r="M45" s="188">
        <v>97.610974574012104</v>
      </c>
      <c r="N45" s="188">
        <v>88.500293401211025</v>
      </c>
      <c r="O45" s="243">
        <v>90.66633520199818</v>
      </c>
      <c r="P45" s="170">
        <v>42751420.629999995</v>
      </c>
      <c r="Q45" s="170">
        <v>-7889552.4800000191</v>
      </c>
    </row>
    <row r="46" spans="1:17" s="139" customFormat="1" ht="19.95" customHeight="1" x14ac:dyDescent="0.25">
      <c r="A46" s="285"/>
      <c r="B46" s="166" t="s">
        <v>113</v>
      </c>
      <c r="C46" s="191" t="s">
        <v>1</v>
      </c>
      <c r="D46" s="273">
        <v>8471885.3499999978</v>
      </c>
      <c r="E46" s="168">
        <v>9545931.2900000047</v>
      </c>
      <c r="F46" s="168">
        <v>7323012.1000000043</v>
      </c>
      <c r="G46" s="172">
        <v>88.748652097201443</v>
      </c>
      <c r="H46" s="172">
        <v>115.68853409377806</v>
      </c>
      <c r="I46" s="169">
        <v>130.35525764050013</v>
      </c>
      <c r="J46" s="171">
        <v>14261783.169999998</v>
      </c>
      <c r="K46" s="194">
        <v>16194460.860000005</v>
      </c>
      <c r="L46" s="168">
        <v>13880898.950000005</v>
      </c>
      <c r="M46" s="172">
        <v>88.065810237785186</v>
      </c>
      <c r="N46" s="172">
        <v>102.74394490855359</v>
      </c>
      <c r="O46" s="240">
        <v>116.6672340050426</v>
      </c>
      <c r="P46" s="194">
        <v>-1074045.9400000069</v>
      </c>
      <c r="Q46" s="194">
        <v>-1932677.6900000069</v>
      </c>
    </row>
    <row r="47" spans="1:17" s="139" customFormat="1" ht="22.95" customHeight="1" x14ac:dyDescent="0.25">
      <c r="A47" s="285"/>
      <c r="B47" s="2" t="s">
        <v>49</v>
      </c>
      <c r="C47" s="179" t="s">
        <v>74</v>
      </c>
      <c r="D47" s="275">
        <v>16850148.669999994</v>
      </c>
      <c r="E47" s="157">
        <v>19344578.849999994</v>
      </c>
      <c r="F47" s="157">
        <v>19205504.079999998</v>
      </c>
      <c r="G47" s="133">
        <v>87.105275336609353</v>
      </c>
      <c r="H47" s="133">
        <v>87.736039625990358</v>
      </c>
      <c r="I47" s="190">
        <v>100.72414017055051</v>
      </c>
      <c r="J47" s="130">
        <v>50706622.890000001</v>
      </c>
      <c r="K47" s="125">
        <v>62302333.859999999</v>
      </c>
      <c r="L47" s="157">
        <v>59932967.579999998</v>
      </c>
      <c r="M47" s="133">
        <v>81.387999049832061</v>
      </c>
      <c r="N47" s="133">
        <v>84.605560073953541</v>
      </c>
      <c r="O47" s="134">
        <v>103.95336052204875</v>
      </c>
      <c r="P47" s="125">
        <v>-2494430.1799999997</v>
      </c>
      <c r="Q47" s="125">
        <v>-11595710.969999999</v>
      </c>
    </row>
    <row r="48" spans="1:17" s="139" customFormat="1" ht="19.95" customHeight="1" x14ac:dyDescent="0.25">
      <c r="A48" s="285"/>
      <c r="B48" s="175" t="s">
        <v>110</v>
      </c>
      <c r="C48" s="176" t="s">
        <v>75</v>
      </c>
      <c r="D48" s="274">
        <v>16731460.989999995</v>
      </c>
      <c r="E48" s="177">
        <v>19186412.020000003</v>
      </c>
      <c r="F48" s="177">
        <v>19111305.489999995</v>
      </c>
      <c r="G48" s="94">
        <v>87.204741420954804</v>
      </c>
      <c r="H48" s="94">
        <v>87.547451945419141</v>
      </c>
      <c r="I48" s="178">
        <v>100.39299528773327</v>
      </c>
      <c r="J48" s="93">
        <v>50337049.219999999</v>
      </c>
      <c r="K48" s="195">
        <v>61571020.730000004</v>
      </c>
      <c r="L48" s="177">
        <v>59032027.420000002</v>
      </c>
      <c r="M48" s="94">
        <v>81.754449777171985</v>
      </c>
      <c r="N48" s="94">
        <v>85.270744407714261</v>
      </c>
      <c r="O48" s="241">
        <v>104.30104372315661</v>
      </c>
      <c r="P48" s="195">
        <v>-2454951.0300000086</v>
      </c>
      <c r="Q48" s="195">
        <v>-11233971.510000005</v>
      </c>
    </row>
    <row r="49" spans="1:17" s="139" customFormat="1" ht="22.95" customHeight="1" x14ac:dyDescent="0.25">
      <c r="A49" s="285"/>
      <c r="B49" s="2" t="s">
        <v>91</v>
      </c>
      <c r="C49" s="179" t="s">
        <v>76</v>
      </c>
      <c r="D49" s="271">
        <v>4406773.6500000004</v>
      </c>
      <c r="E49" s="157">
        <v>5049557.6099999994</v>
      </c>
      <c r="F49" s="157">
        <v>2930189.37</v>
      </c>
      <c r="G49" s="159">
        <v>87.270489622159218</v>
      </c>
      <c r="H49" s="159">
        <v>150.39211100543989</v>
      </c>
      <c r="I49" s="158">
        <v>172.3287123248283</v>
      </c>
      <c r="J49" s="130">
        <v>13338182.18</v>
      </c>
      <c r="K49" s="130">
        <v>14676871.790000001</v>
      </c>
      <c r="L49" s="157">
        <v>9640889.6799999997</v>
      </c>
      <c r="M49" s="159">
        <v>90.878917325474561</v>
      </c>
      <c r="N49" s="159">
        <v>138.35011728917533</v>
      </c>
      <c r="O49" s="231">
        <v>152.23565746683246</v>
      </c>
      <c r="P49" s="125">
        <v>-642783.95999999903</v>
      </c>
      <c r="Q49" s="130">
        <v>-1338689.6100000013</v>
      </c>
    </row>
    <row r="50" spans="1:17" s="139" customFormat="1" ht="19.95" customHeight="1" x14ac:dyDescent="0.25">
      <c r="A50" s="285"/>
      <c r="B50" s="175" t="s">
        <v>99</v>
      </c>
      <c r="C50" s="176" t="s">
        <v>78</v>
      </c>
      <c r="D50" s="274">
        <v>2510500.5100000012</v>
      </c>
      <c r="E50" s="177">
        <v>2805465.14</v>
      </c>
      <c r="F50" s="177">
        <v>931908.11999999965</v>
      </c>
      <c r="G50" s="94">
        <v>89.486070391878087</v>
      </c>
      <c r="H50" s="94">
        <v>269.39356532272757</v>
      </c>
      <c r="I50" s="178">
        <v>301.04525111338239</v>
      </c>
      <c r="J50" s="93">
        <v>7844233.4700000016</v>
      </c>
      <c r="K50" s="93">
        <v>8239155.96</v>
      </c>
      <c r="L50" s="177">
        <v>3223098.07</v>
      </c>
      <c r="M50" s="94">
        <v>95.206760353641869</v>
      </c>
      <c r="N50" s="94">
        <v>243.37557528927448</v>
      </c>
      <c r="O50" s="241">
        <v>255.62845998043122</v>
      </c>
      <c r="P50" s="195">
        <v>-294964.62999999896</v>
      </c>
      <c r="Q50" s="93">
        <v>-394922.48999999836</v>
      </c>
    </row>
    <row r="51" spans="1:17" s="139" customFormat="1" ht="22.95" customHeight="1" x14ac:dyDescent="0.25">
      <c r="A51" s="285"/>
      <c r="B51" s="2" t="s">
        <v>100</v>
      </c>
      <c r="C51" s="179" t="s">
        <v>14</v>
      </c>
      <c r="D51" s="271">
        <v>695585.64999999991</v>
      </c>
      <c r="E51" s="157">
        <v>2536146.1599999992</v>
      </c>
      <c r="F51" s="157">
        <v>4058206.0300000012</v>
      </c>
      <c r="G51" s="159">
        <v>27.426875507837455</v>
      </c>
      <c r="H51" s="159">
        <v>17.140225135390665</v>
      </c>
      <c r="I51" s="158">
        <v>62.494268187758784</v>
      </c>
      <c r="J51" s="130">
        <v>2208752.6900000004</v>
      </c>
      <c r="K51" s="130">
        <v>8852214.4099999983</v>
      </c>
      <c r="L51" s="157">
        <v>12952527.880000001</v>
      </c>
      <c r="M51" s="159">
        <v>24.951414275560921</v>
      </c>
      <c r="N51" s="159">
        <v>17.052676593042008</v>
      </c>
      <c r="O51" s="231">
        <v>68.343527163286041</v>
      </c>
      <c r="P51" s="125">
        <v>-1840560.5099999993</v>
      </c>
      <c r="Q51" s="130">
        <v>-6643461.7199999979</v>
      </c>
    </row>
    <row r="52" spans="1:17" s="139" customFormat="1" ht="31.95" customHeight="1" x14ac:dyDescent="0.3">
      <c r="A52" s="285"/>
      <c r="B52" s="151" t="s">
        <v>50</v>
      </c>
      <c r="C52" s="152" t="s">
        <v>90</v>
      </c>
      <c r="D52" s="270">
        <v>11545525.359999999</v>
      </c>
      <c r="E52" s="153">
        <v>8906393.3699999973</v>
      </c>
      <c r="F52" s="153">
        <v>9218415.9499999806</v>
      </c>
      <c r="G52" s="155">
        <v>129.63188218128303</v>
      </c>
      <c r="H52" s="155">
        <v>125.24413546342552</v>
      </c>
      <c r="I52" s="154">
        <v>96.615225634291505</v>
      </c>
      <c r="J52" s="141">
        <v>28091992.370000005</v>
      </c>
      <c r="K52" s="141">
        <v>23950668.449999988</v>
      </c>
      <c r="L52" s="153">
        <v>25454296.439999975</v>
      </c>
      <c r="M52" s="155">
        <v>117.29105777838956</v>
      </c>
      <c r="N52" s="155">
        <v>110.36247824102119</v>
      </c>
      <c r="O52" s="230">
        <v>94.092832251151435</v>
      </c>
      <c r="P52" s="142">
        <v>2639131.9900000021</v>
      </c>
      <c r="Q52" s="141">
        <v>4141323.9200000167</v>
      </c>
    </row>
    <row r="53" spans="1:17" s="139" customFormat="1" ht="22.95" customHeight="1" x14ac:dyDescent="0.25">
      <c r="A53" s="285"/>
      <c r="B53" s="2" t="s">
        <v>102</v>
      </c>
      <c r="C53" s="36" t="s">
        <v>103</v>
      </c>
      <c r="D53" s="275">
        <v>11545525.359999999</v>
      </c>
      <c r="E53" s="135">
        <v>8906393.3699999973</v>
      </c>
      <c r="F53" s="135">
        <v>9218415.9499999806</v>
      </c>
      <c r="G53" s="133">
        <v>129.63188218128303</v>
      </c>
      <c r="H53" s="133">
        <v>125.24413546342552</v>
      </c>
      <c r="I53" s="190">
        <v>96.615225634291505</v>
      </c>
      <c r="J53" s="131">
        <v>28091992.370000005</v>
      </c>
      <c r="K53" s="131">
        <v>23950668.449999988</v>
      </c>
      <c r="L53" s="135">
        <v>25454296.439999975</v>
      </c>
      <c r="M53" s="133">
        <v>117.29105777838956</v>
      </c>
      <c r="N53" s="133">
        <v>110.36247824102119</v>
      </c>
      <c r="O53" s="134">
        <v>94.092832251151435</v>
      </c>
      <c r="P53" s="126">
        <v>2639131.9900000021</v>
      </c>
      <c r="Q53" s="131">
        <v>4141323.9200000167</v>
      </c>
    </row>
    <row r="54" spans="1:17" s="139" customFormat="1" ht="31.95" customHeight="1" x14ac:dyDescent="0.3">
      <c r="A54" s="285"/>
      <c r="B54" s="151" t="s">
        <v>52</v>
      </c>
      <c r="C54" s="196" t="s">
        <v>15</v>
      </c>
      <c r="D54" s="270">
        <v>0</v>
      </c>
      <c r="E54" s="153">
        <v>0</v>
      </c>
      <c r="F54" s="153">
        <v>80.739999999999995</v>
      </c>
      <c r="G54" s="282" t="s">
        <v>168</v>
      </c>
      <c r="H54" s="155">
        <v>0</v>
      </c>
      <c r="I54" s="154">
        <v>0</v>
      </c>
      <c r="J54" s="141">
        <v>95.36</v>
      </c>
      <c r="K54" s="141">
        <v>8.1199999999999992</v>
      </c>
      <c r="L54" s="153">
        <v>193.91</v>
      </c>
      <c r="M54" s="155">
        <v>1174.3842364532022</v>
      </c>
      <c r="N54" s="155">
        <v>49.177453457789696</v>
      </c>
      <c r="O54" s="230">
        <v>4.1875096694342728</v>
      </c>
      <c r="P54" s="142">
        <v>0</v>
      </c>
      <c r="Q54" s="141">
        <v>87.24</v>
      </c>
    </row>
    <row r="55" spans="1:17" s="139" customFormat="1" ht="22.95" customHeight="1" x14ac:dyDescent="0.3">
      <c r="A55" s="285"/>
      <c r="B55" s="119" t="s">
        <v>51</v>
      </c>
      <c r="C55" s="147" t="s">
        <v>117</v>
      </c>
      <c r="D55" s="120">
        <v>3943071.82</v>
      </c>
      <c r="E55" s="121">
        <v>7254602.8299999991</v>
      </c>
      <c r="F55" s="121">
        <v>7839903.5200000005</v>
      </c>
      <c r="G55" s="149">
        <v>54.352690455970844</v>
      </c>
      <c r="H55" s="149">
        <v>50.29490235359426</v>
      </c>
      <c r="I55" s="197">
        <v>92.534338101140293</v>
      </c>
      <c r="J55" s="233">
        <v>11356751.689999999</v>
      </c>
      <c r="K55" s="122">
        <v>24080667.43</v>
      </c>
      <c r="L55" s="121">
        <v>24473057.48</v>
      </c>
      <c r="M55" s="149">
        <v>47.161282896385231</v>
      </c>
      <c r="N55" s="149">
        <v>46.405119994839318</v>
      </c>
      <c r="O55" s="229">
        <v>98.396644757931568</v>
      </c>
      <c r="P55" s="254">
        <v>-3311531.0099999993</v>
      </c>
      <c r="Q55" s="122">
        <v>-12723915.74</v>
      </c>
    </row>
    <row r="56" spans="1:17" s="139" customFormat="1" ht="33" customHeight="1" x14ac:dyDescent="0.3">
      <c r="A56" s="285"/>
      <c r="B56" s="151" t="s">
        <v>53</v>
      </c>
      <c r="C56" s="198" t="s">
        <v>101</v>
      </c>
      <c r="D56" s="270">
        <v>1645805.4</v>
      </c>
      <c r="E56" s="153">
        <v>5192742.9899999993</v>
      </c>
      <c r="F56" s="153">
        <v>5008426.4000000004</v>
      </c>
      <c r="G56" s="155">
        <v>31.694335790726285</v>
      </c>
      <c r="H56" s="155">
        <v>32.860728471521512</v>
      </c>
      <c r="I56" s="199">
        <v>103.68012975093333</v>
      </c>
      <c r="J56" s="141">
        <v>5048235.6399999997</v>
      </c>
      <c r="K56" s="141">
        <v>16867183.390000001</v>
      </c>
      <c r="L56" s="153">
        <v>16721672.710000001</v>
      </c>
      <c r="M56" s="155">
        <v>29.92933392182676</v>
      </c>
      <c r="N56" s="155">
        <v>30.189776630306973</v>
      </c>
      <c r="O56" s="230">
        <v>100.87019213043789</v>
      </c>
      <c r="P56" s="142">
        <v>-3546937.5899999994</v>
      </c>
      <c r="Q56" s="141">
        <v>-11818947.75</v>
      </c>
    </row>
    <row r="57" spans="1:17" s="139" customFormat="1" ht="22.95" customHeight="1" x14ac:dyDescent="0.25">
      <c r="A57" s="285"/>
      <c r="B57" s="2" t="s">
        <v>92</v>
      </c>
      <c r="C57" s="200" t="s">
        <v>79</v>
      </c>
      <c r="D57" s="271">
        <v>0</v>
      </c>
      <c r="E57" s="157">
        <v>3050587.63</v>
      </c>
      <c r="F57" s="157">
        <v>2908273.5599999996</v>
      </c>
      <c r="G57" s="159">
        <v>0</v>
      </c>
      <c r="H57" s="159">
        <v>0</v>
      </c>
      <c r="I57" s="158">
        <v>104.89342103017299</v>
      </c>
      <c r="J57" s="130">
        <v>0</v>
      </c>
      <c r="K57" s="130">
        <v>10111363.26</v>
      </c>
      <c r="L57" s="157">
        <v>9973702.75</v>
      </c>
      <c r="M57" s="159">
        <v>0</v>
      </c>
      <c r="N57" s="159">
        <v>0</v>
      </c>
      <c r="O57" s="231">
        <v>101.38023473779585</v>
      </c>
      <c r="P57" s="125">
        <v>-3050587.63</v>
      </c>
      <c r="Q57" s="130">
        <v>-10111363.26</v>
      </c>
    </row>
    <row r="58" spans="1:17" s="139" customFormat="1" ht="28.95" customHeight="1" x14ac:dyDescent="0.25">
      <c r="A58" s="285"/>
      <c r="B58" s="2" t="s">
        <v>93</v>
      </c>
      <c r="C58" s="201" t="s">
        <v>120</v>
      </c>
      <c r="D58" s="271">
        <v>1247843.4500000002</v>
      </c>
      <c r="E58" s="157">
        <v>1673225.8499999996</v>
      </c>
      <c r="F58" s="157">
        <v>1650375.1300000008</v>
      </c>
      <c r="G58" s="133">
        <v>74.577108045515814</v>
      </c>
      <c r="H58" s="133">
        <v>75.609685780953299</v>
      </c>
      <c r="I58" s="190">
        <v>101.38457733545698</v>
      </c>
      <c r="J58" s="130">
        <v>3998574.08</v>
      </c>
      <c r="K58" s="130">
        <v>5370970.0499999998</v>
      </c>
      <c r="L58" s="157">
        <v>5450091.9800000004</v>
      </c>
      <c r="M58" s="133">
        <v>74.447893821340529</v>
      </c>
      <c r="N58" s="133">
        <v>73.367093521970233</v>
      </c>
      <c r="O58" s="134">
        <v>98.548245969235907</v>
      </c>
      <c r="P58" s="125">
        <v>-425382.39999999944</v>
      </c>
      <c r="Q58" s="130">
        <v>-1372395.9699999997</v>
      </c>
    </row>
    <row r="59" spans="1:17" s="139" customFormat="1" ht="25.95" customHeight="1" x14ac:dyDescent="0.25">
      <c r="A59" s="285"/>
      <c r="B59" s="2" t="s">
        <v>94</v>
      </c>
      <c r="C59" s="201" t="s">
        <v>80</v>
      </c>
      <c r="D59" s="271">
        <v>397961.94999999984</v>
      </c>
      <c r="E59" s="157">
        <v>468929.51000000013</v>
      </c>
      <c r="F59" s="157">
        <v>449777.7100000002</v>
      </c>
      <c r="G59" s="133">
        <v>84.866049483641945</v>
      </c>
      <c r="H59" s="133">
        <v>88.479695892444227</v>
      </c>
      <c r="I59" s="190">
        <v>104.25805894204939</v>
      </c>
      <c r="J59" s="130">
        <v>1049661.5599999998</v>
      </c>
      <c r="K59" s="130">
        <v>1384850.08</v>
      </c>
      <c r="L59" s="157">
        <v>1297877.9800000002</v>
      </c>
      <c r="M59" s="133">
        <v>75.796042846746261</v>
      </c>
      <c r="N59" s="133">
        <v>80.875211396991247</v>
      </c>
      <c r="O59" s="134">
        <v>106.70109989846657</v>
      </c>
      <c r="P59" s="125">
        <v>-70967.560000000289</v>
      </c>
      <c r="Q59" s="130">
        <v>-335188.52000000025</v>
      </c>
    </row>
    <row r="60" spans="1:17" s="139" customFormat="1" ht="21" customHeight="1" x14ac:dyDescent="0.3">
      <c r="A60" s="285"/>
      <c r="B60" s="151" t="s">
        <v>54</v>
      </c>
      <c r="C60" s="196" t="s">
        <v>81</v>
      </c>
      <c r="D60" s="270">
        <v>1379.4299999999998</v>
      </c>
      <c r="E60" s="153">
        <v>1293.92</v>
      </c>
      <c r="F60" s="153">
        <v>3883.6800000000003</v>
      </c>
      <c r="G60" s="155">
        <v>106.60860022257943</v>
      </c>
      <c r="H60" s="155">
        <v>35.518631813125687</v>
      </c>
      <c r="I60" s="154">
        <v>33.316854117743993</v>
      </c>
      <c r="J60" s="141">
        <v>3304.01</v>
      </c>
      <c r="K60" s="142">
        <v>7175.51</v>
      </c>
      <c r="L60" s="153">
        <v>8531.86</v>
      </c>
      <c r="M60" s="155">
        <v>46.04564692962591</v>
      </c>
      <c r="N60" s="155">
        <v>38.725553396328586</v>
      </c>
      <c r="O60" s="230">
        <v>84.102528639710457</v>
      </c>
      <c r="P60" s="142">
        <v>85.509999999999764</v>
      </c>
      <c r="Q60" s="142">
        <v>-3871.5</v>
      </c>
    </row>
    <row r="61" spans="1:17" s="139" customFormat="1" ht="21" customHeight="1" x14ac:dyDescent="0.3">
      <c r="A61" s="285"/>
      <c r="B61" s="151" t="s">
        <v>55</v>
      </c>
      <c r="C61" s="196" t="s">
        <v>121</v>
      </c>
      <c r="D61" s="270">
        <v>2198857.88</v>
      </c>
      <c r="E61" s="153">
        <v>1852791.5400000003</v>
      </c>
      <c r="F61" s="153">
        <v>2527434.14</v>
      </c>
      <c r="G61" s="155">
        <v>118.67810449954881</v>
      </c>
      <c r="H61" s="155">
        <v>86.999611392445615</v>
      </c>
      <c r="I61" s="199">
        <v>73.307213457202096</v>
      </c>
      <c r="J61" s="141">
        <v>5993614.6699999999</v>
      </c>
      <c r="K61" s="142">
        <v>6465667.1699999999</v>
      </c>
      <c r="L61" s="153">
        <v>6896989.5</v>
      </c>
      <c r="M61" s="155">
        <v>92.69909063382859</v>
      </c>
      <c r="N61" s="155">
        <v>86.901896399871276</v>
      </c>
      <c r="O61" s="230">
        <v>93.746223189117515</v>
      </c>
      <c r="P61" s="142">
        <v>346066.33999999962</v>
      </c>
      <c r="Q61" s="142">
        <v>-472052.5</v>
      </c>
    </row>
    <row r="62" spans="1:17" s="139" customFormat="1" ht="21" customHeight="1" x14ac:dyDescent="0.3">
      <c r="A62" s="285"/>
      <c r="B62" s="151" t="s">
        <v>57</v>
      </c>
      <c r="C62" s="196" t="s">
        <v>161</v>
      </c>
      <c r="D62" s="270">
        <v>97029.11</v>
      </c>
      <c r="E62" s="153">
        <v>207774.38</v>
      </c>
      <c r="F62" s="153">
        <v>300159.30000000005</v>
      </c>
      <c r="G62" s="155">
        <v>46.699265809384201</v>
      </c>
      <c r="H62" s="155">
        <v>32.325871628831756</v>
      </c>
      <c r="I62" s="199">
        <v>69.221370119133397</v>
      </c>
      <c r="J62" s="141">
        <v>311597.37</v>
      </c>
      <c r="K62" s="141">
        <v>740641.3600000001</v>
      </c>
      <c r="L62" s="153">
        <v>845863.41</v>
      </c>
      <c r="M62" s="155">
        <v>42.071289402471386</v>
      </c>
      <c r="N62" s="155">
        <v>36.837788030102878</v>
      </c>
      <c r="O62" s="230">
        <v>87.560397014927034</v>
      </c>
      <c r="P62" s="142">
        <v>-110745.27</v>
      </c>
      <c r="Q62" s="141">
        <v>-429043.99000000011</v>
      </c>
    </row>
    <row r="63" spans="1:17" s="139" customFormat="1" ht="22.95" customHeight="1" x14ac:dyDescent="0.25">
      <c r="A63" s="285"/>
      <c r="B63" s="2" t="s">
        <v>58</v>
      </c>
      <c r="C63" s="156" t="s">
        <v>16</v>
      </c>
      <c r="D63" s="271">
        <v>97029.11</v>
      </c>
      <c r="E63" s="202">
        <v>207774.38</v>
      </c>
      <c r="F63" s="202">
        <v>300159.30000000005</v>
      </c>
      <c r="G63" s="159">
        <v>46.699265809384201</v>
      </c>
      <c r="H63" s="159">
        <v>32.325871628831756</v>
      </c>
      <c r="I63" s="190">
        <v>69.221370119133397</v>
      </c>
      <c r="J63" s="203">
        <v>311597.37</v>
      </c>
      <c r="K63" s="203">
        <v>740641.3600000001</v>
      </c>
      <c r="L63" s="157">
        <v>845863.41</v>
      </c>
      <c r="M63" s="159">
        <v>42.071289402471386</v>
      </c>
      <c r="N63" s="159">
        <v>36.837788030102878</v>
      </c>
      <c r="O63" s="231">
        <v>87.560397014927034</v>
      </c>
      <c r="P63" s="255">
        <v>-110745.27</v>
      </c>
      <c r="Q63" s="203">
        <v>-429043.99000000011</v>
      </c>
    </row>
    <row r="64" spans="1:17" s="139" customFormat="1" ht="19.95" customHeight="1" x14ac:dyDescent="0.25">
      <c r="A64" s="285"/>
      <c r="B64" s="175" t="s">
        <v>160</v>
      </c>
      <c r="C64" s="176" t="s">
        <v>82</v>
      </c>
      <c r="D64" s="274">
        <v>97029.11</v>
      </c>
      <c r="E64" s="204">
        <v>207774.38</v>
      </c>
      <c r="F64" s="204">
        <v>300159.30000000005</v>
      </c>
      <c r="G64" s="94">
        <v>46.699265809384201</v>
      </c>
      <c r="H64" s="94">
        <v>32.325871628831756</v>
      </c>
      <c r="I64" s="205">
        <v>69.221370119133397</v>
      </c>
      <c r="J64" s="206">
        <v>311597.37</v>
      </c>
      <c r="K64" s="206">
        <v>740641.3600000001</v>
      </c>
      <c r="L64" s="177">
        <v>845863.41</v>
      </c>
      <c r="M64" s="94">
        <v>42.071289402471386</v>
      </c>
      <c r="N64" s="94">
        <v>36.837788030102878</v>
      </c>
      <c r="O64" s="241">
        <v>87.560397014927034</v>
      </c>
      <c r="P64" s="256">
        <v>-110745.27</v>
      </c>
      <c r="Q64" s="206">
        <v>-429043.99000000011</v>
      </c>
    </row>
    <row r="65" spans="1:17" s="139" customFormat="1" ht="22.95" customHeight="1" x14ac:dyDescent="0.3">
      <c r="A65" s="285"/>
      <c r="B65" s="119" t="s">
        <v>56</v>
      </c>
      <c r="C65" s="147" t="s">
        <v>118</v>
      </c>
      <c r="D65" s="120">
        <v>46710493.240000002</v>
      </c>
      <c r="E65" s="121">
        <v>45717354.949999958</v>
      </c>
      <c r="F65" s="121">
        <v>9046961.1600000169</v>
      </c>
      <c r="G65" s="149">
        <v>102.17234415920653</v>
      </c>
      <c r="H65" s="149">
        <v>516.31141566656083</v>
      </c>
      <c r="I65" s="148">
        <v>505.33382581693178</v>
      </c>
      <c r="J65" s="122">
        <v>141242606.58000001</v>
      </c>
      <c r="K65" s="122">
        <v>136929466.16999999</v>
      </c>
      <c r="L65" s="121">
        <v>95978306.360000014</v>
      </c>
      <c r="M65" s="149">
        <v>103.14989938297516</v>
      </c>
      <c r="N65" s="149">
        <v>147.1609699490013</v>
      </c>
      <c r="O65" s="229">
        <v>142.66709985108344</v>
      </c>
      <c r="P65" s="254">
        <v>993138.29000004381</v>
      </c>
      <c r="Q65" s="122">
        <v>4313140.4100000262</v>
      </c>
    </row>
    <row r="66" spans="1:17" s="139" customFormat="1" ht="34.950000000000003" customHeight="1" x14ac:dyDescent="0.3">
      <c r="A66" s="285"/>
      <c r="B66" s="151" t="s">
        <v>95</v>
      </c>
      <c r="C66" s="198" t="s">
        <v>122</v>
      </c>
      <c r="D66" s="270">
        <v>46710493.240000002</v>
      </c>
      <c r="E66" s="153">
        <v>45717354.949999958</v>
      </c>
      <c r="F66" s="153">
        <v>9046961.1600000169</v>
      </c>
      <c r="G66" s="155">
        <v>102.17234415920653</v>
      </c>
      <c r="H66" s="155">
        <v>516.31141566656083</v>
      </c>
      <c r="I66" s="199">
        <v>505.33382581693178</v>
      </c>
      <c r="J66" s="145">
        <v>141242606.58000001</v>
      </c>
      <c r="K66" s="141">
        <v>136929466.16999999</v>
      </c>
      <c r="L66" s="141">
        <v>95978306.360000014</v>
      </c>
      <c r="M66" s="155">
        <v>103.14989938297516</v>
      </c>
      <c r="N66" s="155">
        <v>147.1609699490013</v>
      </c>
      <c r="O66" s="230">
        <v>142.66709985108344</v>
      </c>
      <c r="P66" s="142">
        <v>993138.29000004381</v>
      </c>
      <c r="Q66" s="141">
        <v>4313140.4100000262</v>
      </c>
    </row>
    <row r="67" spans="1:17" ht="22.95" customHeight="1" x14ac:dyDescent="0.3">
      <c r="A67" s="285"/>
      <c r="B67" s="2" t="s">
        <v>96</v>
      </c>
      <c r="C67" s="137" t="s">
        <v>17</v>
      </c>
      <c r="D67" s="275">
        <v>32570.32</v>
      </c>
      <c r="E67" s="135">
        <v>30268.609999999993</v>
      </c>
      <c r="F67" s="135">
        <v>28887.709999999992</v>
      </c>
      <c r="G67" s="133">
        <v>107.60428047406209</v>
      </c>
      <c r="H67" s="133">
        <v>112.74801637097578</v>
      </c>
      <c r="I67" s="190">
        <v>104.78023353183758</v>
      </c>
      <c r="J67" s="131">
        <v>95083.06</v>
      </c>
      <c r="K67" s="131">
        <v>89498.76999999999</v>
      </c>
      <c r="L67" s="250">
        <v>83544.5</v>
      </c>
      <c r="M67" s="133">
        <v>106.2395159173696</v>
      </c>
      <c r="N67" s="133">
        <v>113.81127423109841</v>
      </c>
      <c r="O67" s="134">
        <v>107.12706401977388</v>
      </c>
      <c r="P67" s="126">
        <v>2301.7100000000064</v>
      </c>
      <c r="Q67" s="131">
        <v>5584.2900000000081</v>
      </c>
    </row>
    <row r="68" spans="1:17" ht="31.2" customHeight="1" x14ac:dyDescent="0.3">
      <c r="A68" s="285"/>
      <c r="B68" s="2" t="s">
        <v>97</v>
      </c>
      <c r="C68" s="137" t="s">
        <v>18</v>
      </c>
      <c r="D68" s="275">
        <v>54030.489999999976</v>
      </c>
      <c r="E68" s="135">
        <v>50630.509999999995</v>
      </c>
      <c r="F68" s="135">
        <v>48343.079999999987</v>
      </c>
      <c r="G68" s="133">
        <v>106.71527898889421</v>
      </c>
      <c r="H68" s="133">
        <v>111.76468276328275</v>
      </c>
      <c r="I68" s="190">
        <v>104.73165962946509</v>
      </c>
      <c r="J68" s="131">
        <v>158156.27999999997</v>
      </c>
      <c r="K68" s="131">
        <v>149864.18</v>
      </c>
      <c r="L68" s="135">
        <v>139932.43</v>
      </c>
      <c r="M68" s="133">
        <v>105.53307668316737</v>
      </c>
      <c r="N68" s="133">
        <v>113.02332132730059</v>
      </c>
      <c r="O68" s="134">
        <v>107.097532716326</v>
      </c>
      <c r="P68" s="126">
        <v>3399.9799999999814</v>
      </c>
      <c r="Q68" s="131">
        <v>8292.0999999999767</v>
      </c>
    </row>
    <row r="69" spans="1:17" ht="28.95" customHeight="1" x14ac:dyDescent="0.3">
      <c r="A69" s="285"/>
      <c r="B69" s="2" t="s">
        <v>115</v>
      </c>
      <c r="C69" s="137" t="s">
        <v>19</v>
      </c>
      <c r="D69" s="275">
        <v>41836835.329999998</v>
      </c>
      <c r="E69" s="135">
        <v>41152274.529999956</v>
      </c>
      <c r="F69" s="135">
        <v>4653330.6700000167</v>
      </c>
      <c r="G69" s="133">
        <v>101.66348229306499</v>
      </c>
      <c r="H69" s="133">
        <v>899.07290706249864</v>
      </c>
      <c r="I69" s="190">
        <v>884.36170666547116</v>
      </c>
      <c r="J69" s="131">
        <v>126869135.45</v>
      </c>
      <c r="K69" s="131">
        <v>123423675.92999999</v>
      </c>
      <c r="L69" s="135">
        <v>83392922.510000005</v>
      </c>
      <c r="M69" s="133">
        <v>102.79157098023406</v>
      </c>
      <c r="N69" s="133">
        <v>152.13417593655694</v>
      </c>
      <c r="O69" s="134">
        <v>148.00257889414982</v>
      </c>
      <c r="P69" s="126">
        <v>684560.80000004172</v>
      </c>
      <c r="Q69" s="131">
        <v>3445459.5200000107</v>
      </c>
    </row>
    <row r="70" spans="1:17" ht="28.95" customHeight="1" x14ac:dyDescent="0.3">
      <c r="A70" s="140"/>
      <c r="B70" s="4" t="s">
        <v>116</v>
      </c>
      <c r="C70" s="137" t="s">
        <v>20</v>
      </c>
      <c r="D70" s="279">
        <v>4787057.0999999996</v>
      </c>
      <c r="E70" s="207">
        <v>4484181.3000000007</v>
      </c>
      <c r="F70" s="207">
        <v>4316399.7</v>
      </c>
      <c r="G70" s="210">
        <v>106.75431655718288</v>
      </c>
      <c r="H70" s="210">
        <v>110.90393459159955</v>
      </c>
      <c r="I70" s="190">
        <v>103.88707283062782</v>
      </c>
      <c r="J70" s="209">
        <v>14120231.789999999</v>
      </c>
      <c r="K70" s="209">
        <v>13266427.290000001</v>
      </c>
      <c r="L70" s="135">
        <v>12361906.92</v>
      </c>
      <c r="M70" s="210">
        <v>106.43582843621795</v>
      </c>
      <c r="N70" s="210">
        <v>114.22373490901514</v>
      </c>
      <c r="O70" s="244">
        <v>107.31699709319604</v>
      </c>
      <c r="P70" s="208">
        <v>302875.79999999888</v>
      </c>
      <c r="Q70" s="209">
        <v>853804.49999999814</v>
      </c>
    </row>
    <row r="71" spans="1:17" ht="22.95" customHeight="1" x14ac:dyDescent="0.3">
      <c r="B71" s="138" t="s">
        <v>83</v>
      </c>
      <c r="C71" s="147" t="s">
        <v>162</v>
      </c>
      <c r="D71" s="120">
        <v>17299420.570000008</v>
      </c>
      <c r="E71" s="121">
        <v>-199891.76999999702</v>
      </c>
      <c r="F71" s="235">
        <v>45935253.560000017</v>
      </c>
      <c r="G71" s="211">
        <v>-8654.3936101022391</v>
      </c>
      <c r="H71" s="211">
        <v>37.660444275993235</v>
      </c>
      <c r="I71" s="197">
        <v>-0.43515982716608076</v>
      </c>
      <c r="J71" s="233">
        <v>49231059.349999994</v>
      </c>
      <c r="K71" s="122">
        <v>22565973.640000004</v>
      </c>
      <c r="L71" s="121">
        <v>57140688.660000019</v>
      </c>
      <c r="M71" s="211">
        <v>218.16501310953399</v>
      </c>
      <c r="N71" s="211">
        <v>86.157623410764089</v>
      </c>
      <c r="O71" s="150">
        <v>39.491952528385923</v>
      </c>
      <c r="P71" s="254">
        <v>17499312.340000004</v>
      </c>
      <c r="Q71" s="122">
        <v>26665085.70999999</v>
      </c>
    </row>
    <row r="72" spans="1:17" ht="22.95" customHeight="1" x14ac:dyDescent="0.3">
      <c r="B72" s="212" t="s">
        <v>59</v>
      </c>
      <c r="C72" s="213" t="s">
        <v>163</v>
      </c>
      <c r="D72" s="216">
        <v>1451785343.3600004</v>
      </c>
      <c r="E72" s="214">
        <v>1257675118.96</v>
      </c>
      <c r="F72" s="236">
        <v>1310305414.5900002</v>
      </c>
      <c r="G72" s="218">
        <v>115.43405140752998</v>
      </c>
      <c r="H72" s="218">
        <v>110.79747722894588</v>
      </c>
      <c r="I72" s="215">
        <v>95.983356624801218</v>
      </c>
      <c r="J72" s="217">
        <v>4338261087.8700008</v>
      </c>
      <c r="K72" s="217">
        <v>4273754159.6300001</v>
      </c>
      <c r="L72" s="214">
        <v>4170047815.4299994</v>
      </c>
      <c r="M72" s="218">
        <v>101.5093738626647</v>
      </c>
      <c r="N72" s="218">
        <v>104.03384517121313</v>
      </c>
      <c r="O72" s="245">
        <v>102.48693417414225</v>
      </c>
      <c r="P72" s="257">
        <v>194110224.40000033</v>
      </c>
      <c r="Q72" s="217">
        <v>64506928.240000725</v>
      </c>
    </row>
    <row r="73" spans="1:17" ht="34.950000000000003" customHeight="1" x14ac:dyDescent="0.3">
      <c r="B73" s="136" t="s">
        <v>84</v>
      </c>
      <c r="C73" s="219" t="s">
        <v>164</v>
      </c>
      <c r="D73" s="280">
        <v>441883.5</v>
      </c>
      <c r="E73" s="220">
        <v>511337.72000000003</v>
      </c>
      <c r="F73" s="237">
        <v>542547.74999999988</v>
      </c>
      <c r="G73" s="222">
        <v>86.41715303146421</v>
      </c>
      <c r="H73" s="222">
        <v>81.446010973227729</v>
      </c>
      <c r="I73" s="221">
        <v>94.247505403902267</v>
      </c>
      <c r="J73" s="232">
        <v>1579345.9500000002</v>
      </c>
      <c r="K73" s="232">
        <v>1684408.43</v>
      </c>
      <c r="L73" s="220">
        <v>1970118.1800000002</v>
      </c>
      <c r="M73" s="222">
        <v>93.762648171975741</v>
      </c>
      <c r="N73" s="222">
        <v>80.165036089357855</v>
      </c>
      <c r="O73" s="246">
        <v>85.497836987626798</v>
      </c>
      <c r="P73" s="143">
        <v>-69454.22000000003</v>
      </c>
      <c r="Q73" s="144">
        <v>-105062.47999999975</v>
      </c>
    </row>
    <row r="74" spans="1:17" ht="22.95" customHeight="1" x14ac:dyDescent="0.3">
      <c r="B74" s="223" t="s">
        <v>85</v>
      </c>
      <c r="C74" s="219" t="s">
        <v>165</v>
      </c>
      <c r="D74" s="280">
        <v>0</v>
      </c>
      <c r="E74" s="220">
        <v>0</v>
      </c>
      <c r="F74" s="237">
        <v>0</v>
      </c>
      <c r="G74" s="225" t="s">
        <v>168</v>
      </c>
      <c r="H74" s="225" t="s">
        <v>168</v>
      </c>
      <c r="I74" s="224" t="s">
        <v>168</v>
      </c>
      <c r="J74" s="232">
        <v>0</v>
      </c>
      <c r="K74" s="232">
        <v>0</v>
      </c>
      <c r="L74" s="220">
        <v>0</v>
      </c>
      <c r="M74" s="225" t="s">
        <v>168</v>
      </c>
      <c r="N74" s="225" t="s">
        <v>168</v>
      </c>
      <c r="O74" s="247" t="s">
        <v>168</v>
      </c>
      <c r="P74" s="143">
        <v>0</v>
      </c>
      <c r="Q74" s="144">
        <v>0</v>
      </c>
    </row>
    <row r="75" spans="1:17" ht="22.95" customHeight="1" x14ac:dyDescent="0.3">
      <c r="B75" s="138" t="s">
        <v>86</v>
      </c>
      <c r="C75" s="147" t="s">
        <v>166</v>
      </c>
      <c r="D75" s="120">
        <v>441883.5</v>
      </c>
      <c r="E75" s="121">
        <v>511337.72000000003</v>
      </c>
      <c r="F75" s="121">
        <v>542547.74999999988</v>
      </c>
      <c r="G75" s="149">
        <v>86.41715303146421</v>
      </c>
      <c r="H75" s="149">
        <v>81.446010973227729</v>
      </c>
      <c r="I75" s="197">
        <v>94.247505403902267</v>
      </c>
      <c r="J75" s="122">
        <v>1579345.9500000002</v>
      </c>
      <c r="K75" s="122">
        <v>1684408.43</v>
      </c>
      <c r="L75" s="121">
        <v>1970118.1800000002</v>
      </c>
      <c r="M75" s="149">
        <v>93.762648171975741</v>
      </c>
      <c r="N75" s="149">
        <v>80.165036089357855</v>
      </c>
      <c r="O75" s="229">
        <v>85.497836987626798</v>
      </c>
      <c r="P75" s="254">
        <v>-69454.22000000003</v>
      </c>
      <c r="Q75" s="122">
        <v>-105062.47999999975</v>
      </c>
    </row>
    <row r="76" spans="1:17" ht="32.4" customHeight="1" thickBot="1" x14ac:dyDescent="0.35">
      <c r="B76" s="259" t="s">
        <v>87</v>
      </c>
      <c r="C76" s="260" t="s">
        <v>167</v>
      </c>
      <c r="D76" s="265">
        <v>1452227226.8600004</v>
      </c>
      <c r="E76" s="261">
        <v>1258186456.6800001</v>
      </c>
      <c r="F76" s="262">
        <v>1310847962.3400002</v>
      </c>
      <c r="G76" s="263">
        <v>115.42225869224656</v>
      </c>
      <c r="H76" s="263">
        <v>110.78532893071929</v>
      </c>
      <c r="I76" s="264">
        <v>95.982638172164997</v>
      </c>
      <c r="J76" s="266">
        <v>4339840433.8200006</v>
      </c>
      <c r="K76" s="267">
        <v>4275438568.0599999</v>
      </c>
      <c r="L76" s="261">
        <v>4172017933.6099992</v>
      </c>
      <c r="M76" s="263">
        <v>101.50632185996355</v>
      </c>
      <c r="N76" s="263">
        <v>104.02257379715496</v>
      </c>
      <c r="O76" s="268">
        <v>102.47891155061532</v>
      </c>
      <c r="P76" s="269">
        <v>194040770.18000031</v>
      </c>
      <c r="Q76" s="281">
        <v>64401865.760000706</v>
      </c>
    </row>
    <row r="77" spans="1:17" x14ac:dyDescent="0.3">
      <c r="A77" s="285"/>
      <c r="B77" s="285"/>
      <c r="C77" s="285"/>
      <c r="D77" s="285"/>
      <c r="E77" s="285"/>
      <c r="F77" s="285"/>
      <c r="G77" s="285"/>
      <c r="H77" s="285"/>
      <c r="I77" s="285"/>
      <c r="J77" s="285"/>
      <c r="K77" s="285"/>
      <c r="L77" s="285"/>
      <c r="M77" s="285"/>
      <c r="N77" s="285"/>
      <c r="O77" s="285"/>
    </row>
    <row r="78" spans="1:17" x14ac:dyDescent="0.3">
      <c r="B78" s="21" t="s">
        <v>172</v>
      </c>
      <c r="C78" s="116"/>
      <c r="D78" s="226"/>
      <c r="E78" s="226"/>
      <c r="F78" s="226"/>
      <c r="G78" s="226"/>
      <c r="H78" s="226"/>
      <c r="I78" s="129"/>
      <c r="J78" s="129"/>
      <c r="K78" s="129"/>
      <c r="L78" s="129"/>
      <c r="M78" s="129"/>
      <c r="N78" s="129"/>
      <c r="O78" s="129"/>
    </row>
    <row r="79" spans="1:17" x14ac:dyDescent="0.3">
      <c r="B79" s="117"/>
      <c r="D79" s="227"/>
      <c r="E79" s="227"/>
      <c r="F79" s="227"/>
      <c r="J79" s="227"/>
      <c r="K79" s="227"/>
      <c r="L79" s="227"/>
    </row>
    <row r="80" spans="1:17" x14ac:dyDescent="0.3">
      <c r="B80" s="116"/>
      <c r="C80" s="116"/>
      <c r="D80" s="227"/>
      <c r="E80" s="227"/>
      <c r="F80" s="227"/>
      <c r="J80" s="227"/>
      <c r="K80" s="227"/>
      <c r="L80" s="227"/>
    </row>
    <row r="81" spans="2:3" x14ac:dyDescent="0.3">
      <c r="B81" s="117"/>
    </row>
    <row r="82" spans="2:3" x14ac:dyDescent="0.3">
      <c r="B82" s="12"/>
      <c r="C82" s="12"/>
    </row>
  </sheetData>
  <mergeCells count="3">
    <mergeCell ref="A6:A69"/>
    <mergeCell ref="B6:O6"/>
    <mergeCell ref="A77:O77"/>
  </mergeCells>
  <pageMargins left="0.31496062992125984" right="0.31496062992125984" top="0.15748031496062992" bottom="0.15748031496062992" header="0.31496062992125984" footer="0.31496062992125984"/>
  <pageSetup paperSize="8" scale="57" orientation="portrait" r:id="rId1"/>
  <headerFooter>
    <oddHeader>&amp;Rpobrani prihodki FURS</oddHeader>
  </headerFooter>
  <colBreaks count="1" manualBreakCount="1">
    <brk id="15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" customWidth="1"/>
    <col min="2" max="2" width="0.109375" style="5" customWidth="1"/>
    <col min="3" max="3" width="29.88671875" style="5" customWidth="1"/>
    <col min="4" max="4" width="22.6640625" style="5" customWidth="1"/>
    <col min="5" max="5" width="22.8867187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88671875" style="5"/>
    <col min="13" max="13" width="10.88671875" style="5" bestFit="1" customWidth="1"/>
    <col min="14" max="16384" width="8.88671875" style="5"/>
  </cols>
  <sheetData>
    <row r="1" spans="1:9" ht="15" x14ac:dyDescent="0.25">
      <c r="A1" s="21"/>
      <c r="B1" s="21"/>
      <c r="C1" s="21"/>
      <c r="D1" s="22"/>
      <c r="E1" s="22"/>
      <c r="F1" s="23"/>
      <c r="G1" s="24"/>
      <c r="H1" s="22"/>
      <c r="I1" s="21"/>
    </row>
    <row r="2" spans="1:9" ht="69.75" customHeight="1" x14ac:dyDescent="0.2">
      <c r="B2" s="287"/>
      <c r="C2" s="25"/>
      <c r="D2" s="26" t="s">
        <v>158</v>
      </c>
      <c r="E2" s="26" t="s">
        <v>149</v>
      </c>
    </row>
    <row r="3" spans="1:9" ht="22.95" customHeight="1" x14ac:dyDescent="0.25">
      <c r="B3" s="287"/>
      <c r="C3" s="15"/>
      <c r="D3" s="15"/>
      <c r="E3" s="15"/>
      <c r="F3" s="17" t="s">
        <v>159</v>
      </c>
    </row>
    <row r="4" spans="1:9" ht="20.399999999999999" x14ac:dyDescent="0.35">
      <c r="B4" s="287"/>
      <c r="C4" s="16" t="s">
        <v>127</v>
      </c>
      <c r="D4" s="27" t="e">
        <f>D12+G12</f>
        <v>#REF!</v>
      </c>
      <c r="E4" s="27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87"/>
      <c r="C5" s="16" t="s">
        <v>88</v>
      </c>
      <c r="D5" s="27" t="e">
        <f t="shared" si="0"/>
        <v>#REF!</v>
      </c>
      <c r="E5" s="27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87"/>
      <c r="C6" s="16" t="s">
        <v>89</v>
      </c>
      <c r="D6" s="27" t="e">
        <f t="shared" si="0"/>
        <v>#REF!</v>
      </c>
      <c r="E6" s="27" t="e">
        <f t="shared" si="0"/>
        <v>#REF!</v>
      </c>
      <c r="F6" s="5" t="e">
        <f t="shared" si="1"/>
        <v>#REF!</v>
      </c>
    </row>
    <row r="7" spans="1:9" ht="20.399999999999999" x14ac:dyDescent="0.35">
      <c r="B7" s="287"/>
      <c r="C7" s="16" t="s">
        <v>128</v>
      </c>
      <c r="D7" s="27" t="e">
        <f t="shared" si="0"/>
        <v>#REF!</v>
      </c>
      <c r="E7" s="27" t="e">
        <f t="shared" si="0"/>
        <v>#REF!</v>
      </c>
      <c r="F7" s="5" t="e">
        <f t="shared" si="1"/>
        <v>#REF!</v>
      </c>
    </row>
    <row r="8" spans="1:9" ht="20.25" customHeight="1" x14ac:dyDescent="0.4">
      <c r="B8" s="287"/>
      <c r="C8" s="28" t="s">
        <v>139</v>
      </c>
      <c r="D8" s="29" t="e">
        <f>SUM(D4:D7)</f>
        <v>#REF!</v>
      </c>
      <c r="E8" s="29" t="e">
        <f>SUM(E4:E7)</f>
        <v>#REF!</v>
      </c>
      <c r="F8" s="5" t="e">
        <f t="shared" si="1"/>
        <v>#REF!</v>
      </c>
    </row>
    <row r="9" spans="1:9" ht="14.4" x14ac:dyDescent="0.2">
      <c r="G9" s="30"/>
    </row>
    <row r="10" spans="1:9" ht="15" thickBot="1" x14ac:dyDescent="0.25">
      <c r="G10" s="30"/>
    </row>
    <row r="11" spans="1:9" ht="31.2" x14ac:dyDescent="0.3">
      <c r="C11" s="32" t="s">
        <v>146</v>
      </c>
      <c r="D11" s="118" t="s">
        <v>169</v>
      </c>
      <c r="E11" s="118" t="s">
        <v>170</v>
      </c>
      <c r="F11" s="40" t="s">
        <v>147</v>
      </c>
      <c r="G11" s="118" t="s">
        <v>169</v>
      </c>
      <c r="H11" s="118" t="s">
        <v>170</v>
      </c>
    </row>
    <row r="12" spans="1:9" ht="17.399999999999999" x14ac:dyDescent="0.25">
      <c r="C12" s="16" t="s">
        <v>127</v>
      </c>
      <c r="D12" s="39" t="e">
        <f>#REF!</f>
        <v>#REF!</v>
      </c>
      <c r="E12" s="42" t="e">
        <f>#REF!</f>
        <v>#REF!</v>
      </c>
      <c r="F12" s="16" t="s">
        <v>127</v>
      </c>
      <c r="G12" s="33" t="e">
        <f>#REF!</f>
        <v>#REF!</v>
      </c>
      <c r="H12" s="34" t="e">
        <f>#REF!</f>
        <v>#REF!</v>
      </c>
    </row>
    <row r="13" spans="1:9" ht="17.399999999999999" x14ac:dyDescent="0.25">
      <c r="C13" s="16" t="s">
        <v>88</v>
      </c>
      <c r="D13" s="39" t="e">
        <f>#REF!</f>
        <v>#REF!</v>
      </c>
      <c r="E13" s="42" t="e">
        <f>#REF!</f>
        <v>#REF!</v>
      </c>
      <c r="F13" s="16" t="s">
        <v>88</v>
      </c>
      <c r="G13" s="33"/>
      <c r="H13" s="34"/>
    </row>
    <row r="14" spans="1:9" ht="17.399999999999999" x14ac:dyDescent="0.25">
      <c r="C14" s="16" t="s">
        <v>89</v>
      </c>
      <c r="D14" s="39" t="e">
        <f>#REF!</f>
        <v>#REF!</v>
      </c>
      <c r="E14" s="42" t="e">
        <f>#REF!</f>
        <v>#REF!</v>
      </c>
      <c r="F14" s="16" t="s">
        <v>89</v>
      </c>
      <c r="G14" s="33"/>
      <c r="H14" s="34"/>
    </row>
    <row r="15" spans="1:9" ht="17.399999999999999" x14ac:dyDescent="0.25">
      <c r="C15" s="16" t="s">
        <v>128</v>
      </c>
      <c r="D15" s="39" t="e">
        <f>#REF!</f>
        <v>#REF!</v>
      </c>
      <c r="E15" s="42" t="e">
        <f>#REF!</f>
        <v>#REF!</v>
      </c>
      <c r="F15" s="16" t="s">
        <v>128</v>
      </c>
      <c r="G15" s="33" t="e">
        <f>#REF!</f>
        <v>#REF!</v>
      </c>
      <c r="H15" s="34" t="e">
        <f>#REF!</f>
        <v>#REF!</v>
      </c>
    </row>
    <row r="16" spans="1:9" ht="15" thickBot="1" x14ac:dyDescent="0.3">
      <c r="C16" s="31" t="s">
        <v>138</v>
      </c>
      <c r="D16" s="38" t="e">
        <f>SUM(D12:D15)</f>
        <v>#REF!</v>
      </c>
      <c r="E16" s="38" t="e">
        <f>SUM(E12:E15)</f>
        <v>#REF!</v>
      </c>
      <c r="F16" s="41" t="s">
        <v>130</v>
      </c>
      <c r="G16" s="38" t="e">
        <f>SUM(G12:G15)</f>
        <v>#REF!</v>
      </c>
      <c r="H16" s="38" t="e">
        <f>SUM(H12:H15)</f>
        <v>#REF!</v>
      </c>
    </row>
    <row r="18" spans="3:3" ht="13.2" x14ac:dyDescent="0.25">
      <c r="C18" s="66" t="s">
        <v>171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44" t="s">
        <v>151</v>
      </c>
    </row>
    <row r="4" spans="2:5" ht="15" thickBot="1" x14ac:dyDescent="0.35">
      <c r="B4" s="288" t="s">
        <v>106</v>
      </c>
      <c r="C4" s="288"/>
      <c r="D4" s="288"/>
      <c r="E4" s="288"/>
    </row>
    <row r="5" spans="2:5" ht="27" x14ac:dyDescent="0.3">
      <c r="B5" s="54" t="s">
        <v>60</v>
      </c>
      <c r="C5" s="55" t="s">
        <v>132</v>
      </c>
      <c r="D5" s="63" t="s">
        <v>126</v>
      </c>
      <c r="E5" s="64" t="s">
        <v>150</v>
      </c>
    </row>
    <row r="6" spans="2:5" x14ac:dyDescent="0.3">
      <c r="B6" s="76">
        <v>1</v>
      </c>
      <c r="C6" s="74">
        <v>2</v>
      </c>
      <c r="D6" s="74">
        <v>3</v>
      </c>
      <c r="E6" s="75">
        <v>4</v>
      </c>
    </row>
    <row r="7" spans="2:5" x14ac:dyDescent="0.3">
      <c r="B7" s="56" t="s">
        <v>22</v>
      </c>
      <c r="C7" s="43" t="s">
        <v>137</v>
      </c>
      <c r="D7" s="73">
        <f>+E7/E$11*100</f>
        <v>11.086845054825483</v>
      </c>
      <c r="E7" s="60">
        <f>FURS!D10</f>
        <v>319996423.14000028</v>
      </c>
    </row>
    <row r="8" spans="2:5" x14ac:dyDescent="0.3">
      <c r="B8" s="56" t="s">
        <v>31</v>
      </c>
      <c r="C8" s="43" t="s">
        <v>134</v>
      </c>
      <c r="D8" s="73">
        <f t="shared" ref="D8:D10" si="0">+E8/E$11*100</f>
        <v>22.279943440235883</v>
      </c>
      <c r="E8" s="60">
        <f>FURS!D22</f>
        <v>643059605.63000035</v>
      </c>
    </row>
    <row r="9" spans="2:5" x14ac:dyDescent="0.3">
      <c r="B9" s="56" t="s">
        <v>43</v>
      </c>
      <c r="C9" s="43" t="s">
        <v>135</v>
      </c>
      <c r="D9" s="73">
        <f t="shared" si="0"/>
        <v>13.603397144778098</v>
      </c>
      <c r="E9" s="60">
        <f>FURS!D37</f>
        <v>392630943.00999993</v>
      </c>
    </row>
    <row r="10" spans="2:5" x14ac:dyDescent="0.3">
      <c r="B10" s="56"/>
      <c r="C10" s="43" t="s">
        <v>136</v>
      </c>
      <c r="D10" s="73">
        <f t="shared" si="0"/>
        <v>53.029814360160529</v>
      </c>
      <c r="E10" s="60">
        <f>FURS!D27+FURS!D29+FURS!D52+FURS!D54+FURS!D55+FURS!D65+FURS!D72</f>
        <v>1530584294.3700004</v>
      </c>
    </row>
    <row r="11" spans="2:5" ht="15" thickBot="1" x14ac:dyDescent="0.35">
      <c r="B11" s="58"/>
      <c r="C11" s="57" t="s">
        <v>130</v>
      </c>
      <c r="D11" s="65">
        <f>SUM(D7:D10)</f>
        <v>100</v>
      </c>
      <c r="E11" s="61">
        <f>SUM(E7:E10)</f>
        <v>2886271266.150001</v>
      </c>
    </row>
    <row r="33" spans="2:5" x14ac:dyDescent="0.3">
      <c r="B33" s="44" t="s">
        <v>152</v>
      </c>
    </row>
    <row r="35" spans="2:5" ht="15" thickBot="1" x14ac:dyDescent="0.35">
      <c r="B35" s="288" t="s">
        <v>106</v>
      </c>
      <c r="C35" s="288"/>
      <c r="D35" s="288"/>
      <c r="E35" s="288"/>
    </row>
    <row r="36" spans="2:5" ht="40.200000000000003" x14ac:dyDescent="0.3">
      <c r="B36" s="54" t="s">
        <v>60</v>
      </c>
      <c r="C36" s="55" t="s">
        <v>132</v>
      </c>
      <c r="D36" s="63" t="s">
        <v>126</v>
      </c>
      <c r="E36" s="64" t="s">
        <v>153</v>
      </c>
    </row>
    <row r="37" spans="2:5" x14ac:dyDescent="0.3">
      <c r="B37" s="76">
        <v>1</v>
      </c>
      <c r="C37" s="74">
        <v>2</v>
      </c>
      <c r="D37" s="74">
        <v>3</v>
      </c>
      <c r="E37" s="75">
        <v>4</v>
      </c>
    </row>
    <row r="38" spans="2:5" x14ac:dyDescent="0.3">
      <c r="B38" s="56" t="s">
        <v>22</v>
      </c>
      <c r="C38" s="43" t="s">
        <v>133</v>
      </c>
      <c r="D38" s="62">
        <f>+E38/E$42*100</f>
        <v>10.984501702389993</v>
      </c>
      <c r="E38" s="71">
        <f>FURS!J10</f>
        <v>947664939.55000031</v>
      </c>
    </row>
    <row r="39" spans="2:5" x14ac:dyDescent="0.3">
      <c r="B39" s="56" t="s">
        <v>31</v>
      </c>
      <c r="C39" s="43" t="s">
        <v>134</v>
      </c>
      <c r="D39" s="62">
        <f t="shared" ref="D39:D41" si="1">+E39/E$42*100</f>
        <v>22.162283656889727</v>
      </c>
      <c r="E39" s="71">
        <f>FURS!J22</f>
        <v>1912004729.1200004</v>
      </c>
    </row>
    <row r="40" spans="2:5" x14ac:dyDescent="0.3">
      <c r="B40" s="56" t="s">
        <v>43</v>
      </c>
      <c r="C40" s="43" t="s">
        <v>135</v>
      </c>
      <c r="D40" s="62">
        <f t="shared" si="1"/>
        <v>14.027744345624926</v>
      </c>
      <c r="E40" s="71">
        <f>FURS!J37</f>
        <v>1210214341.76</v>
      </c>
    </row>
    <row r="41" spans="2:5" x14ac:dyDescent="0.3">
      <c r="B41" s="56"/>
      <c r="C41" s="43" t="s">
        <v>136</v>
      </c>
      <c r="D41" s="62">
        <f t="shared" si="1"/>
        <v>52.825470295095357</v>
      </c>
      <c r="E41" s="71">
        <f>FURS!J27+FURS!J29+FURS!J52+FURS!J54+FURS!J55+FURS!J65+FURS!J72</f>
        <v>4557407105.960001</v>
      </c>
    </row>
    <row r="42" spans="2:5" ht="15" thickBot="1" x14ac:dyDescent="0.35">
      <c r="B42" s="58"/>
      <c r="C42" s="57" t="s">
        <v>130</v>
      </c>
      <c r="D42" s="59">
        <f>SUM(D38:D41)</f>
        <v>100</v>
      </c>
      <c r="E42" s="72">
        <f>SUM(E38:E41)</f>
        <v>8627291116.3900013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77" t="s">
        <v>140</v>
      </c>
    </row>
    <row r="4" spans="2:9" ht="50.25" customHeight="1" x14ac:dyDescent="0.3">
      <c r="B4" s="78"/>
      <c r="C4" s="79" t="s">
        <v>143</v>
      </c>
      <c r="D4" s="79" t="s">
        <v>154</v>
      </c>
      <c r="E4" s="79" t="s">
        <v>155</v>
      </c>
      <c r="F4" s="79" t="s">
        <v>148</v>
      </c>
      <c r="G4" s="79" t="s">
        <v>156</v>
      </c>
      <c r="H4" s="79" t="s">
        <v>157</v>
      </c>
      <c r="I4" s="79" t="s">
        <v>148</v>
      </c>
    </row>
    <row r="5" spans="2:9" x14ac:dyDescent="0.3">
      <c r="B5" s="80" t="s">
        <v>23</v>
      </c>
      <c r="C5" s="81" t="s">
        <v>61</v>
      </c>
      <c r="D5" s="68">
        <f>+D6+D9+D10+D11</f>
        <v>244467638.91000026</v>
      </c>
      <c r="E5" s="68">
        <f>+E6+E9+E10+E11</f>
        <v>220426379.30000007</v>
      </c>
      <c r="F5" s="69">
        <f t="shared" ref="F5:F11" si="0">D5/E5*100</f>
        <v>110.9067071220546</v>
      </c>
      <c r="G5" s="68">
        <f>+G6+G9+G10+G11</f>
        <v>745817363.61000025</v>
      </c>
      <c r="H5" s="68">
        <f>+H6+H9+H10+H11</f>
        <v>675377802.48000014</v>
      </c>
      <c r="I5" s="82">
        <f t="shared" ref="I5:I11" si="1">G5/H5*100</f>
        <v>110.42965298405495</v>
      </c>
    </row>
    <row r="6" spans="2:9" x14ac:dyDescent="0.3">
      <c r="B6" s="83" t="s">
        <v>24</v>
      </c>
      <c r="C6" s="84" t="s">
        <v>62</v>
      </c>
      <c r="D6" s="53">
        <f>+D7-D8</f>
        <v>1738403.1100000003</v>
      </c>
      <c r="E6" s="53">
        <f>+E7-E8</f>
        <v>1039612.7600000002</v>
      </c>
      <c r="F6" s="52">
        <f t="shared" si="0"/>
        <v>167.21640757852953</v>
      </c>
      <c r="G6" s="53">
        <f>+G7-G8</f>
        <v>4004728.6000000006</v>
      </c>
      <c r="H6" s="53">
        <f>+H7-H8</f>
        <v>3982670.84</v>
      </c>
      <c r="I6" s="85">
        <f t="shared" si="1"/>
        <v>100.5538434102679</v>
      </c>
    </row>
    <row r="7" spans="2:9" x14ac:dyDescent="0.3">
      <c r="B7" s="105" t="s">
        <v>63</v>
      </c>
      <c r="C7" s="112" t="s">
        <v>0</v>
      </c>
      <c r="D7" s="51">
        <f>FURS!D13</f>
        <v>1925404.9400000004</v>
      </c>
      <c r="E7" s="51">
        <f>FURS!E13</f>
        <v>1394784.4900000002</v>
      </c>
      <c r="F7" s="52">
        <f t="shared" si="0"/>
        <v>138.0431854386336</v>
      </c>
      <c r="G7" s="51">
        <f>FURS!J13</f>
        <v>5580106.4700000007</v>
      </c>
      <c r="H7" s="51">
        <f>FURS!K13</f>
        <v>6045248.4199999999</v>
      </c>
      <c r="I7" s="85">
        <f t="shared" si="1"/>
        <v>92.305660285834875</v>
      </c>
    </row>
    <row r="8" spans="2:9" x14ac:dyDescent="0.3">
      <c r="B8" s="105" t="s">
        <v>25</v>
      </c>
      <c r="C8" s="112" t="s">
        <v>1</v>
      </c>
      <c r="D8" s="51">
        <f>FURS!D14</f>
        <v>187001.83000000007</v>
      </c>
      <c r="E8" s="51">
        <f>FURS!E14</f>
        <v>355171.73</v>
      </c>
      <c r="F8" s="52">
        <f t="shared" si="0"/>
        <v>52.651102045762514</v>
      </c>
      <c r="G8" s="51">
        <f>FURS!J14</f>
        <v>1575377.87</v>
      </c>
      <c r="H8" s="51">
        <f>FURS!K14</f>
        <v>2062577.58</v>
      </c>
      <c r="I8" s="85">
        <f t="shared" si="1"/>
        <v>76.379084368792576</v>
      </c>
    </row>
    <row r="9" spans="2:9" x14ac:dyDescent="0.3">
      <c r="B9" s="86" t="s">
        <v>26</v>
      </c>
      <c r="C9" s="87" t="s">
        <v>64</v>
      </c>
      <c r="D9" s="53">
        <f>FURS!D15</f>
        <v>229332289.36000025</v>
      </c>
      <c r="E9" s="53">
        <f>FURS!E15</f>
        <v>210842329.24000007</v>
      </c>
      <c r="F9" s="67">
        <f t="shared" si="0"/>
        <v>108.76956737608093</v>
      </c>
      <c r="G9" s="53">
        <f>FURS!J15</f>
        <v>699614904.27000022</v>
      </c>
      <c r="H9" s="53">
        <f>FURS!K15</f>
        <v>636792273.22000003</v>
      </c>
      <c r="I9" s="88">
        <f t="shared" si="1"/>
        <v>109.86548262156694</v>
      </c>
    </row>
    <row r="10" spans="2:9" ht="24" x14ac:dyDescent="0.3">
      <c r="B10" s="83" t="s">
        <v>27</v>
      </c>
      <c r="C10" s="89" t="s">
        <v>145</v>
      </c>
      <c r="D10" s="51">
        <f>FURS!D16</f>
        <v>13935608.240000002</v>
      </c>
      <c r="E10" s="51">
        <f>FURS!E16</f>
        <v>8502139.1199999973</v>
      </c>
      <c r="F10" s="52">
        <f t="shared" si="0"/>
        <v>163.90708318590777</v>
      </c>
      <c r="G10" s="51">
        <f>FURS!J16</f>
        <v>42654795.270000003</v>
      </c>
      <c r="H10" s="51">
        <f>FURS!K16</f>
        <v>34218515.479999997</v>
      </c>
      <c r="I10" s="85">
        <f t="shared" si="1"/>
        <v>124.65413730449772</v>
      </c>
    </row>
    <row r="11" spans="2:9" x14ac:dyDescent="0.3">
      <c r="B11" s="83" t="s">
        <v>28</v>
      </c>
      <c r="C11" s="90" t="s">
        <v>2</v>
      </c>
      <c r="D11" s="51">
        <f>FURS!D17</f>
        <v>-538661.80000000005</v>
      </c>
      <c r="E11" s="51">
        <f>FURS!E17</f>
        <v>42298.179999999993</v>
      </c>
      <c r="F11" s="52">
        <f t="shared" si="0"/>
        <v>-1273.4869443555258</v>
      </c>
      <c r="G11" s="51">
        <f>FURS!J17</f>
        <v>-457064.53</v>
      </c>
      <c r="H11" s="51">
        <f>FURS!K17</f>
        <v>384342.94</v>
      </c>
      <c r="I11" s="85">
        <f t="shared" si="1"/>
        <v>-118.92101621536226</v>
      </c>
    </row>
    <row r="14" spans="2:9" x14ac:dyDescent="0.3">
      <c r="B14" s="77" t="s">
        <v>141</v>
      </c>
    </row>
    <row r="16" spans="2:9" ht="53.25" customHeight="1" x14ac:dyDescent="0.3">
      <c r="B16" s="78"/>
      <c r="C16" s="79" t="s">
        <v>143</v>
      </c>
      <c r="D16" s="79" t="s">
        <v>154</v>
      </c>
      <c r="E16" s="79" t="s">
        <v>155</v>
      </c>
      <c r="F16" s="79" t="s">
        <v>148</v>
      </c>
      <c r="G16" s="79" t="s">
        <v>156</v>
      </c>
      <c r="H16" s="79" t="s">
        <v>157</v>
      </c>
      <c r="I16" s="79" t="s">
        <v>148</v>
      </c>
    </row>
    <row r="17" spans="2:9" ht="21.75" customHeight="1" x14ac:dyDescent="0.3">
      <c r="B17" s="91" t="s">
        <v>29</v>
      </c>
      <c r="C17" s="92" t="s">
        <v>3</v>
      </c>
      <c r="D17" s="93">
        <f>FURS!D18</f>
        <v>75524178.060000002</v>
      </c>
      <c r="E17" s="93">
        <f>FURS!E18</f>
        <v>73222603.87999998</v>
      </c>
      <c r="F17" s="94">
        <f t="shared" ref="F17" si="2">D17/E17*100</f>
        <v>103.14325639630617</v>
      </c>
      <c r="G17" s="93">
        <f>FURS!J18</f>
        <v>201942895.57000002</v>
      </c>
      <c r="H17" s="93">
        <f>FURS!K18</f>
        <v>212772616.76999998</v>
      </c>
      <c r="I17" s="96">
        <f>G17/H17*100</f>
        <v>94.910190341031281</v>
      </c>
    </row>
    <row r="20" spans="2:9" x14ac:dyDescent="0.3">
      <c r="B20" s="77" t="s">
        <v>142</v>
      </c>
    </row>
    <row r="22" spans="2:9" ht="54" customHeight="1" x14ac:dyDescent="0.3">
      <c r="B22" s="78"/>
      <c r="C22" s="79" t="s">
        <v>143</v>
      </c>
      <c r="D22" s="79" t="s">
        <v>154</v>
      </c>
      <c r="E22" s="79" t="s">
        <v>155</v>
      </c>
      <c r="F22" s="79" t="s">
        <v>148</v>
      </c>
      <c r="G22" s="79" t="s">
        <v>156</v>
      </c>
      <c r="H22" s="79" t="s">
        <v>157</v>
      </c>
      <c r="I22" s="79" t="s">
        <v>148</v>
      </c>
    </row>
    <row r="23" spans="2:9" ht="30" customHeight="1" x14ac:dyDescent="0.3">
      <c r="B23" s="80" t="s">
        <v>43</v>
      </c>
      <c r="C23" s="97" t="s">
        <v>129</v>
      </c>
      <c r="D23" s="70">
        <f>+D24+D33+D35+D37+D29+D30</f>
        <v>392630943.00999993</v>
      </c>
      <c r="E23" s="70">
        <f>+E24+E33+E35+E37+E29+E30</f>
        <v>285229010.03000009</v>
      </c>
      <c r="F23" s="98">
        <f t="shared" ref="F23:F37" si="3">D23/E23*100</f>
        <v>137.65463161292865</v>
      </c>
      <c r="G23" s="68">
        <f>+G24+G33+G35+G37+G29+G30</f>
        <v>1210214341.76</v>
      </c>
      <c r="H23" s="68">
        <f>+H24+H33+H35+H37+H29+H30</f>
        <v>1327118026.7</v>
      </c>
      <c r="I23" s="99">
        <f t="shared" ref="I23:I37" si="4">G23/H23*100</f>
        <v>91.19116140478539</v>
      </c>
    </row>
    <row r="24" spans="2:9" x14ac:dyDescent="0.3">
      <c r="B24" s="86" t="s">
        <v>44</v>
      </c>
      <c r="C24" s="87" t="s">
        <v>111</v>
      </c>
      <c r="D24" s="45">
        <f>D25+D28</f>
        <v>256714892.44</v>
      </c>
      <c r="E24" s="45">
        <f>E25+E28</f>
        <v>187055960.21000013</v>
      </c>
      <c r="F24" s="47">
        <f t="shared" si="3"/>
        <v>137.23962184995153</v>
      </c>
      <c r="G24" s="46">
        <f>G25+G28</f>
        <v>806338408.38</v>
      </c>
      <c r="H24" s="46">
        <f>H25+H28</f>
        <v>891800625.60000014</v>
      </c>
      <c r="I24" s="100">
        <f t="shared" si="4"/>
        <v>90.416891986086966</v>
      </c>
    </row>
    <row r="25" spans="2:9" ht="24.6" x14ac:dyDescent="0.3">
      <c r="B25" s="86" t="s">
        <v>45</v>
      </c>
      <c r="C25" s="101" t="s">
        <v>109</v>
      </c>
      <c r="D25" s="45">
        <f>D26-D27</f>
        <v>245245674.81999999</v>
      </c>
      <c r="E25" s="45">
        <f>E26-E27</f>
        <v>177749811.00000012</v>
      </c>
      <c r="F25" s="47">
        <f t="shared" si="3"/>
        <v>137.97239695517868</v>
      </c>
      <c r="G25" s="45">
        <f>G26-G27</f>
        <v>775204688.00999999</v>
      </c>
      <c r="H25" s="45">
        <f>H26-H27</f>
        <v>863360729.6400001</v>
      </c>
      <c r="I25" s="102">
        <f t="shared" si="4"/>
        <v>89.789199507978665</v>
      </c>
    </row>
    <row r="26" spans="2:9" x14ac:dyDescent="0.3">
      <c r="B26" s="105" t="s">
        <v>107</v>
      </c>
      <c r="C26" s="112" t="s">
        <v>104</v>
      </c>
      <c r="D26" s="48">
        <f>FURS!D40</f>
        <v>426952537.73000002</v>
      </c>
      <c r="E26" s="48">
        <f>FURS!E40</f>
        <v>367280236.76000011</v>
      </c>
      <c r="F26" s="49">
        <f t="shared" si="3"/>
        <v>116.24707648209041</v>
      </c>
      <c r="G26" s="48">
        <f>FURS!J40</f>
        <v>1293953026.9300001</v>
      </c>
      <c r="H26" s="48">
        <f>FURS!K40</f>
        <v>1373595339.9200001</v>
      </c>
      <c r="I26" s="113">
        <f t="shared" si="4"/>
        <v>94.201908620726797</v>
      </c>
    </row>
    <row r="27" spans="2:9" x14ac:dyDescent="0.3">
      <c r="B27" s="105" t="s">
        <v>108</v>
      </c>
      <c r="C27" s="112" t="s">
        <v>1</v>
      </c>
      <c r="D27" s="48">
        <f>FURS!D41</f>
        <v>181706862.91000003</v>
      </c>
      <c r="E27" s="48">
        <f>FURS!E41</f>
        <v>189530425.75999999</v>
      </c>
      <c r="F27" s="49">
        <f t="shared" si="3"/>
        <v>95.872133553951471</v>
      </c>
      <c r="G27" s="48">
        <f>FURS!J41</f>
        <v>518748338.92000002</v>
      </c>
      <c r="H27" s="48">
        <f>FURS!K41</f>
        <v>510234610.27999997</v>
      </c>
      <c r="I27" s="107">
        <f t="shared" si="4"/>
        <v>101.66859097138237</v>
      </c>
    </row>
    <row r="28" spans="2:9" x14ac:dyDescent="0.3">
      <c r="B28" s="103" t="s">
        <v>46</v>
      </c>
      <c r="C28" s="104" t="s">
        <v>105</v>
      </c>
      <c r="D28" s="45">
        <f>FURS!D42</f>
        <v>11469217.619999999</v>
      </c>
      <c r="E28" s="45">
        <f>FURS!E42</f>
        <v>9306149.2100000083</v>
      </c>
      <c r="F28" s="47">
        <f t="shared" si="3"/>
        <v>123.24343142570339</v>
      </c>
      <c r="G28" s="45">
        <f>FURS!J42</f>
        <v>31133720.369999997</v>
      </c>
      <c r="H28" s="45">
        <f>FURS!K42</f>
        <v>28439895.960000016</v>
      </c>
      <c r="I28" s="100">
        <f t="shared" si="4"/>
        <v>109.47199108530066</v>
      </c>
    </row>
    <row r="29" spans="2:9" x14ac:dyDescent="0.3">
      <c r="B29" s="105" t="s">
        <v>47</v>
      </c>
      <c r="C29" s="106" t="s">
        <v>112</v>
      </c>
      <c r="D29" s="48">
        <f>FURS!D43</f>
        <v>9984740.589999998</v>
      </c>
      <c r="E29" s="48">
        <f>FURS!E43</f>
        <v>11089431.759999998</v>
      </c>
      <c r="F29" s="49">
        <f t="shared" si="3"/>
        <v>90.038342866361617</v>
      </c>
      <c r="G29" s="48">
        <f>FURS!J43</f>
        <v>29532249.869999997</v>
      </c>
      <c r="H29" s="48">
        <f>FURS!K43</f>
        <v>35438980.499999993</v>
      </c>
      <c r="I29" s="107">
        <f t="shared" si="4"/>
        <v>83.332673382068663</v>
      </c>
    </row>
    <row r="30" spans="2:9" x14ac:dyDescent="0.3">
      <c r="B30" s="86" t="s">
        <v>48</v>
      </c>
      <c r="C30" s="108" t="s">
        <v>114</v>
      </c>
      <c r="D30" s="46">
        <f>D31-D32</f>
        <v>103978802.00999999</v>
      </c>
      <c r="E30" s="46">
        <f>E31-E32</f>
        <v>60153335.439999983</v>
      </c>
      <c r="F30" s="47">
        <f t="shared" si="3"/>
        <v>172.8562535218247</v>
      </c>
      <c r="G30" s="46">
        <f>G31-G32</f>
        <v>308090125.74999994</v>
      </c>
      <c r="H30" s="46">
        <f>H31-H32</f>
        <v>314047000.53999996</v>
      </c>
      <c r="I30" s="100">
        <f t="shared" si="4"/>
        <v>98.10319003851103</v>
      </c>
    </row>
    <row r="31" spans="2:9" x14ac:dyDescent="0.3">
      <c r="B31" s="105" t="s">
        <v>77</v>
      </c>
      <c r="C31" s="114" t="s">
        <v>104</v>
      </c>
      <c r="D31" s="50">
        <f>FURS!D45</f>
        <v>112450687.35999998</v>
      </c>
      <c r="E31" s="50">
        <f>FURS!E45</f>
        <v>69699266.729999989</v>
      </c>
      <c r="F31" s="49">
        <f t="shared" si="3"/>
        <v>161.33697330792563</v>
      </c>
      <c r="G31" s="50">
        <f>FURS!J45</f>
        <v>322351908.91999996</v>
      </c>
      <c r="H31" s="50">
        <f>FURS!K45</f>
        <v>330241461.39999998</v>
      </c>
      <c r="I31" s="107">
        <f t="shared" si="4"/>
        <v>97.610974574012104</v>
      </c>
    </row>
    <row r="32" spans="2:9" x14ac:dyDescent="0.3">
      <c r="B32" s="83" t="s">
        <v>113</v>
      </c>
      <c r="C32" s="114" t="s">
        <v>1</v>
      </c>
      <c r="D32" s="50">
        <f>FURS!D46</f>
        <v>8471885.3499999978</v>
      </c>
      <c r="E32" s="50">
        <f>FURS!E46</f>
        <v>9545931.2900000047</v>
      </c>
      <c r="F32" s="52">
        <f t="shared" si="3"/>
        <v>88.748652097201443</v>
      </c>
      <c r="G32" s="50">
        <f>FURS!J46</f>
        <v>14261783.169999998</v>
      </c>
      <c r="H32" s="50">
        <f>FURS!K46</f>
        <v>16194460.860000005</v>
      </c>
      <c r="I32" s="85">
        <f t="shared" si="4"/>
        <v>88.065810237785186</v>
      </c>
    </row>
    <row r="33" spans="2:9" x14ac:dyDescent="0.3">
      <c r="B33" s="83" t="s">
        <v>49</v>
      </c>
      <c r="C33" s="109" t="s">
        <v>74</v>
      </c>
      <c r="D33" s="50">
        <f>FURS!D47</f>
        <v>16850148.669999994</v>
      </c>
      <c r="E33" s="50">
        <f>FURS!E47</f>
        <v>19344578.849999994</v>
      </c>
      <c r="F33" s="49">
        <f t="shared" si="3"/>
        <v>87.105275336609353</v>
      </c>
      <c r="G33" s="50">
        <f>FURS!J47</f>
        <v>50706622.890000001</v>
      </c>
      <c r="H33" s="50">
        <f>FURS!K47</f>
        <v>62302333.859999999</v>
      </c>
      <c r="I33" s="107">
        <f t="shared" si="4"/>
        <v>81.387999049832061</v>
      </c>
    </row>
    <row r="34" spans="2:9" hidden="1" x14ac:dyDescent="0.3">
      <c r="B34" s="83" t="s">
        <v>110</v>
      </c>
      <c r="C34" s="109" t="s">
        <v>75</v>
      </c>
      <c r="D34" s="50">
        <f>FURS!D48</f>
        <v>16731460.989999995</v>
      </c>
      <c r="E34" s="50">
        <f>FURS!E48</f>
        <v>19186412.020000003</v>
      </c>
      <c r="F34" s="52">
        <f t="shared" si="3"/>
        <v>87.204741420954804</v>
      </c>
      <c r="G34" s="50">
        <f>FURS!J48</f>
        <v>50337049.219999999</v>
      </c>
      <c r="H34" s="50">
        <f>FURS!K48</f>
        <v>61571020.730000004</v>
      </c>
      <c r="I34" s="85">
        <f t="shared" si="4"/>
        <v>81.754449777171985</v>
      </c>
    </row>
    <row r="35" spans="2:9" x14ac:dyDescent="0.3">
      <c r="B35" s="83" t="s">
        <v>91</v>
      </c>
      <c r="C35" s="109" t="s">
        <v>76</v>
      </c>
      <c r="D35" s="50">
        <f>FURS!D49</f>
        <v>4406773.6500000004</v>
      </c>
      <c r="E35" s="50">
        <f>FURS!E49</f>
        <v>5049557.6099999994</v>
      </c>
      <c r="F35" s="52">
        <f t="shared" si="3"/>
        <v>87.270489622159218</v>
      </c>
      <c r="G35" s="50">
        <f>FURS!J49</f>
        <v>13338182.18</v>
      </c>
      <c r="H35" s="50">
        <f>FURS!K49</f>
        <v>14676871.790000001</v>
      </c>
      <c r="I35" s="85">
        <f t="shared" si="4"/>
        <v>90.878917325474561</v>
      </c>
    </row>
    <row r="36" spans="2:9" hidden="1" x14ac:dyDescent="0.3">
      <c r="B36" s="83" t="s">
        <v>99</v>
      </c>
      <c r="C36" s="109" t="s">
        <v>78</v>
      </c>
      <c r="D36" s="50">
        <f>FURS!D50</f>
        <v>2510500.5100000012</v>
      </c>
      <c r="E36" s="50">
        <f>FURS!E50</f>
        <v>2805465.14</v>
      </c>
      <c r="F36" s="52">
        <f t="shared" si="3"/>
        <v>89.486070391878087</v>
      </c>
      <c r="G36" s="50">
        <f>FURS!J50</f>
        <v>7844233.4700000016</v>
      </c>
      <c r="H36" s="50">
        <f>FURS!K50</f>
        <v>8239155.96</v>
      </c>
      <c r="I36" s="85">
        <f t="shared" si="4"/>
        <v>95.206760353641869</v>
      </c>
    </row>
    <row r="37" spans="2:9" x14ac:dyDescent="0.3">
      <c r="B37" s="83" t="s">
        <v>100</v>
      </c>
      <c r="C37" s="109" t="s">
        <v>14</v>
      </c>
      <c r="D37" s="50">
        <f>FURS!D51</f>
        <v>695585.64999999991</v>
      </c>
      <c r="E37" s="50">
        <f>FURS!E51</f>
        <v>2536146.1599999992</v>
      </c>
      <c r="F37" s="52">
        <f t="shared" si="3"/>
        <v>27.426875507837455</v>
      </c>
      <c r="G37" s="50">
        <f>FURS!J51</f>
        <v>2208752.6900000004</v>
      </c>
      <c r="H37" s="50">
        <f>FURS!K51</f>
        <v>8852214.4099999983</v>
      </c>
      <c r="I37" s="85">
        <f t="shared" si="4"/>
        <v>24.951414275560921</v>
      </c>
    </row>
    <row r="39" spans="2:9" x14ac:dyDescent="0.3">
      <c r="B39" s="77" t="s">
        <v>144</v>
      </c>
    </row>
    <row r="41" spans="2:9" ht="52.5" customHeight="1" x14ac:dyDescent="0.3">
      <c r="B41" s="78"/>
      <c r="C41" s="79" t="s">
        <v>143</v>
      </c>
      <c r="D41" s="79" t="s">
        <v>154</v>
      </c>
      <c r="E41" s="79" t="s">
        <v>155</v>
      </c>
      <c r="F41" s="79" t="s">
        <v>148</v>
      </c>
      <c r="G41" s="79" t="s">
        <v>156</v>
      </c>
      <c r="H41" s="79" t="s">
        <v>157</v>
      </c>
      <c r="I41" s="79" t="s">
        <v>148</v>
      </c>
    </row>
    <row r="42" spans="2:9" ht="30" customHeight="1" x14ac:dyDescent="0.3">
      <c r="B42" s="80" t="s">
        <v>31</v>
      </c>
      <c r="C42" s="97" t="s">
        <v>65</v>
      </c>
      <c r="D42" s="70">
        <f>+D43+D44+D45+D46</f>
        <v>643059605.63000035</v>
      </c>
      <c r="E42" s="70">
        <f>+E43+E44+E45+E46</f>
        <v>604286910.51999998</v>
      </c>
      <c r="F42" s="98">
        <f t="shared" ref="F42:F46" si="5">D42/E42*100</f>
        <v>106.41627254123969</v>
      </c>
      <c r="G42" s="68">
        <f>+G43+G44+G45+G46</f>
        <v>1912004729.1200004</v>
      </c>
      <c r="H42" s="68">
        <f>+H43+H44+H45+H46</f>
        <v>1816651928.2600002</v>
      </c>
      <c r="I42" s="99">
        <f>G42/H42*100</f>
        <v>105.24882061206571</v>
      </c>
    </row>
    <row r="43" spans="2:9" x14ac:dyDescent="0.3">
      <c r="B43" s="86" t="s">
        <v>32</v>
      </c>
      <c r="C43" s="87" t="s">
        <v>5</v>
      </c>
      <c r="D43" s="51">
        <f>FURS!D23</f>
        <v>3697927.5800000019</v>
      </c>
      <c r="E43" s="51">
        <f>FURS!E23</f>
        <v>3458283.2200000016</v>
      </c>
      <c r="F43" s="52">
        <f t="shared" si="5"/>
        <v>106.92957588360852</v>
      </c>
      <c r="G43" s="51">
        <f>FURS!J23</f>
        <v>10979499.670000002</v>
      </c>
      <c r="H43" s="51">
        <f>FURS!K23</f>
        <v>10403551.300000001</v>
      </c>
      <c r="I43" s="85">
        <f>G43/H43*100</f>
        <v>105.53607468634294</v>
      </c>
    </row>
    <row r="44" spans="2:9" x14ac:dyDescent="0.3">
      <c r="B44" s="86" t="s">
        <v>33</v>
      </c>
      <c r="C44" s="87" t="s">
        <v>6</v>
      </c>
      <c r="D44" s="51">
        <f>FURS!D24</f>
        <v>3356689.2199999969</v>
      </c>
      <c r="E44" s="51">
        <f>FURS!E24</f>
        <v>3120517.450000002</v>
      </c>
      <c r="F44" s="52">
        <f t="shared" si="5"/>
        <v>107.56835280635893</v>
      </c>
      <c r="G44" s="51">
        <f>FURS!J24</f>
        <v>9976271.839999998</v>
      </c>
      <c r="H44" s="51">
        <f>FURS!K24</f>
        <v>9393766.9300000016</v>
      </c>
      <c r="I44" s="85">
        <f>G44/H44*100</f>
        <v>106.20097256341015</v>
      </c>
    </row>
    <row r="45" spans="2:9" x14ac:dyDescent="0.3">
      <c r="B45" s="86" t="s">
        <v>34</v>
      </c>
      <c r="C45" s="86" t="s">
        <v>7</v>
      </c>
      <c r="D45" s="51">
        <f>FURS!D25</f>
        <v>408463958.66000032</v>
      </c>
      <c r="E45" s="51">
        <f>FURS!E25</f>
        <v>384061750.13000011</v>
      </c>
      <c r="F45" s="52">
        <f t="shared" si="5"/>
        <v>106.3537200780188</v>
      </c>
      <c r="G45" s="51">
        <f>FURS!J25</f>
        <v>1214395676.7400005</v>
      </c>
      <c r="H45" s="51">
        <f>FURS!K25</f>
        <v>1155555241.0400002</v>
      </c>
      <c r="I45" s="85">
        <f>G45/H45*100</f>
        <v>105.09196216764538</v>
      </c>
    </row>
    <row r="46" spans="2:9" x14ac:dyDescent="0.3">
      <c r="B46" s="86" t="s">
        <v>35</v>
      </c>
      <c r="C46" s="87" t="s">
        <v>8</v>
      </c>
      <c r="D46" s="51">
        <f>FURS!D26</f>
        <v>227541030.16999996</v>
      </c>
      <c r="E46" s="51">
        <f>FURS!E26</f>
        <v>213646359.71999979</v>
      </c>
      <c r="F46" s="52">
        <f t="shared" si="5"/>
        <v>106.50358399188744</v>
      </c>
      <c r="G46" s="51">
        <f>FURS!J26</f>
        <v>676653280.87</v>
      </c>
      <c r="H46" s="51">
        <f>FURS!K26</f>
        <v>641299368.98999989</v>
      </c>
      <c r="I46" s="85">
        <f>G46/H46*100</f>
        <v>105.51285617755713</v>
      </c>
    </row>
    <row r="49" spans="2:9" ht="52.8" x14ac:dyDescent="0.3">
      <c r="B49" s="78"/>
      <c r="C49" s="79" t="s">
        <v>143</v>
      </c>
      <c r="D49" s="79" t="s">
        <v>154</v>
      </c>
      <c r="E49" s="79" t="s">
        <v>155</v>
      </c>
      <c r="F49" s="79" t="s">
        <v>148</v>
      </c>
      <c r="G49" s="79" t="s">
        <v>156</v>
      </c>
      <c r="H49" s="79" t="s">
        <v>157</v>
      </c>
      <c r="I49" s="79" t="s">
        <v>148</v>
      </c>
    </row>
    <row r="50" spans="2:9" ht="49.5" customHeight="1" x14ac:dyDescent="0.3">
      <c r="B50" s="111" t="s">
        <v>95</v>
      </c>
      <c r="C50" s="110" t="s">
        <v>122</v>
      </c>
      <c r="D50" s="68">
        <f>SUM(D51:D54)</f>
        <v>46710493.240000002</v>
      </c>
      <c r="E50" s="68">
        <f>SUM(E51:E54)</f>
        <v>45717354.949999958</v>
      </c>
      <c r="F50" s="98">
        <f t="shared" ref="F50:F54" si="6">D50/E50*100</f>
        <v>102.17234415920653</v>
      </c>
      <c r="G50" s="68">
        <f>SUM(G51:G54)</f>
        <v>141242606.58000001</v>
      </c>
      <c r="H50" s="68">
        <f>SUM(H51:H54)</f>
        <v>136929466.16999999</v>
      </c>
      <c r="I50" s="99">
        <f>G50/H50*100</f>
        <v>103.14989938297516</v>
      </c>
    </row>
    <row r="51" spans="2:9" ht="16.5" customHeight="1" x14ac:dyDescent="0.3">
      <c r="B51" s="86" t="s">
        <v>96</v>
      </c>
      <c r="C51" s="115" t="s">
        <v>17</v>
      </c>
      <c r="D51" s="37">
        <f>FURS!D67</f>
        <v>32570.32</v>
      </c>
      <c r="E51" s="37">
        <f>FURS!E67</f>
        <v>30268.609999999993</v>
      </c>
      <c r="F51" s="52">
        <f t="shared" si="6"/>
        <v>107.60428047406209</v>
      </c>
      <c r="G51" s="95">
        <f>FURS!J67</f>
        <v>95083.06</v>
      </c>
      <c r="H51" s="95">
        <f>FURS!K67</f>
        <v>89498.76999999999</v>
      </c>
      <c r="I51" s="85">
        <f>G51/H51*100</f>
        <v>106.2395159173696</v>
      </c>
    </row>
    <row r="52" spans="2:9" ht="14.25" customHeight="1" x14ac:dyDescent="0.3">
      <c r="B52" s="86" t="s">
        <v>97</v>
      </c>
      <c r="C52" s="115" t="s">
        <v>18</v>
      </c>
      <c r="D52" s="37">
        <f>FURS!D68</f>
        <v>54030.489999999976</v>
      </c>
      <c r="E52" s="37">
        <f>FURS!E68</f>
        <v>50630.509999999995</v>
      </c>
      <c r="F52" s="52">
        <f t="shared" si="6"/>
        <v>106.71527898889421</v>
      </c>
      <c r="G52" s="95">
        <f>FURS!J68</f>
        <v>158156.27999999997</v>
      </c>
      <c r="H52" s="95">
        <f>FURS!K68</f>
        <v>149864.18</v>
      </c>
      <c r="I52" s="85">
        <f>G52/H52*100</f>
        <v>105.53307668316737</v>
      </c>
    </row>
    <row r="53" spans="2:9" ht="21.75" customHeight="1" x14ac:dyDescent="0.3">
      <c r="B53" s="86" t="s">
        <v>115</v>
      </c>
      <c r="C53" s="115" t="s">
        <v>19</v>
      </c>
      <c r="D53" s="37">
        <f>FURS!D69</f>
        <v>41836835.329999998</v>
      </c>
      <c r="E53" s="37">
        <f>FURS!E69</f>
        <v>41152274.529999956</v>
      </c>
      <c r="F53" s="52">
        <f t="shared" si="6"/>
        <v>101.66348229306499</v>
      </c>
      <c r="G53" s="95">
        <f>FURS!J69</f>
        <v>126869135.45</v>
      </c>
      <c r="H53" s="95">
        <f>FURS!K69</f>
        <v>123423675.92999999</v>
      </c>
      <c r="I53" s="85">
        <f>G53/H53*100</f>
        <v>102.79157098023406</v>
      </c>
    </row>
    <row r="54" spans="2:9" ht="20.25" customHeight="1" x14ac:dyDescent="0.3">
      <c r="B54" s="86" t="s">
        <v>116</v>
      </c>
      <c r="C54" s="115" t="s">
        <v>20</v>
      </c>
      <c r="D54" s="37">
        <f>FURS!D70</f>
        <v>4787057.0999999996</v>
      </c>
      <c r="E54" s="37">
        <f>FURS!E70</f>
        <v>4484181.3000000007</v>
      </c>
      <c r="F54" s="52">
        <f t="shared" si="6"/>
        <v>106.75431655718288</v>
      </c>
      <c r="G54" s="95">
        <f>FURS!J70</f>
        <v>14120231.789999999</v>
      </c>
      <c r="H54" s="95">
        <f>FURS!K70</f>
        <v>13266427.290000001</v>
      </c>
      <c r="I54" s="85">
        <f>G54/H54*100</f>
        <v>106.43582843621795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5" ma:contentTypeDescription="Ustvari nov dokument." ma:contentTypeScope="" ma:versionID="536eecdd0b405efad9004ea586fe1e8c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marec</Mesec>
    <Leto xmlns="a1b54cee-d36d-4423-9882-848277f2f248">2021</Leto>
  </documentManagement>
</p:properties>
</file>

<file path=customXml/item3.xml><?xml version="1.0" encoding="utf-8"?>
<?mso-contentType ?>
<FormTemplates xmlns="http://schemas.microsoft.com/sharepoint/v3/contenttype/forms"/>
</file>

<file path=customXml/itemProps1.xml><?xml version="1.0" encoding="utf-8"?>
<ds:datastoreItem xmlns:ds="http://schemas.openxmlformats.org/officeDocument/2006/customXml" ds:itemID="{C9A872B9-547C-481A-AF2D-4B734D00D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988EE0E-9A65-442E-B0B8-9AD82EE37946}">
  <ds:schemaRefs>
    <ds:schemaRef ds:uri="http://schemas.microsoft.com/office/2006/metadata/properties"/>
    <ds:schemaRef ds:uri="a1b54cee-d36d-4423-9882-848277f2f248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2021-04-15T08:44:19Z</cp:lastPrinted>
  <dcterms:created xsi:type="dcterms:W3CDTF">2013-10-09T08:57:38Z</dcterms:created>
  <dcterms:modified xsi:type="dcterms:W3CDTF">2021-04-15T11:47:07Z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MAR 2021_delovna.xlsx</vt:lpwstr>
  </property>
</Properties>
</file>